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nny\Box\Postdoc\MyBarometers\Thermobar_outer\Benchmarking\clinopyroxene\Final_Versions\"/>
    </mc:Choice>
  </mc:AlternateContent>
  <xr:revisionPtr revIDLastSave="0" documentId="13_ncr:1_{40BFB86B-F9A2-4B70-8611-10C662D950DA}" xr6:coauthVersionLast="47" xr6:coauthVersionMax="47" xr10:uidLastSave="{00000000-0000-0000-0000-000000000000}"/>
  <bookViews>
    <workbookView xWindow="28680" yWindow="-120" windowWidth="51840" windowHeight="21120" tabRatio="947" activeTab="2" xr2:uid="{DC2E32BC-9196-47B9-B783-EB460A5B2261}"/>
  </bookViews>
  <sheets>
    <sheet name="INPUT DATA" sheetId="102" r:id="rId1"/>
    <sheet name="ForPython" sheetId="428" r:id="rId2"/>
    <sheet name="AlbertoTest" sheetId="429" r:id="rId3"/>
    <sheet name="OUTPUT DATA" sheetId="42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Key1" hidden="1">[1]CPXDATA!$D$2554:$D$3672</definedName>
    <definedName name="_Order1" hidden="1">0</definedName>
    <definedName name="_Sort" hidden="1">[1]CPXDATA!$D$2554:$FY$3672</definedName>
    <definedName name="Area_a_imprimir">#REF!</definedName>
    <definedName name="Area_a_imprimir_11" localSheetId="0">[2]Cpx!#REF!</definedName>
    <definedName name="Area_a_imprimir_11" localSheetId="3">[2]Cpx!#REF!</definedName>
    <definedName name="Area_a_imprimir_11">[3]Cpx!#REF!</definedName>
    <definedName name="_xlnm.Criteria" localSheetId="0">'[4]CIPW-NOR'!#REF!</definedName>
    <definedName name="_xlnm.Criteria" localSheetId="3">'[4]CIPW-NOR'!#REF!</definedName>
    <definedName name="_xlnm.Criteria">'[5]CIPW-NOR'!#REF!</definedName>
    <definedName name="_xlnm.Database" localSheetId="0">'[4]CIPW-NOR'!#REF!</definedName>
    <definedName name="_xlnm.Database" localSheetId="3">'[4]CIPW-NOR'!#REF!</definedName>
    <definedName name="_xlnm.Database">'[5]CIPW-NOR'!#REF!</definedName>
    <definedName name="Excel_BuiltIn_Criteria" localSheetId="0">[6]CIPW_NOR!#REF!</definedName>
    <definedName name="Excel_BuiltIn_Criteria" localSheetId="3">[6]CIPW_NOR!#REF!</definedName>
    <definedName name="Excel_BuiltIn_Criteria">[7]CIPW_NOR!#REF!</definedName>
    <definedName name="Excel_BuiltIn_Database" localSheetId="0">[6]CIPW_NOR!#REF!</definedName>
    <definedName name="Excel_BuiltIn_Database" localSheetId="3">[6]CIPW_NOR!#REF!</definedName>
    <definedName name="Excel_BuiltIn_Database">[7]CIPW_NOR!#REF!</definedName>
    <definedName name="Excel_BuiltIn_Print_Area_11" localSheetId="0">[2]Cpx!#REF!</definedName>
    <definedName name="Excel_BuiltIn_Print_Area_11" localSheetId="3">[2]Cpx!#REF!</definedName>
    <definedName name="Excel_BuiltIn_Print_Area_11">[3]Cpx!#REF!</definedName>
    <definedName name="HELP">#REF!</definedName>
    <definedName name="HELP_13">#REF!</definedName>
    <definedName name="Instructions">'[8]TRI-PLOT'!$A$23</definedName>
    <definedName name="Introduction">'[8]TRI-PLOT'!$A$15</definedName>
    <definedName name="prueba">#REF!</definedName>
    <definedName name="prueba_11" localSheetId="0">[2]Cpx!#REF!</definedName>
    <definedName name="prueba_11" localSheetId="3">[2]Cpx!#REF!</definedName>
    <definedName name="prueba_11">[3]Cpx!#REF!</definedName>
    <definedName name="Revision">'[8]TRI-PLOT'!$A$111</definedName>
    <definedName name="Stampa_le_aree_12">#REF!</definedName>
    <definedName name="Tech_notes">'[8]TRI-PLOT'!$A$90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429" l="1"/>
  <c r="Z4" i="429"/>
  <c r="Z5" i="429"/>
  <c r="Z6" i="429"/>
  <c r="Z2" i="429"/>
  <c r="AA3" i="428"/>
  <c r="AA4" i="428"/>
  <c r="AA5" i="428"/>
  <c r="AA6" i="428"/>
  <c r="AA7" i="428"/>
  <c r="AA8" i="428"/>
  <c r="AA9" i="428"/>
  <c r="AA10" i="428"/>
  <c r="AA11" i="428"/>
  <c r="AA12" i="428"/>
  <c r="AA13" i="428"/>
  <c r="AA14" i="428"/>
  <c r="AA15" i="428"/>
  <c r="AA16" i="428"/>
  <c r="AA17" i="428"/>
  <c r="AA18" i="428"/>
  <c r="AA19" i="428"/>
  <c r="AA20" i="428"/>
  <c r="AA21" i="428"/>
  <c r="AA22" i="428"/>
  <c r="AA23" i="428"/>
  <c r="AA24" i="428"/>
  <c r="AA25" i="428"/>
  <c r="AA26" i="428"/>
  <c r="AA27" i="428"/>
  <c r="AA28" i="428"/>
  <c r="AA29" i="428"/>
  <c r="AA30" i="428"/>
  <c r="AA31" i="428"/>
  <c r="AA32" i="428"/>
  <c r="AA33" i="428"/>
  <c r="AA34" i="428"/>
  <c r="AA35" i="428"/>
  <c r="AA36" i="428"/>
  <c r="AA37" i="428"/>
  <c r="AA38" i="428"/>
  <c r="AA39" i="428"/>
  <c r="AA40" i="428"/>
  <c r="AA41" i="428"/>
  <c r="AA42" i="428"/>
  <c r="AA43" i="428"/>
  <c r="AA44" i="428"/>
  <c r="AA45" i="428"/>
  <c r="AA46" i="428"/>
  <c r="AA47" i="428"/>
  <c r="AA48" i="428"/>
  <c r="AA49" i="428"/>
  <c r="AA50" i="428"/>
  <c r="AA51" i="428"/>
  <c r="AA52" i="428"/>
  <c r="AA53" i="428"/>
  <c r="AA54" i="428"/>
  <c r="AA55" i="428"/>
  <c r="AA56" i="428"/>
  <c r="AA57" i="428"/>
  <c r="AA58" i="428"/>
  <c r="AA59" i="428"/>
  <c r="AA60" i="428"/>
  <c r="AA61" i="428"/>
  <c r="AA62" i="428"/>
  <c r="AA63" i="428"/>
  <c r="AA64" i="428"/>
  <c r="AA65" i="428"/>
  <c r="AA66" i="428"/>
  <c r="AA67" i="428"/>
  <c r="AA68" i="428"/>
  <c r="AA69" i="428"/>
  <c r="AA70" i="428"/>
  <c r="AA71" i="428"/>
  <c r="AA72" i="428"/>
  <c r="AA73" i="428"/>
  <c r="AA74" i="428"/>
  <c r="AA75" i="428"/>
  <c r="AA76" i="428"/>
  <c r="AA77" i="428"/>
  <c r="AA78" i="428"/>
  <c r="AA79" i="428"/>
  <c r="AA80" i="428"/>
  <c r="AA81" i="428"/>
  <c r="AA82" i="428"/>
  <c r="AA83" i="428"/>
  <c r="AA84" i="428"/>
  <c r="AA85" i="428"/>
  <c r="AA86" i="428"/>
  <c r="AA87" i="428"/>
  <c r="AA88" i="428"/>
  <c r="AA89" i="428"/>
  <c r="AA90" i="428"/>
  <c r="AA91" i="428"/>
  <c r="AA92" i="428"/>
  <c r="AA93" i="428"/>
  <c r="AA94" i="428"/>
  <c r="AA2" i="428"/>
  <c r="Y94" i="428"/>
  <c r="M94" i="428"/>
  <c r="Y93" i="428"/>
  <c r="M93" i="428"/>
  <c r="Y92" i="428"/>
  <c r="M92" i="428"/>
  <c r="Y91" i="428"/>
  <c r="M91" i="428"/>
  <c r="Y90" i="428"/>
  <c r="M90" i="428"/>
  <c r="Y89" i="428"/>
  <c r="M89" i="428"/>
  <c r="Y88" i="428"/>
  <c r="M88" i="428"/>
  <c r="Y87" i="428"/>
  <c r="M87" i="428"/>
  <c r="Y86" i="428"/>
  <c r="M86" i="428"/>
  <c r="Y85" i="428"/>
  <c r="M85" i="428"/>
  <c r="Y84" i="428"/>
  <c r="M84" i="428"/>
  <c r="Y83" i="428"/>
  <c r="M83" i="428"/>
  <c r="Y82" i="428"/>
  <c r="M82" i="428"/>
  <c r="Y81" i="428"/>
  <c r="M81" i="428"/>
  <c r="Y80" i="428"/>
  <c r="M80" i="428"/>
  <c r="Y79" i="428"/>
  <c r="M79" i="428"/>
  <c r="Y78" i="428"/>
  <c r="M78" i="428"/>
  <c r="Y77" i="428"/>
  <c r="M77" i="428"/>
  <c r="Y76" i="428"/>
  <c r="M76" i="428"/>
  <c r="Y75" i="428"/>
  <c r="M75" i="428"/>
  <c r="Y74" i="428"/>
  <c r="M74" i="428"/>
  <c r="Y73" i="428"/>
  <c r="M73" i="428"/>
  <c r="Y72" i="428"/>
  <c r="M72" i="428"/>
  <c r="Y71" i="428"/>
  <c r="M71" i="428"/>
  <c r="Y70" i="428"/>
  <c r="M70" i="428"/>
  <c r="Y69" i="428"/>
  <c r="M69" i="428"/>
  <c r="Y68" i="428"/>
  <c r="M68" i="428"/>
  <c r="Y67" i="428"/>
  <c r="M67" i="428"/>
  <c r="Y66" i="428"/>
  <c r="M66" i="428"/>
  <c r="Y65" i="428"/>
  <c r="M65" i="428"/>
  <c r="Y64" i="428"/>
  <c r="M64" i="428"/>
  <c r="Y63" i="428"/>
  <c r="M63" i="428"/>
  <c r="Y62" i="428"/>
  <c r="M62" i="428"/>
  <c r="Y61" i="428"/>
  <c r="M61" i="428"/>
  <c r="Y60" i="428"/>
  <c r="M60" i="428"/>
  <c r="Y59" i="428"/>
  <c r="M59" i="428"/>
  <c r="Y58" i="428"/>
  <c r="M58" i="428"/>
  <c r="Y57" i="428"/>
  <c r="M57" i="428"/>
  <c r="Y56" i="428"/>
  <c r="M56" i="428"/>
  <c r="Y55" i="428"/>
  <c r="M55" i="428"/>
  <c r="Y54" i="428"/>
  <c r="M54" i="428"/>
  <c r="Y53" i="428"/>
  <c r="M53" i="428"/>
  <c r="Y52" i="428"/>
  <c r="M52" i="428"/>
  <c r="Y51" i="428"/>
  <c r="M51" i="428"/>
  <c r="Y50" i="428"/>
  <c r="M50" i="428"/>
  <c r="Y49" i="428"/>
  <c r="M49" i="428"/>
  <c r="Y48" i="428"/>
  <c r="M48" i="428"/>
  <c r="Y47" i="428"/>
  <c r="M47" i="428"/>
  <c r="Y46" i="428"/>
  <c r="M46" i="428"/>
  <c r="Y45" i="428"/>
  <c r="M45" i="428"/>
  <c r="Y44" i="428"/>
  <c r="M44" i="428"/>
  <c r="Y43" i="428"/>
  <c r="M43" i="428"/>
  <c r="Y42" i="428"/>
  <c r="M42" i="428"/>
  <c r="Y41" i="428"/>
  <c r="M41" i="428"/>
  <c r="Y40" i="428"/>
  <c r="M40" i="428"/>
  <c r="Y39" i="428"/>
  <c r="M39" i="428"/>
  <c r="Y38" i="428"/>
  <c r="M38" i="428"/>
  <c r="Y37" i="428"/>
  <c r="M37" i="428"/>
  <c r="Y36" i="428"/>
  <c r="M36" i="428"/>
  <c r="Y35" i="428"/>
  <c r="M35" i="428"/>
  <c r="Y34" i="428"/>
  <c r="M34" i="428"/>
  <c r="Y33" i="428"/>
  <c r="M33" i="428"/>
  <c r="Y32" i="428"/>
  <c r="M32" i="428"/>
  <c r="Y31" i="428"/>
  <c r="M31" i="428"/>
  <c r="Y30" i="428"/>
  <c r="M30" i="428"/>
  <c r="Y29" i="428"/>
  <c r="M29" i="428"/>
  <c r="Y28" i="428"/>
  <c r="M28" i="428"/>
  <c r="Y27" i="428"/>
  <c r="M27" i="428"/>
  <c r="Y26" i="428"/>
  <c r="M26" i="428"/>
  <c r="Y25" i="428"/>
  <c r="M25" i="428"/>
  <c r="Y24" i="428"/>
  <c r="M24" i="428"/>
  <c r="Y23" i="428"/>
  <c r="M23" i="428"/>
  <c r="Y22" i="428"/>
  <c r="M22" i="428"/>
  <c r="Y21" i="428"/>
  <c r="M21" i="428"/>
  <c r="Y20" i="428"/>
  <c r="M20" i="428"/>
  <c r="Y19" i="428"/>
  <c r="M19" i="428"/>
  <c r="Y18" i="428"/>
  <c r="M18" i="428"/>
  <c r="Y17" i="428"/>
  <c r="M17" i="428"/>
  <c r="Y16" i="428"/>
  <c r="M16" i="428"/>
  <c r="Y15" i="428"/>
  <c r="M15" i="428"/>
  <c r="Y14" i="428"/>
  <c r="M14" i="428"/>
  <c r="Y13" i="428"/>
  <c r="M13" i="428"/>
  <c r="Y12" i="428"/>
  <c r="M12" i="428"/>
  <c r="Y11" i="428"/>
  <c r="M11" i="428"/>
  <c r="Y10" i="428"/>
  <c r="M10" i="428"/>
  <c r="Y9" i="428"/>
  <c r="M9" i="428"/>
  <c r="Y8" i="428"/>
  <c r="M8" i="428"/>
  <c r="Y7" i="428"/>
  <c r="M7" i="428"/>
  <c r="Y6" i="428"/>
  <c r="M6" i="428"/>
  <c r="Y5" i="428"/>
  <c r="M5" i="428"/>
  <c r="Y4" i="428"/>
  <c r="M4" i="428"/>
  <c r="Y3" i="428"/>
  <c r="M3" i="428"/>
  <c r="Y2" i="428"/>
  <c r="M2" i="428"/>
  <c r="N25" i="102"/>
  <c r="Z9" i="102"/>
  <c r="AY10" i="102"/>
  <c r="AU10" i="427"/>
  <c r="BE13" i="102"/>
  <c r="BA13" i="427"/>
  <c r="BC25" i="427"/>
  <c r="BA28" i="102"/>
  <c r="AW28" i="427"/>
  <c r="A8" i="427"/>
  <c r="A9" i="427"/>
  <c r="A10" i="427"/>
  <c r="A11" i="427"/>
  <c r="A12" i="427"/>
  <c r="A13" i="427"/>
  <c r="A14" i="427"/>
  <c r="A15" i="427"/>
  <c r="A16" i="427"/>
  <c r="A17" i="427"/>
  <c r="A18" i="427"/>
  <c r="A19" i="427"/>
  <c r="A20" i="427"/>
  <c r="A21" i="427"/>
  <c r="A22" i="427"/>
  <c r="A23" i="427"/>
  <c r="A24" i="427"/>
  <c r="A25" i="427"/>
  <c r="A26" i="427"/>
  <c r="A27" i="427"/>
  <c r="A28" i="427"/>
  <c r="A29" i="427"/>
  <c r="A30" i="427"/>
  <c r="A31" i="427"/>
  <c r="A32" i="427"/>
  <c r="A33" i="427"/>
  <c r="A34" i="427"/>
  <c r="A35" i="427"/>
  <c r="A36" i="427"/>
  <c r="A37" i="427"/>
  <c r="A38" i="427"/>
  <c r="A39" i="427"/>
  <c r="A40" i="427"/>
  <c r="A41" i="427"/>
  <c r="A42" i="427"/>
  <c r="A43" i="427"/>
  <c r="A44" i="427"/>
  <c r="A45" i="427"/>
  <c r="A46" i="427"/>
  <c r="A47" i="427"/>
  <c r="A48" i="427"/>
  <c r="A49" i="427"/>
  <c r="A50" i="427"/>
  <c r="A51" i="427"/>
  <c r="A52" i="427"/>
  <c r="A53" i="427"/>
  <c r="A54" i="427"/>
  <c r="A55" i="427"/>
  <c r="A56" i="427"/>
  <c r="A57" i="427"/>
  <c r="A58" i="427"/>
  <c r="A59" i="427"/>
  <c r="A60" i="427"/>
  <c r="A61" i="427"/>
  <c r="A62" i="427"/>
  <c r="A63" i="427"/>
  <c r="A64" i="427"/>
  <c r="A65" i="427"/>
  <c r="A66" i="427"/>
  <c r="A67" i="427"/>
  <c r="A68" i="427"/>
  <c r="A69" i="427"/>
  <c r="A70" i="427"/>
  <c r="A71" i="427"/>
  <c r="A72" i="427"/>
  <c r="A73" i="427"/>
  <c r="A74" i="427"/>
  <c r="A75" i="427"/>
  <c r="A76" i="427"/>
  <c r="A77" i="427"/>
  <c r="A78" i="427"/>
  <c r="A79" i="427"/>
  <c r="A80" i="427"/>
  <c r="A81" i="427"/>
  <c r="A82" i="427"/>
  <c r="A83" i="427"/>
  <c r="A84" i="427"/>
  <c r="A85" i="427"/>
  <c r="A86" i="427"/>
  <c r="A87" i="427"/>
  <c r="A88" i="427"/>
  <c r="A89" i="427"/>
  <c r="A90" i="427"/>
  <c r="A91" i="427"/>
  <c r="A92" i="427"/>
  <c r="A93" i="427"/>
  <c r="A94" i="427"/>
  <c r="A95" i="427"/>
  <c r="A96" i="427"/>
  <c r="A97" i="427"/>
  <c r="A98" i="427"/>
  <c r="A99" i="427"/>
  <c r="A100" i="427"/>
  <c r="AH100" i="427"/>
  <c r="AI100" i="427"/>
  <c r="AJ100" i="427"/>
  <c r="AK100" i="427"/>
  <c r="AL100" i="427"/>
  <c r="AM100" i="427"/>
  <c r="AN100" i="427"/>
  <c r="AO100" i="427"/>
  <c r="AQ100" i="427"/>
  <c r="AP100" i="427"/>
  <c r="BC100" i="102"/>
  <c r="AX100" i="102"/>
  <c r="AY100" i="102"/>
  <c r="AZ100" i="102"/>
  <c r="BA100" i="102"/>
  <c r="BB100" i="102"/>
  <c r="BD100" i="102"/>
  <c r="BE100" i="102"/>
  <c r="BF100" i="102"/>
  <c r="CE100" i="102"/>
  <c r="BX100" i="102"/>
  <c r="CJ100" i="102"/>
  <c r="BY100" i="102"/>
  <c r="CK100" i="102" s="1"/>
  <c r="BZ100" i="102"/>
  <c r="CA100" i="102"/>
  <c r="CB100" i="102"/>
  <c r="CN100" i="102"/>
  <c r="CC100" i="102"/>
  <c r="CO100" i="102" s="1"/>
  <c r="CD100" i="102"/>
  <c r="CQ100" i="102"/>
  <c r="CF100" i="102"/>
  <c r="CR100" i="102" s="1"/>
  <c r="AY100" i="427"/>
  <c r="GG100" i="427" s="1"/>
  <c r="GT100" i="427" s="1"/>
  <c r="DB100" i="427"/>
  <c r="AT100" i="427"/>
  <c r="CW100" i="427"/>
  <c r="DS100" i="427" s="1"/>
  <c r="AU100" i="427"/>
  <c r="GC100" i="427" s="1"/>
  <c r="GP100" i="427" s="1"/>
  <c r="CX100" i="427"/>
  <c r="AV100" i="427"/>
  <c r="GD100" i="427" s="1"/>
  <c r="CY100" i="427"/>
  <c r="DJ100" i="427" s="1"/>
  <c r="GQ100" i="427"/>
  <c r="AW100" i="427"/>
  <c r="GE100" i="427" s="1"/>
  <c r="GR100" i="427" s="1"/>
  <c r="CZ100" i="427"/>
  <c r="DK100" i="427" s="1"/>
  <c r="AX100" i="427"/>
  <c r="DA100" i="427"/>
  <c r="DL100" i="427" s="1"/>
  <c r="AZ100" i="427"/>
  <c r="GH100" i="427" s="1"/>
  <c r="GU100" i="427" s="1"/>
  <c r="DC100" i="427"/>
  <c r="BA100" i="427"/>
  <c r="GI100" i="427" s="1"/>
  <c r="GV100" i="427" s="1"/>
  <c r="DD100" i="427"/>
  <c r="BB100" i="427"/>
  <c r="GJ100" i="427" s="1"/>
  <c r="GW100" i="427" s="1"/>
  <c r="DF100" i="427"/>
  <c r="BC100" i="427"/>
  <c r="GK100" i="427" s="1"/>
  <c r="GX100" i="427" s="1"/>
  <c r="DG100" i="427"/>
  <c r="DR100" i="427" s="1"/>
  <c r="DE100" i="427"/>
  <c r="GL100" i="427"/>
  <c r="GY100" i="427" s="1"/>
  <c r="IB100" i="427"/>
  <c r="DT100" i="427"/>
  <c r="EF100" i="427" s="1"/>
  <c r="DU100" i="427"/>
  <c r="EG100" i="427" s="1"/>
  <c r="DV100" i="427"/>
  <c r="EH100" i="427" s="1"/>
  <c r="DX100" i="427"/>
  <c r="EJ100" i="427" s="1"/>
  <c r="DY100" i="427"/>
  <c r="EK100" i="427" s="1"/>
  <c r="EA100" i="427"/>
  <c r="EM100" i="427" s="1"/>
  <c r="EB100" i="427"/>
  <c r="EN100" i="427" s="1"/>
  <c r="DI100" i="427"/>
  <c r="DM100" i="427"/>
  <c r="DN100" i="427"/>
  <c r="DP100" i="427"/>
  <c r="DQ100" i="427"/>
  <c r="AH99" i="427"/>
  <c r="AI99" i="427"/>
  <c r="AJ99" i="427"/>
  <c r="AK99" i="427"/>
  <c r="AL99" i="427"/>
  <c r="AM99" i="427"/>
  <c r="AN99" i="427"/>
  <c r="AO99" i="427"/>
  <c r="AQ99" i="427"/>
  <c r="AP99" i="427"/>
  <c r="BC99" i="102"/>
  <c r="AX99" i="102"/>
  <c r="AY99" i="102"/>
  <c r="AZ99" i="102"/>
  <c r="BA99" i="102"/>
  <c r="BB99" i="102"/>
  <c r="BD99" i="102"/>
  <c r="BE99" i="102"/>
  <c r="BF99" i="102"/>
  <c r="CE99" i="102"/>
  <c r="BX99" i="102"/>
  <c r="CJ99" i="102"/>
  <c r="BY99" i="102"/>
  <c r="BZ99" i="102"/>
  <c r="CL99" i="102" s="1"/>
  <c r="CA99" i="102"/>
  <c r="CM99" i="102" s="1"/>
  <c r="CB99" i="102"/>
  <c r="CN99" i="102"/>
  <c r="CC99" i="102"/>
  <c r="CO99" i="102"/>
  <c r="CD99" i="102"/>
  <c r="CP99" i="102" s="1"/>
  <c r="CQ99" i="102"/>
  <c r="CF99" i="102"/>
  <c r="CR99" i="102" s="1"/>
  <c r="AY99" i="427"/>
  <c r="GG99" i="427" s="1"/>
  <c r="GT99" i="427" s="1"/>
  <c r="DB99" i="427"/>
  <c r="AT99" i="427"/>
  <c r="CW99" i="427"/>
  <c r="DS99" i="427" s="1"/>
  <c r="GB99" i="427"/>
  <c r="GO99" i="427" s="1"/>
  <c r="AU99" i="427"/>
  <c r="CX99" i="427"/>
  <c r="AV99" i="427"/>
  <c r="CY99" i="427"/>
  <c r="GD99" i="427"/>
  <c r="GQ99" i="427" s="1"/>
  <c r="AW99" i="427"/>
  <c r="GE99" i="427" s="1"/>
  <c r="GR99" i="427" s="1"/>
  <c r="CZ99" i="427"/>
  <c r="DK99" i="427" s="1"/>
  <c r="AX99" i="427"/>
  <c r="DA99" i="427"/>
  <c r="DW99" i="427" s="1"/>
  <c r="EI99" i="427" s="1"/>
  <c r="AZ99" i="427"/>
  <c r="DC99" i="427"/>
  <c r="DN99" i="427" s="1"/>
  <c r="GH99" i="427"/>
  <c r="GU99" i="427" s="1"/>
  <c r="BA99" i="427"/>
  <c r="DD99" i="427"/>
  <c r="GI99" i="427"/>
  <c r="GV99" i="427" s="1"/>
  <c r="BB99" i="427"/>
  <c r="DF99" i="427"/>
  <c r="BC99" i="427"/>
  <c r="DG99" i="427"/>
  <c r="GK99" i="427"/>
  <c r="GX99" i="427" s="1"/>
  <c r="DE99" i="427"/>
  <c r="EA99" i="427" s="1"/>
  <c r="EM99" i="427" s="1"/>
  <c r="GL99" i="427"/>
  <c r="GY99" i="427"/>
  <c r="DU99" i="427"/>
  <c r="EG99" i="427" s="1"/>
  <c r="DV99" i="427"/>
  <c r="EH99" i="427" s="1"/>
  <c r="DY99" i="427"/>
  <c r="EK99" i="427" s="1"/>
  <c r="DZ99" i="427"/>
  <c r="EL99" i="427" s="1"/>
  <c r="DH99" i="427"/>
  <c r="DJ99" i="427"/>
  <c r="DM99" i="427"/>
  <c r="DO99" i="427"/>
  <c r="DP99" i="427"/>
  <c r="DR99" i="427"/>
  <c r="AH98" i="427"/>
  <c r="AI98" i="427"/>
  <c r="IB98" i="427" s="1"/>
  <c r="AJ98" i="427"/>
  <c r="DU98" i="427" s="1"/>
  <c r="EG98" i="427" s="1"/>
  <c r="AK98" i="427"/>
  <c r="AL98" i="427"/>
  <c r="DW98" i="427" s="1"/>
  <c r="AM98" i="427"/>
  <c r="AN98" i="427"/>
  <c r="AO98" i="427"/>
  <c r="DZ98" i="427" s="1"/>
  <c r="EL98" i="427" s="1"/>
  <c r="AQ98" i="427"/>
  <c r="AP98" i="427"/>
  <c r="BC98" i="102"/>
  <c r="AX98" i="102"/>
  <c r="AY98" i="102"/>
  <c r="AZ98" i="102"/>
  <c r="BA98" i="102"/>
  <c r="BB98" i="102"/>
  <c r="BD98" i="102"/>
  <c r="BE98" i="102"/>
  <c r="BF98" i="102"/>
  <c r="CE98" i="102"/>
  <c r="BX98" i="102"/>
  <c r="CJ98" i="102"/>
  <c r="BY98" i="102"/>
  <c r="BZ98" i="102"/>
  <c r="CL98" i="102"/>
  <c r="CA98" i="102"/>
  <c r="CM98" i="102"/>
  <c r="CB98" i="102"/>
  <c r="CN98" i="102" s="1"/>
  <c r="CC98" i="102"/>
  <c r="CD98" i="102"/>
  <c r="CP98" i="102"/>
  <c r="CF98" i="102"/>
  <c r="CR98" i="102"/>
  <c r="AY98" i="427"/>
  <c r="GG98" i="427" s="1"/>
  <c r="GT98" i="427" s="1"/>
  <c r="DB98" i="427"/>
  <c r="DX98" i="427" s="1"/>
  <c r="AT98" i="427"/>
  <c r="CW98" i="427"/>
  <c r="GB98" i="427"/>
  <c r="GO98" i="427"/>
  <c r="AU98" i="427"/>
  <c r="CX98" i="427"/>
  <c r="DI98" i="427" s="1"/>
  <c r="AV98" i="427"/>
  <c r="CY98" i="427"/>
  <c r="GD98" i="427"/>
  <c r="GQ98" i="427" s="1"/>
  <c r="AW98" i="427"/>
  <c r="CZ98" i="427"/>
  <c r="DK98" i="427" s="1"/>
  <c r="AX98" i="427"/>
  <c r="DA98" i="427"/>
  <c r="GF98" i="427"/>
  <c r="GS98" i="427" s="1"/>
  <c r="AZ98" i="427"/>
  <c r="DC98" i="427"/>
  <c r="BA98" i="427"/>
  <c r="DD98" i="427"/>
  <c r="GI98" i="427"/>
  <c r="GV98" i="427"/>
  <c r="BB98" i="427"/>
  <c r="GJ98" i="427" s="1"/>
  <c r="GW98" i="427" s="1"/>
  <c r="DF98" i="427"/>
  <c r="DQ98" i="427" s="1"/>
  <c r="BC98" i="427"/>
  <c r="DG98" i="427"/>
  <c r="GK98" i="427"/>
  <c r="GX98" i="427"/>
  <c r="DE98" i="427"/>
  <c r="EA98" i="427" s="1"/>
  <c r="GL98" i="427"/>
  <c r="GY98" i="427" s="1"/>
  <c r="DS98" i="427"/>
  <c r="EE98" i="427"/>
  <c r="EI98" i="427"/>
  <c r="EJ98" i="427"/>
  <c r="EM98" i="427"/>
  <c r="EB98" i="427"/>
  <c r="EN98" i="427"/>
  <c r="DH98" i="427"/>
  <c r="DJ98" i="427"/>
  <c r="DL98" i="427"/>
  <c r="DM98" i="427"/>
  <c r="DO98" i="427"/>
  <c r="DP98" i="427"/>
  <c r="DR98" i="427"/>
  <c r="BF98" i="427"/>
  <c r="AH97" i="427"/>
  <c r="AI97" i="427"/>
  <c r="AJ97" i="427"/>
  <c r="AK97" i="427"/>
  <c r="AL97" i="427"/>
  <c r="AM97" i="427"/>
  <c r="AN97" i="427"/>
  <c r="AO97" i="427"/>
  <c r="DZ97" i="427" s="1"/>
  <c r="EL97" i="427" s="1"/>
  <c r="AQ97" i="427"/>
  <c r="AP97" i="427"/>
  <c r="EB97" i="427" s="1"/>
  <c r="EN97" i="427" s="1"/>
  <c r="BC97" i="102"/>
  <c r="AX97" i="102"/>
  <c r="AY97" i="102"/>
  <c r="AZ97" i="102"/>
  <c r="BA97" i="102"/>
  <c r="BB97" i="102"/>
  <c r="BD97" i="102"/>
  <c r="BE97" i="102"/>
  <c r="BF97" i="102"/>
  <c r="CE97" i="102"/>
  <c r="BX97" i="102"/>
  <c r="CJ97" i="102"/>
  <c r="BY97" i="102"/>
  <c r="CK97" i="102"/>
  <c r="BZ97" i="102"/>
  <c r="CL97" i="102" s="1"/>
  <c r="CA97" i="102"/>
  <c r="CM97" i="102" s="1"/>
  <c r="CB97" i="102"/>
  <c r="CN97" i="102"/>
  <c r="CC97" i="102"/>
  <c r="CO97" i="102"/>
  <c r="CD97" i="102"/>
  <c r="CF97" i="102"/>
  <c r="CR97" i="102" s="1"/>
  <c r="AY97" i="427"/>
  <c r="GG97" i="427" s="1"/>
  <c r="GT97" i="427" s="1"/>
  <c r="DB97" i="427"/>
  <c r="AT97" i="427"/>
  <c r="CW97" i="427"/>
  <c r="DH97" i="427" s="1"/>
  <c r="GB97" i="427"/>
  <c r="GO97" i="427" s="1"/>
  <c r="AU97" i="427"/>
  <c r="CX97" i="427"/>
  <c r="GC97" i="427"/>
  <c r="GP97" i="427"/>
  <c r="AV97" i="427"/>
  <c r="CY97" i="427"/>
  <c r="GD97" i="427" s="1"/>
  <c r="GQ97" i="427" s="1"/>
  <c r="AW97" i="427"/>
  <c r="CZ97" i="427"/>
  <c r="AX97" i="427"/>
  <c r="DA97" i="427"/>
  <c r="DW97" i="427" s="1"/>
  <c r="GF97" i="427"/>
  <c r="GS97" i="427" s="1"/>
  <c r="AZ97" i="427"/>
  <c r="DC97" i="427"/>
  <c r="GH97" i="427"/>
  <c r="GU97" i="427"/>
  <c r="BA97" i="427"/>
  <c r="DD97" i="427"/>
  <c r="BB97" i="427"/>
  <c r="DF97" i="427"/>
  <c r="GJ97" i="427"/>
  <c r="GW97" i="427" s="1"/>
  <c r="BC97" i="427"/>
  <c r="DG97" i="427"/>
  <c r="DE97" i="427"/>
  <c r="DS97" i="427"/>
  <c r="DV97" i="427"/>
  <c r="EH97" i="427" s="1"/>
  <c r="EI97" i="427"/>
  <c r="DX97" i="427"/>
  <c r="EJ97" i="427"/>
  <c r="DY97" i="427"/>
  <c r="EK97" i="427"/>
  <c r="EA97" i="427"/>
  <c r="EM97" i="427" s="1"/>
  <c r="DI97" i="427"/>
  <c r="DK97" i="427"/>
  <c r="DL97" i="427"/>
  <c r="DM97" i="427"/>
  <c r="DN97" i="427"/>
  <c r="DQ97" i="427"/>
  <c r="AH96" i="427"/>
  <c r="BG96" i="427" s="1"/>
  <c r="BJ96" i="427" s="1"/>
  <c r="AI96" i="427"/>
  <c r="AJ96" i="427"/>
  <c r="AK96" i="427"/>
  <c r="AL96" i="427"/>
  <c r="DW96" i="427" s="1"/>
  <c r="AM96" i="427"/>
  <c r="AN96" i="427"/>
  <c r="AO96" i="427"/>
  <c r="DZ96" i="427" s="1"/>
  <c r="EL96" i="427" s="1"/>
  <c r="AQ96" i="427"/>
  <c r="AP96" i="427"/>
  <c r="BC96" i="102"/>
  <c r="AX96" i="102"/>
  <c r="AY96" i="102"/>
  <c r="AZ96" i="102"/>
  <c r="BA96" i="102"/>
  <c r="BB96" i="102"/>
  <c r="BD96" i="102"/>
  <c r="BE96" i="102"/>
  <c r="BF96" i="102"/>
  <c r="CE96" i="102"/>
  <c r="CQ96" i="102" s="1"/>
  <c r="BX96" i="102"/>
  <c r="CJ96" i="102"/>
  <c r="BY96" i="102"/>
  <c r="BZ96" i="102"/>
  <c r="CL96" i="102"/>
  <c r="CA96" i="102"/>
  <c r="CM96" i="102"/>
  <c r="CB96" i="102"/>
  <c r="CN96" i="102"/>
  <c r="CC96" i="102"/>
  <c r="CD96" i="102"/>
  <c r="CF96" i="102"/>
  <c r="CR96" i="102" s="1"/>
  <c r="AY96" i="427"/>
  <c r="DB96" i="427"/>
  <c r="DX96" i="427" s="1"/>
  <c r="EJ96" i="427" s="1"/>
  <c r="GG96" i="427"/>
  <c r="GT96" i="427"/>
  <c r="AT96" i="427"/>
  <c r="CW96" i="427"/>
  <c r="GB96" i="427"/>
  <c r="GO96" i="427" s="1"/>
  <c r="AU96" i="427"/>
  <c r="CX96" i="427"/>
  <c r="DI96" i="427" s="1"/>
  <c r="AV96" i="427"/>
  <c r="GD96" i="427" s="1"/>
  <c r="GQ96" i="427" s="1"/>
  <c r="CY96" i="427"/>
  <c r="AW96" i="427"/>
  <c r="CZ96" i="427"/>
  <c r="DK96" i="427" s="1"/>
  <c r="GE96" i="427"/>
  <c r="GR96" i="427" s="1"/>
  <c r="AX96" i="427"/>
  <c r="GF96" i="427" s="1"/>
  <c r="GS96" i="427" s="1"/>
  <c r="DA96" i="427"/>
  <c r="AZ96" i="427"/>
  <c r="GH96" i="427" s="1"/>
  <c r="GU96" i="427" s="1"/>
  <c r="DC96" i="427"/>
  <c r="DN96" i="427" s="1"/>
  <c r="BA96" i="427"/>
  <c r="DD96" i="427"/>
  <c r="GI96" i="427"/>
  <c r="GV96" i="427" s="1"/>
  <c r="BB96" i="427"/>
  <c r="DF96" i="427"/>
  <c r="BC96" i="427"/>
  <c r="GK96" i="427" s="1"/>
  <c r="GX96" i="427" s="1"/>
  <c r="DG96" i="427"/>
  <c r="DE96" i="427"/>
  <c r="BP96" i="427"/>
  <c r="DS96" i="427"/>
  <c r="EE96" i="427"/>
  <c r="DU96" i="427"/>
  <c r="EG96" i="427" s="1"/>
  <c r="DV96" i="427"/>
  <c r="EH96" i="427"/>
  <c r="EI96" i="427"/>
  <c r="DY96" i="427"/>
  <c r="EK96" i="427" s="1"/>
  <c r="DH96" i="427"/>
  <c r="DJ96" i="427"/>
  <c r="DL96" i="427"/>
  <c r="DM96" i="427"/>
  <c r="DO96" i="427"/>
  <c r="DP96" i="427"/>
  <c r="DR96" i="427"/>
  <c r="BF96" i="427"/>
  <c r="AH95" i="427"/>
  <c r="AI95" i="427"/>
  <c r="AJ95" i="427"/>
  <c r="DU95" i="427" s="1"/>
  <c r="EG95" i="427" s="1"/>
  <c r="AK95" i="427"/>
  <c r="AL95" i="427"/>
  <c r="AM95" i="427"/>
  <c r="AN95" i="427"/>
  <c r="AO95" i="427"/>
  <c r="AQ95" i="427"/>
  <c r="AP95" i="427"/>
  <c r="EB95" i="427" s="1"/>
  <c r="EN95" i="427" s="1"/>
  <c r="BC95" i="102"/>
  <c r="AX95" i="102"/>
  <c r="AY95" i="102"/>
  <c r="AZ95" i="102"/>
  <c r="BA95" i="102"/>
  <c r="BB95" i="102"/>
  <c r="BD95" i="102"/>
  <c r="BE95" i="102"/>
  <c r="BF95" i="102"/>
  <c r="CE95" i="102"/>
  <c r="CQ95" i="102" s="1"/>
  <c r="BX95" i="102"/>
  <c r="CJ95" i="102"/>
  <c r="BY95" i="102"/>
  <c r="CK95" i="102"/>
  <c r="BZ95" i="102"/>
  <c r="CA95" i="102"/>
  <c r="CM95" i="102"/>
  <c r="CB95" i="102"/>
  <c r="CN95" i="102" s="1"/>
  <c r="CC95" i="102"/>
  <c r="CO95" i="102" s="1"/>
  <c r="CD95" i="102"/>
  <c r="CF95" i="102"/>
  <c r="CR95" i="102" s="1"/>
  <c r="AY95" i="427"/>
  <c r="DB95" i="427"/>
  <c r="DM95" i="427" s="1"/>
  <c r="AT95" i="427"/>
  <c r="CW95" i="427"/>
  <c r="GB95" i="427"/>
  <c r="GO95" i="427" s="1"/>
  <c r="AU95" i="427"/>
  <c r="CX95" i="427"/>
  <c r="DI95" i="427" s="1"/>
  <c r="AV95" i="427"/>
  <c r="CY95" i="427"/>
  <c r="GD95" i="427"/>
  <c r="GQ95" i="427"/>
  <c r="AW95" i="427"/>
  <c r="CZ95" i="427"/>
  <c r="DK95" i="427" s="1"/>
  <c r="AX95" i="427"/>
  <c r="DA95" i="427"/>
  <c r="GF95" i="427"/>
  <c r="GS95" i="427" s="1"/>
  <c r="AZ95" i="427"/>
  <c r="GH95" i="427" s="1"/>
  <c r="DC95" i="427"/>
  <c r="GU95" i="427"/>
  <c r="BA95" i="427"/>
  <c r="DD95" i="427"/>
  <c r="DZ95" i="427" s="1"/>
  <c r="EL95" i="427" s="1"/>
  <c r="GI95" i="427"/>
  <c r="GV95" i="427"/>
  <c r="BB95" i="427"/>
  <c r="DF95" i="427"/>
  <c r="DQ95" i="427" s="1"/>
  <c r="BC95" i="427"/>
  <c r="DG95" i="427"/>
  <c r="DR95" i="427" s="1"/>
  <c r="GK95" i="427"/>
  <c r="GX95" i="427" s="1"/>
  <c r="DE95" i="427"/>
  <c r="DS95" i="427"/>
  <c r="EE95" i="427"/>
  <c r="DX95" i="427"/>
  <c r="EJ95" i="427"/>
  <c r="DY95" i="427"/>
  <c r="EK95" i="427" s="1"/>
  <c r="DH95" i="427"/>
  <c r="DJ95" i="427"/>
  <c r="DN95" i="427"/>
  <c r="DO95" i="427"/>
  <c r="DP95" i="427"/>
  <c r="AH94" i="427"/>
  <c r="AI94" i="427"/>
  <c r="BG94" i="427" s="1"/>
  <c r="AJ94" i="427"/>
  <c r="DU94" i="427" s="1"/>
  <c r="EG94" i="427" s="1"/>
  <c r="AK94" i="427"/>
  <c r="AL94" i="427"/>
  <c r="AM94" i="427"/>
  <c r="AN94" i="427"/>
  <c r="AO94" i="427"/>
  <c r="AQ94" i="427"/>
  <c r="AP94" i="427"/>
  <c r="EB94" i="427" s="1"/>
  <c r="EN94" i="427" s="1"/>
  <c r="BC94" i="102"/>
  <c r="AX94" i="102"/>
  <c r="AY94" i="102"/>
  <c r="AZ94" i="102"/>
  <c r="BA94" i="102"/>
  <c r="BB94" i="102"/>
  <c r="BD94" i="102"/>
  <c r="BE94" i="102"/>
  <c r="BF94" i="102"/>
  <c r="CE94" i="102"/>
  <c r="BX94" i="102"/>
  <c r="CJ94" i="102" s="1"/>
  <c r="BY94" i="102"/>
  <c r="CK94" i="102"/>
  <c r="BZ94" i="102"/>
  <c r="CA94" i="102"/>
  <c r="CB94" i="102"/>
  <c r="CN94" i="102" s="1"/>
  <c r="CC94" i="102"/>
  <c r="CO94" i="102"/>
  <c r="CD94" i="102"/>
  <c r="CQ94" i="102"/>
  <c r="CF94" i="102"/>
  <c r="CR94" i="102" s="1"/>
  <c r="AY94" i="427"/>
  <c r="DB94" i="427"/>
  <c r="AT94" i="427"/>
  <c r="GB94" i="427" s="1"/>
  <c r="CW94" i="427"/>
  <c r="DH94" i="427" s="1"/>
  <c r="AU94" i="427"/>
  <c r="CX94" i="427"/>
  <c r="DI94" i="427" s="1"/>
  <c r="GC94" i="427"/>
  <c r="GP94" i="427"/>
  <c r="AV94" i="427"/>
  <c r="GD94" i="427" s="1"/>
  <c r="GQ94" i="427" s="1"/>
  <c r="CY94" i="427"/>
  <c r="DJ94" i="427" s="1"/>
  <c r="AW94" i="427"/>
  <c r="CZ94" i="427"/>
  <c r="GE94" i="427"/>
  <c r="GR94" i="427"/>
  <c r="AX94" i="427"/>
  <c r="GF94" i="427" s="1"/>
  <c r="GS94" i="427" s="1"/>
  <c r="DA94" i="427"/>
  <c r="AZ94" i="427"/>
  <c r="DC94" i="427"/>
  <c r="DY94" i="427" s="1"/>
  <c r="EK94" i="427" s="1"/>
  <c r="GH94" i="427"/>
  <c r="GU94" i="427"/>
  <c r="BA94" i="427"/>
  <c r="GI94" i="427" s="1"/>
  <c r="DD94" i="427"/>
  <c r="DO94" i="427" s="1"/>
  <c r="GV94" i="427"/>
  <c r="BB94" i="427"/>
  <c r="DF94" i="427"/>
  <c r="DQ94" i="427" s="1"/>
  <c r="GJ94" i="427"/>
  <c r="GW94" i="427"/>
  <c r="BC94" i="427"/>
  <c r="GK94" i="427" s="1"/>
  <c r="DG94" i="427"/>
  <c r="GX94" i="427"/>
  <c r="DE94" i="427"/>
  <c r="GL94" i="427"/>
  <c r="GY94" i="427" s="1"/>
  <c r="BP94" i="427"/>
  <c r="IB94" i="427"/>
  <c r="DV94" i="427"/>
  <c r="EH94" i="427"/>
  <c r="DW94" i="427"/>
  <c r="EI94" i="427" s="1"/>
  <c r="DZ94" i="427"/>
  <c r="EL94" i="427" s="1"/>
  <c r="EA94" i="427"/>
  <c r="EM94" i="427" s="1"/>
  <c r="DK94" i="427"/>
  <c r="DL94" i="427"/>
  <c r="DN94" i="427"/>
  <c r="DP94" i="427"/>
  <c r="DR94" i="427"/>
  <c r="BQ94" i="427"/>
  <c r="AH93" i="427"/>
  <c r="AI93" i="427"/>
  <c r="AJ93" i="427"/>
  <c r="AK93" i="427"/>
  <c r="AL93" i="427"/>
  <c r="DW93" i="427" s="1"/>
  <c r="EI93" i="427" s="1"/>
  <c r="AM93" i="427"/>
  <c r="AN93" i="427"/>
  <c r="AO93" i="427"/>
  <c r="AQ93" i="427"/>
  <c r="AP93" i="427"/>
  <c r="BG93" i="427"/>
  <c r="BH93" i="427" s="1"/>
  <c r="BC93" i="102"/>
  <c r="AX93" i="102"/>
  <c r="AY93" i="102"/>
  <c r="AZ93" i="102"/>
  <c r="BA93" i="102"/>
  <c r="BB93" i="102"/>
  <c r="BD93" i="102"/>
  <c r="BE93" i="102"/>
  <c r="BF93" i="102"/>
  <c r="CE93" i="102"/>
  <c r="BX93" i="102"/>
  <c r="CJ93" i="102"/>
  <c r="BY93" i="102"/>
  <c r="CK93" i="102"/>
  <c r="BZ93" i="102"/>
  <c r="CL93" i="102"/>
  <c r="CA93" i="102"/>
  <c r="CM93" i="102" s="1"/>
  <c r="CB93" i="102"/>
  <c r="CN93" i="102" s="1"/>
  <c r="CC93" i="102"/>
  <c r="CO93" i="102"/>
  <c r="CD93" i="102"/>
  <c r="CP93" i="102"/>
  <c r="CQ93" i="102"/>
  <c r="CF93" i="102"/>
  <c r="CR93" i="102"/>
  <c r="AY93" i="427"/>
  <c r="DB93" i="427"/>
  <c r="GG93" i="427"/>
  <c r="GT93" i="427" s="1"/>
  <c r="AT93" i="427"/>
  <c r="GB93" i="427" s="1"/>
  <c r="CW93" i="427"/>
  <c r="GO93" i="427"/>
  <c r="AU93" i="427"/>
  <c r="CX93" i="427"/>
  <c r="GC93" i="427"/>
  <c r="GP93" i="427" s="1"/>
  <c r="AV93" i="427"/>
  <c r="CY93" i="427"/>
  <c r="AW93" i="427"/>
  <c r="GE93" i="427" s="1"/>
  <c r="CZ93" i="427"/>
  <c r="GR93" i="427"/>
  <c r="AX93" i="427"/>
  <c r="GF93" i="427" s="1"/>
  <c r="GS93" i="427" s="1"/>
  <c r="DA93" i="427"/>
  <c r="AZ93" i="427"/>
  <c r="DC93" i="427"/>
  <c r="BA93" i="427"/>
  <c r="DD93" i="427"/>
  <c r="BB93" i="427"/>
  <c r="DF93" i="427"/>
  <c r="GJ93" i="427"/>
  <c r="GW93" i="427"/>
  <c r="BC93" i="427"/>
  <c r="GK93" i="427" s="1"/>
  <c r="GX93" i="427" s="1"/>
  <c r="DG93" i="427"/>
  <c r="DE93" i="427"/>
  <c r="GL93" i="427"/>
  <c r="GY93" i="427" s="1"/>
  <c r="IB93" i="427"/>
  <c r="DS93" i="427"/>
  <c r="EE93" i="427"/>
  <c r="DV93" i="427"/>
  <c r="EH93" i="427"/>
  <c r="EA93" i="427"/>
  <c r="EM93" i="427" s="1"/>
  <c r="EB93" i="427"/>
  <c r="EN93" i="427" s="1"/>
  <c r="DH93" i="427"/>
  <c r="DJ93" i="427"/>
  <c r="DK93" i="427"/>
  <c r="DL93" i="427"/>
  <c r="DP93" i="427"/>
  <c r="DQ93" i="427"/>
  <c r="DR93" i="427"/>
  <c r="AH92" i="427"/>
  <c r="AI92" i="427"/>
  <c r="AJ92" i="427"/>
  <c r="AK92" i="427"/>
  <c r="AL92" i="427"/>
  <c r="DW92" i="427" s="1"/>
  <c r="EI92" i="427" s="1"/>
  <c r="AM92" i="427"/>
  <c r="DX92" i="427" s="1"/>
  <c r="EJ92" i="427" s="1"/>
  <c r="AN92" i="427"/>
  <c r="AO92" i="427"/>
  <c r="DZ92" i="427" s="1"/>
  <c r="EL92" i="427" s="1"/>
  <c r="AQ92" i="427"/>
  <c r="AP92" i="427"/>
  <c r="BC92" i="102"/>
  <c r="AX92" i="102"/>
  <c r="AY92" i="102"/>
  <c r="AZ92" i="102"/>
  <c r="BA92" i="102"/>
  <c r="BB92" i="102"/>
  <c r="BD92" i="102"/>
  <c r="BE92" i="102"/>
  <c r="BF92" i="102"/>
  <c r="CE92" i="102"/>
  <c r="BX92" i="102"/>
  <c r="BY92" i="102"/>
  <c r="CK92" i="102" s="1"/>
  <c r="BZ92" i="102"/>
  <c r="CL92" i="102"/>
  <c r="CA92" i="102"/>
  <c r="CM92" i="102" s="1"/>
  <c r="CB92" i="102"/>
  <c r="CN92" i="102" s="1"/>
  <c r="CC92" i="102"/>
  <c r="CO92" i="102"/>
  <c r="CD92" i="102"/>
  <c r="CQ92" i="102"/>
  <c r="CF92" i="102"/>
  <c r="CR92" i="102"/>
  <c r="AY92" i="427"/>
  <c r="DB92" i="427"/>
  <c r="DM92" i="427" s="1"/>
  <c r="GG92" i="427"/>
  <c r="GT92" i="427"/>
  <c r="AT92" i="427"/>
  <c r="CW92" i="427"/>
  <c r="AU92" i="427"/>
  <c r="CX92" i="427"/>
  <c r="DT92" i="427" s="1"/>
  <c r="EF92" i="427" s="1"/>
  <c r="GC92" i="427"/>
  <c r="GP92" i="427"/>
  <c r="AV92" i="427"/>
  <c r="CY92" i="427"/>
  <c r="DJ92" i="427" s="1"/>
  <c r="AW92" i="427"/>
  <c r="CZ92" i="427"/>
  <c r="DK92" i="427" s="1"/>
  <c r="GE92" i="427"/>
  <c r="GR92" i="427" s="1"/>
  <c r="AX92" i="427"/>
  <c r="DA92" i="427"/>
  <c r="AZ92" i="427"/>
  <c r="DC92" i="427"/>
  <c r="DN92" i="427" s="1"/>
  <c r="GH92" i="427"/>
  <c r="GU92" i="427"/>
  <c r="BA92" i="427"/>
  <c r="GI92" i="427" s="1"/>
  <c r="GV92" i="427" s="1"/>
  <c r="DD92" i="427"/>
  <c r="DO92" i="427" s="1"/>
  <c r="BB92" i="427"/>
  <c r="DF92" i="427"/>
  <c r="EB92" i="427" s="1"/>
  <c r="EN92" i="427" s="1"/>
  <c r="GJ92" i="427"/>
  <c r="GW92" i="427"/>
  <c r="BC92" i="427"/>
  <c r="DG92" i="427"/>
  <c r="DE92" i="427"/>
  <c r="GL92" i="427"/>
  <c r="GY92" i="427"/>
  <c r="IB92" i="427"/>
  <c r="DS92" i="427"/>
  <c r="EA92" i="427"/>
  <c r="EM92" i="427" s="1"/>
  <c r="DH92" i="427"/>
  <c r="EC92" i="427" s="1"/>
  <c r="EO92" i="427" s="1"/>
  <c r="DI92" i="427"/>
  <c r="DL92" i="427"/>
  <c r="DP92" i="427"/>
  <c r="DQ92" i="427"/>
  <c r="DR92" i="427"/>
  <c r="AH91" i="427"/>
  <c r="AI91" i="427"/>
  <c r="AJ91" i="427"/>
  <c r="AK91" i="427"/>
  <c r="AL91" i="427"/>
  <c r="DW91" i="427" s="1"/>
  <c r="EI91" i="427" s="1"/>
  <c r="AM91" i="427"/>
  <c r="AN91" i="427"/>
  <c r="AO91" i="427"/>
  <c r="AQ91" i="427"/>
  <c r="AP91" i="427"/>
  <c r="BC91" i="102"/>
  <c r="AX91" i="102"/>
  <c r="AY91" i="102"/>
  <c r="AZ91" i="102"/>
  <c r="BA91" i="102"/>
  <c r="BB91" i="102"/>
  <c r="BD91" i="102"/>
  <c r="BE91" i="102"/>
  <c r="BF91" i="102"/>
  <c r="CE91" i="102"/>
  <c r="BX91" i="102"/>
  <c r="BY91" i="102"/>
  <c r="CK91" i="102"/>
  <c r="BZ91" i="102"/>
  <c r="CA91" i="102"/>
  <c r="CM91" i="102" s="1"/>
  <c r="CB91" i="102"/>
  <c r="CN91" i="102"/>
  <c r="CC91" i="102"/>
  <c r="CD91" i="102"/>
  <c r="CP91" i="102" s="1"/>
  <c r="CQ91" i="102"/>
  <c r="CF91" i="102"/>
  <c r="CR91" i="102"/>
  <c r="AY91" i="427"/>
  <c r="GG91" i="427" s="1"/>
  <c r="GT91" i="427" s="1"/>
  <c r="DB91" i="427"/>
  <c r="AT91" i="427"/>
  <c r="CW91" i="427"/>
  <c r="AU91" i="427"/>
  <c r="CX91" i="427"/>
  <c r="AV91" i="427"/>
  <c r="CY91" i="427"/>
  <c r="GD91" i="427" s="1"/>
  <c r="GQ91" i="427"/>
  <c r="AW91" i="427"/>
  <c r="GE91" i="427" s="1"/>
  <c r="GR91" i="427" s="1"/>
  <c r="CZ91" i="427"/>
  <c r="DK91" i="427" s="1"/>
  <c r="AX91" i="427"/>
  <c r="DA91" i="427"/>
  <c r="GF91" i="427" s="1"/>
  <c r="GS91" i="427"/>
  <c r="AZ91" i="427"/>
  <c r="DC91" i="427"/>
  <c r="DN91" i="427" s="1"/>
  <c r="GH91" i="427"/>
  <c r="GU91" i="427"/>
  <c r="BA91" i="427"/>
  <c r="DD91" i="427"/>
  <c r="BB91" i="427"/>
  <c r="DF91" i="427"/>
  <c r="BC91" i="427"/>
  <c r="DG91" i="427"/>
  <c r="DE91" i="427"/>
  <c r="DP91" i="427" s="1"/>
  <c r="GL91" i="427"/>
  <c r="GY91" i="427" s="1"/>
  <c r="DU91" i="427"/>
  <c r="EG91" i="427" s="1"/>
  <c r="DX91" i="427"/>
  <c r="EJ91" i="427" s="1"/>
  <c r="DY91" i="427"/>
  <c r="EK91" i="427" s="1"/>
  <c r="EA91" i="427"/>
  <c r="EM91" i="427"/>
  <c r="DJ91" i="427"/>
  <c r="DL91" i="427"/>
  <c r="DM91" i="427"/>
  <c r="AH90" i="427"/>
  <c r="AI90" i="427"/>
  <c r="AJ90" i="427"/>
  <c r="AK90" i="427"/>
  <c r="DV90" i="427" s="1"/>
  <c r="EH90" i="427" s="1"/>
  <c r="AL90" i="427"/>
  <c r="DW90" i="427" s="1"/>
  <c r="AM90" i="427"/>
  <c r="AN90" i="427"/>
  <c r="DY90" i="427" s="1"/>
  <c r="EK90" i="427" s="1"/>
  <c r="AO90" i="427"/>
  <c r="AQ90" i="427"/>
  <c r="EA90" i="427" s="1"/>
  <c r="EM90" i="427" s="1"/>
  <c r="AP90" i="427"/>
  <c r="BC90" i="102"/>
  <c r="AX90" i="102"/>
  <c r="AY90" i="102"/>
  <c r="AZ90" i="102"/>
  <c r="BA90" i="102"/>
  <c r="BB90" i="102"/>
  <c r="BD90" i="102"/>
  <c r="BE90" i="102"/>
  <c r="BF90" i="102"/>
  <c r="CE90" i="102"/>
  <c r="BX90" i="102"/>
  <c r="CJ90" i="102"/>
  <c r="BY90" i="102"/>
  <c r="BZ90" i="102"/>
  <c r="CL90" i="102"/>
  <c r="CA90" i="102"/>
  <c r="CM90" i="102"/>
  <c r="CB90" i="102"/>
  <c r="CN90" i="102"/>
  <c r="CC90" i="102"/>
  <c r="CO90" i="102" s="1"/>
  <c r="CD90" i="102"/>
  <c r="CP90" i="102"/>
  <c r="CF90" i="102"/>
  <c r="CR90" i="102" s="1"/>
  <c r="AY90" i="427"/>
  <c r="DB90" i="427"/>
  <c r="GG90" i="427"/>
  <c r="GT90" i="427"/>
  <c r="AT90" i="427"/>
  <c r="CW90" i="427"/>
  <c r="AU90" i="427"/>
  <c r="CX90" i="427"/>
  <c r="GC90" i="427"/>
  <c r="GP90" i="427"/>
  <c r="AV90" i="427"/>
  <c r="GD90" i="427" s="1"/>
  <c r="GQ90" i="427" s="1"/>
  <c r="CY90" i="427"/>
  <c r="AW90" i="427"/>
  <c r="CZ90" i="427"/>
  <c r="GE90" i="427"/>
  <c r="GR90" i="427"/>
  <c r="AX90" i="427"/>
  <c r="GF90" i="427" s="1"/>
  <c r="GS90" i="427" s="1"/>
  <c r="DA90" i="427"/>
  <c r="AZ90" i="427"/>
  <c r="DC90" i="427"/>
  <c r="GH90" i="427"/>
  <c r="GU90" i="427"/>
  <c r="BA90" i="427"/>
  <c r="DD90" i="427"/>
  <c r="BB90" i="427"/>
  <c r="DF90" i="427"/>
  <c r="GJ90" i="427"/>
  <c r="GW90" i="427"/>
  <c r="BC90" i="427"/>
  <c r="GK90" i="427" s="1"/>
  <c r="GX90" i="427" s="1"/>
  <c r="DG90" i="427"/>
  <c r="DE90" i="427"/>
  <c r="GL90" i="427"/>
  <c r="GY90" i="427"/>
  <c r="IB90" i="427"/>
  <c r="DT90" i="427"/>
  <c r="EF90" i="427"/>
  <c r="DU90" i="427"/>
  <c r="EG90" i="427"/>
  <c r="EI90" i="427"/>
  <c r="DX90" i="427"/>
  <c r="EJ90" i="427" s="1"/>
  <c r="DZ90" i="427"/>
  <c r="EL90" i="427" s="1"/>
  <c r="EB90" i="427"/>
  <c r="EN90" i="427"/>
  <c r="DH90" i="427"/>
  <c r="DI90" i="427"/>
  <c r="DJ90" i="427"/>
  <c r="DK90" i="427"/>
  <c r="DL90" i="427"/>
  <c r="DM90" i="427"/>
  <c r="DN90" i="427"/>
  <c r="DO90" i="427"/>
  <c r="DP90" i="427"/>
  <c r="DQ90" i="427"/>
  <c r="DR90" i="427"/>
  <c r="AR90" i="427"/>
  <c r="AH89" i="427"/>
  <c r="DS89" i="427" s="1"/>
  <c r="AI89" i="427"/>
  <c r="DT89" i="427" s="1"/>
  <c r="EF89" i="427" s="1"/>
  <c r="AJ89" i="427"/>
  <c r="AK89" i="427"/>
  <c r="DV89" i="427" s="1"/>
  <c r="AL89" i="427"/>
  <c r="AM89" i="427"/>
  <c r="AN89" i="427"/>
  <c r="AO89" i="427"/>
  <c r="AQ89" i="427"/>
  <c r="EA89" i="427" s="1"/>
  <c r="EM89" i="427" s="1"/>
  <c r="AP89" i="427"/>
  <c r="BC89" i="102"/>
  <c r="AX89" i="102"/>
  <c r="AY89" i="102"/>
  <c r="AZ89" i="102"/>
  <c r="BA89" i="102"/>
  <c r="BB89" i="102"/>
  <c r="BD89" i="102"/>
  <c r="BE89" i="102"/>
  <c r="BF89" i="102"/>
  <c r="CE89" i="102"/>
  <c r="BX89" i="102"/>
  <c r="BY89" i="102"/>
  <c r="CK89" i="102" s="1"/>
  <c r="BZ89" i="102"/>
  <c r="CL89" i="102"/>
  <c r="CA89" i="102"/>
  <c r="CM89" i="102"/>
  <c r="CB89" i="102"/>
  <c r="CN89" i="102" s="1"/>
  <c r="CC89" i="102"/>
  <c r="CD89" i="102"/>
  <c r="CP89" i="102"/>
  <c r="CQ89" i="102"/>
  <c r="CF89" i="102"/>
  <c r="CR89" i="102"/>
  <c r="AY89" i="427"/>
  <c r="DB89" i="427"/>
  <c r="DM89" i="427" s="1"/>
  <c r="GG89" i="427"/>
  <c r="GT89" i="427" s="1"/>
  <c r="AT89" i="427"/>
  <c r="GB89" i="427" s="1"/>
  <c r="CW89" i="427"/>
  <c r="DH89" i="427" s="1"/>
  <c r="AU89" i="427"/>
  <c r="CX89" i="427"/>
  <c r="GC89" i="427"/>
  <c r="GP89" i="427" s="1"/>
  <c r="AV89" i="427"/>
  <c r="CY89" i="427"/>
  <c r="AW89" i="427"/>
  <c r="GE89" i="427" s="1"/>
  <c r="GR89" i="427" s="1"/>
  <c r="CZ89" i="427"/>
  <c r="AX89" i="427"/>
  <c r="DA89" i="427"/>
  <c r="GF89" i="427"/>
  <c r="GS89" i="427"/>
  <c r="AZ89" i="427"/>
  <c r="DC89" i="427"/>
  <c r="BA89" i="427"/>
  <c r="DD89" i="427"/>
  <c r="BB89" i="427"/>
  <c r="DF89" i="427"/>
  <c r="BC89" i="427"/>
  <c r="DG89" i="427"/>
  <c r="GK89" i="427"/>
  <c r="GX89" i="427" s="1"/>
  <c r="DE89" i="427"/>
  <c r="GL89" i="427"/>
  <c r="GY89" i="427"/>
  <c r="IB89" i="427"/>
  <c r="EH89" i="427"/>
  <c r="DW89" i="427"/>
  <c r="EI89" i="427"/>
  <c r="DX89" i="427"/>
  <c r="EJ89" i="427" s="1"/>
  <c r="DI89" i="427"/>
  <c r="DK89" i="427"/>
  <c r="DL89" i="427"/>
  <c r="DP89" i="427"/>
  <c r="DR89" i="427"/>
  <c r="AH88" i="427"/>
  <c r="AI88" i="427"/>
  <c r="DT88" i="427" s="1"/>
  <c r="AJ88" i="427"/>
  <c r="AK88" i="427"/>
  <c r="AL88" i="427"/>
  <c r="AM88" i="427"/>
  <c r="DX88" i="427" s="1"/>
  <c r="EJ88" i="427" s="1"/>
  <c r="AN88" i="427"/>
  <c r="DY88" i="427" s="1"/>
  <c r="EK88" i="427" s="1"/>
  <c r="AO88" i="427"/>
  <c r="AQ88" i="427"/>
  <c r="AP88" i="427"/>
  <c r="BC88" i="102"/>
  <c r="AX88" i="102"/>
  <c r="AY88" i="102"/>
  <c r="AZ88" i="102"/>
  <c r="BA88" i="102"/>
  <c r="BB88" i="102"/>
  <c r="BD88" i="102"/>
  <c r="BE88" i="102"/>
  <c r="BF88" i="102"/>
  <c r="CE88" i="102"/>
  <c r="BX88" i="102"/>
  <c r="CJ88" i="102"/>
  <c r="BY88" i="102"/>
  <c r="CK88" i="102"/>
  <c r="BZ88" i="102"/>
  <c r="CL88" i="102"/>
  <c r="CA88" i="102"/>
  <c r="CB88" i="102"/>
  <c r="CN88" i="102"/>
  <c r="CC88" i="102"/>
  <c r="CO88" i="102"/>
  <c r="CD88" i="102"/>
  <c r="CQ88" i="102"/>
  <c r="CF88" i="102"/>
  <c r="CR88" i="102"/>
  <c r="AY88" i="427"/>
  <c r="GG88" i="427" s="1"/>
  <c r="GT88" i="427" s="1"/>
  <c r="DB88" i="427"/>
  <c r="AT88" i="427"/>
  <c r="CW88" i="427"/>
  <c r="AU88" i="427"/>
  <c r="GC88" i="427" s="1"/>
  <c r="GP88" i="427" s="1"/>
  <c r="CX88" i="427"/>
  <c r="AV88" i="427"/>
  <c r="CY88" i="427"/>
  <c r="GD88" i="427"/>
  <c r="GQ88" i="427" s="1"/>
  <c r="AW88" i="427"/>
  <c r="GE88" i="427" s="1"/>
  <c r="GR88" i="427" s="1"/>
  <c r="CZ88" i="427"/>
  <c r="AX88" i="427"/>
  <c r="DA88" i="427"/>
  <c r="DL88" i="427" s="1"/>
  <c r="GF88" i="427"/>
  <c r="GS88" i="427"/>
  <c r="AZ88" i="427"/>
  <c r="DC88" i="427"/>
  <c r="GH88" i="427"/>
  <c r="GU88" i="427" s="1"/>
  <c r="BA88" i="427"/>
  <c r="DD88" i="427"/>
  <c r="GI88" i="427"/>
  <c r="GV88" i="427"/>
  <c r="BB88" i="427"/>
  <c r="DF88" i="427"/>
  <c r="GJ88" i="427"/>
  <c r="GW88" i="427" s="1"/>
  <c r="BC88" i="427"/>
  <c r="DG88" i="427"/>
  <c r="DE88" i="427"/>
  <c r="IB88" i="427"/>
  <c r="EF88" i="427"/>
  <c r="DV88" i="427"/>
  <c r="EH88" i="427" s="1"/>
  <c r="DW88" i="427"/>
  <c r="EI88" i="427"/>
  <c r="DZ88" i="427"/>
  <c r="EL88" i="427"/>
  <c r="EA88" i="427"/>
  <c r="EM88" i="427"/>
  <c r="EB88" i="427"/>
  <c r="EN88" i="427" s="1"/>
  <c r="DI88" i="427"/>
  <c r="DJ88" i="427"/>
  <c r="DK88" i="427"/>
  <c r="DM88" i="427"/>
  <c r="DN88" i="427"/>
  <c r="DO88" i="427"/>
  <c r="DQ88" i="427"/>
  <c r="BF88" i="427"/>
  <c r="AH87" i="427"/>
  <c r="AI87" i="427"/>
  <c r="DT87" i="427" s="1"/>
  <c r="AJ87" i="427"/>
  <c r="AK87" i="427"/>
  <c r="DV87" i="427" s="1"/>
  <c r="EH87" i="427" s="1"/>
  <c r="AL87" i="427"/>
  <c r="AM87" i="427"/>
  <c r="DX87" i="427" s="1"/>
  <c r="AN87" i="427"/>
  <c r="AO87" i="427"/>
  <c r="AQ87" i="427"/>
  <c r="AP87" i="427"/>
  <c r="BC87" i="102"/>
  <c r="AX87" i="102"/>
  <c r="AY87" i="102"/>
  <c r="AZ87" i="102"/>
  <c r="BA87" i="102"/>
  <c r="BB87" i="102"/>
  <c r="BD87" i="102"/>
  <c r="BE87" i="102"/>
  <c r="BF87" i="102"/>
  <c r="CE87" i="102"/>
  <c r="BX87" i="102"/>
  <c r="CJ87" i="102"/>
  <c r="BY87" i="102"/>
  <c r="CK87" i="102"/>
  <c r="BZ87" i="102"/>
  <c r="CL87" i="102" s="1"/>
  <c r="CA87" i="102"/>
  <c r="CM87" i="102" s="1"/>
  <c r="CB87" i="102"/>
  <c r="CN87" i="102"/>
  <c r="CC87" i="102"/>
  <c r="CO87" i="102" s="1"/>
  <c r="CD87" i="102"/>
  <c r="CQ87" i="102"/>
  <c r="CF87" i="102"/>
  <c r="CR87" i="102" s="1"/>
  <c r="AY87" i="427"/>
  <c r="DB87" i="427"/>
  <c r="DM87" i="427" s="1"/>
  <c r="GG87" i="427"/>
  <c r="GT87" i="427" s="1"/>
  <c r="AT87" i="427"/>
  <c r="CW87" i="427"/>
  <c r="GB87" i="427"/>
  <c r="GO87" i="427" s="1"/>
  <c r="AU87" i="427"/>
  <c r="CX87" i="427"/>
  <c r="GC87" i="427"/>
  <c r="GP87" i="427"/>
  <c r="AV87" i="427"/>
  <c r="GD87" i="427" s="1"/>
  <c r="CY87" i="427"/>
  <c r="AW87" i="427"/>
  <c r="GE87" i="427" s="1"/>
  <c r="GR87" i="427" s="1"/>
  <c r="CZ87" i="427"/>
  <c r="AX87" i="427"/>
  <c r="DA87" i="427"/>
  <c r="DL87" i="427" s="1"/>
  <c r="AZ87" i="427"/>
  <c r="GH87" i="427" s="1"/>
  <c r="GU87" i="427" s="1"/>
  <c r="DC87" i="427"/>
  <c r="DN87" i="427" s="1"/>
  <c r="BA87" i="427"/>
  <c r="DD87" i="427"/>
  <c r="BB87" i="427"/>
  <c r="DF87" i="427"/>
  <c r="BC87" i="427"/>
  <c r="DG87" i="427"/>
  <c r="GK87" i="427"/>
  <c r="GX87" i="427" s="1"/>
  <c r="DE87" i="427"/>
  <c r="IB87" i="427"/>
  <c r="DS87" i="427"/>
  <c r="EE87" i="427" s="1"/>
  <c r="EF87" i="427"/>
  <c r="DU87" i="427"/>
  <c r="EJ87" i="427"/>
  <c r="DY87" i="427"/>
  <c r="EK87" i="427" s="1"/>
  <c r="DH87" i="427"/>
  <c r="DI87" i="427"/>
  <c r="DJ87" i="427"/>
  <c r="DK87" i="427"/>
  <c r="DR87" i="427"/>
  <c r="AR87" i="427"/>
  <c r="AH86" i="427"/>
  <c r="AI86" i="427"/>
  <c r="DT86" i="427" s="1"/>
  <c r="EF86" i="427" s="1"/>
  <c r="AJ86" i="427"/>
  <c r="AK86" i="427"/>
  <c r="AL86" i="427"/>
  <c r="DW86" i="427" s="1"/>
  <c r="EI86" i="427" s="1"/>
  <c r="AM86" i="427"/>
  <c r="AN86" i="427"/>
  <c r="AO86" i="427"/>
  <c r="AQ86" i="427"/>
  <c r="AP86" i="427"/>
  <c r="BC86" i="102"/>
  <c r="AX86" i="102"/>
  <c r="AY86" i="102"/>
  <c r="AZ86" i="102"/>
  <c r="BA86" i="102"/>
  <c r="BB86" i="102"/>
  <c r="BD86" i="102"/>
  <c r="BE86" i="102"/>
  <c r="BF86" i="102"/>
  <c r="CE86" i="102"/>
  <c r="CQ86" i="102" s="1"/>
  <c r="BX86" i="102"/>
  <c r="CJ86" i="102" s="1"/>
  <c r="BY86" i="102"/>
  <c r="CK86" i="102" s="1"/>
  <c r="BZ86" i="102"/>
  <c r="CL86" i="102"/>
  <c r="CA86" i="102"/>
  <c r="CM86" i="102"/>
  <c r="CB86" i="102"/>
  <c r="CN86" i="102" s="1"/>
  <c r="CC86" i="102"/>
  <c r="CO86" i="102"/>
  <c r="CD86" i="102"/>
  <c r="CF86" i="102"/>
  <c r="CR86" i="102" s="1"/>
  <c r="AY86" i="427"/>
  <c r="DB86" i="427"/>
  <c r="DM86" i="427" s="1"/>
  <c r="AT86" i="427"/>
  <c r="CW86" i="427"/>
  <c r="AU86" i="427"/>
  <c r="CX86" i="427"/>
  <c r="DI86" i="427" s="1"/>
  <c r="GC86" i="427"/>
  <c r="GP86" i="427"/>
  <c r="AV86" i="427"/>
  <c r="GD86" i="427" s="1"/>
  <c r="CY86" i="427"/>
  <c r="GQ86" i="427"/>
  <c r="AW86" i="427"/>
  <c r="GE86" i="427" s="1"/>
  <c r="GR86" i="427" s="1"/>
  <c r="CZ86" i="427"/>
  <c r="AX86" i="427"/>
  <c r="GF86" i="427" s="1"/>
  <c r="GS86" i="427" s="1"/>
  <c r="DA86" i="427"/>
  <c r="AZ86" i="427"/>
  <c r="GH86" i="427" s="1"/>
  <c r="GU86" i="427" s="1"/>
  <c r="DC86" i="427"/>
  <c r="BA86" i="427"/>
  <c r="GI86" i="427" s="1"/>
  <c r="DD86" i="427"/>
  <c r="GV86" i="427"/>
  <c r="BB86" i="427"/>
  <c r="DF86" i="427"/>
  <c r="BC86" i="427"/>
  <c r="GK86" i="427" s="1"/>
  <c r="DG86" i="427"/>
  <c r="GX86" i="427"/>
  <c r="DE86" i="427"/>
  <c r="IB86" i="427"/>
  <c r="DS86" i="427"/>
  <c r="EE86" i="427"/>
  <c r="DU86" i="427"/>
  <c r="EG86" i="427"/>
  <c r="DX86" i="427"/>
  <c r="EJ86" i="427" s="1"/>
  <c r="DZ86" i="427"/>
  <c r="EL86" i="427" s="1"/>
  <c r="DH86" i="427"/>
  <c r="DJ86" i="427"/>
  <c r="DK86" i="427"/>
  <c r="DL86" i="427"/>
  <c r="DN86" i="427"/>
  <c r="DO86" i="427"/>
  <c r="DR86" i="427"/>
  <c r="AH85" i="427"/>
  <c r="AI85" i="427"/>
  <c r="AJ85" i="427"/>
  <c r="DU85" i="427" s="1"/>
  <c r="AK85" i="427"/>
  <c r="AL85" i="427"/>
  <c r="AM85" i="427"/>
  <c r="AN85" i="427"/>
  <c r="AO85" i="427"/>
  <c r="AQ85" i="427"/>
  <c r="EA85" i="427" s="1"/>
  <c r="EM85" i="427" s="1"/>
  <c r="AP85" i="427"/>
  <c r="BC85" i="102"/>
  <c r="AX85" i="102"/>
  <c r="AY85" i="102"/>
  <c r="AZ85" i="102"/>
  <c r="BA85" i="102"/>
  <c r="BB85" i="102"/>
  <c r="BD85" i="102"/>
  <c r="BE85" i="102"/>
  <c r="BF85" i="102"/>
  <c r="CE85" i="102"/>
  <c r="BX85" i="102"/>
  <c r="CJ85" i="102"/>
  <c r="BY85" i="102"/>
  <c r="CK85" i="102"/>
  <c r="BZ85" i="102"/>
  <c r="CL85" i="102"/>
  <c r="CA85" i="102"/>
  <c r="CM85" i="102" s="1"/>
  <c r="CB85" i="102"/>
  <c r="CN85" i="102"/>
  <c r="CC85" i="102"/>
  <c r="CO85" i="102" s="1"/>
  <c r="CD85" i="102"/>
  <c r="CP85" i="102"/>
  <c r="CQ85" i="102"/>
  <c r="CF85" i="102"/>
  <c r="CR85" i="102" s="1"/>
  <c r="AY85" i="427"/>
  <c r="DB85" i="427"/>
  <c r="AT85" i="427"/>
  <c r="CW85" i="427"/>
  <c r="GB85" i="427"/>
  <c r="AU85" i="427"/>
  <c r="CX85" i="427"/>
  <c r="GC85" i="427"/>
  <c r="GP85" i="427" s="1"/>
  <c r="AV85" i="427"/>
  <c r="GD85" i="427" s="1"/>
  <c r="GQ85" i="427" s="1"/>
  <c r="CY85" i="427"/>
  <c r="DJ85" i="427" s="1"/>
  <c r="AW85" i="427"/>
  <c r="GE85" i="427" s="1"/>
  <c r="GR85" i="427" s="1"/>
  <c r="CZ85" i="427"/>
  <c r="DK85" i="427" s="1"/>
  <c r="AX85" i="427"/>
  <c r="DA85" i="427"/>
  <c r="DL85" i="427" s="1"/>
  <c r="AZ85" i="427"/>
  <c r="GH85" i="427" s="1"/>
  <c r="GU85" i="427" s="1"/>
  <c r="DC85" i="427"/>
  <c r="BA85" i="427"/>
  <c r="GI85" i="427" s="1"/>
  <c r="GV85" i="427" s="1"/>
  <c r="DD85" i="427"/>
  <c r="BB85" i="427"/>
  <c r="DF85" i="427"/>
  <c r="GJ85" i="427"/>
  <c r="GW85" i="427" s="1"/>
  <c r="BC85" i="427"/>
  <c r="DG85" i="427"/>
  <c r="GK85" i="427"/>
  <c r="GX85" i="427" s="1"/>
  <c r="DE85" i="427"/>
  <c r="GL85" i="427" s="1"/>
  <c r="GY85" i="427" s="1"/>
  <c r="DT85" i="427"/>
  <c r="EF85" i="427" s="1"/>
  <c r="EG85" i="427"/>
  <c r="DH85" i="427"/>
  <c r="DI85" i="427"/>
  <c r="DO85" i="427"/>
  <c r="DP85" i="427"/>
  <c r="DR85" i="427"/>
  <c r="AH84" i="427"/>
  <c r="AI84" i="427"/>
  <c r="AJ84" i="427"/>
  <c r="AK84" i="427"/>
  <c r="AL84" i="427"/>
  <c r="AM84" i="427"/>
  <c r="DX84" i="427" s="1"/>
  <c r="AN84" i="427"/>
  <c r="DY84" i="427" s="1"/>
  <c r="EK84" i="427" s="1"/>
  <c r="AO84" i="427"/>
  <c r="AQ84" i="427"/>
  <c r="EA84" i="427" s="1"/>
  <c r="EM84" i="427" s="1"/>
  <c r="AP84" i="427"/>
  <c r="BC84" i="102"/>
  <c r="AX84" i="102"/>
  <c r="AY84" i="102"/>
  <c r="AZ84" i="102"/>
  <c r="BA84" i="102"/>
  <c r="BB84" i="102"/>
  <c r="BD84" i="102"/>
  <c r="BE84" i="102"/>
  <c r="BF84" i="102"/>
  <c r="CE84" i="102"/>
  <c r="BX84" i="102"/>
  <c r="CJ84" i="102"/>
  <c r="BY84" i="102"/>
  <c r="CK84" i="102"/>
  <c r="BZ84" i="102"/>
  <c r="CL84" i="102"/>
  <c r="CA84" i="102"/>
  <c r="CB84" i="102"/>
  <c r="CN84" i="102"/>
  <c r="CC84" i="102"/>
  <c r="CO84" i="102"/>
  <c r="CD84" i="102"/>
  <c r="CP84" i="102"/>
  <c r="CQ84" i="102"/>
  <c r="CF84" i="102"/>
  <c r="CR84" i="102" s="1"/>
  <c r="AY84" i="427"/>
  <c r="DB84" i="427"/>
  <c r="GG84" i="427"/>
  <c r="GT84" i="427" s="1"/>
  <c r="AT84" i="427"/>
  <c r="CW84" i="427"/>
  <c r="DH84" i="427" s="1"/>
  <c r="GB84" i="427"/>
  <c r="AU84" i="427"/>
  <c r="CX84" i="427"/>
  <c r="GC84" i="427"/>
  <c r="GP84" i="427"/>
  <c r="AV84" i="427"/>
  <c r="GD84" i="427" s="1"/>
  <c r="GQ84" i="427" s="1"/>
  <c r="CY84" i="427"/>
  <c r="DJ84" i="427" s="1"/>
  <c r="AW84" i="427"/>
  <c r="CZ84" i="427"/>
  <c r="GE84" i="427"/>
  <c r="GR84" i="427" s="1"/>
  <c r="AX84" i="427"/>
  <c r="DA84" i="427"/>
  <c r="DL84" i="427" s="1"/>
  <c r="AZ84" i="427"/>
  <c r="DC84" i="427"/>
  <c r="GH84" i="427"/>
  <c r="GU84" i="427" s="1"/>
  <c r="BA84" i="427"/>
  <c r="DD84" i="427"/>
  <c r="BB84" i="427"/>
  <c r="DF84" i="427"/>
  <c r="GJ84" i="427"/>
  <c r="GW84" i="427"/>
  <c r="BC84" i="427"/>
  <c r="GK84" i="427" s="1"/>
  <c r="GX84" i="427" s="1"/>
  <c r="DG84" i="427"/>
  <c r="DE84" i="427"/>
  <c r="IB84" i="427"/>
  <c r="DT84" i="427"/>
  <c r="EF84" i="427" s="1"/>
  <c r="DV84" i="427"/>
  <c r="EH84" i="427" s="1"/>
  <c r="DW84" i="427"/>
  <c r="EI84" i="427"/>
  <c r="EJ84" i="427"/>
  <c r="EB84" i="427"/>
  <c r="EN84" i="427"/>
  <c r="DI84" i="427"/>
  <c r="DK84" i="427"/>
  <c r="DM84" i="427"/>
  <c r="DN84" i="427"/>
  <c r="DQ84" i="427"/>
  <c r="DR84" i="427"/>
  <c r="AH83" i="427"/>
  <c r="AI83" i="427"/>
  <c r="DT83" i="427" s="1"/>
  <c r="EF83" i="427" s="1"/>
  <c r="AJ83" i="427"/>
  <c r="AK83" i="427"/>
  <c r="AL83" i="427"/>
  <c r="AR83" i="427" s="1"/>
  <c r="AM83" i="427"/>
  <c r="DX83" i="427" s="1"/>
  <c r="AN83" i="427"/>
  <c r="AO83" i="427"/>
  <c r="DZ83" i="427" s="1"/>
  <c r="AQ83" i="427"/>
  <c r="AP83" i="427"/>
  <c r="BC83" i="102"/>
  <c r="AX83" i="102"/>
  <c r="AY83" i="102"/>
  <c r="AZ83" i="102"/>
  <c r="BA83" i="102"/>
  <c r="BB83" i="102"/>
  <c r="BD83" i="102"/>
  <c r="BE83" i="102"/>
  <c r="BF83" i="102"/>
  <c r="CE83" i="102"/>
  <c r="BX83" i="102"/>
  <c r="CJ83" i="102"/>
  <c r="BY83" i="102"/>
  <c r="CK83" i="102" s="1"/>
  <c r="BZ83" i="102"/>
  <c r="CL83" i="102"/>
  <c r="CA83" i="102"/>
  <c r="CM83" i="102" s="1"/>
  <c r="CB83" i="102"/>
  <c r="CN83" i="102"/>
  <c r="CC83" i="102"/>
  <c r="CD83" i="102"/>
  <c r="CP83" i="102"/>
  <c r="CQ83" i="102"/>
  <c r="CF83" i="102"/>
  <c r="CR83" i="102" s="1"/>
  <c r="AY83" i="427"/>
  <c r="DB83" i="427"/>
  <c r="GG83" i="427"/>
  <c r="GT83" i="427"/>
  <c r="AT83" i="427"/>
  <c r="GB83" i="427" s="1"/>
  <c r="CW83" i="427"/>
  <c r="DS83" i="427" s="1"/>
  <c r="AU83" i="427"/>
  <c r="CX83" i="427"/>
  <c r="AV83" i="427"/>
  <c r="CY83" i="427"/>
  <c r="AW83" i="427"/>
  <c r="GE83" i="427" s="1"/>
  <c r="GR83" i="427" s="1"/>
  <c r="CZ83" i="427"/>
  <c r="AX83" i="427"/>
  <c r="DA83" i="427"/>
  <c r="DL83" i="427" s="1"/>
  <c r="AZ83" i="427"/>
  <c r="DC83" i="427"/>
  <c r="BA83" i="427"/>
  <c r="DD83" i="427"/>
  <c r="GI83" i="427"/>
  <c r="GV83" i="427" s="1"/>
  <c r="BB83" i="427"/>
  <c r="DF83" i="427"/>
  <c r="DQ83" i="427" s="1"/>
  <c r="BC83" i="427"/>
  <c r="DG83" i="427"/>
  <c r="GK83" i="427"/>
  <c r="GX83" i="427" s="1"/>
  <c r="DE83" i="427"/>
  <c r="GL83" i="427"/>
  <c r="GY83" i="427" s="1"/>
  <c r="DV83" i="427"/>
  <c r="EH83" i="427" s="1"/>
  <c r="DW83" i="427"/>
  <c r="EI83" i="427" s="1"/>
  <c r="EJ83" i="427"/>
  <c r="EL83" i="427"/>
  <c r="EA83" i="427"/>
  <c r="EM83" i="427" s="1"/>
  <c r="DH83" i="427"/>
  <c r="DI83" i="427"/>
  <c r="DK83" i="427"/>
  <c r="DM83" i="427"/>
  <c r="DO83" i="427"/>
  <c r="DP83" i="427"/>
  <c r="DR83" i="427"/>
  <c r="BF83" i="427"/>
  <c r="AH82" i="427"/>
  <c r="AI82" i="427"/>
  <c r="AJ82" i="427"/>
  <c r="AK82" i="427"/>
  <c r="AL82" i="427"/>
  <c r="DW82" i="427" s="1"/>
  <c r="EI82" i="427" s="1"/>
  <c r="AM82" i="427"/>
  <c r="AN82" i="427"/>
  <c r="AO82" i="427"/>
  <c r="AQ82" i="427"/>
  <c r="AP82" i="427"/>
  <c r="BC82" i="102"/>
  <c r="AX82" i="102"/>
  <c r="AY82" i="102"/>
  <c r="AZ82" i="102"/>
  <c r="BA82" i="102"/>
  <c r="BB82" i="102"/>
  <c r="BD82" i="102"/>
  <c r="BE82" i="102"/>
  <c r="BF82" i="102"/>
  <c r="CE82" i="102"/>
  <c r="BX82" i="102"/>
  <c r="CJ82" i="102"/>
  <c r="BY82" i="102"/>
  <c r="CK82" i="102" s="1"/>
  <c r="BZ82" i="102"/>
  <c r="CL82" i="102"/>
  <c r="CA82" i="102"/>
  <c r="CM82" i="102" s="1"/>
  <c r="CB82" i="102"/>
  <c r="CN82" i="102"/>
  <c r="CC82" i="102"/>
  <c r="CO82" i="102" s="1"/>
  <c r="CD82" i="102"/>
  <c r="CP82" i="102"/>
  <c r="CQ82" i="102"/>
  <c r="CF82" i="102"/>
  <c r="CR82" i="102" s="1"/>
  <c r="AY82" i="427"/>
  <c r="DB82" i="427"/>
  <c r="DM82" i="427" s="1"/>
  <c r="AT82" i="427"/>
  <c r="GB82" i="427" s="1"/>
  <c r="GO82" i="427" s="1"/>
  <c r="CW82" i="427"/>
  <c r="AU82" i="427"/>
  <c r="CX82" i="427"/>
  <c r="DI82" i="427" s="1"/>
  <c r="GC82" i="427"/>
  <c r="GP82" i="427" s="1"/>
  <c r="AV82" i="427"/>
  <c r="CY82" i="427"/>
  <c r="DJ82" i="427" s="1"/>
  <c r="AW82" i="427"/>
  <c r="GE82" i="427" s="1"/>
  <c r="GR82" i="427" s="1"/>
  <c r="CZ82" i="427"/>
  <c r="AX82" i="427"/>
  <c r="DA82" i="427"/>
  <c r="DL82" i="427" s="1"/>
  <c r="AZ82" i="427"/>
  <c r="DC82" i="427"/>
  <c r="BA82" i="427"/>
  <c r="DD82" i="427"/>
  <c r="BB82" i="427"/>
  <c r="DF82" i="427"/>
  <c r="DQ82" i="427" s="1"/>
  <c r="BC82" i="427"/>
  <c r="GK82" i="427" s="1"/>
  <c r="GX82" i="427" s="1"/>
  <c r="DG82" i="427"/>
  <c r="DE82" i="427"/>
  <c r="GL82" i="427"/>
  <c r="GY82" i="427"/>
  <c r="DS82" i="427"/>
  <c r="DU82" i="427"/>
  <c r="EG82" i="427" s="1"/>
  <c r="DV82" i="427"/>
  <c r="EH82" i="427"/>
  <c r="EA82" i="427"/>
  <c r="EM82" i="427" s="1"/>
  <c r="DH82" i="427"/>
  <c r="DK82" i="427"/>
  <c r="DP82" i="427"/>
  <c r="DR82" i="427"/>
  <c r="AH81" i="427"/>
  <c r="AI81" i="427"/>
  <c r="IB81" i="427" s="1"/>
  <c r="AJ81" i="427"/>
  <c r="AK81" i="427"/>
  <c r="AL81" i="427"/>
  <c r="DW81" i="427" s="1"/>
  <c r="EI81" i="427" s="1"/>
  <c r="AM81" i="427"/>
  <c r="AN81" i="427"/>
  <c r="DY81" i="427" s="1"/>
  <c r="EK81" i="427" s="1"/>
  <c r="AO81" i="427"/>
  <c r="AQ81" i="427"/>
  <c r="AP81" i="427"/>
  <c r="BC81" i="102"/>
  <c r="AX81" i="102"/>
  <c r="AY81" i="102"/>
  <c r="AZ81" i="102"/>
  <c r="BA81" i="102"/>
  <c r="BB81" i="102"/>
  <c r="BD81" i="102"/>
  <c r="BE81" i="102"/>
  <c r="BF81" i="102"/>
  <c r="CE81" i="102"/>
  <c r="BX81" i="102"/>
  <c r="CJ81" i="102" s="1"/>
  <c r="BY81" i="102"/>
  <c r="CK81" i="102" s="1"/>
  <c r="BZ81" i="102"/>
  <c r="CA81" i="102"/>
  <c r="CM81" i="102"/>
  <c r="CB81" i="102"/>
  <c r="CN81" i="102"/>
  <c r="CC81" i="102"/>
  <c r="CO81" i="102"/>
  <c r="CD81" i="102"/>
  <c r="CP81" i="102" s="1"/>
  <c r="CF81" i="102"/>
  <c r="CR81" i="102"/>
  <c r="AY81" i="427"/>
  <c r="DB81" i="427"/>
  <c r="GG81" i="427" s="1"/>
  <c r="GT81" i="427"/>
  <c r="AT81" i="427"/>
  <c r="CW81" i="427"/>
  <c r="GB81" i="427"/>
  <c r="GO81" i="427"/>
  <c r="AU81" i="427"/>
  <c r="CX81" i="427"/>
  <c r="DI81" i="427" s="1"/>
  <c r="AV81" i="427"/>
  <c r="CY81" i="427"/>
  <c r="GD81" i="427"/>
  <c r="GQ81" i="427"/>
  <c r="AW81" i="427"/>
  <c r="CZ81" i="427"/>
  <c r="DK81" i="427" s="1"/>
  <c r="AX81" i="427"/>
  <c r="DA81" i="427"/>
  <c r="GF81" i="427"/>
  <c r="GS81" i="427"/>
  <c r="AZ81" i="427"/>
  <c r="DC81" i="427"/>
  <c r="GH81" i="427" s="1"/>
  <c r="GU81" i="427" s="1"/>
  <c r="BA81" i="427"/>
  <c r="DD81" i="427"/>
  <c r="GI81" i="427"/>
  <c r="GV81" i="427"/>
  <c r="BB81" i="427"/>
  <c r="DF81" i="427"/>
  <c r="DQ81" i="427" s="1"/>
  <c r="BC81" i="427"/>
  <c r="DG81" i="427"/>
  <c r="GK81" i="427"/>
  <c r="GX81" i="427"/>
  <c r="DE81" i="427"/>
  <c r="EA81" i="427" s="1"/>
  <c r="GL81" i="427"/>
  <c r="GY81" i="427" s="1"/>
  <c r="DS81" i="427"/>
  <c r="EE81" i="427"/>
  <c r="DT81" i="427"/>
  <c r="EF81" i="427" s="1"/>
  <c r="DU81" i="427"/>
  <c r="EG81" i="427" s="1"/>
  <c r="DV81" i="427"/>
  <c r="EH81" i="427" s="1"/>
  <c r="DZ81" i="427"/>
  <c r="EL81" i="427" s="1"/>
  <c r="EM81" i="427"/>
  <c r="EB81" i="427"/>
  <c r="EN81" i="427" s="1"/>
  <c r="DH81" i="427"/>
  <c r="DJ81" i="427"/>
  <c r="DL81" i="427"/>
  <c r="DN81" i="427"/>
  <c r="DO81" i="427"/>
  <c r="DP81" i="427"/>
  <c r="DR81" i="427"/>
  <c r="BF81" i="427"/>
  <c r="AH80" i="427"/>
  <c r="AI80" i="427"/>
  <c r="AJ80" i="427"/>
  <c r="AK80" i="427"/>
  <c r="DV80" i="427" s="1"/>
  <c r="EH80" i="427" s="1"/>
  <c r="AL80" i="427"/>
  <c r="AM80" i="427"/>
  <c r="AN80" i="427"/>
  <c r="AO80" i="427"/>
  <c r="DZ80" i="427" s="1"/>
  <c r="EL80" i="427" s="1"/>
  <c r="AQ80" i="427"/>
  <c r="AP80" i="427"/>
  <c r="EB80" i="427" s="1"/>
  <c r="EN80" i="427" s="1"/>
  <c r="BC80" i="102"/>
  <c r="AX80" i="102"/>
  <c r="AY80" i="102"/>
  <c r="AZ80" i="102"/>
  <c r="BA80" i="102"/>
  <c r="BB80" i="102"/>
  <c r="BD80" i="102"/>
  <c r="BE80" i="102"/>
  <c r="BF80" i="102"/>
  <c r="CE80" i="102"/>
  <c r="BX80" i="102"/>
  <c r="CJ80" i="102"/>
  <c r="BY80" i="102"/>
  <c r="CK80" i="102" s="1"/>
  <c r="BZ80" i="102"/>
  <c r="CL80" i="102"/>
  <c r="CA80" i="102"/>
  <c r="CB80" i="102"/>
  <c r="CN80" i="102" s="1"/>
  <c r="CC80" i="102"/>
  <c r="CD80" i="102"/>
  <c r="CP80" i="102"/>
  <c r="CQ80" i="102"/>
  <c r="CF80" i="102"/>
  <c r="CR80" i="102" s="1"/>
  <c r="AY80" i="427"/>
  <c r="GG80" i="427" s="1"/>
  <c r="GT80" i="427" s="1"/>
  <c r="DB80" i="427"/>
  <c r="AT80" i="427"/>
  <c r="CW80" i="427"/>
  <c r="GB80" i="427"/>
  <c r="GO80" i="427" s="1"/>
  <c r="AU80" i="427"/>
  <c r="CX80" i="427"/>
  <c r="AV80" i="427"/>
  <c r="GD80" i="427" s="1"/>
  <c r="GQ80" i="427" s="1"/>
  <c r="CY80" i="427"/>
  <c r="DJ80" i="427" s="1"/>
  <c r="AW80" i="427"/>
  <c r="GE80" i="427" s="1"/>
  <c r="GR80" i="427" s="1"/>
  <c r="CZ80" i="427"/>
  <c r="DK80" i="427" s="1"/>
  <c r="AX80" i="427"/>
  <c r="DA80" i="427"/>
  <c r="GF80" i="427"/>
  <c r="GS80" i="427" s="1"/>
  <c r="AZ80" i="427"/>
  <c r="GH80" i="427" s="1"/>
  <c r="GU80" i="427" s="1"/>
  <c r="DC80" i="427"/>
  <c r="BA80" i="427"/>
  <c r="DD80" i="427"/>
  <c r="GI80" i="427"/>
  <c r="GV80" i="427" s="1"/>
  <c r="BB80" i="427"/>
  <c r="GJ80" i="427" s="1"/>
  <c r="GW80" i="427" s="1"/>
  <c r="DF80" i="427"/>
  <c r="BC80" i="427"/>
  <c r="DG80" i="427"/>
  <c r="DR80" i="427" s="1"/>
  <c r="GK80" i="427"/>
  <c r="GX80" i="427" s="1"/>
  <c r="DE80" i="427"/>
  <c r="GL80" i="427" s="1"/>
  <c r="GY80" i="427" s="1"/>
  <c r="DU80" i="427"/>
  <c r="EG80" i="427"/>
  <c r="DX80" i="427"/>
  <c r="EJ80" i="427" s="1"/>
  <c r="DY80" i="427"/>
  <c r="EK80" i="427" s="1"/>
  <c r="DH80" i="427"/>
  <c r="DM80" i="427"/>
  <c r="DN80" i="427"/>
  <c r="DO80" i="427"/>
  <c r="DP80" i="427"/>
  <c r="DQ80" i="427"/>
  <c r="AH79" i="427"/>
  <c r="AI79" i="427"/>
  <c r="AJ79" i="427"/>
  <c r="AK79" i="427"/>
  <c r="AL79" i="427"/>
  <c r="AM79" i="427"/>
  <c r="AN79" i="427"/>
  <c r="AO79" i="427"/>
  <c r="DZ79" i="427" s="1"/>
  <c r="EL79" i="427" s="1"/>
  <c r="AQ79" i="427"/>
  <c r="EA79" i="427" s="1"/>
  <c r="EM79" i="427" s="1"/>
  <c r="AP79" i="427"/>
  <c r="BC79" i="102"/>
  <c r="AX79" i="102"/>
  <c r="AY79" i="102"/>
  <c r="AZ79" i="102"/>
  <c r="BA79" i="102"/>
  <c r="BB79" i="102"/>
  <c r="BD79" i="102"/>
  <c r="BE79" i="102"/>
  <c r="BF79" i="102"/>
  <c r="CE79" i="102"/>
  <c r="BX79" i="102"/>
  <c r="CJ79" i="102" s="1"/>
  <c r="BY79" i="102"/>
  <c r="CK79" i="102"/>
  <c r="BZ79" i="102"/>
  <c r="CL79" i="102" s="1"/>
  <c r="CA79" i="102"/>
  <c r="CM79" i="102"/>
  <c r="CB79" i="102"/>
  <c r="CN79" i="102" s="1"/>
  <c r="CC79" i="102"/>
  <c r="CO79" i="102"/>
  <c r="CD79" i="102"/>
  <c r="CQ79" i="102"/>
  <c r="CF79" i="102"/>
  <c r="CR79" i="102"/>
  <c r="AY79" i="427"/>
  <c r="GG79" i="427" s="1"/>
  <c r="GT79" i="427" s="1"/>
  <c r="DB79" i="427"/>
  <c r="DM79" i="427" s="1"/>
  <c r="AT79" i="427"/>
  <c r="GB79" i="427" s="1"/>
  <c r="CW79" i="427"/>
  <c r="GO79" i="427"/>
  <c r="AU79" i="427"/>
  <c r="CX79" i="427"/>
  <c r="DI79" i="427" s="1"/>
  <c r="AV79" i="427"/>
  <c r="GD79" i="427" s="1"/>
  <c r="GQ79" i="427" s="1"/>
  <c r="CY79" i="427"/>
  <c r="DJ79" i="427" s="1"/>
  <c r="AW79" i="427"/>
  <c r="CZ79" i="427"/>
  <c r="AX79" i="427"/>
  <c r="GF79" i="427" s="1"/>
  <c r="GS79" i="427" s="1"/>
  <c r="DA79" i="427"/>
  <c r="AZ79" i="427"/>
  <c r="GH79" i="427" s="1"/>
  <c r="GU79" i="427" s="1"/>
  <c r="DC79" i="427"/>
  <c r="BA79" i="427"/>
  <c r="GI79" i="427" s="1"/>
  <c r="DD79" i="427"/>
  <c r="GV79" i="427"/>
  <c r="BB79" i="427"/>
  <c r="GJ79" i="427" s="1"/>
  <c r="GW79" i="427" s="1"/>
  <c r="DF79" i="427"/>
  <c r="DQ79" i="427" s="1"/>
  <c r="BC79" i="427"/>
  <c r="GK79" i="427" s="1"/>
  <c r="GX79" i="427" s="1"/>
  <c r="DG79" i="427"/>
  <c r="DR79" i="427" s="1"/>
  <c r="DE79" i="427"/>
  <c r="GL79" i="427"/>
  <c r="GY79" i="427" s="1"/>
  <c r="DU79" i="427"/>
  <c r="EG79" i="427" s="1"/>
  <c r="DW79" i="427"/>
  <c r="EI79" i="427" s="1"/>
  <c r="DY79" i="427"/>
  <c r="EK79" i="427" s="1"/>
  <c r="EB79" i="427"/>
  <c r="EN79" i="427" s="1"/>
  <c r="DH79" i="427"/>
  <c r="DL79" i="427"/>
  <c r="DN79" i="427"/>
  <c r="DO79" i="427"/>
  <c r="DP79" i="427"/>
  <c r="AH78" i="427"/>
  <c r="AI78" i="427"/>
  <c r="AJ78" i="427"/>
  <c r="DU78" i="427" s="1"/>
  <c r="EG78" i="427" s="1"/>
  <c r="AK78" i="427"/>
  <c r="AL78" i="427"/>
  <c r="AM78" i="427"/>
  <c r="AN78" i="427"/>
  <c r="AO78" i="427"/>
  <c r="AQ78" i="427"/>
  <c r="AP78" i="427"/>
  <c r="EB78" i="427" s="1"/>
  <c r="EN78" i="427" s="1"/>
  <c r="BC78" i="102"/>
  <c r="AX78" i="102"/>
  <c r="AY78" i="102"/>
  <c r="AZ78" i="102"/>
  <c r="BA78" i="102"/>
  <c r="BB78" i="102"/>
  <c r="BD78" i="102"/>
  <c r="BE78" i="102"/>
  <c r="BF78" i="102"/>
  <c r="CE78" i="102"/>
  <c r="BX78" i="102"/>
  <c r="BY78" i="102"/>
  <c r="BZ78" i="102"/>
  <c r="CA78" i="102"/>
  <c r="CM78" i="102"/>
  <c r="CB78" i="102"/>
  <c r="CN78" i="102" s="1"/>
  <c r="CC78" i="102"/>
  <c r="CO78" i="102" s="1"/>
  <c r="CD78" i="102"/>
  <c r="CQ78" i="102"/>
  <c r="CF78" i="102"/>
  <c r="CR78" i="102"/>
  <c r="AY78" i="427"/>
  <c r="DB78" i="427"/>
  <c r="GG78" i="427" s="1"/>
  <c r="GT78" i="427" s="1"/>
  <c r="AT78" i="427"/>
  <c r="CW78" i="427"/>
  <c r="GB78" i="427"/>
  <c r="AU78" i="427"/>
  <c r="CX78" i="427"/>
  <c r="AV78" i="427"/>
  <c r="CY78" i="427"/>
  <c r="GD78" i="427"/>
  <c r="GQ78" i="427"/>
  <c r="AW78" i="427"/>
  <c r="CZ78" i="427"/>
  <c r="AX78" i="427"/>
  <c r="DA78" i="427"/>
  <c r="DL78" i="427" s="1"/>
  <c r="AZ78" i="427"/>
  <c r="DC78" i="427"/>
  <c r="BA78" i="427"/>
  <c r="DD78" i="427"/>
  <c r="DO78" i="427" s="1"/>
  <c r="BB78" i="427"/>
  <c r="DF78" i="427"/>
  <c r="BC78" i="427"/>
  <c r="DG78" i="427"/>
  <c r="DR78" i="427" s="1"/>
  <c r="DE78" i="427"/>
  <c r="GL78" i="427"/>
  <c r="GY78" i="427" s="1"/>
  <c r="DV78" i="427"/>
  <c r="EH78" i="427" s="1"/>
  <c r="DW78" i="427"/>
  <c r="EI78" i="427"/>
  <c r="DZ78" i="427"/>
  <c r="EL78" i="427" s="1"/>
  <c r="EA78" i="427"/>
  <c r="EM78" i="427" s="1"/>
  <c r="DJ78" i="427"/>
  <c r="DM78" i="427"/>
  <c r="DP78" i="427"/>
  <c r="BF78" i="427"/>
  <c r="AH77" i="427"/>
  <c r="AI77" i="427"/>
  <c r="AJ77" i="427"/>
  <c r="AK77" i="427"/>
  <c r="AL77" i="427"/>
  <c r="DW77" i="427" s="1"/>
  <c r="EI77" i="427" s="1"/>
  <c r="AM77" i="427"/>
  <c r="AN77" i="427"/>
  <c r="AO77" i="427"/>
  <c r="DZ77" i="427" s="1"/>
  <c r="EL77" i="427" s="1"/>
  <c r="AQ77" i="427"/>
  <c r="AP77" i="427"/>
  <c r="BC77" i="102"/>
  <c r="AX77" i="102"/>
  <c r="AY77" i="102"/>
  <c r="AZ77" i="102"/>
  <c r="BA77" i="102"/>
  <c r="BB77" i="102"/>
  <c r="BD77" i="102"/>
  <c r="BE77" i="102"/>
  <c r="BF77" i="102"/>
  <c r="CE77" i="102"/>
  <c r="BX77" i="102"/>
  <c r="CJ77" i="102"/>
  <c r="BY77" i="102"/>
  <c r="CK77" i="102" s="1"/>
  <c r="BZ77" i="102"/>
  <c r="CA77" i="102"/>
  <c r="CB77" i="102"/>
  <c r="CN77" i="102" s="1"/>
  <c r="CC77" i="102"/>
  <c r="CO77" i="102" s="1"/>
  <c r="CD77" i="102"/>
  <c r="CP77" i="102"/>
  <c r="CQ77" i="102"/>
  <c r="CF77" i="102"/>
  <c r="CR77" i="102"/>
  <c r="AY77" i="427"/>
  <c r="DB77" i="427"/>
  <c r="AT77" i="427"/>
  <c r="GB77" i="427" s="1"/>
  <c r="CW77" i="427"/>
  <c r="GO77" i="427"/>
  <c r="AU77" i="427"/>
  <c r="CX77" i="427"/>
  <c r="DI77" i="427" s="1"/>
  <c r="AV77" i="427"/>
  <c r="GD77" i="427" s="1"/>
  <c r="GQ77" i="427" s="1"/>
  <c r="CY77" i="427"/>
  <c r="AW77" i="427"/>
  <c r="CZ77" i="427"/>
  <c r="DV77" i="427" s="1"/>
  <c r="EH77" i="427" s="1"/>
  <c r="AX77" i="427"/>
  <c r="GF77" i="427" s="1"/>
  <c r="DA77" i="427"/>
  <c r="GS77" i="427"/>
  <c r="AZ77" i="427"/>
  <c r="DC77" i="427"/>
  <c r="BA77" i="427"/>
  <c r="GI77" i="427" s="1"/>
  <c r="GV77" i="427" s="1"/>
  <c r="DD77" i="427"/>
  <c r="DO77" i="427" s="1"/>
  <c r="BB77" i="427"/>
  <c r="DF77" i="427"/>
  <c r="BC77" i="427"/>
  <c r="GK77" i="427" s="1"/>
  <c r="DG77" i="427"/>
  <c r="GX77" i="427"/>
  <c r="DE77" i="427"/>
  <c r="IB77" i="427"/>
  <c r="DS77" i="427"/>
  <c r="DU77" i="427"/>
  <c r="EG77" i="427" s="1"/>
  <c r="DH77" i="427"/>
  <c r="DJ77" i="427"/>
  <c r="DK77" i="427"/>
  <c r="DL77" i="427"/>
  <c r="DN77" i="427"/>
  <c r="DR77" i="427"/>
  <c r="AH76" i="427"/>
  <c r="AI76" i="427"/>
  <c r="IB76" i="427" s="1"/>
  <c r="AJ76" i="427"/>
  <c r="AK76" i="427"/>
  <c r="AL76" i="427"/>
  <c r="DW76" i="427" s="1"/>
  <c r="EI76" i="427" s="1"/>
  <c r="AM76" i="427"/>
  <c r="AN76" i="427"/>
  <c r="AO76" i="427"/>
  <c r="AQ76" i="427"/>
  <c r="EA76" i="427" s="1"/>
  <c r="AP76" i="427"/>
  <c r="BC76" i="102"/>
  <c r="AX76" i="102"/>
  <c r="AY76" i="102"/>
  <c r="AZ76" i="102"/>
  <c r="BA76" i="102"/>
  <c r="BB76" i="102"/>
  <c r="BD76" i="102"/>
  <c r="BE76" i="102"/>
  <c r="BF76" i="102"/>
  <c r="CE76" i="102"/>
  <c r="BX76" i="102"/>
  <c r="BY76" i="102"/>
  <c r="BZ76" i="102"/>
  <c r="CL76" i="102" s="1"/>
  <c r="CA76" i="102"/>
  <c r="CM76" i="102"/>
  <c r="CB76" i="102"/>
  <c r="CN76" i="102" s="1"/>
  <c r="CC76" i="102"/>
  <c r="CD76" i="102"/>
  <c r="CQ76" i="102"/>
  <c r="CF76" i="102"/>
  <c r="CR76" i="102" s="1"/>
  <c r="AY76" i="427"/>
  <c r="DB76" i="427"/>
  <c r="AT76" i="427"/>
  <c r="BF76" i="427" s="1"/>
  <c r="CW76" i="427"/>
  <c r="GB76" i="427" s="1"/>
  <c r="AU76" i="427"/>
  <c r="CX76" i="427"/>
  <c r="AV76" i="427"/>
  <c r="CY76" i="427"/>
  <c r="DJ76" i="427" s="1"/>
  <c r="GD76" i="427"/>
  <c r="GQ76" i="427" s="1"/>
  <c r="AW76" i="427"/>
  <c r="CZ76" i="427"/>
  <c r="AX76" i="427"/>
  <c r="DA76" i="427"/>
  <c r="DL76" i="427" s="1"/>
  <c r="GF76" i="427"/>
  <c r="GS76" i="427"/>
  <c r="AZ76" i="427"/>
  <c r="DC76" i="427"/>
  <c r="BA76" i="427"/>
  <c r="DD76" i="427"/>
  <c r="GI76" i="427" s="1"/>
  <c r="GV76" i="427" s="1"/>
  <c r="BB76" i="427"/>
  <c r="DF76" i="427"/>
  <c r="EB76" i="427" s="1"/>
  <c r="EN76" i="427" s="1"/>
  <c r="BC76" i="427"/>
  <c r="DG76" i="427"/>
  <c r="DE76" i="427"/>
  <c r="GL76" i="427"/>
  <c r="GY76" i="427" s="1"/>
  <c r="DT76" i="427"/>
  <c r="EF76" i="427" s="1"/>
  <c r="EM76" i="427"/>
  <c r="DH76" i="427"/>
  <c r="DP76" i="427"/>
  <c r="AR76" i="427"/>
  <c r="AH75" i="427"/>
  <c r="AI75" i="427"/>
  <c r="AJ75" i="427"/>
  <c r="AK75" i="427"/>
  <c r="AL75" i="427"/>
  <c r="AM75" i="427"/>
  <c r="AN75" i="427"/>
  <c r="DY75" i="427" s="1"/>
  <c r="EK75" i="427" s="1"/>
  <c r="AO75" i="427"/>
  <c r="AQ75" i="427"/>
  <c r="AP75" i="427"/>
  <c r="BG75" i="427"/>
  <c r="BR75" i="427"/>
  <c r="BI75" i="427"/>
  <c r="BC75" i="102"/>
  <c r="AX75" i="102"/>
  <c r="AY75" i="102"/>
  <c r="AZ75" i="102"/>
  <c r="BA75" i="102"/>
  <c r="BB75" i="102"/>
  <c r="BD75" i="102"/>
  <c r="BE75" i="102"/>
  <c r="BF75" i="102"/>
  <c r="CE75" i="102"/>
  <c r="BX75" i="102"/>
  <c r="BY75" i="102"/>
  <c r="CK75" i="102" s="1"/>
  <c r="BZ75" i="102"/>
  <c r="CL75" i="102"/>
  <c r="CA75" i="102"/>
  <c r="CB75" i="102"/>
  <c r="CN75" i="102" s="1"/>
  <c r="CC75" i="102"/>
  <c r="CO75" i="102" s="1"/>
  <c r="CD75" i="102"/>
  <c r="CP75" i="102" s="1"/>
  <c r="CQ75" i="102"/>
  <c r="CF75" i="102"/>
  <c r="CR75" i="102"/>
  <c r="AY75" i="427"/>
  <c r="GG75" i="427" s="1"/>
  <c r="DB75" i="427"/>
  <c r="DM75" i="427" s="1"/>
  <c r="GT75" i="427"/>
  <c r="AT75" i="427"/>
  <c r="CW75" i="427"/>
  <c r="AU75" i="427"/>
  <c r="GC75" i="427" s="1"/>
  <c r="CX75" i="427"/>
  <c r="DI75" i="427" s="1"/>
  <c r="GP75" i="427"/>
  <c r="AV75" i="427"/>
  <c r="CY75" i="427"/>
  <c r="AW75" i="427"/>
  <c r="GE75" i="427" s="1"/>
  <c r="GR75" i="427" s="1"/>
  <c r="CZ75" i="427"/>
  <c r="AX75" i="427"/>
  <c r="GF75" i="427" s="1"/>
  <c r="DA75" i="427"/>
  <c r="DW75" i="427" s="1"/>
  <c r="EI75" i="427" s="1"/>
  <c r="GS75" i="427"/>
  <c r="AZ75" i="427"/>
  <c r="GH75" i="427" s="1"/>
  <c r="DC75" i="427"/>
  <c r="GU75" i="427"/>
  <c r="BA75" i="427"/>
  <c r="GI75" i="427" s="1"/>
  <c r="GV75" i="427" s="1"/>
  <c r="DD75" i="427"/>
  <c r="DO75" i="427" s="1"/>
  <c r="BB75" i="427"/>
  <c r="GJ75" i="427" s="1"/>
  <c r="DF75" i="427"/>
  <c r="DQ75" i="427" s="1"/>
  <c r="GW75" i="427"/>
  <c r="BC75" i="427"/>
  <c r="GK75" i="427" s="1"/>
  <c r="DG75" i="427"/>
  <c r="DR75" i="427" s="1"/>
  <c r="GX75" i="427"/>
  <c r="DE75" i="427"/>
  <c r="GL75" i="427"/>
  <c r="GY75" i="427" s="1"/>
  <c r="BO75" i="427"/>
  <c r="IB75" i="427"/>
  <c r="DT75" i="427"/>
  <c r="EF75" i="427" s="1"/>
  <c r="DV75" i="427"/>
  <c r="EH75" i="427"/>
  <c r="DX75" i="427"/>
  <c r="EJ75" i="427" s="1"/>
  <c r="DZ75" i="427"/>
  <c r="EL75" i="427"/>
  <c r="EA75" i="427"/>
  <c r="EM75" i="427" s="1"/>
  <c r="EB75" i="427"/>
  <c r="EN75" i="427" s="1"/>
  <c r="DJ75" i="427"/>
  <c r="DK75" i="427"/>
  <c r="DN75" i="427"/>
  <c r="DP75" i="427"/>
  <c r="BN75" i="427"/>
  <c r="BS75" i="427"/>
  <c r="AH74" i="427"/>
  <c r="AI74" i="427"/>
  <c r="IB74" i="427" s="1"/>
  <c r="AJ74" i="427"/>
  <c r="AK74" i="427"/>
  <c r="AL74" i="427"/>
  <c r="AR74" i="427" s="1"/>
  <c r="AM74" i="427"/>
  <c r="DX74" i="427" s="1"/>
  <c r="EJ74" i="427" s="1"/>
  <c r="AN74" i="427"/>
  <c r="AO74" i="427"/>
  <c r="AQ74" i="427"/>
  <c r="AP74" i="427"/>
  <c r="BC74" i="102"/>
  <c r="AX74" i="102"/>
  <c r="AY74" i="102"/>
  <c r="AZ74" i="102"/>
  <c r="BA74" i="102"/>
  <c r="BB74" i="102"/>
  <c r="BD74" i="102"/>
  <c r="BE74" i="102"/>
  <c r="BF74" i="102"/>
  <c r="CE74" i="102"/>
  <c r="BX74" i="102"/>
  <c r="BY74" i="102"/>
  <c r="CK74" i="102"/>
  <c r="BZ74" i="102"/>
  <c r="CL74" i="102" s="1"/>
  <c r="CA74" i="102"/>
  <c r="CB74" i="102"/>
  <c r="CN74" i="102" s="1"/>
  <c r="CC74" i="102"/>
  <c r="CO74" i="102" s="1"/>
  <c r="CD74" i="102"/>
  <c r="CP74" i="102" s="1"/>
  <c r="CQ74" i="102"/>
  <c r="CF74" i="102"/>
  <c r="CR74" i="102"/>
  <c r="AY74" i="427"/>
  <c r="DB74" i="427"/>
  <c r="GG74" i="427"/>
  <c r="GT74" i="427"/>
  <c r="AT74" i="427"/>
  <c r="CW74" i="427"/>
  <c r="GB74" i="427" s="1"/>
  <c r="AU74" i="427"/>
  <c r="CX74" i="427"/>
  <c r="GC74" i="427"/>
  <c r="GP74" i="427" s="1"/>
  <c r="AV74" i="427"/>
  <c r="CY74" i="427"/>
  <c r="GD74" i="427" s="1"/>
  <c r="GQ74" i="427" s="1"/>
  <c r="AW74" i="427"/>
  <c r="CZ74" i="427"/>
  <c r="DK74" i="427" s="1"/>
  <c r="GE74" i="427"/>
  <c r="GR74" i="427" s="1"/>
  <c r="AX74" i="427"/>
  <c r="DA74" i="427"/>
  <c r="GF74" i="427" s="1"/>
  <c r="GS74" i="427"/>
  <c r="AZ74" i="427"/>
  <c r="DC74" i="427"/>
  <c r="GH74" i="427"/>
  <c r="GU74" i="427" s="1"/>
  <c r="BA74" i="427"/>
  <c r="DD74" i="427"/>
  <c r="BB74" i="427"/>
  <c r="DF74" i="427"/>
  <c r="GJ74" i="427"/>
  <c r="GW74" i="427"/>
  <c r="BC74" i="427"/>
  <c r="DG74" i="427"/>
  <c r="DE74" i="427"/>
  <c r="GL74" i="427"/>
  <c r="GY74" i="427"/>
  <c r="DT74" i="427"/>
  <c r="EF74" i="427" s="1"/>
  <c r="DV74" i="427"/>
  <c r="EH74" i="427" s="1"/>
  <c r="DW74" i="427"/>
  <c r="EI74" i="427" s="1"/>
  <c r="DZ74" i="427"/>
  <c r="EL74" i="427" s="1"/>
  <c r="EA74" i="427"/>
  <c r="EM74" i="427"/>
  <c r="EB74" i="427"/>
  <c r="EN74" i="427" s="1"/>
  <c r="DI74" i="427"/>
  <c r="DL74" i="427"/>
  <c r="DM74" i="427"/>
  <c r="DP74" i="427"/>
  <c r="DQ74" i="427"/>
  <c r="BF74" i="427"/>
  <c r="AH73" i="427"/>
  <c r="AI73" i="427"/>
  <c r="AJ73" i="427"/>
  <c r="AK73" i="427"/>
  <c r="AL73" i="427"/>
  <c r="AM73" i="427"/>
  <c r="AN73" i="427"/>
  <c r="AO73" i="427"/>
  <c r="AQ73" i="427"/>
  <c r="EA73" i="427" s="1"/>
  <c r="EM73" i="427" s="1"/>
  <c r="AP73" i="427"/>
  <c r="BG73" i="427"/>
  <c r="BS73" i="427" s="1"/>
  <c r="BC73" i="102"/>
  <c r="AX73" i="102"/>
  <c r="AY73" i="102"/>
  <c r="AZ73" i="102"/>
  <c r="BA73" i="102"/>
  <c r="BB73" i="102"/>
  <c r="BD73" i="102"/>
  <c r="BE73" i="102"/>
  <c r="BF73" i="102"/>
  <c r="CE73" i="102"/>
  <c r="BX73" i="102"/>
  <c r="CJ73" i="102"/>
  <c r="BY73" i="102"/>
  <c r="CK73" i="102" s="1"/>
  <c r="BZ73" i="102"/>
  <c r="CA73" i="102"/>
  <c r="CB73" i="102"/>
  <c r="CN73" i="102"/>
  <c r="CC73" i="102"/>
  <c r="CO73" i="102" s="1"/>
  <c r="CD73" i="102"/>
  <c r="CP73" i="102" s="1"/>
  <c r="CQ73" i="102"/>
  <c r="CF73" i="102"/>
  <c r="CR73" i="102"/>
  <c r="AY73" i="427"/>
  <c r="DB73" i="427"/>
  <c r="AT73" i="427"/>
  <c r="GB73" i="427" s="1"/>
  <c r="CW73" i="427"/>
  <c r="GO73" i="427"/>
  <c r="AU73" i="427"/>
  <c r="CX73" i="427"/>
  <c r="AV73" i="427"/>
  <c r="GD73" i="427" s="1"/>
  <c r="GQ73" i="427" s="1"/>
  <c r="CY73" i="427"/>
  <c r="AW73" i="427"/>
  <c r="CZ73" i="427"/>
  <c r="DV73" i="427" s="1"/>
  <c r="EH73" i="427" s="1"/>
  <c r="AX73" i="427"/>
  <c r="DA73" i="427"/>
  <c r="DW73" i="427" s="1"/>
  <c r="EI73" i="427" s="1"/>
  <c r="AZ73" i="427"/>
  <c r="DC73" i="427"/>
  <c r="BA73" i="427"/>
  <c r="GI73" i="427" s="1"/>
  <c r="DD73" i="427"/>
  <c r="DO73" i="427" s="1"/>
  <c r="GV73" i="427"/>
  <c r="BB73" i="427"/>
  <c r="GJ73" i="427" s="1"/>
  <c r="GW73" i="427" s="1"/>
  <c r="DF73" i="427"/>
  <c r="BC73" i="427"/>
  <c r="GK73" i="427" s="1"/>
  <c r="DG73" i="427"/>
  <c r="GX73" i="427"/>
  <c r="DE73" i="427"/>
  <c r="GL73" i="427"/>
  <c r="GY73" i="427" s="1"/>
  <c r="IB73" i="427"/>
  <c r="DY73" i="427"/>
  <c r="EK73" i="427" s="1"/>
  <c r="DZ73" i="427"/>
  <c r="EL73" i="427"/>
  <c r="DH73" i="427"/>
  <c r="DJ73" i="427"/>
  <c r="DK73" i="427"/>
  <c r="DL73" i="427"/>
  <c r="DN73" i="427"/>
  <c r="DP73" i="427"/>
  <c r="DR73" i="427"/>
  <c r="AH72" i="427"/>
  <c r="AI72" i="427"/>
  <c r="IB72" i="427" s="1"/>
  <c r="AJ72" i="427"/>
  <c r="AK72" i="427"/>
  <c r="AL72" i="427"/>
  <c r="DW72" i="427" s="1"/>
  <c r="EI72" i="427" s="1"/>
  <c r="AM72" i="427"/>
  <c r="AN72" i="427"/>
  <c r="AO72" i="427"/>
  <c r="AQ72" i="427"/>
  <c r="EA72" i="427" s="1"/>
  <c r="EM72" i="427" s="1"/>
  <c r="AP72" i="427"/>
  <c r="BC72" i="102"/>
  <c r="AX72" i="102"/>
  <c r="AY72" i="102"/>
  <c r="AZ72" i="102"/>
  <c r="BA72" i="102"/>
  <c r="BB72" i="102"/>
  <c r="BD72" i="102"/>
  <c r="BE72" i="102"/>
  <c r="BF72" i="102"/>
  <c r="CE72" i="102"/>
  <c r="BX72" i="102"/>
  <c r="CJ72" i="102" s="1"/>
  <c r="BY72" i="102"/>
  <c r="CK72" i="102"/>
  <c r="BZ72" i="102"/>
  <c r="CA72" i="102"/>
  <c r="CM72" i="102" s="1"/>
  <c r="CB72" i="102"/>
  <c r="CN72" i="102" s="1"/>
  <c r="CC72" i="102"/>
  <c r="CO72" i="102"/>
  <c r="CD72" i="102"/>
  <c r="CP72" i="102" s="1"/>
  <c r="CQ72" i="102"/>
  <c r="CF72" i="102"/>
  <c r="CR72" i="102"/>
  <c r="AY72" i="427"/>
  <c r="DB72" i="427"/>
  <c r="AT72" i="427"/>
  <c r="CW72" i="427"/>
  <c r="GB72" i="427" s="1"/>
  <c r="GO72" i="427"/>
  <c r="AU72" i="427"/>
  <c r="CX72" i="427"/>
  <c r="AV72" i="427"/>
  <c r="CY72" i="427"/>
  <c r="DU72" i="427" s="1"/>
  <c r="EG72" i="427" s="1"/>
  <c r="AW72" i="427"/>
  <c r="CZ72" i="427"/>
  <c r="AX72" i="427"/>
  <c r="DA72" i="427"/>
  <c r="DL72" i="427" s="1"/>
  <c r="AZ72" i="427"/>
  <c r="DC72" i="427"/>
  <c r="BA72" i="427"/>
  <c r="DD72" i="427"/>
  <c r="DO72" i="427" s="1"/>
  <c r="BB72" i="427"/>
  <c r="DF72" i="427"/>
  <c r="BC72" i="427"/>
  <c r="DG72" i="427"/>
  <c r="DR72" i="427" s="1"/>
  <c r="DE72" i="427"/>
  <c r="GL72" i="427"/>
  <c r="GY72" i="427" s="1"/>
  <c r="DX72" i="427"/>
  <c r="EJ72" i="427" s="1"/>
  <c r="DH72" i="427"/>
  <c r="DI72" i="427"/>
  <c r="DJ72" i="427"/>
  <c r="DP72" i="427"/>
  <c r="BF72" i="427"/>
  <c r="AH71" i="427"/>
  <c r="AI71" i="427"/>
  <c r="AJ71" i="427"/>
  <c r="AK71" i="427"/>
  <c r="AL71" i="427"/>
  <c r="AM71" i="427"/>
  <c r="DX71" i="427" s="1"/>
  <c r="EJ71" i="427" s="1"/>
  <c r="AN71" i="427"/>
  <c r="DY71" i="427" s="1"/>
  <c r="EK71" i="427" s="1"/>
  <c r="AO71" i="427"/>
  <c r="AQ71" i="427"/>
  <c r="AP71" i="427"/>
  <c r="BC71" i="102"/>
  <c r="AX71" i="102"/>
  <c r="AY71" i="102"/>
  <c r="AZ71" i="102"/>
  <c r="BA71" i="102"/>
  <c r="BB71" i="102"/>
  <c r="BD71" i="102"/>
  <c r="BE71" i="102"/>
  <c r="BF71" i="102"/>
  <c r="CE71" i="102"/>
  <c r="BX71" i="102"/>
  <c r="CJ71" i="102"/>
  <c r="BY71" i="102"/>
  <c r="CK71" i="102"/>
  <c r="BZ71" i="102"/>
  <c r="CL71" i="102"/>
  <c r="CA71" i="102"/>
  <c r="CB71" i="102"/>
  <c r="CN71" i="102"/>
  <c r="CC71" i="102"/>
  <c r="CO71" i="102"/>
  <c r="CD71" i="102"/>
  <c r="CP71" i="102"/>
  <c r="CQ71" i="102"/>
  <c r="CF71" i="102"/>
  <c r="CR71" i="102" s="1"/>
  <c r="AY71" i="427"/>
  <c r="DB71" i="427"/>
  <c r="GG71" i="427"/>
  <c r="GT71" i="427" s="1"/>
  <c r="AT71" i="427"/>
  <c r="CW71" i="427"/>
  <c r="AU71" i="427"/>
  <c r="CX71" i="427"/>
  <c r="DT71" i="427" s="1"/>
  <c r="EF71" i="427" s="1"/>
  <c r="GC71" i="427"/>
  <c r="GP71" i="427" s="1"/>
  <c r="AV71" i="427"/>
  <c r="GD71" i="427" s="1"/>
  <c r="GQ71" i="427" s="1"/>
  <c r="CY71" i="427"/>
  <c r="AW71" i="427"/>
  <c r="CZ71" i="427"/>
  <c r="DV71" i="427" s="1"/>
  <c r="GE71" i="427"/>
  <c r="GR71" i="427" s="1"/>
  <c r="AX71" i="427"/>
  <c r="GF71" i="427" s="1"/>
  <c r="GS71" i="427" s="1"/>
  <c r="DA71" i="427"/>
  <c r="DL71" i="427" s="1"/>
  <c r="AZ71" i="427"/>
  <c r="DC71" i="427"/>
  <c r="DN71" i="427" s="1"/>
  <c r="GH71" i="427"/>
  <c r="GU71" i="427" s="1"/>
  <c r="BA71" i="427"/>
  <c r="DD71" i="427"/>
  <c r="BB71" i="427"/>
  <c r="DF71" i="427"/>
  <c r="EB71" i="427" s="1"/>
  <c r="EN71" i="427" s="1"/>
  <c r="GJ71" i="427"/>
  <c r="GW71" i="427" s="1"/>
  <c r="BC71" i="427"/>
  <c r="GK71" i="427" s="1"/>
  <c r="GX71" i="427" s="1"/>
  <c r="DG71" i="427"/>
  <c r="DR71" i="427" s="1"/>
  <c r="DE71" i="427"/>
  <c r="GL71" i="427"/>
  <c r="GY71" i="427"/>
  <c r="IB71" i="427"/>
  <c r="EH71" i="427"/>
  <c r="DW71" i="427"/>
  <c r="EI71" i="427"/>
  <c r="EA71" i="427"/>
  <c r="EM71" i="427" s="1"/>
  <c r="DI71" i="427"/>
  <c r="DK71" i="427"/>
  <c r="DM71" i="427"/>
  <c r="DP71" i="427"/>
  <c r="DQ71" i="427"/>
  <c r="AH70" i="427"/>
  <c r="AI70" i="427"/>
  <c r="AJ70" i="427"/>
  <c r="DU70" i="427" s="1"/>
  <c r="AK70" i="427"/>
  <c r="AL70" i="427"/>
  <c r="AM70" i="427"/>
  <c r="DX70" i="427" s="1"/>
  <c r="AN70" i="427"/>
  <c r="DY70" i="427" s="1"/>
  <c r="AO70" i="427"/>
  <c r="AQ70" i="427"/>
  <c r="AP70" i="427"/>
  <c r="BC70" i="102"/>
  <c r="AX70" i="102"/>
  <c r="AY70" i="102"/>
  <c r="AZ70" i="102"/>
  <c r="BA70" i="102"/>
  <c r="BB70" i="102"/>
  <c r="BD70" i="102"/>
  <c r="BE70" i="102"/>
  <c r="BF70" i="102"/>
  <c r="CE70" i="102"/>
  <c r="CQ70" i="102" s="1"/>
  <c r="BX70" i="102"/>
  <c r="CJ70" i="102"/>
  <c r="BY70" i="102"/>
  <c r="CK70" i="102"/>
  <c r="BZ70" i="102"/>
  <c r="CL70" i="102"/>
  <c r="CA70" i="102"/>
  <c r="CM70" i="102"/>
  <c r="CB70" i="102"/>
  <c r="CN70" i="102"/>
  <c r="CC70" i="102"/>
  <c r="CO70" i="102"/>
  <c r="CD70" i="102"/>
  <c r="CP70" i="102"/>
  <c r="CF70" i="102"/>
  <c r="CR70" i="102"/>
  <c r="AY70" i="427"/>
  <c r="DB70" i="427"/>
  <c r="GG70" i="427"/>
  <c r="GT70" i="427"/>
  <c r="AT70" i="427"/>
  <c r="CW70" i="427"/>
  <c r="AU70" i="427"/>
  <c r="CX70" i="427"/>
  <c r="GC70" i="427"/>
  <c r="GP70" i="427"/>
  <c r="AV70" i="427"/>
  <c r="GD70" i="427" s="1"/>
  <c r="GQ70" i="427" s="1"/>
  <c r="CY70" i="427"/>
  <c r="AW70" i="427"/>
  <c r="CZ70" i="427"/>
  <c r="GE70" i="427"/>
  <c r="GR70" i="427" s="1"/>
  <c r="AX70" i="427"/>
  <c r="GF70" i="427" s="1"/>
  <c r="GS70" i="427" s="1"/>
  <c r="DA70" i="427"/>
  <c r="AZ70" i="427"/>
  <c r="DC70" i="427"/>
  <c r="GH70" i="427"/>
  <c r="GU70" i="427"/>
  <c r="BA70" i="427"/>
  <c r="GI70" i="427" s="1"/>
  <c r="GV70" i="427" s="1"/>
  <c r="DD70" i="427"/>
  <c r="BB70" i="427"/>
  <c r="DF70" i="427"/>
  <c r="GJ70" i="427"/>
  <c r="GW70" i="427"/>
  <c r="BC70" i="427"/>
  <c r="GK70" i="427" s="1"/>
  <c r="GX70" i="427" s="1"/>
  <c r="DG70" i="427"/>
  <c r="DE70" i="427"/>
  <c r="EA70" i="427" s="1"/>
  <c r="EM70" i="427" s="1"/>
  <c r="IB70" i="427"/>
  <c r="DS70" i="427"/>
  <c r="EE70" i="427"/>
  <c r="DT70" i="427"/>
  <c r="EF70" i="427" s="1"/>
  <c r="EG70" i="427"/>
  <c r="DV70" i="427"/>
  <c r="EH70" i="427"/>
  <c r="DW70" i="427"/>
  <c r="EI70" i="427"/>
  <c r="EK70" i="427"/>
  <c r="DZ70" i="427"/>
  <c r="EL70" i="427" s="1"/>
  <c r="EB70" i="427"/>
  <c r="EN70" i="427" s="1"/>
  <c r="DH70" i="427"/>
  <c r="DI70" i="427"/>
  <c r="DJ70" i="427"/>
  <c r="DK70" i="427"/>
  <c r="DL70" i="427"/>
  <c r="DM70" i="427"/>
  <c r="DN70" i="427"/>
  <c r="DO70" i="427"/>
  <c r="DQ70" i="427"/>
  <c r="DR70" i="427"/>
  <c r="AH69" i="427"/>
  <c r="AI69" i="427"/>
  <c r="DT69" i="427" s="1"/>
  <c r="AJ69" i="427"/>
  <c r="AK69" i="427"/>
  <c r="AL69" i="427"/>
  <c r="DW69" i="427" s="1"/>
  <c r="EI69" i="427" s="1"/>
  <c r="AM69" i="427"/>
  <c r="AN69" i="427"/>
  <c r="AO69" i="427"/>
  <c r="DZ69" i="427" s="1"/>
  <c r="EL69" i="427" s="1"/>
  <c r="AQ69" i="427"/>
  <c r="AP69" i="427"/>
  <c r="EB69" i="427" s="1"/>
  <c r="EN69" i="427" s="1"/>
  <c r="BC69" i="102"/>
  <c r="AX69" i="102"/>
  <c r="AY69" i="102"/>
  <c r="AZ69" i="102"/>
  <c r="BA69" i="102"/>
  <c r="BB69" i="102"/>
  <c r="BD69" i="102"/>
  <c r="BE69" i="102"/>
  <c r="BF69" i="102"/>
  <c r="CE69" i="102"/>
  <c r="BX69" i="102"/>
  <c r="CJ69" i="102"/>
  <c r="BY69" i="102"/>
  <c r="BZ69" i="102"/>
  <c r="CL69" i="102"/>
  <c r="CA69" i="102"/>
  <c r="CM69" i="102" s="1"/>
  <c r="CB69" i="102"/>
  <c r="CN69" i="102"/>
  <c r="CC69" i="102"/>
  <c r="CO69" i="102"/>
  <c r="CD69" i="102"/>
  <c r="CP69" i="102"/>
  <c r="CQ69" i="102"/>
  <c r="CF69" i="102"/>
  <c r="CR69" i="102" s="1"/>
  <c r="AY69" i="427"/>
  <c r="GG69" i="427" s="1"/>
  <c r="GT69" i="427" s="1"/>
  <c r="DB69" i="427"/>
  <c r="DM69" i="427" s="1"/>
  <c r="AT69" i="427"/>
  <c r="CW69" i="427"/>
  <c r="GB69" i="427"/>
  <c r="AU69" i="427"/>
  <c r="CX69" i="427"/>
  <c r="AV69" i="427"/>
  <c r="CY69" i="427"/>
  <c r="DJ69" i="427" s="1"/>
  <c r="GD69" i="427"/>
  <c r="GQ69" i="427" s="1"/>
  <c r="AW69" i="427"/>
  <c r="GE69" i="427" s="1"/>
  <c r="GR69" i="427" s="1"/>
  <c r="CZ69" i="427"/>
  <c r="DK69" i="427" s="1"/>
  <c r="AX69" i="427"/>
  <c r="DA69" i="427"/>
  <c r="GF69" i="427"/>
  <c r="GS69" i="427" s="1"/>
  <c r="AZ69" i="427"/>
  <c r="DC69" i="427"/>
  <c r="DN69" i="427" s="1"/>
  <c r="GH69" i="427"/>
  <c r="GU69" i="427" s="1"/>
  <c r="BA69" i="427"/>
  <c r="DD69" i="427"/>
  <c r="GI69" i="427"/>
  <c r="GV69" i="427" s="1"/>
  <c r="BB69" i="427"/>
  <c r="DF69" i="427"/>
  <c r="DQ69" i="427" s="1"/>
  <c r="BC69" i="427"/>
  <c r="DG69" i="427"/>
  <c r="GK69" i="427"/>
  <c r="GX69" i="427" s="1"/>
  <c r="DE69" i="427"/>
  <c r="EA69" i="427" s="1"/>
  <c r="EM69" i="427" s="1"/>
  <c r="GL69" i="427"/>
  <c r="GY69" i="427" s="1"/>
  <c r="DS69" i="427"/>
  <c r="EE69" i="427"/>
  <c r="EF69" i="427"/>
  <c r="DU69" i="427"/>
  <c r="EG69" i="427"/>
  <c r="DH69" i="427"/>
  <c r="DI69" i="427"/>
  <c r="DL69" i="427"/>
  <c r="DO69" i="427"/>
  <c r="DP69" i="427"/>
  <c r="DR69" i="427"/>
  <c r="AH68" i="427"/>
  <c r="AI68" i="427"/>
  <c r="AJ68" i="427"/>
  <c r="DU68" i="427" s="1"/>
  <c r="EG68" i="427" s="1"/>
  <c r="AK68" i="427"/>
  <c r="DV68" i="427" s="1"/>
  <c r="EH68" i="427" s="1"/>
  <c r="AL68" i="427"/>
  <c r="AM68" i="427"/>
  <c r="AN68" i="427"/>
  <c r="DY68" i="427" s="1"/>
  <c r="EK68" i="427" s="1"/>
  <c r="AO68" i="427"/>
  <c r="AQ68" i="427"/>
  <c r="AP68" i="427"/>
  <c r="EB68" i="427" s="1"/>
  <c r="EN68" i="427" s="1"/>
  <c r="BC68" i="102"/>
  <c r="AX68" i="102"/>
  <c r="AY68" i="102"/>
  <c r="AZ68" i="102"/>
  <c r="BA68" i="102"/>
  <c r="BB68" i="102"/>
  <c r="BD68" i="102"/>
  <c r="BE68" i="102"/>
  <c r="BF68" i="102"/>
  <c r="CE68" i="102"/>
  <c r="BX68" i="102"/>
  <c r="BY68" i="102"/>
  <c r="CK68" i="102"/>
  <c r="BZ68" i="102"/>
  <c r="CL68" i="102"/>
  <c r="CA68" i="102"/>
  <c r="CM68" i="102"/>
  <c r="CB68" i="102"/>
  <c r="CN68" i="102" s="1"/>
  <c r="CC68" i="102"/>
  <c r="CO68" i="102"/>
  <c r="CD68" i="102"/>
  <c r="CP68" i="102"/>
  <c r="CF68" i="102"/>
  <c r="CR68" i="102"/>
  <c r="AY68" i="427"/>
  <c r="GG68" i="427" s="1"/>
  <c r="GT68" i="427" s="1"/>
  <c r="DB68" i="427"/>
  <c r="AT68" i="427"/>
  <c r="CW68" i="427"/>
  <c r="GB68" i="427"/>
  <c r="AU68" i="427"/>
  <c r="GC68" i="427" s="1"/>
  <c r="GP68" i="427" s="1"/>
  <c r="CX68" i="427"/>
  <c r="AV68" i="427"/>
  <c r="CY68" i="427"/>
  <c r="GD68" i="427"/>
  <c r="GQ68" i="427"/>
  <c r="AW68" i="427"/>
  <c r="GE68" i="427" s="1"/>
  <c r="GR68" i="427" s="1"/>
  <c r="CZ68" i="427"/>
  <c r="AX68" i="427"/>
  <c r="DA68" i="427"/>
  <c r="GF68" i="427"/>
  <c r="GS68" i="427"/>
  <c r="AZ68" i="427"/>
  <c r="GH68" i="427" s="1"/>
  <c r="GU68" i="427" s="1"/>
  <c r="DC68" i="427"/>
  <c r="BA68" i="427"/>
  <c r="DD68" i="427"/>
  <c r="GI68" i="427"/>
  <c r="GV68" i="427" s="1"/>
  <c r="BB68" i="427"/>
  <c r="GJ68" i="427" s="1"/>
  <c r="GW68" i="427" s="1"/>
  <c r="DF68" i="427"/>
  <c r="BC68" i="427"/>
  <c r="DG68" i="427"/>
  <c r="GK68" i="427"/>
  <c r="GX68" i="427" s="1"/>
  <c r="DE68" i="427"/>
  <c r="DS68" i="427"/>
  <c r="EE68" i="427"/>
  <c r="DW68" i="427"/>
  <c r="EI68" i="427"/>
  <c r="DX68" i="427"/>
  <c r="EJ68" i="427" s="1"/>
  <c r="DZ68" i="427"/>
  <c r="EL68" i="427"/>
  <c r="DH68" i="427"/>
  <c r="DI68" i="427"/>
  <c r="DJ68" i="427"/>
  <c r="DK68" i="427"/>
  <c r="DL68" i="427"/>
  <c r="DM68" i="427"/>
  <c r="DN68" i="427"/>
  <c r="DO68" i="427"/>
  <c r="DQ68" i="427"/>
  <c r="DR68" i="427"/>
  <c r="BF68" i="427"/>
  <c r="AH67" i="427"/>
  <c r="DS67" i="427" s="1"/>
  <c r="AI67" i="427"/>
  <c r="DT67" i="427" s="1"/>
  <c r="EF67" i="427" s="1"/>
  <c r="AJ67" i="427"/>
  <c r="AK67" i="427"/>
  <c r="DV67" i="427" s="1"/>
  <c r="EH67" i="427" s="1"/>
  <c r="AL67" i="427"/>
  <c r="AM67" i="427"/>
  <c r="DX67" i="427" s="1"/>
  <c r="EJ67" i="427" s="1"/>
  <c r="AN67" i="427"/>
  <c r="AO67" i="427"/>
  <c r="AQ67" i="427"/>
  <c r="EA67" i="427" s="1"/>
  <c r="EM67" i="427" s="1"/>
  <c r="AP67" i="427"/>
  <c r="EB67" i="427" s="1"/>
  <c r="EN67" i="427" s="1"/>
  <c r="BC67" i="102"/>
  <c r="AX67" i="102"/>
  <c r="AY67" i="102"/>
  <c r="AZ67" i="102"/>
  <c r="BA67" i="102"/>
  <c r="BB67" i="102"/>
  <c r="BD67" i="102"/>
  <c r="BE67" i="102"/>
  <c r="BF67" i="102"/>
  <c r="CE67" i="102"/>
  <c r="BX67" i="102"/>
  <c r="CJ67" i="102"/>
  <c r="BY67" i="102"/>
  <c r="CK67" i="102"/>
  <c r="BZ67" i="102"/>
  <c r="CL67" i="102"/>
  <c r="CA67" i="102"/>
  <c r="CM67" i="102"/>
  <c r="CB67" i="102"/>
  <c r="CN67" i="102"/>
  <c r="CC67" i="102"/>
  <c r="CO67" i="102"/>
  <c r="CD67" i="102"/>
  <c r="CP67" i="102"/>
  <c r="CF67" i="102"/>
  <c r="CR67" i="102" s="1"/>
  <c r="AY67" i="427"/>
  <c r="DB67" i="427"/>
  <c r="GG67" i="427" s="1"/>
  <c r="GT67" i="427" s="1"/>
  <c r="AT67" i="427"/>
  <c r="CW67" i="427"/>
  <c r="DH67" i="427" s="1"/>
  <c r="AU67" i="427"/>
  <c r="CX67" i="427"/>
  <c r="GC67" i="427" s="1"/>
  <c r="GP67" i="427" s="1"/>
  <c r="AV67" i="427"/>
  <c r="CY67" i="427"/>
  <c r="AW67" i="427"/>
  <c r="CZ67" i="427"/>
  <c r="GE67" i="427" s="1"/>
  <c r="GR67" i="427" s="1"/>
  <c r="AX67" i="427"/>
  <c r="GF67" i="427" s="1"/>
  <c r="GS67" i="427" s="1"/>
  <c r="DA67" i="427"/>
  <c r="AZ67" i="427"/>
  <c r="DC67" i="427"/>
  <c r="DN67" i="427" s="1"/>
  <c r="BA67" i="427"/>
  <c r="DD67" i="427"/>
  <c r="BB67" i="427"/>
  <c r="DF67" i="427"/>
  <c r="GJ67" i="427" s="1"/>
  <c r="GW67" i="427" s="1"/>
  <c r="BC67" i="427"/>
  <c r="DG67" i="427"/>
  <c r="DR67" i="427" s="1"/>
  <c r="GK67" i="427"/>
  <c r="GX67" i="427" s="1"/>
  <c r="DE67" i="427"/>
  <c r="GL67" i="427"/>
  <c r="GY67" i="427" s="1"/>
  <c r="IB67" i="427"/>
  <c r="DY67" i="427"/>
  <c r="EK67" i="427" s="1"/>
  <c r="DK67" i="427"/>
  <c r="DM67" i="427"/>
  <c r="DP67" i="427"/>
  <c r="AH66" i="427"/>
  <c r="AI66" i="427"/>
  <c r="AJ66" i="427"/>
  <c r="DU66" i="427" s="1"/>
  <c r="AK66" i="427"/>
  <c r="AL66" i="427"/>
  <c r="AM66" i="427"/>
  <c r="AN66" i="427"/>
  <c r="DY66" i="427" s="1"/>
  <c r="AO66" i="427"/>
  <c r="DZ66" i="427" s="1"/>
  <c r="EL66" i="427" s="1"/>
  <c r="AQ66" i="427"/>
  <c r="AP66" i="427"/>
  <c r="BC66" i="102"/>
  <c r="AX66" i="102"/>
  <c r="AY66" i="102"/>
  <c r="AZ66" i="102"/>
  <c r="BA66" i="102"/>
  <c r="BB66" i="102"/>
  <c r="BD66" i="102"/>
  <c r="BE66" i="102"/>
  <c r="BF66" i="102"/>
  <c r="CE66" i="102"/>
  <c r="CQ66" i="102" s="1"/>
  <c r="BX66" i="102"/>
  <c r="BY66" i="102"/>
  <c r="CK66" i="102"/>
  <c r="BZ66" i="102"/>
  <c r="CA66" i="102"/>
  <c r="CM66" i="102"/>
  <c r="CB66" i="102"/>
  <c r="CN66" i="102" s="1"/>
  <c r="CC66" i="102"/>
  <c r="CO66" i="102"/>
  <c r="CD66" i="102"/>
  <c r="CP66" i="102"/>
  <c r="CF66" i="102"/>
  <c r="CR66" i="102"/>
  <c r="AY66" i="427"/>
  <c r="DB66" i="427"/>
  <c r="GG66" i="427"/>
  <c r="GT66" i="427"/>
  <c r="AT66" i="427"/>
  <c r="CW66" i="427"/>
  <c r="AU66" i="427"/>
  <c r="CX66" i="427"/>
  <c r="GC66" i="427"/>
  <c r="GP66" i="427" s="1"/>
  <c r="AV66" i="427"/>
  <c r="GD66" i="427" s="1"/>
  <c r="GQ66" i="427" s="1"/>
  <c r="CY66" i="427"/>
  <c r="AW66" i="427"/>
  <c r="CZ66" i="427"/>
  <c r="GE66" i="427"/>
  <c r="GR66" i="427" s="1"/>
  <c r="AX66" i="427"/>
  <c r="GF66" i="427" s="1"/>
  <c r="GS66" i="427" s="1"/>
  <c r="DA66" i="427"/>
  <c r="AZ66" i="427"/>
  <c r="DC66" i="427"/>
  <c r="GH66" i="427"/>
  <c r="GU66" i="427"/>
  <c r="BA66" i="427"/>
  <c r="GI66" i="427" s="1"/>
  <c r="GV66" i="427" s="1"/>
  <c r="DD66" i="427"/>
  <c r="BB66" i="427"/>
  <c r="DF66" i="427"/>
  <c r="GJ66" i="427"/>
  <c r="GW66" i="427"/>
  <c r="BC66" i="427"/>
  <c r="GK66" i="427" s="1"/>
  <c r="GX66" i="427" s="1"/>
  <c r="DG66" i="427"/>
  <c r="DE66" i="427"/>
  <c r="EA66" i="427" s="1"/>
  <c r="EM66" i="427" s="1"/>
  <c r="IB66" i="427"/>
  <c r="DS66" i="427"/>
  <c r="EE66" i="427"/>
  <c r="DT66" i="427"/>
  <c r="EF66" i="427" s="1"/>
  <c r="DV66" i="427"/>
  <c r="EH66" i="427"/>
  <c r="DW66" i="427"/>
  <c r="EI66" i="427"/>
  <c r="EK66" i="427"/>
  <c r="EB66" i="427"/>
  <c r="EN66" i="427" s="1"/>
  <c r="DH66" i="427"/>
  <c r="DI66" i="427"/>
  <c r="DJ66" i="427"/>
  <c r="DK66" i="427"/>
  <c r="DL66" i="427"/>
  <c r="DM66" i="427"/>
  <c r="DN66" i="427"/>
  <c r="DO66" i="427"/>
  <c r="DQ66" i="427"/>
  <c r="DR66" i="427"/>
  <c r="AH65" i="427"/>
  <c r="AI65" i="427"/>
  <c r="AJ65" i="427"/>
  <c r="AK65" i="427"/>
  <c r="DV65" i="427" s="1"/>
  <c r="EH65" i="427" s="1"/>
  <c r="AL65" i="427"/>
  <c r="AM65" i="427"/>
  <c r="DX65" i="427" s="1"/>
  <c r="AN65" i="427"/>
  <c r="AO65" i="427"/>
  <c r="AQ65" i="427"/>
  <c r="AP65" i="427"/>
  <c r="BC65" i="102"/>
  <c r="AX65" i="102"/>
  <c r="AY65" i="102"/>
  <c r="AZ65" i="102"/>
  <c r="BA65" i="102"/>
  <c r="BB65" i="102"/>
  <c r="BD65" i="102"/>
  <c r="BE65" i="102"/>
  <c r="BF65" i="102"/>
  <c r="CE65" i="102"/>
  <c r="BX65" i="102"/>
  <c r="CJ65" i="102"/>
  <c r="BY65" i="102"/>
  <c r="CK65" i="102"/>
  <c r="BZ65" i="102"/>
  <c r="CL65" i="102"/>
  <c r="CA65" i="102"/>
  <c r="CB65" i="102"/>
  <c r="CN65" i="102"/>
  <c r="CC65" i="102"/>
  <c r="CO65" i="102"/>
  <c r="CD65" i="102"/>
  <c r="CP65" i="102"/>
  <c r="CQ65" i="102"/>
  <c r="CF65" i="102"/>
  <c r="CR65" i="102" s="1"/>
  <c r="AY65" i="427"/>
  <c r="GG65" i="427" s="1"/>
  <c r="GT65" i="427" s="1"/>
  <c r="DB65" i="427"/>
  <c r="AT65" i="427"/>
  <c r="CW65" i="427"/>
  <c r="AU65" i="427"/>
  <c r="CX65" i="427"/>
  <c r="DI65" i="427" s="1"/>
  <c r="AV65" i="427"/>
  <c r="GD65" i="427" s="1"/>
  <c r="GQ65" i="427" s="1"/>
  <c r="CY65" i="427"/>
  <c r="DJ65" i="427" s="1"/>
  <c r="AW65" i="427"/>
  <c r="GE65" i="427" s="1"/>
  <c r="GR65" i="427" s="1"/>
  <c r="CZ65" i="427"/>
  <c r="AX65" i="427"/>
  <c r="DA65" i="427"/>
  <c r="GF65" i="427"/>
  <c r="GS65" i="427" s="1"/>
  <c r="AZ65" i="427"/>
  <c r="DC65" i="427"/>
  <c r="DN65" i="427" s="1"/>
  <c r="GH65" i="427"/>
  <c r="GU65" i="427" s="1"/>
  <c r="BA65" i="427"/>
  <c r="DD65" i="427"/>
  <c r="DO65" i="427" s="1"/>
  <c r="GI65" i="427"/>
  <c r="GV65" i="427" s="1"/>
  <c r="BB65" i="427"/>
  <c r="GJ65" i="427" s="1"/>
  <c r="GW65" i="427" s="1"/>
  <c r="DF65" i="427"/>
  <c r="DQ65" i="427" s="1"/>
  <c r="BC65" i="427"/>
  <c r="DG65" i="427"/>
  <c r="DE65" i="427"/>
  <c r="DS65" i="427"/>
  <c r="DU65" i="427"/>
  <c r="EG65" i="427" s="1"/>
  <c r="DW65" i="427"/>
  <c r="EI65" i="427" s="1"/>
  <c r="EJ65" i="427"/>
  <c r="DY65" i="427"/>
  <c r="EK65" i="427" s="1"/>
  <c r="DH65" i="427"/>
  <c r="DK65" i="427"/>
  <c r="DL65" i="427"/>
  <c r="DM65" i="427"/>
  <c r="DR65" i="427"/>
  <c r="AR65" i="427"/>
  <c r="AH64" i="427"/>
  <c r="AI64" i="427"/>
  <c r="DT64" i="427" s="1"/>
  <c r="AJ64" i="427"/>
  <c r="AK64" i="427"/>
  <c r="AL64" i="427"/>
  <c r="AM64" i="427"/>
  <c r="DX64" i="427" s="1"/>
  <c r="AN64" i="427"/>
  <c r="AO64" i="427"/>
  <c r="DZ64" i="427" s="1"/>
  <c r="AQ64" i="427"/>
  <c r="AP64" i="427"/>
  <c r="BG64" i="427"/>
  <c r="BM64" i="427" s="1"/>
  <c r="BC64" i="102"/>
  <c r="AX64" i="102"/>
  <c r="AY64" i="102"/>
  <c r="AZ64" i="102"/>
  <c r="BA64" i="102"/>
  <c r="BB64" i="102"/>
  <c r="BD64" i="102"/>
  <c r="BE64" i="102"/>
  <c r="BF64" i="102"/>
  <c r="CE64" i="102"/>
  <c r="BX64" i="102"/>
  <c r="CJ64" i="102" s="1"/>
  <c r="BY64" i="102"/>
  <c r="CK64" i="102"/>
  <c r="BZ64" i="102"/>
  <c r="CL64" i="102"/>
  <c r="CA64" i="102"/>
  <c r="CM64" i="102"/>
  <c r="CB64" i="102"/>
  <c r="CN64" i="102" s="1"/>
  <c r="CC64" i="102"/>
  <c r="CO64" i="102"/>
  <c r="CD64" i="102"/>
  <c r="CP64" i="102"/>
  <c r="CF64" i="102"/>
  <c r="CR64" i="102"/>
  <c r="AY64" i="427"/>
  <c r="DB64" i="427"/>
  <c r="GG64" i="427"/>
  <c r="GT64" i="427" s="1"/>
  <c r="AT64" i="427"/>
  <c r="CW64" i="427"/>
  <c r="AU64" i="427"/>
  <c r="CX64" i="427"/>
  <c r="GC64" i="427"/>
  <c r="GP64" i="427" s="1"/>
  <c r="AV64" i="427"/>
  <c r="CY64" i="427"/>
  <c r="GD64" i="427"/>
  <c r="GQ64" i="427" s="1"/>
  <c r="AW64" i="427"/>
  <c r="CZ64" i="427"/>
  <c r="DK64" i="427" s="1"/>
  <c r="AX64" i="427"/>
  <c r="DA64" i="427"/>
  <c r="GF64" i="427"/>
  <c r="GS64" i="427"/>
  <c r="AZ64" i="427"/>
  <c r="DC64" i="427"/>
  <c r="DN64" i="427" s="1"/>
  <c r="GH64" i="427"/>
  <c r="GU64" i="427" s="1"/>
  <c r="BA64" i="427"/>
  <c r="GI64" i="427" s="1"/>
  <c r="DD64" i="427"/>
  <c r="GV64" i="427"/>
  <c r="BB64" i="427"/>
  <c r="DF64" i="427"/>
  <c r="BC64" i="427"/>
  <c r="GK64" i="427" s="1"/>
  <c r="GX64" i="427" s="1"/>
  <c r="DG64" i="427"/>
  <c r="DE64" i="427"/>
  <c r="GL64" i="427"/>
  <c r="GY64" i="427" s="1"/>
  <c r="BO64" i="427"/>
  <c r="BV64" i="427" s="1"/>
  <c r="BP64" i="427"/>
  <c r="IB64" i="427"/>
  <c r="DS64" i="427"/>
  <c r="EE64" i="427"/>
  <c r="EF64" i="427"/>
  <c r="DU64" i="427"/>
  <c r="EG64" i="427" s="1"/>
  <c r="DV64" i="427"/>
  <c r="DW64" i="427"/>
  <c r="EI64" i="427"/>
  <c r="EJ64" i="427"/>
  <c r="DY64" i="427"/>
  <c r="EK64" i="427" s="1"/>
  <c r="EL64" i="427"/>
  <c r="EA64" i="427"/>
  <c r="EM64" i="427"/>
  <c r="DH64" i="427"/>
  <c r="DI64" i="427"/>
  <c r="DJ64" i="427"/>
  <c r="DL64" i="427"/>
  <c r="DM64" i="427"/>
  <c r="DO64" i="427"/>
  <c r="DP64" i="427"/>
  <c r="DR64" i="427"/>
  <c r="BQ64" i="427"/>
  <c r="AR64" i="427"/>
  <c r="AH63" i="427"/>
  <c r="AI63" i="427"/>
  <c r="IB63" i="427" s="1"/>
  <c r="AJ63" i="427"/>
  <c r="AK63" i="427"/>
  <c r="AL63" i="427"/>
  <c r="DW63" i="427" s="1"/>
  <c r="EI63" i="427" s="1"/>
  <c r="AM63" i="427"/>
  <c r="AN63" i="427"/>
  <c r="AO63" i="427"/>
  <c r="AQ63" i="427"/>
  <c r="AP63" i="427"/>
  <c r="EB63" i="427" s="1"/>
  <c r="EN63" i="427" s="1"/>
  <c r="BG63" i="427"/>
  <c r="BH63" i="427"/>
  <c r="BC63" i="102"/>
  <c r="AX63" i="102"/>
  <c r="AY63" i="102"/>
  <c r="AZ63" i="102"/>
  <c r="BA63" i="102"/>
  <c r="BB63" i="102"/>
  <c r="BD63" i="102"/>
  <c r="BE63" i="102"/>
  <c r="BF63" i="102"/>
  <c r="CE63" i="102"/>
  <c r="CQ63" i="102" s="1"/>
  <c r="BX63" i="102"/>
  <c r="CJ63" i="102" s="1"/>
  <c r="BY63" i="102"/>
  <c r="CK63" i="102" s="1"/>
  <c r="BZ63" i="102"/>
  <c r="CL63" i="102"/>
  <c r="CA63" i="102"/>
  <c r="CM63" i="102"/>
  <c r="CB63" i="102"/>
  <c r="CN63" i="102" s="1"/>
  <c r="CC63" i="102"/>
  <c r="CO63" i="102"/>
  <c r="CD63" i="102"/>
  <c r="CP63" i="102"/>
  <c r="CF63" i="102"/>
  <c r="CR63" i="102"/>
  <c r="AY63" i="427"/>
  <c r="DB63" i="427"/>
  <c r="GG63" i="427"/>
  <c r="GT63" i="427" s="1"/>
  <c r="AT63" i="427"/>
  <c r="CW63" i="427"/>
  <c r="GB63" i="427"/>
  <c r="GO63" i="427"/>
  <c r="AU63" i="427"/>
  <c r="CX63" i="427"/>
  <c r="GC63" i="427"/>
  <c r="GP63" i="427" s="1"/>
  <c r="AV63" i="427"/>
  <c r="CY63" i="427"/>
  <c r="GD63" i="427"/>
  <c r="GQ63" i="427"/>
  <c r="AW63" i="427"/>
  <c r="CZ63" i="427"/>
  <c r="GE63" i="427"/>
  <c r="GR63" i="427" s="1"/>
  <c r="AX63" i="427"/>
  <c r="DA63" i="427"/>
  <c r="GF63" i="427"/>
  <c r="GS63" i="427"/>
  <c r="AZ63" i="427"/>
  <c r="DC63" i="427"/>
  <c r="GH63" i="427"/>
  <c r="GU63" i="427" s="1"/>
  <c r="BA63" i="427"/>
  <c r="DD63" i="427"/>
  <c r="GI63" i="427"/>
  <c r="GV63" i="427"/>
  <c r="BB63" i="427"/>
  <c r="DF63" i="427"/>
  <c r="GJ63" i="427"/>
  <c r="GW63" i="427" s="1"/>
  <c r="BC63" i="427"/>
  <c r="DG63" i="427"/>
  <c r="GK63" i="427"/>
  <c r="GX63" i="427"/>
  <c r="DE63" i="427"/>
  <c r="GL63" i="427"/>
  <c r="GY63" i="427"/>
  <c r="BO63" i="427"/>
  <c r="DS63" i="427"/>
  <c r="EE63" i="427"/>
  <c r="DT63" i="427"/>
  <c r="EF63" i="427" s="1"/>
  <c r="DU63" i="427"/>
  <c r="DV63" i="427"/>
  <c r="EH63" i="427"/>
  <c r="DX63" i="427"/>
  <c r="EJ63" i="427" s="1"/>
  <c r="DY63" i="427"/>
  <c r="EK63" i="427" s="1"/>
  <c r="DZ63" i="427"/>
  <c r="EL63" i="427" s="1"/>
  <c r="EA63" i="427"/>
  <c r="EM63" i="427"/>
  <c r="DH63" i="427"/>
  <c r="DI63" i="427"/>
  <c r="DJ63" i="427"/>
  <c r="DK63" i="427"/>
  <c r="DL63" i="427"/>
  <c r="DM63" i="427"/>
  <c r="EC63" i="427" s="1"/>
  <c r="EO63" i="427" s="1"/>
  <c r="DN63" i="427"/>
  <c r="DO63" i="427"/>
  <c r="DP63" i="427"/>
  <c r="DQ63" i="427"/>
  <c r="DR63" i="427"/>
  <c r="BQ63" i="427"/>
  <c r="BS63" i="427"/>
  <c r="AR63" i="427"/>
  <c r="AH62" i="427"/>
  <c r="AI62" i="427"/>
  <c r="AJ62" i="427"/>
  <c r="AK62" i="427"/>
  <c r="AL62" i="427"/>
  <c r="DW62" i="427" s="1"/>
  <c r="AM62" i="427"/>
  <c r="AN62" i="427"/>
  <c r="AO62" i="427"/>
  <c r="DZ62" i="427" s="1"/>
  <c r="EL62" i="427" s="1"/>
  <c r="AQ62" i="427"/>
  <c r="AP62" i="427"/>
  <c r="BC62" i="102"/>
  <c r="AX62" i="102"/>
  <c r="AY62" i="102"/>
  <c r="AZ62" i="102"/>
  <c r="BA62" i="102"/>
  <c r="BB62" i="102"/>
  <c r="BD62" i="102"/>
  <c r="BE62" i="102"/>
  <c r="BF62" i="102"/>
  <c r="CE62" i="102"/>
  <c r="BX62" i="102"/>
  <c r="CJ62" i="102"/>
  <c r="BY62" i="102"/>
  <c r="BZ62" i="102"/>
  <c r="CL62" i="102"/>
  <c r="CA62" i="102"/>
  <c r="CM62" i="102" s="1"/>
  <c r="CB62" i="102"/>
  <c r="CN62" i="102" s="1"/>
  <c r="CC62" i="102"/>
  <c r="CO62" i="102"/>
  <c r="CD62" i="102"/>
  <c r="CP62" i="102"/>
  <c r="CQ62" i="102"/>
  <c r="CF62" i="102"/>
  <c r="CR62" i="102"/>
  <c r="AY62" i="427"/>
  <c r="GG62" i="427" s="1"/>
  <c r="GT62" i="427" s="1"/>
  <c r="DB62" i="427"/>
  <c r="AT62" i="427"/>
  <c r="GB62" i="427" s="1"/>
  <c r="GO62" i="427" s="1"/>
  <c r="CW62" i="427"/>
  <c r="AU62" i="427"/>
  <c r="CX62" i="427"/>
  <c r="AV62" i="427"/>
  <c r="CY62" i="427"/>
  <c r="AW62" i="427"/>
  <c r="CZ62" i="427"/>
  <c r="DK62" i="427" s="1"/>
  <c r="GE62" i="427"/>
  <c r="GR62" i="427" s="1"/>
  <c r="AX62" i="427"/>
  <c r="DA62" i="427"/>
  <c r="GF62" i="427"/>
  <c r="GS62" i="427" s="1"/>
  <c r="AZ62" i="427"/>
  <c r="DC62" i="427"/>
  <c r="BA62" i="427"/>
  <c r="GI62" i="427" s="1"/>
  <c r="GV62" i="427" s="1"/>
  <c r="DD62" i="427"/>
  <c r="BB62" i="427"/>
  <c r="DF62" i="427"/>
  <c r="EB62" i="427" s="1"/>
  <c r="EN62" i="427" s="1"/>
  <c r="GJ62" i="427"/>
  <c r="GW62" i="427" s="1"/>
  <c r="BC62" i="427"/>
  <c r="DG62" i="427"/>
  <c r="DR62" i="427" s="1"/>
  <c r="DE62" i="427"/>
  <c r="GL62" i="427" s="1"/>
  <c r="GY62" i="427" s="1"/>
  <c r="IB62" i="427"/>
  <c r="DS62" i="427"/>
  <c r="EI62" i="427"/>
  <c r="DX62" i="427"/>
  <c r="EJ62" i="427"/>
  <c r="EA62" i="427"/>
  <c r="EM62" i="427" s="1"/>
  <c r="DH62" i="427"/>
  <c r="DL62" i="427"/>
  <c r="DM62" i="427"/>
  <c r="DO62" i="427"/>
  <c r="DP62" i="427"/>
  <c r="AR62" i="427"/>
  <c r="AH61" i="427"/>
  <c r="AI61" i="427"/>
  <c r="AJ61" i="427"/>
  <c r="DU61" i="427" s="1"/>
  <c r="EG61" i="427" s="1"/>
  <c r="AK61" i="427"/>
  <c r="AL61" i="427"/>
  <c r="DW61" i="427" s="1"/>
  <c r="AM61" i="427"/>
  <c r="DX61" i="427" s="1"/>
  <c r="EJ61" i="427" s="1"/>
  <c r="AN61" i="427"/>
  <c r="DY61" i="427" s="1"/>
  <c r="AO61" i="427"/>
  <c r="AQ61" i="427"/>
  <c r="AP61" i="427"/>
  <c r="BG61" i="427"/>
  <c r="BC61" i="102"/>
  <c r="AX61" i="102"/>
  <c r="AY61" i="102"/>
  <c r="AZ61" i="102"/>
  <c r="BA61" i="102"/>
  <c r="BB61" i="102"/>
  <c r="BD61" i="102"/>
  <c r="BE61" i="102"/>
  <c r="BF61" i="102"/>
  <c r="CE61" i="102"/>
  <c r="CQ61" i="102" s="1"/>
  <c r="BX61" i="102"/>
  <c r="BY61" i="102"/>
  <c r="CK61" i="102"/>
  <c r="BZ61" i="102"/>
  <c r="CL61" i="102" s="1"/>
  <c r="CA61" i="102"/>
  <c r="CM61" i="102"/>
  <c r="CB61" i="102"/>
  <c r="CN61" i="102" s="1"/>
  <c r="CC61" i="102"/>
  <c r="CO61" i="102"/>
  <c r="CD61" i="102"/>
  <c r="CP61" i="102"/>
  <c r="CF61" i="102"/>
  <c r="CR61" i="102" s="1"/>
  <c r="AY61" i="427"/>
  <c r="DB61" i="427"/>
  <c r="GG61" i="427"/>
  <c r="GT61" i="427"/>
  <c r="AT61" i="427"/>
  <c r="GB61" i="427" s="1"/>
  <c r="CW61" i="427"/>
  <c r="GO61" i="427"/>
  <c r="AU61" i="427"/>
  <c r="CX61" i="427"/>
  <c r="GC61" i="427"/>
  <c r="GP61" i="427"/>
  <c r="AV61" i="427"/>
  <c r="GD61" i="427" s="1"/>
  <c r="CY61" i="427"/>
  <c r="GQ61" i="427"/>
  <c r="AW61" i="427"/>
  <c r="CZ61" i="427"/>
  <c r="GE61" i="427"/>
  <c r="GR61" i="427"/>
  <c r="AX61" i="427"/>
  <c r="GF61" i="427" s="1"/>
  <c r="DA61" i="427"/>
  <c r="GS61" i="427"/>
  <c r="AZ61" i="427"/>
  <c r="DC61" i="427"/>
  <c r="GH61" i="427"/>
  <c r="GU61" i="427"/>
  <c r="BA61" i="427"/>
  <c r="GI61" i="427" s="1"/>
  <c r="GV61" i="427" s="1"/>
  <c r="DD61" i="427"/>
  <c r="BB61" i="427"/>
  <c r="DF61" i="427"/>
  <c r="GJ61" i="427"/>
  <c r="GW61" i="427"/>
  <c r="BC61" i="427"/>
  <c r="GK61" i="427" s="1"/>
  <c r="GX61" i="427" s="1"/>
  <c r="DG61" i="427"/>
  <c r="DE61" i="427"/>
  <c r="EA61" i="427" s="1"/>
  <c r="EM61" i="427" s="1"/>
  <c r="GL61" i="427"/>
  <c r="GY61" i="427"/>
  <c r="DS61" i="427"/>
  <c r="EE61" i="427"/>
  <c r="DT61" i="427"/>
  <c r="EF61" i="427" s="1"/>
  <c r="DV61" i="427"/>
  <c r="EH61" i="427"/>
  <c r="EI61" i="427"/>
  <c r="EK61" i="427"/>
  <c r="DZ61" i="427"/>
  <c r="EL61" i="427"/>
  <c r="EB61" i="427"/>
  <c r="EN61" i="427" s="1"/>
  <c r="DH61" i="427"/>
  <c r="DI61" i="427"/>
  <c r="DJ61" i="427"/>
  <c r="DK61" i="427"/>
  <c r="DL61" i="427"/>
  <c r="DM61" i="427"/>
  <c r="DN61" i="427"/>
  <c r="DO61" i="427"/>
  <c r="DP61" i="427"/>
  <c r="DQ61" i="427"/>
  <c r="GN61" i="427"/>
  <c r="DR61" i="427"/>
  <c r="BS61" i="427"/>
  <c r="AH60" i="427"/>
  <c r="AI60" i="427"/>
  <c r="AJ60" i="427"/>
  <c r="AK60" i="427"/>
  <c r="DV60" i="427" s="1"/>
  <c r="EH60" i="427" s="1"/>
  <c r="AL60" i="427"/>
  <c r="AM60" i="427"/>
  <c r="AN60" i="427"/>
  <c r="AO60" i="427"/>
  <c r="DZ60" i="427" s="1"/>
  <c r="EL60" i="427" s="1"/>
  <c r="AQ60" i="427"/>
  <c r="AP60" i="427"/>
  <c r="BC60" i="102"/>
  <c r="AX60" i="102"/>
  <c r="AY60" i="102"/>
  <c r="AZ60" i="102"/>
  <c r="BA60" i="102"/>
  <c r="BB60" i="102"/>
  <c r="BD60" i="102"/>
  <c r="BE60" i="102"/>
  <c r="BF60" i="102"/>
  <c r="CE60" i="102"/>
  <c r="BX60" i="102"/>
  <c r="CJ60" i="102"/>
  <c r="BY60" i="102"/>
  <c r="CK60" i="102" s="1"/>
  <c r="BZ60" i="102"/>
  <c r="CL60" i="102"/>
  <c r="CA60" i="102"/>
  <c r="CM60" i="102" s="1"/>
  <c r="CB60" i="102"/>
  <c r="CN60" i="102"/>
  <c r="CC60" i="102"/>
  <c r="CO60" i="102"/>
  <c r="CD60" i="102"/>
  <c r="CP60" i="102"/>
  <c r="CQ60" i="102"/>
  <c r="CF60" i="102"/>
  <c r="CR60" i="102"/>
  <c r="AY60" i="427"/>
  <c r="GG60" i="427" s="1"/>
  <c r="GT60" i="427" s="1"/>
  <c r="DB60" i="427"/>
  <c r="DM60" i="427" s="1"/>
  <c r="AT60" i="427"/>
  <c r="CW60" i="427"/>
  <c r="AU60" i="427"/>
  <c r="CX60" i="427"/>
  <c r="AV60" i="427"/>
  <c r="CY60" i="427"/>
  <c r="DJ60" i="427" s="1"/>
  <c r="AW60" i="427"/>
  <c r="CZ60" i="427"/>
  <c r="GE60" i="427"/>
  <c r="GR60" i="427" s="1"/>
  <c r="AX60" i="427"/>
  <c r="DA60" i="427"/>
  <c r="AZ60" i="427"/>
  <c r="DC60" i="427"/>
  <c r="DN60" i="427" s="1"/>
  <c r="GH60" i="427"/>
  <c r="GU60" i="427" s="1"/>
  <c r="BA60" i="427"/>
  <c r="GI60" i="427" s="1"/>
  <c r="GV60" i="427" s="1"/>
  <c r="DD60" i="427"/>
  <c r="BB60" i="427"/>
  <c r="GJ60" i="427" s="1"/>
  <c r="GW60" i="427" s="1"/>
  <c r="DF60" i="427"/>
  <c r="EB60" i="427" s="1"/>
  <c r="BC60" i="427"/>
  <c r="DG60" i="427"/>
  <c r="DR60" i="427" s="1"/>
  <c r="DE60" i="427"/>
  <c r="DP60" i="427" s="1"/>
  <c r="IB60" i="427"/>
  <c r="DU60" i="427"/>
  <c r="EG60" i="427" s="1"/>
  <c r="DW60" i="427"/>
  <c r="EI60" i="427" s="1"/>
  <c r="DY60" i="427"/>
  <c r="EK60" i="427" s="1"/>
  <c r="EA60" i="427"/>
  <c r="EM60" i="427" s="1"/>
  <c r="EN60" i="427"/>
  <c r="DK60" i="427"/>
  <c r="DL60" i="427"/>
  <c r="DO60" i="427"/>
  <c r="DQ60" i="427"/>
  <c r="BF60" i="427"/>
  <c r="AH59" i="427"/>
  <c r="AI59" i="427"/>
  <c r="AJ59" i="427"/>
  <c r="AK59" i="427"/>
  <c r="DV59" i="427" s="1"/>
  <c r="EH59" i="427" s="1"/>
  <c r="AL59" i="427"/>
  <c r="AM59" i="427"/>
  <c r="AN59" i="427"/>
  <c r="DY59" i="427" s="1"/>
  <c r="AO59" i="427"/>
  <c r="AQ59" i="427"/>
  <c r="AP59" i="427"/>
  <c r="BC59" i="102"/>
  <c r="AX59" i="102"/>
  <c r="AY59" i="102"/>
  <c r="AZ59" i="102"/>
  <c r="BA59" i="102"/>
  <c r="BB59" i="102"/>
  <c r="BD59" i="102"/>
  <c r="BE59" i="102"/>
  <c r="BF59" i="102"/>
  <c r="CE59" i="102"/>
  <c r="BX59" i="102"/>
  <c r="CJ59" i="102" s="1"/>
  <c r="BY59" i="102"/>
  <c r="CK59" i="102"/>
  <c r="BZ59" i="102"/>
  <c r="CL59" i="102" s="1"/>
  <c r="CA59" i="102"/>
  <c r="CM59" i="102"/>
  <c r="CB59" i="102"/>
  <c r="CN59" i="102" s="1"/>
  <c r="CC59" i="102"/>
  <c r="CO59" i="102"/>
  <c r="CD59" i="102"/>
  <c r="CP59" i="102" s="1"/>
  <c r="CQ59" i="102"/>
  <c r="CF59" i="102"/>
  <c r="CR59" i="102"/>
  <c r="AY59" i="427"/>
  <c r="DB59" i="427"/>
  <c r="GG59" i="427"/>
  <c r="GT59" i="427" s="1"/>
  <c r="AT59" i="427"/>
  <c r="CW59" i="427"/>
  <c r="DS59" i="427" s="1"/>
  <c r="AU59" i="427"/>
  <c r="CX59" i="427"/>
  <c r="GC59" i="427"/>
  <c r="GP59" i="427" s="1"/>
  <c r="AV59" i="427"/>
  <c r="CY59" i="427"/>
  <c r="AW59" i="427"/>
  <c r="CZ59" i="427"/>
  <c r="GE59" i="427"/>
  <c r="GR59" i="427" s="1"/>
  <c r="AX59" i="427"/>
  <c r="DA59" i="427"/>
  <c r="AZ59" i="427"/>
  <c r="DC59" i="427"/>
  <c r="GH59" i="427"/>
  <c r="GU59" i="427" s="1"/>
  <c r="BA59" i="427"/>
  <c r="DD59" i="427"/>
  <c r="BB59" i="427"/>
  <c r="DF59" i="427"/>
  <c r="GJ59" i="427"/>
  <c r="GW59" i="427" s="1"/>
  <c r="BC59" i="427"/>
  <c r="DG59" i="427"/>
  <c r="DE59" i="427"/>
  <c r="DW59" i="427"/>
  <c r="EI59" i="427" s="1"/>
  <c r="DX59" i="427"/>
  <c r="EJ59" i="427" s="1"/>
  <c r="EK59" i="427"/>
  <c r="EA59" i="427"/>
  <c r="EM59" i="427" s="1"/>
  <c r="EB59" i="427"/>
  <c r="EN59" i="427" s="1"/>
  <c r="DI59" i="427"/>
  <c r="DK59" i="427"/>
  <c r="DM59" i="427"/>
  <c r="DN59" i="427"/>
  <c r="DO59" i="427"/>
  <c r="DQ59" i="427"/>
  <c r="BF59" i="427"/>
  <c r="AH58" i="427"/>
  <c r="AI58" i="427"/>
  <c r="AJ58" i="427"/>
  <c r="AK58" i="427"/>
  <c r="DV58" i="427" s="1"/>
  <c r="EH58" i="427" s="1"/>
  <c r="AL58" i="427"/>
  <c r="AM58" i="427"/>
  <c r="AN58" i="427"/>
  <c r="AO58" i="427"/>
  <c r="DZ58" i="427" s="1"/>
  <c r="EL58" i="427" s="1"/>
  <c r="AQ58" i="427"/>
  <c r="AP58" i="427"/>
  <c r="EB58" i="427" s="1"/>
  <c r="EN58" i="427" s="1"/>
  <c r="BC58" i="102"/>
  <c r="AX58" i="102"/>
  <c r="AY58" i="102"/>
  <c r="AZ58" i="102"/>
  <c r="BA58" i="102"/>
  <c r="BB58" i="102"/>
  <c r="BD58" i="102"/>
  <c r="BE58" i="102"/>
  <c r="BF58" i="102"/>
  <c r="CE58" i="102"/>
  <c r="BX58" i="102"/>
  <c r="CJ58" i="102"/>
  <c r="BY58" i="102"/>
  <c r="CK58" i="102" s="1"/>
  <c r="BZ58" i="102"/>
  <c r="CL58" i="102" s="1"/>
  <c r="CA58" i="102"/>
  <c r="CB58" i="102"/>
  <c r="CN58" i="102"/>
  <c r="CC58" i="102"/>
  <c r="CO58" i="102" s="1"/>
  <c r="CD58" i="102"/>
  <c r="CP58" i="102" s="1"/>
  <c r="CF58" i="102"/>
  <c r="CR58" i="102" s="1"/>
  <c r="AY58" i="427"/>
  <c r="DB58" i="427"/>
  <c r="AT58" i="427"/>
  <c r="CW58" i="427"/>
  <c r="AU58" i="427"/>
  <c r="GC58" i="427" s="1"/>
  <c r="GP58" i="427" s="1"/>
  <c r="CX58" i="427"/>
  <c r="DI58" i="427" s="1"/>
  <c r="AV58" i="427"/>
  <c r="GD58" i="427" s="1"/>
  <c r="GQ58" i="427" s="1"/>
  <c r="CY58" i="427"/>
  <c r="AW58" i="427"/>
  <c r="CZ58" i="427"/>
  <c r="DK58" i="427" s="1"/>
  <c r="AX58" i="427"/>
  <c r="DA58" i="427"/>
  <c r="GF58" i="427"/>
  <c r="GS58" i="427" s="1"/>
  <c r="AZ58" i="427"/>
  <c r="DC58" i="427"/>
  <c r="DN58" i="427" s="1"/>
  <c r="BA58" i="427"/>
  <c r="GI58" i="427" s="1"/>
  <c r="GV58" i="427" s="1"/>
  <c r="DD58" i="427"/>
  <c r="DO58" i="427" s="1"/>
  <c r="BB58" i="427"/>
  <c r="DF58" i="427"/>
  <c r="DQ58" i="427" s="1"/>
  <c r="BC58" i="427"/>
  <c r="GK58" i="427" s="1"/>
  <c r="GX58" i="427" s="1"/>
  <c r="DG58" i="427"/>
  <c r="DE58" i="427"/>
  <c r="GL58" i="427" s="1"/>
  <c r="GY58" i="427" s="1"/>
  <c r="DS58" i="427"/>
  <c r="EE58" i="427" s="1"/>
  <c r="DU58" i="427"/>
  <c r="EG58" i="427" s="1"/>
  <c r="DW58" i="427"/>
  <c r="EI58" i="427"/>
  <c r="DH58" i="427"/>
  <c r="DJ58" i="427"/>
  <c r="DL58" i="427"/>
  <c r="DP58" i="427"/>
  <c r="DR58" i="427"/>
  <c r="AH57" i="427"/>
  <c r="AI57" i="427"/>
  <c r="AJ57" i="427"/>
  <c r="AK57" i="427"/>
  <c r="AL57" i="427"/>
  <c r="DW57" i="427" s="1"/>
  <c r="EI57" i="427" s="1"/>
  <c r="AM57" i="427"/>
  <c r="AN57" i="427"/>
  <c r="DY57" i="427" s="1"/>
  <c r="AO57" i="427"/>
  <c r="DZ57" i="427" s="1"/>
  <c r="EL57" i="427" s="1"/>
  <c r="AQ57" i="427"/>
  <c r="AP57" i="427"/>
  <c r="BC57" i="102"/>
  <c r="AX57" i="102"/>
  <c r="AY57" i="102"/>
  <c r="AZ57" i="102"/>
  <c r="BA57" i="102"/>
  <c r="BB57" i="102"/>
  <c r="BD57" i="102"/>
  <c r="BE57" i="102"/>
  <c r="BF57" i="102"/>
  <c r="CE57" i="102"/>
  <c r="CQ57" i="102" s="1"/>
  <c r="BX57" i="102"/>
  <c r="CJ57" i="102" s="1"/>
  <c r="BY57" i="102"/>
  <c r="CK57" i="102"/>
  <c r="BZ57" i="102"/>
  <c r="CL57" i="102"/>
  <c r="CA57" i="102"/>
  <c r="CM57" i="102"/>
  <c r="CB57" i="102"/>
  <c r="CN57" i="102" s="1"/>
  <c r="CC57" i="102"/>
  <c r="CO57" i="102"/>
  <c r="CD57" i="102"/>
  <c r="CP57" i="102"/>
  <c r="CF57" i="102"/>
  <c r="CR57" i="102"/>
  <c r="AY57" i="427"/>
  <c r="DB57" i="427"/>
  <c r="DM57" i="427" s="1"/>
  <c r="GG57" i="427"/>
  <c r="GT57" i="427" s="1"/>
  <c r="AT57" i="427"/>
  <c r="GB57" i="427" s="1"/>
  <c r="CW57" i="427"/>
  <c r="DH57" i="427" s="1"/>
  <c r="AU57" i="427"/>
  <c r="IB57" i="427" s="1"/>
  <c r="CX57" i="427"/>
  <c r="DT57" i="427" s="1"/>
  <c r="EF57" i="427" s="1"/>
  <c r="GC57" i="427"/>
  <c r="GP57" i="427" s="1"/>
  <c r="AV57" i="427"/>
  <c r="GD57" i="427" s="1"/>
  <c r="GQ57" i="427" s="1"/>
  <c r="CY57" i="427"/>
  <c r="DJ57" i="427" s="1"/>
  <c r="AW57" i="427"/>
  <c r="GE57" i="427" s="1"/>
  <c r="GR57" i="427" s="1"/>
  <c r="CZ57" i="427"/>
  <c r="DV57" i="427" s="1"/>
  <c r="EH57" i="427" s="1"/>
  <c r="AX57" i="427"/>
  <c r="GF57" i="427" s="1"/>
  <c r="GS57" i="427" s="1"/>
  <c r="DA57" i="427"/>
  <c r="AZ57" i="427"/>
  <c r="BF57" i="427" s="1"/>
  <c r="DC57" i="427"/>
  <c r="DN57" i="427" s="1"/>
  <c r="BA57" i="427"/>
  <c r="GI57" i="427" s="1"/>
  <c r="GV57" i="427" s="1"/>
  <c r="DD57" i="427"/>
  <c r="BB57" i="427"/>
  <c r="GJ57" i="427" s="1"/>
  <c r="GW57" i="427" s="1"/>
  <c r="DF57" i="427"/>
  <c r="EB57" i="427" s="1"/>
  <c r="EN57" i="427" s="1"/>
  <c r="BC57" i="427"/>
  <c r="GK57" i="427" s="1"/>
  <c r="GX57" i="427" s="1"/>
  <c r="DG57" i="427"/>
  <c r="DR57" i="427" s="1"/>
  <c r="DE57" i="427"/>
  <c r="DS57" i="427"/>
  <c r="EK57" i="427"/>
  <c r="DI57" i="427"/>
  <c r="DK57" i="427"/>
  <c r="DL57" i="427"/>
  <c r="DO57" i="427"/>
  <c r="DQ57" i="427"/>
  <c r="AH56" i="427"/>
  <c r="AI56" i="427"/>
  <c r="AJ56" i="427"/>
  <c r="AK56" i="427"/>
  <c r="DV56" i="427" s="1"/>
  <c r="EH56" i="427" s="1"/>
  <c r="AL56" i="427"/>
  <c r="AM56" i="427"/>
  <c r="DX56" i="427" s="1"/>
  <c r="AN56" i="427"/>
  <c r="DY56" i="427" s="1"/>
  <c r="EK56" i="427" s="1"/>
  <c r="AO56" i="427"/>
  <c r="AQ56" i="427"/>
  <c r="AP56" i="427"/>
  <c r="EB56" i="427" s="1"/>
  <c r="EN56" i="427" s="1"/>
  <c r="BC56" i="102"/>
  <c r="AX56" i="102"/>
  <c r="AY56" i="102"/>
  <c r="AZ56" i="102"/>
  <c r="BA56" i="102"/>
  <c r="BB56" i="102"/>
  <c r="BD56" i="102"/>
  <c r="BE56" i="102"/>
  <c r="BF56" i="102"/>
  <c r="CE56" i="102"/>
  <c r="BX56" i="102"/>
  <c r="CJ56" i="102"/>
  <c r="BY56" i="102"/>
  <c r="CK56" i="102"/>
  <c r="BZ56" i="102"/>
  <c r="CL56" i="102" s="1"/>
  <c r="CA56" i="102"/>
  <c r="CM56" i="102"/>
  <c r="CB56" i="102"/>
  <c r="CN56" i="102"/>
  <c r="CC56" i="102"/>
  <c r="CO56" i="102"/>
  <c r="CD56" i="102"/>
  <c r="CF56" i="102"/>
  <c r="CR56" i="102" s="1"/>
  <c r="AY56" i="427"/>
  <c r="GG56" i="427" s="1"/>
  <c r="GT56" i="427" s="1"/>
  <c r="DB56" i="427"/>
  <c r="AT56" i="427"/>
  <c r="CW56" i="427"/>
  <c r="GB56" i="427"/>
  <c r="AU56" i="427"/>
  <c r="CX56" i="427"/>
  <c r="AV56" i="427"/>
  <c r="CY56" i="427"/>
  <c r="GD56" i="427"/>
  <c r="GQ56" i="427" s="1"/>
  <c r="AW56" i="427"/>
  <c r="GE56" i="427" s="1"/>
  <c r="GR56" i="427" s="1"/>
  <c r="CZ56" i="427"/>
  <c r="AX56" i="427"/>
  <c r="DA56" i="427"/>
  <c r="GF56" i="427"/>
  <c r="GS56" i="427" s="1"/>
  <c r="AZ56" i="427"/>
  <c r="DC56" i="427"/>
  <c r="BA56" i="427"/>
  <c r="DD56" i="427"/>
  <c r="GI56" i="427"/>
  <c r="GV56" i="427" s="1"/>
  <c r="BB56" i="427"/>
  <c r="GJ56" i="427" s="1"/>
  <c r="GW56" i="427" s="1"/>
  <c r="DF56" i="427"/>
  <c r="BC56" i="427"/>
  <c r="DG56" i="427"/>
  <c r="GK56" i="427"/>
  <c r="GX56" i="427" s="1"/>
  <c r="DE56" i="427"/>
  <c r="DS56" i="427"/>
  <c r="EE56" i="427"/>
  <c r="DU56" i="427"/>
  <c r="EG56" i="427"/>
  <c r="DW56" i="427"/>
  <c r="EI56" i="427"/>
  <c r="EJ56" i="427"/>
  <c r="DZ56" i="427"/>
  <c r="EL56" i="427" s="1"/>
  <c r="DH56" i="427"/>
  <c r="DI56" i="427"/>
  <c r="DJ56" i="427"/>
  <c r="DK56" i="427"/>
  <c r="DL56" i="427"/>
  <c r="DM56" i="427"/>
  <c r="DN56" i="427"/>
  <c r="DO56" i="427"/>
  <c r="DQ56" i="427"/>
  <c r="DR56" i="427"/>
  <c r="AH55" i="427"/>
  <c r="AI55" i="427"/>
  <c r="DT55" i="427" s="1"/>
  <c r="EF55" i="427" s="1"/>
  <c r="AJ55" i="427"/>
  <c r="AK55" i="427"/>
  <c r="AL55" i="427"/>
  <c r="DW55" i="427" s="1"/>
  <c r="EI55" i="427" s="1"/>
  <c r="AM55" i="427"/>
  <c r="AN55" i="427"/>
  <c r="AO55" i="427"/>
  <c r="DZ55" i="427" s="1"/>
  <c r="AQ55" i="427"/>
  <c r="AP55" i="427"/>
  <c r="EB55" i="427" s="1"/>
  <c r="EN55" i="427" s="1"/>
  <c r="BC55" i="102"/>
  <c r="AX55" i="102"/>
  <c r="AY55" i="102"/>
  <c r="AZ55" i="102"/>
  <c r="BA55" i="102"/>
  <c r="BB55" i="102"/>
  <c r="BD55" i="102"/>
  <c r="BE55" i="102"/>
  <c r="BF55" i="102"/>
  <c r="CE55" i="102"/>
  <c r="CQ55" i="102" s="1"/>
  <c r="BX55" i="102"/>
  <c r="CJ55" i="102"/>
  <c r="BY55" i="102"/>
  <c r="CK55" i="102" s="1"/>
  <c r="BZ55" i="102"/>
  <c r="CL55" i="102"/>
  <c r="CA55" i="102"/>
  <c r="CM55" i="102"/>
  <c r="CB55" i="102"/>
  <c r="CN55" i="102"/>
  <c r="CC55" i="102"/>
  <c r="CD55" i="102"/>
  <c r="CP55" i="102"/>
  <c r="CF55" i="102"/>
  <c r="CR55" i="102" s="1"/>
  <c r="AY55" i="427"/>
  <c r="GG55" i="427" s="1"/>
  <c r="GT55" i="427" s="1"/>
  <c r="DB55" i="427"/>
  <c r="DX55" i="427" s="1"/>
  <c r="EJ55" i="427" s="1"/>
  <c r="AT55" i="427"/>
  <c r="CW55" i="427"/>
  <c r="AU55" i="427"/>
  <c r="GC55" i="427" s="1"/>
  <c r="GP55" i="427" s="1"/>
  <c r="CX55" i="427"/>
  <c r="DI55" i="427" s="1"/>
  <c r="AV55" i="427"/>
  <c r="GD55" i="427" s="1"/>
  <c r="GQ55" i="427" s="1"/>
  <c r="CY55" i="427"/>
  <c r="AW55" i="427"/>
  <c r="GE55" i="427" s="1"/>
  <c r="GR55" i="427" s="1"/>
  <c r="CZ55" i="427"/>
  <c r="AX55" i="427"/>
  <c r="GF55" i="427" s="1"/>
  <c r="GS55" i="427" s="1"/>
  <c r="DA55" i="427"/>
  <c r="AZ55" i="427"/>
  <c r="DC55" i="427"/>
  <c r="BA55" i="427"/>
  <c r="DD55" i="427"/>
  <c r="GI55" i="427"/>
  <c r="GV55" i="427" s="1"/>
  <c r="BB55" i="427"/>
  <c r="GJ55" i="427" s="1"/>
  <c r="GW55" i="427" s="1"/>
  <c r="DF55" i="427"/>
  <c r="DQ55" i="427" s="1"/>
  <c r="BC55" i="427"/>
  <c r="DG55" i="427"/>
  <c r="GK55" i="427"/>
  <c r="GX55" i="427" s="1"/>
  <c r="DE55" i="427"/>
  <c r="EA55" i="427" s="1"/>
  <c r="GL55" i="427"/>
  <c r="GY55" i="427" s="1"/>
  <c r="DS55" i="427"/>
  <c r="EE55" i="427"/>
  <c r="DU55" i="427"/>
  <c r="EG55" i="427" s="1"/>
  <c r="EL55" i="427"/>
  <c r="EM55" i="427"/>
  <c r="DH55" i="427"/>
  <c r="DJ55" i="427"/>
  <c r="DK55" i="427"/>
  <c r="DL55" i="427"/>
  <c r="DM55" i="427"/>
  <c r="DO55" i="427"/>
  <c r="DP55" i="427"/>
  <c r="DR55" i="427"/>
  <c r="AH54" i="427"/>
  <c r="AI54" i="427"/>
  <c r="AR54" i="427" s="1"/>
  <c r="AJ54" i="427"/>
  <c r="DU54" i="427" s="1"/>
  <c r="AK54" i="427"/>
  <c r="AL54" i="427"/>
  <c r="AM54" i="427"/>
  <c r="AN54" i="427"/>
  <c r="AO54" i="427"/>
  <c r="DZ54" i="427" s="1"/>
  <c r="AQ54" i="427"/>
  <c r="AP54" i="427"/>
  <c r="BC54" i="102"/>
  <c r="AX54" i="102"/>
  <c r="AY54" i="102"/>
  <c r="AZ54" i="102"/>
  <c r="BA54" i="102"/>
  <c r="BB54" i="102"/>
  <c r="BD54" i="102"/>
  <c r="BE54" i="102"/>
  <c r="BF54" i="102"/>
  <c r="CE54" i="102"/>
  <c r="CQ54" i="102" s="1"/>
  <c r="BX54" i="102"/>
  <c r="BY54" i="102"/>
  <c r="CK54" i="102"/>
  <c r="BZ54" i="102"/>
  <c r="CL54" i="102"/>
  <c r="CA54" i="102"/>
  <c r="CM54" i="102"/>
  <c r="CB54" i="102"/>
  <c r="CN54" i="102" s="1"/>
  <c r="CC54" i="102"/>
  <c r="CO54" i="102"/>
  <c r="CD54" i="102"/>
  <c r="CP54" i="102"/>
  <c r="CF54" i="102"/>
  <c r="CR54" i="102"/>
  <c r="AY54" i="427"/>
  <c r="DB54" i="427"/>
  <c r="GG54" i="427"/>
  <c r="GT54" i="427" s="1"/>
  <c r="AT54" i="427"/>
  <c r="CW54" i="427"/>
  <c r="AU54" i="427"/>
  <c r="CX54" i="427"/>
  <c r="GC54" i="427"/>
  <c r="GP54" i="427" s="1"/>
  <c r="AV54" i="427"/>
  <c r="GD54" i="427" s="1"/>
  <c r="GQ54" i="427" s="1"/>
  <c r="CY54" i="427"/>
  <c r="AW54" i="427"/>
  <c r="CZ54" i="427"/>
  <c r="DV54" i="427" s="1"/>
  <c r="GE54" i="427"/>
  <c r="GR54" i="427" s="1"/>
  <c r="AX54" i="427"/>
  <c r="GF54" i="427" s="1"/>
  <c r="DA54" i="427"/>
  <c r="GS54" i="427"/>
  <c r="AZ54" i="427"/>
  <c r="DC54" i="427"/>
  <c r="GH54" i="427"/>
  <c r="GU54" i="427" s="1"/>
  <c r="HP54" i="427" s="1"/>
  <c r="BA54" i="427"/>
  <c r="GI54" i="427" s="1"/>
  <c r="GV54" i="427" s="1"/>
  <c r="DD54" i="427"/>
  <c r="BB54" i="427"/>
  <c r="DF54" i="427"/>
  <c r="GJ54" i="427"/>
  <c r="GW54" i="427" s="1"/>
  <c r="BC54" i="427"/>
  <c r="GK54" i="427" s="1"/>
  <c r="DG54" i="427"/>
  <c r="GX54" i="427"/>
  <c r="DE54" i="427"/>
  <c r="EA54" i="427" s="1"/>
  <c r="EM54" i="427" s="1"/>
  <c r="GL54" i="427"/>
  <c r="GY54" i="427"/>
  <c r="IB54" i="427"/>
  <c r="DS54" i="427"/>
  <c r="EE54" i="427"/>
  <c r="DT54" i="427"/>
  <c r="EG54" i="427"/>
  <c r="EH54" i="427"/>
  <c r="DW54" i="427"/>
  <c r="EI54" i="427"/>
  <c r="DX54" i="427"/>
  <c r="EJ54" i="427" s="1"/>
  <c r="DY54" i="427"/>
  <c r="EK54" i="427"/>
  <c r="EL54" i="427"/>
  <c r="EB54" i="427"/>
  <c r="EN54" i="427" s="1"/>
  <c r="DH54" i="427"/>
  <c r="EC54" i="427" s="1"/>
  <c r="EO54" i="427" s="1"/>
  <c r="DI54" i="427"/>
  <c r="DJ54" i="427"/>
  <c r="DK54" i="427"/>
  <c r="DL54" i="427"/>
  <c r="DM54" i="427"/>
  <c r="DN54" i="427"/>
  <c r="DO54" i="427"/>
  <c r="DP54" i="427"/>
  <c r="DQ54" i="427"/>
  <c r="DR54" i="427"/>
  <c r="AH53" i="427"/>
  <c r="AI53" i="427"/>
  <c r="AJ53" i="427"/>
  <c r="AK53" i="427"/>
  <c r="DV53" i="427" s="1"/>
  <c r="AL53" i="427"/>
  <c r="AM53" i="427"/>
  <c r="DX53" i="427" s="1"/>
  <c r="AN53" i="427"/>
  <c r="AO53" i="427"/>
  <c r="AQ53" i="427"/>
  <c r="AP53" i="427"/>
  <c r="BC53" i="102"/>
  <c r="AX53" i="102"/>
  <c r="AY53" i="102"/>
  <c r="AZ53" i="102"/>
  <c r="BA53" i="102"/>
  <c r="BB53" i="102"/>
  <c r="BD53" i="102"/>
  <c r="BE53" i="102"/>
  <c r="BF53" i="102"/>
  <c r="CE53" i="102"/>
  <c r="BX53" i="102"/>
  <c r="CJ53" i="102"/>
  <c r="BY53" i="102"/>
  <c r="CK53" i="102"/>
  <c r="BZ53" i="102"/>
  <c r="CL53" i="102"/>
  <c r="CA53" i="102"/>
  <c r="CM53" i="102" s="1"/>
  <c r="CB53" i="102"/>
  <c r="CN53" i="102"/>
  <c r="CC53" i="102"/>
  <c r="CO53" i="102"/>
  <c r="CD53" i="102"/>
  <c r="CP53" i="102"/>
  <c r="CQ53" i="102"/>
  <c r="CF53" i="102"/>
  <c r="CR53" i="102"/>
  <c r="AY53" i="427"/>
  <c r="DB53" i="427"/>
  <c r="GG53" i="427"/>
  <c r="GT53" i="427" s="1"/>
  <c r="AT53" i="427"/>
  <c r="GB53" i="427" s="1"/>
  <c r="CW53" i="427"/>
  <c r="DH53" i="427" s="1"/>
  <c r="AU53" i="427"/>
  <c r="CX53" i="427"/>
  <c r="GC53" i="427"/>
  <c r="GP53" i="427" s="1"/>
  <c r="AV53" i="427"/>
  <c r="CY53" i="427"/>
  <c r="AW53" i="427"/>
  <c r="GE53" i="427" s="1"/>
  <c r="GR53" i="427" s="1"/>
  <c r="CZ53" i="427"/>
  <c r="AX53" i="427"/>
  <c r="DA53" i="427"/>
  <c r="AZ53" i="427"/>
  <c r="DC53" i="427"/>
  <c r="GH53" i="427"/>
  <c r="GU53" i="427" s="1"/>
  <c r="BA53" i="427"/>
  <c r="GI53" i="427" s="1"/>
  <c r="GV53" i="427" s="1"/>
  <c r="DD53" i="427"/>
  <c r="DO53" i="427" s="1"/>
  <c r="BB53" i="427"/>
  <c r="GJ53" i="427" s="1"/>
  <c r="GW53" i="427" s="1"/>
  <c r="DF53" i="427"/>
  <c r="BC53" i="427"/>
  <c r="GK53" i="427" s="1"/>
  <c r="GX53" i="427" s="1"/>
  <c r="DG53" i="427"/>
  <c r="DE53" i="427"/>
  <c r="IB53" i="427"/>
  <c r="DS53" i="427"/>
  <c r="EE53" i="427" s="1"/>
  <c r="DT53" i="427"/>
  <c r="EF53" i="427"/>
  <c r="EH53" i="427"/>
  <c r="DW53" i="427"/>
  <c r="EI53" i="427" s="1"/>
  <c r="EJ53" i="427"/>
  <c r="DY53" i="427"/>
  <c r="EK53" i="427"/>
  <c r="EB53" i="427"/>
  <c r="EN53" i="427"/>
  <c r="DI53" i="427"/>
  <c r="DK53" i="427"/>
  <c r="DL53" i="427"/>
  <c r="DM53" i="427"/>
  <c r="DN53" i="427"/>
  <c r="DQ53" i="427"/>
  <c r="DR53" i="427"/>
  <c r="AH52" i="427"/>
  <c r="AI52" i="427"/>
  <c r="AJ52" i="427"/>
  <c r="AK52" i="427"/>
  <c r="DV52" i="427" s="1"/>
  <c r="EH52" i="427" s="1"/>
  <c r="AL52" i="427"/>
  <c r="AM52" i="427"/>
  <c r="DX52" i="427" s="1"/>
  <c r="AN52" i="427"/>
  <c r="DY52" i="427" s="1"/>
  <c r="EK52" i="427" s="1"/>
  <c r="AO52" i="427"/>
  <c r="AQ52" i="427"/>
  <c r="AP52" i="427"/>
  <c r="EB52" i="427" s="1"/>
  <c r="EN52" i="427" s="1"/>
  <c r="BC52" i="102"/>
  <c r="AX52" i="102"/>
  <c r="AY52" i="102"/>
  <c r="AZ52" i="102"/>
  <c r="BA52" i="102"/>
  <c r="BB52" i="102"/>
  <c r="BD52" i="102"/>
  <c r="BE52" i="102"/>
  <c r="BF52" i="102"/>
  <c r="CE52" i="102"/>
  <c r="BX52" i="102"/>
  <c r="CJ52" i="102"/>
  <c r="BY52" i="102"/>
  <c r="CK52" i="102"/>
  <c r="BZ52" i="102"/>
  <c r="CA52" i="102"/>
  <c r="CM52" i="102"/>
  <c r="CB52" i="102"/>
  <c r="CN52" i="102"/>
  <c r="CC52" i="102"/>
  <c r="CO52" i="102"/>
  <c r="CD52" i="102"/>
  <c r="CP52" i="102" s="1"/>
  <c r="CF52" i="102"/>
  <c r="CR52" i="102" s="1"/>
  <c r="AY52" i="427"/>
  <c r="GG52" i="427" s="1"/>
  <c r="GT52" i="427" s="1"/>
  <c r="DB52" i="427"/>
  <c r="AT52" i="427"/>
  <c r="CW52" i="427"/>
  <c r="GB52" i="427"/>
  <c r="GO52" i="427" s="1"/>
  <c r="AU52" i="427"/>
  <c r="CX52" i="427"/>
  <c r="GC52" i="427"/>
  <c r="GP52" i="427" s="1"/>
  <c r="AV52" i="427"/>
  <c r="CY52" i="427"/>
  <c r="GD52" i="427"/>
  <c r="GQ52" i="427" s="1"/>
  <c r="AW52" i="427"/>
  <c r="BF52" i="427" s="1"/>
  <c r="CZ52" i="427"/>
  <c r="AX52" i="427"/>
  <c r="DA52" i="427"/>
  <c r="GF52" i="427"/>
  <c r="GS52" i="427" s="1"/>
  <c r="AZ52" i="427"/>
  <c r="GH52" i="427" s="1"/>
  <c r="GU52" i="427" s="1"/>
  <c r="DC52" i="427"/>
  <c r="BA52" i="427"/>
  <c r="DD52" i="427"/>
  <c r="GI52" i="427"/>
  <c r="GV52" i="427" s="1"/>
  <c r="BB52" i="427"/>
  <c r="GJ52" i="427" s="1"/>
  <c r="GW52" i="427" s="1"/>
  <c r="DF52" i="427"/>
  <c r="BC52" i="427"/>
  <c r="DG52" i="427"/>
  <c r="GK52" i="427"/>
  <c r="GX52" i="427" s="1"/>
  <c r="DE52" i="427"/>
  <c r="DS52" i="427"/>
  <c r="EE52" i="427"/>
  <c r="DU52" i="427"/>
  <c r="EG52" i="427"/>
  <c r="DW52" i="427"/>
  <c r="EI52" i="427"/>
  <c r="EJ52" i="427"/>
  <c r="DZ52" i="427"/>
  <c r="EL52" i="427" s="1"/>
  <c r="DH52" i="427"/>
  <c r="DI52" i="427"/>
  <c r="DJ52" i="427"/>
  <c r="DK52" i="427"/>
  <c r="DL52" i="427"/>
  <c r="DM52" i="427"/>
  <c r="DN52" i="427"/>
  <c r="DO52" i="427"/>
  <c r="DQ52" i="427"/>
  <c r="DR52" i="427"/>
  <c r="AH51" i="427"/>
  <c r="BG51" i="427" s="1"/>
  <c r="AI51" i="427"/>
  <c r="AJ51" i="427"/>
  <c r="AK51" i="427"/>
  <c r="DV51" i="427" s="1"/>
  <c r="AL51" i="427"/>
  <c r="DW51" i="427" s="1"/>
  <c r="AM51" i="427"/>
  <c r="AN51" i="427"/>
  <c r="AO51" i="427"/>
  <c r="AQ51" i="427"/>
  <c r="AP51" i="427"/>
  <c r="BC51" i="102"/>
  <c r="AX51" i="102"/>
  <c r="AY51" i="102"/>
  <c r="AZ51" i="102"/>
  <c r="BA51" i="102"/>
  <c r="BB51" i="102"/>
  <c r="BD51" i="102"/>
  <c r="BE51" i="102"/>
  <c r="BF51" i="102"/>
  <c r="CE51" i="102"/>
  <c r="CQ51" i="102" s="1"/>
  <c r="BX51" i="102"/>
  <c r="CJ51" i="102"/>
  <c r="BY51" i="102"/>
  <c r="BZ51" i="102"/>
  <c r="CL51" i="102"/>
  <c r="CA51" i="102"/>
  <c r="CM51" i="102"/>
  <c r="CB51" i="102"/>
  <c r="CN51" i="102"/>
  <c r="CC51" i="102"/>
  <c r="CD51" i="102"/>
  <c r="CP51" i="102"/>
  <c r="CF51" i="102"/>
  <c r="CR51" i="102" s="1"/>
  <c r="AY51" i="427"/>
  <c r="DB51" i="427"/>
  <c r="AT51" i="427"/>
  <c r="GB51" i="427" s="1"/>
  <c r="CW51" i="427"/>
  <c r="AU51" i="427"/>
  <c r="CX51" i="427"/>
  <c r="AV51" i="427"/>
  <c r="CY51" i="427"/>
  <c r="GD51" i="427"/>
  <c r="GQ51" i="427" s="1"/>
  <c r="AW51" i="427"/>
  <c r="GE51" i="427" s="1"/>
  <c r="GR51" i="427" s="1"/>
  <c r="CZ51" i="427"/>
  <c r="AX51" i="427"/>
  <c r="GF51" i="427" s="1"/>
  <c r="GS51" i="427" s="1"/>
  <c r="DA51" i="427"/>
  <c r="AZ51" i="427"/>
  <c r="GH51" i="427" s="1"/>
  <c r="GU51" i="427" s="1"/>
  <c r="DC51" i="427"/>
  <c r="BA51" i="427"/>
  <c r="DD51" i="427"/>
  <c r="GI51" i="427"/>
  <c r="GV51" i="427" s="1"/>
  <c r="BB51" i="427"/>
  <c r="GJ51" i="427" s="1"/>
  <c r="GW51" i="427" s="1"/>
  <c r="DF51" i="427"/>
  <c r="BC51" i="427"/>
  <c r="GK51" i="427" s="1"/>
  <c r="GX51" i="427" s="1"/>
  <c r="DG51" i="427"/>
  <c r="DE51" i="427"/>
  <c r="EA51" i="427" s="1"/>
  <c r="GL51" i="427"/>
  <c r="GY51" i="427" s="1"/>
  <c r="IB51" i="427"/>
  <c r="DS51" i="427"/>
  <c r="EE51" i="427"/>
  <c r="DU51" i="427"/>
  <c r="EG51" i="427" s="1"/>
  <c r="EH51" i="427"/>
  <c r="EI51" i="427"/>
  <c r="DY51" i="427"/>
  <c r="EK51" i="427" s="1"/>
  <c r="DZ51" i="427"/>
  <c r="EL51" i="427" s="1"/>
  <c r="EM51" i="427"/>
  <c r="EB51" i="427"/>
  <c r="EN51" i="427" s="1"/>
  <c r="DH51" i="427"/>
  <c r="DJ51" i="427"/>
  <c r="DK51" i="427"/>
  <c r="DL51" i="427"/>
  <c r="DN51" i="427"/>
  <c r="DO51" i="427"/>
  <c r="DP51" i="427"/>
  <c r="DQ51" i="427"/>
  <c r="DR51" i="427"/>
  <c r="BS51" i="427"/>
  <c r="AR51" i="427"/>
  <c r="AH50" i="427"/>
  <c r="AI50" i="427"/>
  <c r="AJ50" i="427"/>
  <c r="AK50" i="427"/>
  <c r="DV50" i="427" s="1"/>
  <c r="EH50" i="427" s="1"/>
  <c r="AL50" i="427"/>
  <c r="AM50" i="427"/>
  <c r="AN50" i="427"/>
  <c r="AO50" i="427"/>
  <c r="DZ50" i="427" s="1"/>
  <c r="EL50" i="427" s="1"/>
  <c r="AQ50" i="427"/>
  <c r="AP50" i="427"/>
  <c r="BC50" i="102"/>
  <c r="AX50" i="102"/>
  <c r="AY50" i="102"/>
  <c r="AZ50" i="102"/>
  <c r="BA50" i="102"/>
  <c r="BB50" i="102"/>
  <c r="BD50" i="102"/>
  <c r="BE50" i="102"/>
  <c r="BF50" i="102"/>
  <c r="CE50" i="102"/>
  <c r="BX50" i="102"/>
  <c r="BY50" i="102"/>
  <c r="CK50" i="102"/>
  <c r="BZ50" i="102"/>
  <c r="CL50" i="102"/>
  <c r="CA50" i="102"/>
  <c r="CB50" i="102"/>
  <c r="CN50" i="102" s="1"/>
  <c r="CC50" i="102"/>
  <c r="CO50" i="102"/>
  <c r="CD50" i="102"/>
  <c r="CP50" i="102"/>
  <c r="CQ50" i="102"/>
  <c r="CF50" i="102"/>
  <c r="CR50" i="102"/>
  <c r="AY50" i="427"/>
  <c r="GG50" i="427" s="1"/>
  <c r="GT50" i="427" s="1"/>
  <c r="DB50" i="427"/>
  <c r="DM50" i="427" s="1"/>
  <c r="AT50" i="427"/>
  <c r="CW50" i="427"/>
  <c r="DH50" i="427" s="1"/>
  <c r="AU50" i="427"/>
  <c r="GC50" i="427" s="1"/>
  <c r="GP50" i="427" s="1"/>
  <c r="CX50" i="427"/>
  <c r="AV50" i="427"/>
  <c r="CY50" i="427"/>
  <c r="DJ50" i="427" s="1"/>
  <c r="AW50" i="427"/>
  <c r="GE50" i="427" s="1"/>
  <c r="GR50" i="427" s="1"/>
  <c r="CZ50" i="427"/>
  <c r="DK50" i="427" s="1"/>
  <c r="AX50" i="427"/>
  <c r="GF50" i="427" s="1"/>
  <c r="DA50" i="427"/>
  <c r="DL50" i="427" s="1"/>
  <c r="GS50" i="427"/>
  <c r="AZ50" i="427"/>
  <c r="GH50" i="427" s="1"/>
  <c r="GU50" i="427" s="1"/>
  <c r="DC50" i="427"/>
  <c r="BA50" i="427"/>
  <c r="GI50" i="427" s="1"/>
  <c r="DD50" i="427"/>
  <c r="DO50" i="427" s="1"/>
  <c r="GV50" i="427"/>
  <c r="BB50" i="427"/>
  <c r="GJ50" i="427" s="1"/>
  <c r="GW50" i="427" s="1"/>
  <c r="DF50" i="427"/>
  <c r="BC50" i="427"/>
  <c r="GK50" i="427" s="1"/>
  <c r="GX50" i="427" s="1"/>
  <c r="DG50" i="427"/>
  <c r="DR50" i="427" s="1"/>
  <c r="DE50" i="427"/>
  <c r="GL50" i="427" s="1"/>
  <c r="GY50" i="427" s="1"/>
  <c r="DS50" i="427"/>
  <c r="DT50" i="427"/>
  <c r="EF50" i="427" s="1"/>
  <c r="DW50" i="427"/>
  <c r="EI50" i="427" s="1"/>
  <c r="DX50" i="427"/>
  <c r="EJ50" i="427" s="1"/>
  <c r="DY50" i="427"/>
  <c r="EK50" i="427"/>
  <c r="EA50" i="427"/>
  <c r="EM50" i="427" s="1"/>
  <c r="EB50" i="427"/>
  <c r="EN50" i="427" s="1"/>
  <c r="DI50" i="427"/>
  <c r="DN50" i="427"/>
  <c r="DQ50" i="427"/>
  <c r="BF50" i="427"/>
  <c r="AH49" i="427"/>
  <c r="AI49" i="427"/>
  <c r="IB49" i="427" s="1"/>
  <c r="AJ49" i="427"/>
  <c r="DU49" i="427" s="1"/>
  <c r="EG49" i="427" s="1"/>
  <c r="AK49" i="427"/>
  <c r="AL49" i="427"/>
  <c r="AM49" i="427"/>
  <c r="DX49" i="427" s="1"/>
  <c r="EJ49" i="427" s="1"/>
  <c r="AN49" i="427"/>
  <c r="DY49" i="427" s="1"/>
  <c r="AO49" i="427"/>
  <c r="AQ49" i="427"/>
  <c r="AP49" i="427"/>
  <c r="BC49" i="102"/>
  <c r="AX49" i="102"/>
  <c r="AY49" i="102"/>
  <c r="AZ49" i="102"/>
  <c r="BA49" i="102"/>
  <c r="BB49" i="102"/>
  <c r="BD49" i="102"/>
  <c r="BE49" i="102"/>
  <c r="BF49" i="102"/>
  <c r="CE49" i="102"/>
  <c r="BX49" i="102"/>
  <c r="CJ49" i="102"/>
  <c r="BY49" i="102"/>
  <c r="CK49" i="102"/>
  <c r="BZ49" i="102"/>
  <c r="CL49" i="102" s="1"/>
  <c r="CA49" i="102"/>
  <c r="CB49" i="102"/>
  <c r="CN49" i="102"/>
  <c r="CC49" i="102"/>
  <c r="CO49" i="102"/>
  <c r="CD49" i="102"/>
  <c r="CP49" i="102" s="1"/>
  <c r="CQ49" i="102"/>
  <c r="CF49" i="102"/>
  <c r="CR49" i="102" s="1"/>
  <c r="AY49" i="427"/>
  <c r="DB49" i="427"/>
  <c r="GG49" i="427"/>
  <c r="GT49" i="427"/>
  <c r="AT49" i="427"/>
  <c r="CW49" i="427"/>
  <c r="DS49" i="427" s="1"/>
  <c r="AU49" i="427"/>
  <c r="CX49" i="427"/>
  <c r="GC49" i="427"/>
  <c r="GP49" i="427"/>
  <c r="AV49" i="427"/>
  <c r="CY49" i="427"/>
  <c r="AW49" i="427"/>
  <c r="CZ49" i="427"/>
  <c r="DK49" i="427" s="1"/>
  <c r="GE49" i="427"/>
  <c r="GR49" i="427" s="1"/>
  <c r="AX49" i="427"/>
  <c r="DA49" i="427"/>
  <c r="AZ49" i="427"/>
  <c r="DC49" i="427"/>
  <c r="GH49" i="427"/>
  <c r="GU49" i="427"/>
  <c r="BA49" i="427"/>
  <c r="DD49" i="427"/>
  <c r="BB49" i="427"/>
  <c r="DF49" i="427"/>
  <c r="GJ49" i="427"/>
  <c r="GW49" i="427"/>
  <c r="BC49" i="427"/>
  <c r="DG49" i="427"/>
  <c r="DE49" i="427"/>
  <c r="GL49" i="427" s="1"/>
  <c r="GY49" i="427" s="1"/>
  <c r="DT49" i="427"/>
  <c r="EF49" i="427"/>
  <c r="DV49" i="427"/>
  <c r="EH49" i="427" s="1"/>
  <c r="EK49" i="427"/>
  <c r="DZ49" i="427"/>
  <c r="EL49" i="427" s="1"/>
  <c r="EA49" i="427"/>
  <c r="EM49" i="427" s="1"/>
  <c r="EB49" i="427"/>
  <c r="EN49" i="427"/>
  <c r="DI49" i="427"/>
  <c r="DM49" i="427"/>
  <c r="DN49" i="427"/>
  <c r="DQ49" i="427"/>
  <c r="BF49" i="427"/>
  <c r="AH48" i="427"/>
  <c r="AI48" i="427"/>
  <c r="AJ48" i="427"/>
  <c r="AK48" i="427"/>
  <c r="AL48" i="427"/>
  <c r="DW48" i="427" s="1"/>
  <c r="EI48" i="427" s="1"/>
  <c r="AM48" i="427"/>
  <c r="AN48" i="427"/>
  <c r="DY48" i="427" s="1"/>
  <c r="EK48" i="427" s="1"/>
  <c r="AO48" i="427"/>
  <c r="AQ48" i="427"/>
  <c r="AP48" i="427"/>
  <c r="BC48" i="102"/>
  <c r="AX48" i="102"/>
  <c r="AY48" i="102"/>
  <c r="AZ48" i="102"/>
  <c r="BA48" i="102"/>
  <c r="BB48" i="102"/>
  <c r="BD48" i="102"/>
  <c r="BE48" i="102"/>
  <c r="BF48" i="102"/>
  <c r="CE48" i="102"/>
  <c r="CQ48" i="102" s="1"/>
  <c r="BX48" i="102"/>
  <c r="CJ48" i="102"/>
  <c r="BY48" i="102"/>
  <c r="CK48" i="102" s="1"/>
  <c r="BZ48" i="102"/>
  <c r="CA48" i="102"/>
  <c r="CM48" i="102"/>
  <c r="CB48" i="102"/>
  <c r="CN48" i="102"/>
  <c r="CC48" i="102"/>
  <c r="CO48" i="102" s="1"/>
  <c r="CD48" i="102"/>
  <c r="CF48" i="102"/>
  <c r="CR48" i="102" s="1"/>
  <c r="AY48" i="427"/>
  <c r="DB48" i="427"/>
  <c r="AT48" i="427"/>
  <c r="CW48" i="427"/>
  <c r="GB48" i="427"/>
  <c r="GO48" i="427" s="1"/>
  <c r="AU48" i="427"/>
  <c r="CX48" i="427"/>
  <c r="DI48" i="427" s="1"/>
  <c r="AV48" i="427"/>
  <c r="CY48" i="427"/>
  <c r="GD48" i="427"/>
  <c r="GQ48" i="427" s="1"/>
  <c r="AW48" i="427"/>
  <c r="GE48" i="427" s="1"/>
  <c r="GR48" i="427" s="1"/>
  <c r="CZ48" i="427"/>
  <c r="DK48" i="427" s="1"/>
  <c r="AX48" i="427"/>
  <c r="DA48" i="427"/>
  <c r="GF48" i="427"/>
  <c r="GS48" i="427" s="1"/>
  <c r="AZ48" i="427"/>
  <c r="DC48" i="427"/>
  <c r="DN48" i="427" s="1"/>
  <c r="BA48" i="427"/>
  <c r="DD48" i="427"/>
  <c r="GI48" i="427"/>
  <c r="GV48" i="427" s="1"/>
  <c r="BB48" i="427"/>
  <c r="DF48" i="427"/>
  <c r="DQ48" i="427" s="1"/>
  <c r="BC48" i="427"/>
  <c r="DG48" i="427"/>
  <c r="GK48" i="427"/>
  <c r="GX48" i="427" s="1"/>
  <c r="DE48" i="427"/>
  <c r="EA48" i="427" s="1"/>
  <c r="EM48" i="427" s="1"/>
  <c r="GL48" i="427"/>
  <c r="GY48" i="427" s="1"/>
  <c r="DS48" i="427"/>
  <c r="EE48" i="427"/>
  <c r="DU48" i="427"/>
  <c r="EG48" i="427" s="1"/>
  <c r="DV48" i="427"/>
  <c r="EH48" i="427" s="1"/>
  <c r="DZ48" i="427"/>
  <c r="EL48" i="427" s="1"/>
  <c r="DH48" i="427"/>
  <c r="DJ48" i="427"/>
  <c r="DL48" i="427"/>
  <c r="DO48" i="427"/>
  <c r="DP48" i="427"/>
  <c r="DR48" i="427"/>
  <c r="BF48" i="427"/>
  <c r="AH47" i="427"/>
  <c r="AI47" i="427"/>
  <c r="AJ47" i="427"/>
  <c r="AK47" i="427"/>
  <c r="AL47" i="427"/>
  <c r="DW47" i="427" s="1"/>
  <c r="EI47" i="427" s="1"/>
  <c r="AM47" i="427"/>
  <c r="AN47" i="427"/>
  <c r="AO47" i="427"/>
  <c r="AQ47" i="427"/>
  <c r="AP47" i="427"/>
  <c r="BC47" i="102"/>
  <c r="AX47" i="102"/>
  <c r="AY47" i="102"/>
  <c r="AZ47" i="102"/>
  <c r="BA47" i="102"/>
  <c r="BB47" i="102"/>
  <c r="BD47" i="102"/>
  <c r="BE47" i="102"/>
  <c r="BF47" i="102"/>
  <c r="CE47" i="102"/>
  <c r="BX47" i="102"/>
  <c r="CJ47" i="102" s="1"/>
  <c r="BY47" i="102"/>
  <c r="CK47" i="102" s="1"/>
  <c r="BZ47" i="102"/>
  <c r="CL47" i="102"/>
  <c r="CA47" i="102"/>
  <c r="CM47" i="102"/>
  <c r="CB47" i="102"/>
  <c r="CN47" i="102" s="1"/>
  <c r="CC47" i="102"/>
  <c r="CD47" i="102"/>
  <c r="CP47" i="102"/>
  <c r="CF47" i="102"/>
  <c r="CR47" i="102"/>
  <c r="AY47" i="427"/>
  <c r="DB47" i="427"/>
  <c r="DX47" i="427" s="1"/>
  <c r="EJ47" i="427" s="1"/>
  <c r="AT47" i="427"/>
  <c r="CW47" i="427"/>
  <c r="GB47" i="427"/>
  <c r="GO47" i="427"/>
  <c r="AU47" i="427"/>
  <c r="CX47" i="427"/>
  <c r="AV47" i="427"/>
  <c r="CY47" i="427"/>
  <c r="GD47" i="427"/>
  <c r="GQ47" i="427"/>
  <c r="AW47" i="427"/>
  <c r="CZ47" i="427"/>
  <c r="AX47" i="427"/>
  <c r="DA47" i="427"/>
  <c r="GF47" i="427"/>
  <c r="GS47" i="427"/>
  <c r="AZ47" i="427"/>
  <c r="DC47" i="427"/>
  <c r="BA47" i="427"/>
  <c r="DD47" i="427"/>
  <c r="GI47" i="427"/>
  <c r="GV47" i="427" s="1"/>
  <c r="BB47" i="427"/>
  <c r="DF47" i="427"/>
  <c r="EB47" i="427" s="1"/>
  <c r="EN47" i="427" s="1"/>
  <c r="BC47" i="427"/>
  <c r="DG47" i="427"/>
  <c r="GK47" i="427"/>
  <c r="GX47" i="427"/>
  <c r="DE47" i="427"/>
  <c r="GL47" i="427"/>
  <c r="GY47" i="427" s="1"/>
  <c r="DS47" i="427"/>
  <c r="EE47" i="427"/>
  <c r="DU47" i="427"/>
  <c r="EG47" i="427" s="1"/>
  <c r="DZ47" i="427"/>
  <c r="EL47" i="427"/>
  <c r="EA47" i="427"/>
  <c r="EM47" i="427"/>
  <c r="DH47" i="427"/>
  <c r="DJ47" i="427"/>
  <c r="DL47" i="427"/>
  <c r="DO47" i="427"/>
  <c r="DP47" i="427"/>
  <c r="DR47" i="427"/>
  <c r="AH46" i="427"/>
  <c r="AI46" i="427"/>
  <c r="AJ46" i="427"/>
  <c r="DU46" i="427" s="1"/>
  <c r="EG46" i="427" s="1"/>
  <c r="AK46" i="427"/>
  <c r="DV46" i="427" s="1"/>
  <c r="AL46" i="427"/>
  <c r="AM46" i="427"/>
  <c r="AN46" i="427"/>
  <c r="AO46" i="427"/>
  <c r="AQ46" i="427"/>
  <c r="AP46" i="427"/>
  <c r="BC46" i="102"/>
  <c r="AX46" i="102"/>
  <c r="AY46" i="102"/>
  <c r="AZ46" i="102"/>
  <c r="BA46" i="102"/>
  <c r="BB46" i="102"/>
  <c r="BD46" i="102"/>
  <c r="BE46" i="102"/>
  <c r="BF46" i="102"/>
  <c r="CE46" i="102"/>
  <c r="BX46" i="102"/>
  <c r="BY46" i="102"/>
  <c r="CK46" i="102"/>
  <c r="BZ46" i="102"/>
  <c r="CL46" i="102"/>
  <c r="CA46" i="102"/>
  <c r="CB46" i="102"/>
  <c r="CN46" i="102" s="1"/>
  <c r="CC46" i="102"/>
  <c r="CO46" i="102"/>
  <c r="CD46" i="102"/>
  <c r="CP46" i="102"/>
  <c r="CQ46" i="102"/>
  <c r="CF46" i="102"/>
  <c r="CR46" i="102"/>
  <c r="AY46" i="427"/>
  <c r="DB46" i="427"/>
  <c r="DM46" i="427" s="1"/>
  <c r="GG46" i="427"/>
  <c r="GT46" i="427" s="1"/>
  <c r="AT46" i="427"/>
  <c r="CW46" i="427"/>
  <c r="DH46" i="427" s="1"/>
  <c r="AU46" i="427"/>
  <c r="CX46" i="427"/>
  <c r="GC46" i="427"/>
  <c r="GP46" i="427" s="1"/>
  <c r="AV46" i="427"/>
  <c r="CY46" i="427"/>
  <c r="DJ46" i="427" s="1"/>
  <c r="AW46" i="427"/>
  <c r="CZ46" i="427"/>
  <c r="GE46" i="427"/>
  <c r="GR46" i="427" s="1"/>
  <c r="AX46" i="427"/>
  <c r="GF46" i="427" s="1"/>
  <c r="GS46" i="427" s="1"/>
  <c r="DA46" i="427"/>
  <c r="DW46" i="427" s="1"/>
  <c r="EI46" i="427" s="1"/>
  <c r="AZ46" i="427"/>
  <c r="DC46" i="427"/>
  <c r="GH46" i="427"/>
  <c r="GU46" i="427" s="1"/>
  <c r="BA46" i="427"/>
  <c r="GI46" i="427" s="1"/>
  <c r="GV46" i="427" s="1"/>
  <c r="DD46" i="427"/>
  <c r="DO46" i="427" s="1"/>
  <c r="BB46" i="427"/>
  <c r="DF46" i="427"/>
  <c r="GJ46" i="427"/>
  <c r="GW46" i="427" s="1"/>
  <c r="BC46" i="427"/>
  <c r="GK46" i="427" s="1"/>
  <c r="DG46" i="427"/>
  <c r="GX46" i="427"/>
  <c r="DE46" i="427"/>
  <c r="GL46" i="427" s="1"/>
  <c r="GY46" i="427" s="1"/>
  <c r="IB46" i="427"/>
  <c r="DT46" i="427"/>
  <c r="EF46" i="427" s="1"/>
  <c r="EH46" i="427"/>
  <c r="DX46" i="427"/>
  <c r="EJ46" i="427" s="1"/>
  <c r="DY46" i="427"/>
  <c r="EK46" i="427"/>
  <c r="EA46" i="427"/>
  <c r="EM46" i="427" s="1"/>
  <c r="EB46" i="427"/>
  <c r="EN46" i="427" s="1"/>
  <c r="DI46" i="427"/>
  <c r="DK46" i="427"/>
  <c r="DN46" i="427"/>
  <c r="DQ46" i="427"/>
  <c r="DR46" i="427"/>
  <c r="AH45" i="427"/>
  <c r="AI45" i="427"/>
  <c r="IB45" i="427" s="1"/>
  <c r="AJ45" i="427"/>
  <c r="DU45" i="427" s="1"/>
  <c r="AK45" i="427"/>
  <c r="AL45" i="427"/>
  <c r="AM45" i="427"/>
  <c r="DX45" i="427" s="1"/>
  <c r="EJ45" i="427" s="1"/>
  <c r="AN45" i="427"/>
  <c r="DY45" i="427" s="1"/>
  <c r="AO45" i="427"/>
  <c r="AQ45" i="427"/>
  <c r="AP45" i="427"/>
  <c r="BC45" i="102"/>
  <c r="AX45" i="102"/>
  <c r="AY45" i="102"/>
  <c r="AZ45" i="102"/>
  <c r="BA45" i="102"/>
  <c r="BB45" i="102"/>
  <c r="BD45" i="102"/>
  <c r="BE45" i="102"/>
  <c r="BF45" i="102"/>
  <c r="CE45" i="102"/>
  <c r="BX45" i="102"/>
  <c r="CJ45" i="102"/>
  <c r="BY45" i="102"/>
  <c r="CK45" i="102"/>
  <c r="BZ45" i="102"/>
  <c r="CL45" i="102" s="1"/>
  <c r="CA45" i="102"/>
  <c r="CM45" i="102" s="1"/>
  <c r="CB45" i="102"/>
  <c r="CN45" i="102"/>
  <c r="CC45" i="102"/>
  <c r="CO45" i="102"/>
  <c r="CD45" i="102"/>
  <c r="CP45" i="102" s="1"/>
  <c r="CQ45" i="102"/>
  <c r="CF45" i="102"/>
  <c r="CR45" i="102" s="1"/>
  <c r="AY45" i="427"/>
  <c r="DB45" i="427"/>
  <c r="GG45" i="427"/>
  <c r="GT45" i="427" s="1"/>
  <c r="AT45" i="427"/>
  <c r="CW45" i="427"/>
  <c r="AU45" i="427"/>
  <c r="CX45" i="427"/>
  <c r="GC45" i="427"/>
  <c r="GP45" i="427"/>
  <c r="AV45" i="427"/>
  <c r="CY45" i="427"/>
  <c r="GD45" i="427" s="1"/>
  <c r="GQ45" i="427" s="1"/>
  <c r="AW45" i="427"/>
  <c r="CZ45" i="427"/>
  <c r="GE45" i="427"/>
  <c r="GR45" i="427" s="1"/>
  <c r="AX45" i="427"/>
  <c r="DA45" i="427"/>
  <c r="GF45" i="427" s="1"/>
  <c r="GS45" i="427" s="1"/>
  <c r="AZ45" i="427"/>
  <c r="DC45" i="427"/>
  <c r="GH45" i="427"/>
  <c r="GU45" i="427" s="1"/>
  <c r="BA45" i="427"/>
  <c r="DD45" i="427"/>
  <c r="GI45" i="427" s="1"/>
  <c r="GV45" i="427" s="1"/>
  <c r="BB45" i="427"/>
  <c r="DF45" i="427"/>
  <c r="GJ45" i="427"/>
  <c r="GW45" i="427" s="1"/>
  <c r="BC45" i="427"/>
  <c r="DG45" i="427"/>
  <c r="DE45" i="427"/>
  <c r="GL45" i="427" s="1"/>
  <c r="GY45" i="427" s="1"/>
  <c r="DS45" i="427"/>
  <c r="DT45" i="427"/>
  <c r="EF45" i="427"/>
  <c r="EG45" i="427"/>
  <c r="DV45" i="427"/>
  <c r="EH45" i="427" s="1"/>
  <c r="DW45" i="427"/>
  <c r="EI45" i="427" s="1"/>
  <c r="EK45" i="427"/>
  <c r="DZ45" i="427"/>
  <c r="EL45" i="427" s="1"/>
  <c r="EA45" i="427"/>
  <c r="EM45" i="427" s="1"/>
  <c r="EB45" i="427"/>
  <c r="EN45" i="427"/>
  <c r="DI45" i="427"/>
  <c r="DJ45" i="427"/>
  <c r="DK45" i="427"/>
  <c r="DM45" i="427"/>
  <c r="DN45" i="427"/>
  <c r="DQ45" i="427"/>
  <c r="BF45" i="427"/>
  <c r="AH44" i="427"/>
  <c r="AR44" i="427" s="1"/>
  <c r="AI44" i="427"/>
  <c r="AJ44" i="427"/>
  <c r="AK44" i="427"/>
  <c r="AL44" i="427"/>
  <c r="DW44" i="427" s="1"/>
  <c r="AM44" i="427"/>
  <c r="AN44" i="427"/>
  <c r="AO44" i="427"/>
  <c r="AQ44" i="427"/>
  <c r="AP44" i="427"/>
  <c r="EB44" i="427" s="1"/>
  <c r="EN44" i="427" s="1"/>
  <c r="BC44" i="102"/>
  <c r="AX44" i="102"/>
  <c r="AY44" i="102"/>
  <c r="AZ44" i="102"/>
  <c r="BA44" i="102"/>
  <c r="BB44" i="102"/>
  <c r="BD44" i="102"/>
  <c r="BE44" i="102"/>
  <c r="BF44" i="102"/>
  <c r="CE44" i="102"/>
  <c r="CQ44" i="102" s="1"/>
  <c r="BX44" i="102"/>
  <c r="CJ44" i="102"/>
  <c r="BY44" i="102"/>
  <c r="CK44" i="102" s="1"/>
  <c r="BZ44" i="102"/>
  <c r="CL44" i="102" s="1"/>
  <c r="CA44" i="102"/>
  <c r="CB44" i="102"/>
  <c r="CN44" i="102"/>
  <c r="CC44" i="102"/>
  <c r="CO44" i="102" s="1"/>
  <c r="CD44" i="102"/>
  <c r="CF44" i="102"/>
  <c r="CR44" i="102" s="1"/>
  <c r="AY44" i="427"/>
  <c r="GG44" i="427" s="1"/>
  <c r="GT44" i="427" s="1"/>
  <c r="DB44" i="427"/>
  <c r="DX44" i="427" s="1"/>
  <c r="AT44" i="427"/>
  <c r="CW44" i="427"/>
  <c r="GB44" i="427"/>
  <c r="AU44" i="427"/>
  <c r="CX44" i="427"/>
  <c r="DI44" i="427" s="1"/>
  <c r="AV44" i="427"/>
  <c r="CY44" i="427"/>
  <c r="DJ44" i="427" s="1"/>
  <c r="GD44" i="427"/>
  <c r="GQ44" i="427" s="1"/>
  <c r="AW44" i="427"/>
  <c r="CZ44" i="427"/>
  <c r="AX44" i="427"/>
  <c r="GF44" i="427" s="1"/>
  <c r="GS44" i="427" s="1"/>
  <c r="DA44" i="427"/>
  <c r="AZ44" i="427"/>
  <c r="DC44" i="427"/>
  <c r="BA44" i="427"/>
  <c r="GI44" i="427" s="1"/>
  <c r="GV44" i="427" s="1"/>
  <c r="DD44" i="427"/>
  <c r="BB44" i="427"/>
  <c r="GJ44" i="427" s="1"/>
  <c r="GW44" i="427" s="1"/>
  <c r="DF44" i="427"/>
  <c r="DQ44" i="427" s="1"/>
  <c r="BC44" i="427"/>
  <c r="GK44" i="427" s="1"/>
  <c r="GX44" i="427" s="1"/>
  <c r="DG44" i="427"/>
  <c r="DE44" i="427"/>
  <c r="GL44" i="427"/>
  <c r="GY44" i="427" s="1"/>
  <c r="IB44" i="427"/>
  <c r="DS44" i="427"/>
  <c r="EE44" i="427"/>
  <c r="EI44" i="427"/>
  <c r="EJ44" i="427"/>
  <c r="DZ44" i="427"/>
  <c r="EL44" i="427" s="1"/>
  <c r="EA44" i="427"/>
  <c r="EM44" i="427"/>
  <c r="DH44" i="427"/>
  <c r="DL44" i="427"/>
  <c r="DM44" i="427"/>
  <c r="DO44" i="427"/>
  <c r="DP44" i="427"/>
  <c r="DR44" i="427"/>
  <c r="AH43" i="427"/>
  <c r="AI43" i="427"/>
  <c r="AJ43" i="427"/>
  <c r="AK43" i="427"/>
  <c r="AL43" i="427"/>
  <c r="AM43" i="427"/>
  <c r="DX43" i="427" s="1"/>
  <c r="EJ43" i="427" s="1"/>
  <c r="AN43" i="427"/>
  <c r="AO43" i="427"/>
  <c r="AQ43" i="427"/>
  <c r="AP43" i="427"/>
  <c r="BC43" i="102"/>
  <c r="AX43" i="102"/>
  <c r="AY43" i="102"/>
  <c r="AZ43" i="102"/>
  <c r="BA43" i="102"/>
  <c r="BB43" i="102"/>
  <c r="BD43" i="102"/>
  <c r="BE43" i="102"/>
  <c r="BF43" i="102"/>
  <c r="CE43" i="102"/>
  <c r="BX43" i="102"/>
  <c r="CJ43" i="102"/>
  <c r="BY43" i="102"/>
  <c r="CK43" i="102" s="1"/>
  <c r="BZ43" i="102"/>
  <c r="CA43" i="102"/>
  <c r="CM43" i="102" s="1"/>
  <c r="CB43" i="102"/>
  <c r="CN43" i="102"/>
  <c r="CC43" i="102"/>
  <c r="CO43" i="102" s="1"/>
  <c r="CD43" i="102"/>
  <c r="CQ43" i="102"/>
  <c r="CF43" i="102"/>
  <c r="CR43" i="102" s="1"/>
  <c r="AY43" i="427"/>
  <c r="GG43" i="427" s="1"/>
  <c r="GT43" i="427" s="1"/>
  <c r="DB43" i="427"/>
  <c r="DM43" i="427" s="1"/>
  <c r="AT43" i="427"/>
  <c r="CW43" i="427"/>
  <c r="GB43" i="427" s="1"/>
  <c r="GO43" i="427" s="1"/>
  <c r="AU43" i="427"/>
  <c r="CX43" i="427"/>
  <c r="DI43" i="427" s="1"/>
  <c r="AV43" i="427"/>
  <c r="CY43" i="427"/>
  <c r="GD43" i="427" s="1"/>
  <c r="GQ43" i="427" s="1"/>
  <c r="AW43" i="427"/>
  <c r="GE43" i="427" s="1"/>
  <c r="GR43" i="427" s="1"/>
  <c r="CZ43" i="427"/>
  <c r="DK43" i="427" s="1"/>
  <c r="AX43" i="427"/>
  <c r="DA43" i="427"/>
  <c r="GF43" i="427" s="1"/>
  <c r="GS43" i="427" s="1"/>
  <c r="AZ43" i="427"/>
  <c r="GH43" i="427" s="1"/>
  <c r="GU43" i="427" s="1"/>
  <c r="DC43" i="427"/>
  <c r="BA43" i="427"/>
  <c r="DD43" i="427"/>
  <c r="GI43" i="427" s="1"/>
  <c r="GV43" i="427" s="1"/>
  <c r="BB43" i="427"/>
  <c r="DF43" i="427"/>
  <c r="DQ43" i="427" s="1"/>
  <c r="BC43" i="427"/>
  <c r="DG43" i="427"/>
  <c r="DR43" i="427" s="1"/>
  <c r="DE43" i="427"/>
  <c r="GL43" i="427"/>
  <c r="GY43" i="427" s="1"/>
  <c r="DS43" i="427"/>
  <c r="DU43" i="427"/>
  <c r="EG43" i="427" s="1"/>
  <c r="DV43" i="427"/>
  <c r="EH43" i="427" s="1"/>
  <c r="DW43" i="427"/>
  <c r="EI43" i="427" s="1"/>
  <c r="DZ43" i="427"/>
  <c r="EL43" i="427" s="1"/>
  <c r="EA43" i="427"/>
  <c r="EM43" i="427" s="1"/>
  <c r="DH43" i="427"/>
  <c r="DJ43" i="427"/>
  <c r="DL43" i="427"/>
  <c r="DP43" i="427"/>
  <c r="BF43" i="427"/>
  <c r="AR43" i="427"/>
  <c r="AH42" i="427"/>
  <c r="AI42" i="427"/>
  <c r="AJ42" i="427"/>
  <c r="AK42" i="427"/>
  <c r="AL42" i="427"/>
  <c r="AM42" i="427"/>
  <c r="AN42" i="427"/>
  <c r="AO42" i="427"/>
  <c r="AQ42" i="427"/>
  <c r="AP42" i="427"/>
  <c r="BC42" i="102"/>
  <c r="AX42" i="102"/>
  <c r="AY42" i="102"/>
  <c r="AZ42" i="102"/>
  <c r="BA42" i="102"/>
  <c r="BB42" i="102"/>
  <c r="BD42" i="102"/>
  <c r="BE42" i="102"/>
  <c r="BF42" i="102"/>
  <c r="CE42" i="102"/>
  <c r="CQ42" i="102" s="1"/>
  <c r="BX42" i="102"/>
  <c r="BY42" i="102"/>
  <c r="CK42" i="102" s="1"/>
  <c r="BZ42" i="102"/>
  <c r="CL42" i="102" s="1"/>
  <c r="CA42" i="102"/>
  <c r="CM42" i="102"/>
  <c r="CB42" i="102"/>
  <c r="CN42" i="102" s="1"/>
  <c r="CC42" i="102"/>
  <c r="CD42" i="102"/>
  <c r="CF42" i="102"/>
  <c r="CR42" i="102"/>
  <c r="AY42" i="427"/>
  <c r="DB42" i="427"/>
  <c r="DX42" i="427" s="1"/>
  <c r="EJ42" i="427" s="1"/>
  <c r="AT42" i="427"/>
  <c r="CW42" i="427"/>
  <c r="AU42" i="427"/>
  <c r="CX42" i="427"/>
  <c r="AV42" i="427"/>
  <c r="GD42" i="427" s="1"/>
  <c r="GQ42" i="427" s="1"/>
  <c r="CY42" i="427"/>
  <c r="AW42" i="427"/>
  <c r="CZ42" i="427"/>
  <c r="AX42" i="427"/>
  <c r="GF42" i="427" s="1"/>
  <c r="DA42" i="427"/>
  <c r="GS42" i="427"/>
  <c r="AZ42" i="427"/>
  <c r="DC42" i="427"/>
  <c r="BA42" i="427"/>
  <c r="GI42" i="427" s="1"/>
  <c r="DD42" i="427"/>
  <c r="GV42" i="427"/>
  <c r="BB42" i="427"/>
  <c r="DF42" i="427"/>
  <c r="BC42" i="427"/>
  <c r="GK42" i="427" s="1"/>
  <c r="DG42" i="427"/>
  <c r="GX42" i="427"/>
  <c r="DE42" i="427"/>
  <c r="EA42" i="427" s="1"/>
  <c r="EM42" i="427" s="1"/>
  <c r="GL42" i="427"/>
  <c r="GY42" i="427" s="1"/>
  <c r="IB42" i="427"/>
  <c r="DS42" i="427"/>
  <c r="EE42" i="427"/>
  <c r="DT42" i="427"/>
  <c r="DU42" i="427"/>
  <c r="EG42" i="427" s="1"/>
  <c r="DZ42" i="427"/>
  <c r="EL42" i="427" s="1"/>
  <c r="EB42" i="427"/>
  <c r="EN42" i="427" s="1"/>
  <c r="DH42" i="427"/>
  <c r="DJ42" i="427"/>
  <c r="DL42" i="427"/>
  <c r="DO42" i="427"/>
  <c r="DP42" i="427"/>
  <c r="DR42" i="427"/>
  <c r="AR42" i="427"/>
  <c r="AH41" i="427"/>
  <c r="AI41" i="427"/>
  <c r="AJ41" i="427"/>
  <c r="DU41" i="427" s="1"/>
  <c r="EG41" i="427" s="1"/>
  <c r="AK41" i="427"/>
  <c r="DV41" i="427" s="1"/>
  <c r="EH41" i="427" s="1"/>
  <c r="AL41" i="427"/>
  <c r="AM41" i="427"/>
  <c r="AN41" i="427"/>
  <c r="AO41" i="427"/>
  <c r="AQ41" i="427"/>
  <c r="AP41" i="427"/>
  <c r="BG41" i="427"/>
  <c r="BC41" i="102"/>
  <c r="AX41" i="102"/>
  <c r="AY41" i="102"/>
  <c r="AZ41" i="102"/>
  <c r="BA41" i="102"/>
  <c r="BB41" i="102"/>
  <c r="BD41" i="102"/>
  <c r="BE41" i="102"/>
  <c r="BF41" i="102"/>
  <c r="CE41" i="102"/>
  <c r="BX41" i="102"/>
  <c r="BY41" i="102"/>
  <c r="CK41" i="102" s="1"/>
  <c r="BZ41" i="102"/>
  <c r="CL41" i="102"/>
  <c r="CA41" i="102"/>
  <c r="CB41" i="102"/>
  <c r="CN41" i="102" s="1"/>
  <c r="CC41" i="102"/>
  <c r="CO41" i="102" s="1"/>
  <c r="CD41" i="102"/>
  <c r="CP41" i="102"/>
  <c r="CQ41" i="102"/>
  <c r="CF41" i="102"/>
  <c r="CR41" i="102"/>
  <c r="AY41" i="427"/>
  <c r="DB41" i="427"/>
  <c r="GG41" i="427" s="1"/>
  <c r="GT41" i="427" s="1"/>
  <c r="AT41" i="427"/>
  <c r="BF41" i="427" s="1"/>
  <c r="CW41" i="427"/>
  <c r="AU41" i="427"/>
  <c r="CX41" i="427"/>
  <c r="GC41" i="427" s="1"/>
  <c r="GP41" i="427" s="1"/>
  <c r="AV41" i="427"/>
  <c r="CY41" i="427"/>
  <c r="DJ41" i="427" s="1"/>
  <c r="AW41" i="427"/>
  <c r="CZ41" i="427"/>
  <c r="GE41" i="427" s="1"/>
  <c r="GR41" i="427" s="1"/>
  <c r="AX41" i="427"/>
  <c r="DA41" i="427"/>
  <c r="DL41" i="427" s="1"/>
  <c r="AZ41" i="427"/>
  <c r="DC41" i="427"/>
  <c r="GH41" i="427" s="1"/>
  <c r="GU41" i="427" s="1"/>
  <c r="BA41" i="427"/>
  <c r="DD41" i="427"/>
  <c r="DO41" i="427" s="1"/>
  <c r="BB41" i="427"/>
  <c r="DF41" i="427"/>
  <c r="GJ41" i="427" s="1"/>
  <c r="GW41" i="427" s="1"/>
  <c r="BC41" i="427"/>
  <c r="GK41" i="427" s="1"/>
  <c r="GX41" i="427" s="1"/>
  <c r="DG41" i="427"/>
  <c r="DR41" i="427" s="1"/>
  <c r="DE41" i="427"/>
  <c r="GL41" i="427"/>
  <c r="GY41" i="427" s="1"/>
  <c r="IB41" i="427"/>
  <c r="DT41" i="427"/>
  <c r="EF41" i="427" s="1"/>
  <c r="DW41" i="427"/>
  <c r="EI41" i="427" s="1"/>
  <c r="DX41" i="427"/>
  <c r="EJ41" i="427" s="1"/>
  <c r="DY41" i="427"/>
  <c r="EK41" i="427" s="1"/>
  <c r="EA41" i="427"/>
  <c r="EM41" i="427" s="1"/>
  <c r="EB41" i="427"/>
  <c r="EN41" i="427" s="1"/>
  <c r="DN41" i="427"/>
  <c r="DP41" i="427"/>
  <c r="BS41" i="427"/>
  <c r="AH40" i="427"/>
  <c r="AI40" i="427"/>
  <c r="IB40" i="427" s="1"/>
  <c r="AJ40" i="427"/>
  <c r="DU40" i="427" s="1"/>
  <c r="EG40" i="427" s="1"/>
  <c r="AK40" i="427"/>
  <c r="AL40" i="427"/>
  <c r="AM40" i="427"/>
  <c r="AN40" i="427"/>
  <c r="DY40" i="427" s="1"/>
  <c r="EK40" i="427" s="1"/>
  <c r="AO40" i="427"/>
  <c r="AQ40" i="427"/>
  <c r="AP40" i="427"/>
  <c r="BC40" i="102"/>
  <c r="AX40" i="102"/>
  <c r="AY40" i="102"/>
  <c r="AZ40" i="102"/>
  <c r="BA40" i="102"/>
  <c r="BB40" i="102"/>
  <c r="BD40" i="102"/>
  <c r="BE40" i="102"/>
  <c r="BF40" i="102"/>
  <c r="CE40" i="102"/>
  <c r="BX40" i="102"/>
  <c r="BY40" i="102"/>
  <c r="CK40" i="102"/>
  <c r="BZ40" i="102"/>
  <c r="CL40" i="102" s="1"/>
  <c r="CA40" i="102"/>
  <c r="CB40" i="102"/>
  <c r="CN40" i="102" s="1"/>
  <c r="CC40" i="102"/>
  <c r="CO40" i="102"/>
  <c r="CD40" i="102"/>
  <c r="CQ40" i="102"/>
  <c r="CF40" i="102"/>
  <c r="CR40" i="102"/>
  <c r="AY40" i="427"/>
  <c r="GG40" i="427" s="1"/>
  <c r="DB40" i="427"/>
  <c r="GT40" i="427"/>
  <c r="AT40" i="427"/>
  <c r="CW40" i="427"/>
  <c r="DS40" i="427" s="1"/>
  <c r="AU40" i="427"/>
  <c r="GC40" i="427" s="1"/>
  <c r="GP40" i="427" s="1"/>
  <c r="CX40" i="427"/>
  <c r="AV40" i="427"/>
  <c r="CY40" i="427"/>
  <c r="AW40" i="427"/>
  <c r="GE40" i="427" s="1"/>
  <c r="GR40" i="427" s="1"/>
  <c r="CZ40" i="427"/>
  <c r="AX40" i="427"/>
  <c r="DA40" i="427"/>
  <c r="GF40" i="427" s="1"/>
  <c r="GS40" i="427" s="1"/>
  <c r="AZ40" i="427"/>
  <c r="GH40" i="427" s="1"/>
  <c r="DC40" i="427"/>
  <c r="GU40" i="427"/>
  <c r="BA40" i="427"/>
  <c r="DD40" i="427"/>
  <c r="BB40" i="427"/>
  <c r="GJ40" i="427" s="1"/>
  <c r="GW40" i="427" s="1"/>
  <c r="DF40" i="427"/>
  <c r="BC40" i="427"/>
  <c r="DG40" i="427"/>
  <c r="DE40" i="427"/>
  <c r="GL40" i="427" s="1"/>
  <c r="GY40" i="427" s="1"/>
  <c r="DT40" i="427"/>
  <c r="EF40" i="427" s="1"/>
  <c r="DV40" i="427"/>
  <c r="EH40" i="427" s="1"/>
  <c r="DW40" i="427"/>
  <c r="EI40" i="427" s="1"/>
  <c r="DX40" i="427"/>
  <c r="EJ40" i="427" s="1"/>
  <c r="DZ40" i="427"/>
  <c r="EL40" i="427" s="1"/>
  <c r="EA40" i="427"/>
  <c r="EM40" i="427" s="1"/>
  <c r="EB40" i="427"/>
  <c r="EN40" i="427" s="1"/>
  <c r="DI40" i="427"/>
  <c r="DK40" i="427"/>
  <c r="DL40" i="427"/>
  <c r="DM40" i="427"/>
  <c r="DN40" i="427"/>
  <c r="DQ40" i="427"/>
  <c r="BF40" i="427"/>
  <c r="AH39" i="427"/>
  <c r="AI39" i="427"/>
  <c r="IB39" i="427" s="1"/>
  <c r="AJ39" i="427"/>
  <c r="AK39" i="427"/>
  <c r="AL39" i="427"/>
  <c r="DW39" i="427" s="1"/>
  <c r="EI39" i="427" s="1"/>
  <c r="AM39" i="427"/>
  <c r="AN39" i="427"/>
  <c r="DY39" i="427" s="1"/>
  <c r="EK39" i="427" s="1"/>
  <c r="AO39" i="427"/>
  <c r="AQ39" i="427"/>
  <c r="AP39" i="427"/>
  <c r="BC39" i="102"/>
  <c r="AX39" i="102"/>
  <c r="AY39" i="102"/>
  <c r="AZ39" i="102"/>
  <c r="BA39" i="102"/>
  <c r="BB39" i="102"/>
  <c r="BD39" i="102"/>
  <c r="BE39" i="102"/>
  <c r="BF39" i="102"/>
  <c r="CE39" i="102"/>
  <c r="BX39" i="102"/>
  <c r="CJ39" i="102"/>
  <c r="BY39" i="102"/>
  <c r="BZ39" i="102"/>
  <c r="CA39" i="102"/>
  <c r="CM39" i="102" s="1"/>
  <c r="CB39" i="102"/>
  <c r="CN39" i="102"/>
  <c r="CC39" i="102"/>
  <c r="CO39" i="102" s="1"/>
  <c r="CD39" i="102"/>
  <c r="CQ39" i="102"/>
  <c r="CF39" i="102"/>
  <c r="CR39" i="102" s="1"/>
  <c r="AY39" i="427"/>
  <c r="GG39" i="427" s="1"/>
  <c r="GT39" i="427" s="1"/>
  <c r="DB39" i="427"/>
  <c r="AT39" i="427"/>
  <c r="CW39" i="427"/>
  <c r="GB39" i="427" s="1"/>
  <c r="AU39" i="427"/>
  <c r="GC39" i="427" s="1"/>
  <c r="GP39" i="427" s="1"/>
  <c r="CX39" i="427"/>
  <c r="DI39" i="427" s="1"/>
  <c r="AV39" i="427"/>
  <c r="CY39" i="427"/>
  <c r="GD39" i="427" s="1"/>
  <c r="GQ39" i="427" s="1"/>
  <c r="AW39" i="427"/>
  <c r="GE39" i="427" s="1"/>
  <c r="CZ39" i="427"/>
  <c r="DK39" i="427" s="1"/>
  <c r="GR39" i="427"/>
  <c r="AX39" i="427"/>
  <c r="DA39" i="427"/>
  <c r="GF39" i="427" s="1"/>
  <c r="GS39" i="427" s="1"/>
  <c r="AZ39" i="427"/>
  <c r="GH39" i="427" s="1"/>
  <c r="GU39" i="427" s="1"/>
  <c r="DC39" i="427"/>
  <c r="DN39" i="427" s="1"/>
  <c r="BA39" i="427"/>
  <c r="DD39" i="427"/>
  <c r="GI39" i="427" s="1"/>
  <c r="GV39" i="427" s="1"/>
  <c r="BB39" i="427"/>
  <c r="DF39" i="427"/>
  <c r="DQ39" i="427" s="1"/>
  <c r="BC39" i="427"/>
  <c r="DG39" i="427"/>
  <c r="DR39" i="427" s="1"/>
  <c r="DE39" i="427"/>
  <c r="GL39" i="427"/>
  <c r="GY39" i="427" s="1"/>
  <c r="DS39" i="427"/>
  <c r="DU39" i="427"/>
  <c r="EG39" i="427" s="1"/>
  <c r="DV39" i="427"/>
  <c r="EH39" i="427" s="1"/>
  <c r="DZ39" i="427"/>
  <c r="EL39" i="427" s="1"/>
  <c r="EA39" i="427"/>
  <c r="EM39" i="427" s="1"/>
  <c r="DH39" i="427"/>
  <c r="DJ39" i="427"/>
  <c r="DL39" i="427"/>
  <c r="DP39" i="427"/>
  <c r="BF39" i="427"/>
  <c r="AR39" i="427"/>
  <c r="AH38" i="427"/>
  <c r="AI38" i="427"/>
  <c r="AJ38" i="427"/>
  <c r="AK38" i="427"/>
  <c r="AL38" i="427"/>
  <c r="DW38" i="427" s="1"/>
  <c r="EI38" i="427" s="1"/>
  <c r="AM38" i="427"/>
  <c r="AN38" i="427"/>
  <c r="AO38" i="427"/>
  <c r="AQ38" i="427"/>
  <c r="AP38" i="427"/>
  <c r="BG38" i="427"/>
  <c r="BH38" i="427"/>
  <c r="BC38" i="102"/>
  <c r="AX38" i="102"/>
  <c r="AY38" i="102"/>
  <c r="AZ38" i="102"/>
  <c r="BA38" i="102"/>
  <c r="BB38" i="102"/>
  <c r="BD38" i="102"/>
  <c r="BE38" i="102"/>
  <c r="BF38" i="102"/>
  <c r="CE38" i="102"/>
  <c r="CQ38" i="102" s="1"/>
  <c r="BX38" i="102"/>
  <c r="BY38" i="102"/>
  <c r="BZ38" i="102"/>
  <c r="CL38" i="102" s="1"/>
  <c r="CA38" i="102"/>
  <c r="CM38" i="102"/>
  <c r="CB38" i="102"/>
  <c r="CN38" i="102" s="1"/>
  <c r="CC38" i="102"/>
  <c r="CD38" i="102"/>
  <c r="CF38" i="102"/>
  <c r="CR38" i="102"/>
  <c r="AY38" i="427"/>
  <c r="DB38" i="427"/>
  <c r="DX38" i="427" s="1"/>
  <c r="EJ38" i="427" s="1"/>
  <c r="AT38" i="427"/>
  <c r="CW38" i="427"/>
  <c r="AU38" i="427"/>
  <c r="CX38" i="427"/>
  <c r="AV38" i="427"/>
  <c r="GD38" i="427" s="1"/>
  <c r="CY38" i="427"/>
  <c r="GQ38" i="427"/>
  <c r="AW38" i="427"/>
  <c r="CZ38" i="427"/>
  <c r="AX38" i="427"/>
  <c r="GF38" i="427" s="1"/>
  <c r="DA38" i="427"/>
  <c r="GS38" i="427"/>
  <c r="AZ38" i="427"/>
  <c r="DC38" i="427"/>
  <c r="GH38" i="427" s="1"/>
  <c r="GU38" i="427" s="1"/>
  <c r="BA38" i="427"/>
  <c r="GI38" i="427" s="1"/>
  <c r="GV38" i="427" s="1"/>
  <c r="DD38" i="427"/>
  <c r="BB38" i="427"/>
  <c r="DF38" i="427"/>
  <c r="BC38" i="427"/>
  <c r="GK38" i="427" s="1"/>
  <c r="GX38" i="427" s="1"/>
  <c r="DG38" i="427"/>
  <c r="DE38" i="427"/>
  <c r="EA38" i="427" s="1"/>
  <c r="EM38" i="427" s="1"/>
  <c r="GL38" i="427"/>
  <c r="GY38" i="427" s="1"/>
  <c r="BP38" i="427"/>
  <c r="IB38" i="427"/>
  <c r="DS38" i="427"/>
  <c r="EE38" i="427"/>
  <c r="DY38" i="427"/>
  <c r="EK38" i="427" s="1"/>
  <c r="DZ38" i="427"/>
  <c r="EL38" i="427" s="1"/>
  <c r="DH38" i="427"/>
  <c r="DJ38" i="427"/>
  <c r="DL38" i="427"/>
  <c r="DO38" i="427"/>
  <c r="DP38" i="427"/>
  <c r="DR38" i="427"/>
  <c r="AH37" i="427"/>
  <c r="AI37" i="427"/>
  <c r="AJ37" i="427"/>
  <c r="AK37" i="427"/>
  <c r="DV37" i="427" s="1"/>
  <c r="EH37" i="427" s="1"/>
  <c r="AL37" i="427"/>
  <c r="AM37" i="427"/>
  <c r="AN37" i="427"/>
  <c r="AO37" i="427"/>
  <c r="AQ37" i="427"/>
  <c r="AP37" i="427"/>
  <c r="BC37" i="102"/>
  <c r="AX37" i="102"/>
  <c r="AY37" i="102"/>
  <c r="AZ37" i="102"/>
  <c r="BA37" i="102"/>
  <c r="BB37" i="102"/>
  <c r="BD37" i="102"/>
  <c r="BE37" i="102"/>
  <c r="BF37" i="102"/>
  <c r="CE37" i="102"/>
  <c r="BX37" i="102"/>
  <c r="BY37" i="102"/>
  <c r="CK37" i="102" s="1"/>
  <c r="BZ37" i="102"/>
  <c r="CL37" i="102"/>
  <c r="CA37" i="102"/>
  <c r="CB37" i="102"/>
  <c r="CN37" i="102" s="1"/>
  <c r="CC37" i="102"/>
  <c r="CO37" i="102" s="1"/>
  <c r="CD37" i="102"/>
  <c r="CP37" i="102"/>
  <c r="CQ37" i="102"/>
  <c r="CF37" i="102"/>
  <c r="CR37" i="102"/>
  <c r="AY37" i="427"/>
  <c r="DB37" i="427"/>
  <c r="AT37" i="427"/>
  <c r="BF37" i="427" s="1"/>
  <c r="CW37" i="427"/>
  <c r="AU37" i="427"/>
  <c r="CX37" i="427"/>
  <c r="AV37" i="427"/>
  <c r="GD37" i="427" s="1"/>
  <c r="GQ37" i="427" s="1"/>
  <c r="CY37" i="427"/>
  <c r="AW37" i="427"/>
  <c r="CZ37" i="427"/>
  <c r="AX37" i="427"/>
  <c r="DA37" i="427"/>
  <c r="AZ37" i="427"/>
  <c r="DC37" i="427"/>
  <c r="BA37" i="427"/>
  <c r="DD37" i="427"/>
  <c r="DO37" i="427" s="1"/>
  <c r="BB37" i="427"/>
  <c r="DF37" i="427"/>
  <c r="BC37" i="427"/>
  <c r="DG37" i="427"/>
  <c r="DR37" i="427" s="1"/>
  <c r="DE37" i="427"/>
  <c r="GL37" i="427"/>
  <c r="GY37" i="427" s="1"/>
  <c r="IB37" i="427"/>
  <c r="DT37" i="427"/>
  <c r="EF37" i="427" s="1"/>
  <c r="DW37" i="427"/>
  <c r="EI37" i="427" s="1"/>
  <c r="DX37" i="427"/>
  <c r="EJ37" i="427" s="1"/>
  <c r="DY37" i="427"/>
  <c r="EK37" i="427" s="1"/>
  <c r="EA37" i="427"/>
  <c r="EM37" i="427" s="1"/>
  <c r="DH37" i="427"/>
  <c r="DL37" i="427"/>
  <c r="DP37" i="427"/>
  <c r="AR37" i="427"/>
  <c r="AH36" i="427"/>
  <c r="AI36" i="427"/>
  <c r="IB36" i="427" s="1"/>
  <c r="AJ36" i="427"/>
  <c r="AK36" i="427"/>
  <c r="AL36" i="427"/>
  <c r="AM36" i="427"/>
  <c r="AN36" i="427"/>
  <c r="DY36" i="427" s="1"/>
  <c r="EK36" i="427" s="1"/>
  <c r="AO36" i="427"/>
  <c r="AQ36" i="427"/>
  <c r="EA36" i="427" s="1"/>
  <c r="EM36" i="427" s="1"/>
  <c r="AP36" i="427"/>
  <c r="BC36" i="102"/>
  <c r="AX36" i="102"/>
  <c r="AY36" i="102"/>
  <c r="AZ36" i="102"/>
  <c r="BA36" i="102"/>
  <c r="BB36" i="102"/>
  <c r="BD36" i="102"/>
  <c r="BE36" i="102"/>
  <c r="BF36" i="102"/>
  <c r="CE36" i="102"/>
  <c r="BX36" i="102"/>
  <c r="BY36" i="102"/>
  <c r="CK36" i="102"/>
  <c r="BZ36" i="102"/>
  <c r="CA36" i="102"/>
  <c r="CB36" i="102"/>
  <c r="CN36" i="102" s="1"/>
  <c r="CC36" i="102"/>
  <c r="CO36" i="102"/>
  <c r="CD36" i="102"/>
  <c r="CQ36" i="102"/>
  <c r="CF36" i="102"/>
  <c r="CR36" i="102"/>
  <c r="AY36" i="427"/>
  <c r="GG36" i="427" s="1"/>
  <c r="GT36" i="427" s="1"/>
  <c r="DB36" i="427"/>
  <c r="AT36" i="427"/>
  <c r="CW36" i="427"/>
  <c r="AU36" i="427"/>
  <c r="GC36" i="427" s="1"/>
  <c r="CX36" i="427"/>
  <c r="GP36" i="427"/>
  <c r="AV36" i="427"/>
  <c r="CY36" i="427"/>
  <c r="GD36" i="427" s="1"/>
  <c r="GQ36" i="427" s="1"/>
  <c r="AW36" i="427"/>
  <c r="GE36" i="427" s="1"/>
  <c r="CZ36" i="427"/>
  <c r="GR36" i="427"/>
  <c r="AX36" i="427"/>
  <c r="DA36" i="427"/>
  <c r="AZ36" i="427"/>
  <c r="GH36" i="427" s="1"/>
  <c r="GU36" i="427" s="1"/>
  <c r="DC36" i="427"/>
  <c r="BA36" i="427"/>
  <c r="DD36" i="427"/>
  <c r="BB36" i="427"/>
  <c r="GJ36" i="427" s="1"/>
  <c r="GW36" i="427" s="1"/>
  <c r="DF36" i="427"/>
  <c r="BC36" i="427"/>
  <c r="DG36" i="427"/>
  <c r="DE36" i="427"/>
  <c r="GL36" i="427" s="1"/>
  <c r="GY36" i="427" s="1"/>
  <c r="DT36" i="427"/>
  <c r="EF36" i="427" s="1"/>
  <c r="DV36" i="427"/>
  <c r="EH36" i="427" s="1"/>
  <c r="DX36" i="427"/>
  <c r="EJ36" i="427" s="1"/>
  <c r="DZ36" i="427"/>
  <c r="EL36" i="427" s="1"/>
  <c r="EB36" i="427"/>
  <c r="EN36" i="427" s="1"/>
  <c r="DI36" i="427"/>
  <c r="DJ36" i="427"/>
  <c r="DK36" i="427"/>
  <c r="DM36" i="427"/>
  <c r="DN36" i="427"/>
  <c r="DQ36" i="427"/>
  <c r="BF36" i="427"/>
  <c r="AH35" i="427"/>
  <c r="AI35" i="427"/>
  <c r="DT35" i="427" s="1"/>
  <c r="EF35" i="427" s="1"/>
  <c r="AJ35" i="427"/>
  <c r="AK35" i="427"/>
  <c r="AL35" i="427"/>
  <c r="AM35" i="427"/>
  <c r="AN35" i="427"/>
  <c r="DY35" i="427" s="1"/>
  <c r="EK35" i="427" s="1"/>
  <c r="AO35" i="427"/>
  <c r="AQ35" i="427"/>
  <c r="AP35" i="427"/>
  <c r="EB35" i="427" s="1"/>
  <c r="EN35" i="427" s="1"/>
  <c r="BC35" i="102"/>
  <c r="AX35" i="102"/>
  <c r="AY35" i="102"/>
  <c r="AZ35" i="102"/>
  <c r="BA35" i="102"/>
  <c r="BB35" i="102"/>
  <c r="BD35" i="102"/>
  <c r="BE35" i="102"/>
  <c r="BF35" i="102"/>
  <c r="CE35" i="102"/>
  <c r="BX35" i="102"/>
  <c r="CJ35" i="102"/>
  <c r="BY35" i="102"/>
  <c r="CK35" i="102" s="1"/>
  <c r="BZ35" i="102"/>
  <c r="CL35" i="102" s="1"/>
  <c r="CA35" i="102"/>
  <c r="CM35" i="102" s="1"/>
  <c r="CB35" i="102"/>
  <c r="CN35" i="102"/>
  <c r="CC35" i="102"/>
  <c r="CO35" i="102" s="1"/>
  <c r="CD35" i="102"/>
  <c r="CF35" i="102"/>
  <c r="CR35" i="102" s="1"/>
  <c r="AY35" i="427"/>
  <c r="DB35" i="427"/>
  <c r="DX35" i="427" s="1"/>
  <c r="AT35" i="427"/>
  <c r="CW35" i="427"/>
  <c r="GB35" i="427"/>
  <c r="GO35" i="427" s="1"/>
  <c r="AU35" i="427"/>
  <c r="GC35" i="427" s="1"/>
  <c r="GP35" i="427" s="1"/>
  <c r="CX35" i="427"/>
  <c r="DI35" i="427" s="1"/>
  <c r="AV35" i="427"/>
  <c r="CY35" i="427"/>
  <c r="GD35" i="427"/>
  <c r="GQ35" i="427" s="1"/>
  <c r="AW35" i="427"/>
  <c r="CZ35" i="427"/>
  <c r="DK35" i="427" s="1"/>
  <c r="AX35" i="427"/>
  <c r="GF35" i="427" s="1"/>
  <c r="GS35" i="427" s="1"/>
  <c r="DA35" i="427"/>
  <c r="AZ35" i="427"/>
  <c r="GH35" i="427" s="1"/>
  <c r="GU35" i="427" s="1"/>
  <c r="DC35" i="427"/>
  <c r="DN35" i="427" s="1"/>
  <c r="BA35" i="427"/>
  <c r="GI35" i="427" s="1"/>
  <c r="GV35" i="427" s="1"/>
  <c r="DD35" i="427"/>
  <c r="DZ35" i="427" s="1"/>
  <c r="EL35" i="427" s="1"/>
  <c r="BB35" i="427"/>
  <c r="DF35" i="427"/>
  <c r="DQ35" i="427" s="1"/>
  <c r="BC35" i="427"/>
  <c r="GK35" i="427" s="1"/>
  <c r="GX35" i="427" s="1"/>
  <c r="DG35" i="427"/>
  <c r="DE35" i="427"/>
  <c r="GL35" i="427" s="1"/>
  <c r="GY35" i="427" s="1"/>
  <c r="IB35" i="427"/>
  <c r="DS35" i="427"/>
  <c r="EE35" i="427" s="1"/>
  <c r="DV35" i="427"/>
  <c r="EH35" i="427" s="1"/>
  <c r="DW35" i="427"/>
  <c r="EI35" i="427"/>
  <c r="EJ35" i="427"/>
  <c r="EA35" i="427"/>
  <c r="EM35" i="427" s="1"/>
  <c r="DH35" i="427"/>
  <c r="DL35" i="427"/>
  <c r="DM35" i="427"/>
  <c r="DO35" i="427"/>
  <c r="DP35" i="427"/>
  <c r="DR35" i="427"/>
  <c r="AH34" i="427"/>
  <c r="AI34" i="427"/>
  <c r="AJ34" i="427"/>
  <c r="AK34" i="427"/>
  <c r="AL34" i="427"/>
  <c r="DW34" i="427" s="1"/>
  <c r="AM34" i="427"/>
  <c r="AN34" i="427"/>
  <c r="AO34" i="427"/>
  <c r="AQ34" i="427"/>
  <c r="AP34" i="427"/>
  <c r="EB34" i="427" s="1"/>
  <c r="EN34" i="427" s="1"/>
  <c r="BC34" i="102"/>
  <c r="AX34" i="102"/>
  <c r="AY34" i="102"/>
  <c r="AZ34" i="102"/>
  <c r="BA34" i="102"/>
  <c r="BB34" i="102"/>
  <c r="BD34" i="102"/>
  <c r="BE34" i="102"/>
  <c r="BF34" i="102"/>
  <c r="CE34" i="102"/>
  <c r="CQ34" i="102" s="1"/>
  <c r="BX34" i="102"/>
  <c r="CJ34" i="102" s="1"/>
  <c r="BY34" i="102"/>
  <c r="CK34" i="102" s="1"/>
  <c r="BZ34" i="102"/>
  <c r="CL34" i="102"/>
  <c r="CA34" i="102"/>
  <c r="CM34" i="102"/>
  <c r="CB34" i="102"/>
  <c r="CN34" i="102" s="1"/>
  <c r="CC34" i="102"/>
  <c r="CO34" i="102" s="1"/>
  <c r="CD34" i="102"/>
  <c r="CP34" i="102"/>
  <c r="CF34" i="102"/>
  <c r="CR34" i="102" s="1"/>
  <c r="AY34" i="427"/>
  <c r="DB34" i="427"/>
  <c r="AT34" i="427"/>
  <c r="GB34" i="427" s="1"/>
  <c r="CW34" i="427"/>
  <c r="AU34" i="427"/>
  <c r="CX34" i="427"/>
  <c r="AV34" i="427"/>
  <c r="GD34" i="427" s="1"/>
  <c r="GQ34" i="427" s="1"/>
  <c r="CY34" i="427"/>
  <c r="AW34" i="427"/>
  <c r="CZ34" i="427"/>
  <c r="AX34" i="427"/>
  <c r="GF34" i="427" s="1"/>
  <c r="GS34" i="427" s="1"/>
  <c r="DA34" i="427"/>
  <c r="AZ34" i="427"/>
  <c r="DC34" i="427"/>
  <c r="BA34" i="427"/>
  <c r="GI34" i="427" s="1"/>
  <c r="GV34" i="427" s="1"/>
  <c r="DD34" i="427"/>
  <c r="BB34" i="427"/>
  <c r="DF34" i="427"/>
  <c r="BC34" i="427"/>
  <c r="GK34" i="427" s="1"/>
  <c r="GX34" i="427" s="1"/>
  <c r="DG34" i="427"/>
  <c r="DE34" i="427"/>
  <c r="GL34" i="427"/>
  <c r="GY34" i="427" s="1"/>
  <c r="IB34" i="427"/>
  <c r="DS34" i="427"/>
  <c r="EE34" i="427"/>
  <c r="DU34" i="427"/>
  <c r="EG34" i="427" s="1"/>
  <c r="EI34" i="427"/>
  <c r="DX34" i="427"/>
  <c r="EJ34" i="427" s="1"/>
  <c r="DZ34" i="427"/>
  <c r="EL34" i="427" s="1"/>
  <c r="EA34" i="427"/>
  <c r="EM34" i="427"/>
  <c r="DH34" i="427"/>
  <c r="DJ34" i="427"/>
  <c r="DL34" i="427"/>
  <c r="DO34" i="427"/>
  <c r="DP34" i="427"/>
  <c r="DR34" i="427"/>
  <c r="AH33" i="427"/>
  <c r="AI33" i="427"/>
  <c r="AJ33" i="427"/>
  <c r="AK33" i="427"/>
  <c r="AL33" i="427"/>
  <c r="AM33" i="427"/>
  <c r="AN33" i="427"/>
  <c r="AO33" i="427"/>
  <c r="AQ33" i="427"/>
  <c r="EA33" i="427" s="1"/>
  <c r="EM33" i="427" s="1"/>
  <c r="AP33" i="427"/>
  <c r="BC33" i="102"/>
  <c r="AX33" i="102"/>
  <c r="AY33" i="102"/>
  <c r="AZ33" i="102"/>
  <c r="BA33" i="102"/>
  <c r="BB33" i="102"/>
  <c r="BD33" i="102"/>
  <c r="BE33" i="102"/>
  <c r="BF33" i="102"/>
  <c r="CE33" i="102"/>
  <c r="BX33" i="102"/>
  <c r="CJ33" i="102" s="1"/>
  <c r="BY33" i="102"/>
  <c r="CK33" i="102"/>
  <c r="BZ33" i="102"/>
  <c r="CL33" i="102"/>
  <c r="CA33" i="102"/>
  <c r="CM33" i="102" s="1"/>
  <c r="CB33" i="102"/>
  <c r="CN33" i="102" s="1"/>
  <c r="CC33" i="102"/>
  <c r="CO33" i="102"/>
  <c r="CD33" i="102"/>
  <c r="CP33" i="102"/>
  <c r="CQ33" i="102"/>
  <c r="CF33" i="102"/>
  <c r="CR33" i="102"/>
  <c r="AY33" i="427"/>
  <c r="DB33" i="427"/>
  <c r="GG33" i="427"/>
  <c r="GT33" i="427" s="1"/>
  <c r="AT33" i="427"/>
  <c r="CW33" i="427"/>
  <c r="GB33" i="427" s="1"/>
  <c r="GO33" i="427" s="1"/>
  <c r="AU33" i="427"/>
  <c r="CX33" i="427"/>
  <c r="GC33" i="427"/>
  <c r="GP33" i="427"/>
  <c r="AV33" i="427"/>
  <c r="CY33" i="427"/>
  <c r="GD33" i="427" s="1"/>
  <c r="GQ33" i="427" s="1"/>
  <c r="AW33" i="427"/>
  <c r="CZ33" i="427"/>
  <c r="GE33" i="427"/>
  <c r="GR33" i="427"/>
  <c r="AX33" i="427"/>
  <c r="DA33" i="427"/>
  <c r="GF33" i="427" s="1"/>
  <c r="GS33" i="427" s="1"/>
  <c r="AZ33" i="427"/>
  <c r="DC33" i="427"/>
  <c r="GH33" i="427"/>
  <c r="GU33" i="427" s="1"/>
  <c r="BA33" i="427"/>
  <c r="BF33" i="427" s="1"/>
  <c r="DD33" i="427"/>
  <c r="GI33" i="427" s="1"/>
  <c r="GV33" i="427" s="1"/>
  <c r="BB33" i="427"/>
  <c r="DF33" i="427"/>
  <c r="GJ33" i="427"/>
  <c r="GW33" i="427" s="1"/>
  <c r="BC33" i="427"/>
  <c r="DG33" i="427"/>
  <c r="DR33" i="427" s="1"/>
  <c r="DE33" i="427"/>
  <c r="GL33" i="427" s="1"/>
  <c r="GY33" i="427"/>
  <c r="IB33" i="427"/>
  <c r="DT33" i="427"/>
  <c r="EF33" i="427" s="1"/>
  <c r="DV33" i="427"/>
  <c r="EH33" i="427" s="1"/>
  <c r="DW33" i="427"/>
  <c r="EI33" i="427" s="1"/>
  <c r="DX33" i="427"/>
  <c r="EJ33" i="427" s="1"/>
  <c r="DY33" i="427"/>
  <c r="EK33" i="427"/>
  <c r="DZ33" i="427"/>
  <c r="EL33" i="427" s="1"/>
  <c r="EB33" i="427"/>
  <c r="EN33" i="427" s="1"/>
  <c r="DI33" i="427"/>
  <c r="DJ33" i="427"/>
  <c r="DK33" i="427"/>
  <c r="DL33" i="427"/>
  <c r="DM33" i="427"/>
  <c r="DN33" i="427"/>
  <c r="DP33" i="427"/>
  <c r="DQ33" i="427"/>
  <c r="AH32" i="427"/>
  <c r="AI32" i="427"/>
  <c r="AJ32" i="427"/>
  <c r="AK32" i="427"/>
  <c r="AL32" i="427"/>
  <c r="DW32" i="427" s="1"/>
  <c r="EI32" i="427" s="1"/>
  <c r="AM32" i="427"/>
  <c r="AN32" i="427"/>
  <c r="AO32" i="427"/>
  <c r="AQ32" i="427"/>
  <c r="AP32" i="427"/>
  <c r="BC32" i="102"/>
  <c r="AX32" i="102"/>
  <c r="AY32" i="102"/>
  <c r="AZ32" i="102"/>
  <c r="BA32" i="102"/>
  <c r="BB32" i="102"/>
  <c r="BD32" i="102"/>
  <c r="BE32" i="102"/>
  <c r="BF32" i="102"/>
  <c r="CE32" i="102"/>
  <c r="BX32" i="102"/>
  <c r="CJ32" i="102"/>
  <c r="BY32" i="102"/>
  <c r="BZ32" i="102"/>
  <c r="CL32" i="102" s="1"/>
  <c r="CA32" i="102"/>
  <c r="CM32" i="102" s="1"/>
  <c r="CB32" i="102"/>
  <c r="CN32" i="102"/>
  <c r="CC32" i="102"/>
  <c r="CD32" i="102"/>
  <c r="CQ32" i="102"/>
  <c r="CF32" i="102"/>
  <c r="CR32" i="102"/>
  <c r="AY32" i="427"/>
  <c r="DB32" i="427"/>
  <c r="AT32" i="427"/>
  <c r="CW32" i="427"/>
  <c r="AU32" i="427"/>
  <c r="CX32" i="427"/>
  <c r="AV32" i="427"/>
  <c r="GD32" i="427" s="1"/>
  <c r="GQ32" i="427" s="1"/>
  <c r="CY32" i="427"/>
  <c r="AW32" i="427"/>
  <c r="CZ32" i="427"/>
  <c r="DK32" i="427" s="1"/>
  <c r="AX32" i="427"/>
  <c r="GF32" i="427" s="1"/>
  <c r="GS32" i="427" s="1"/>
  <c r="DA32" i="427"/>
  <c r="AZ32" i="427"/>
  <c r="GH32" i="427" s="1"/>
  <c r="GU32" i="427" s="1"/>
  <c r="DC32" i="427"/>
  <c r="DN32" i="427" s="1"/>
  <c r="BA32" i="427"/>
  <c r="GI32" i="427" s="1"/>
  <c r="GV32" i="427" s="1"/>
  <c r="DD32" i="427"/>
  <c r="BB32" i="427"/>
  <c r="DF32" i="427"/>
  <c r="BC32" i="427"/>
  <c r="GK32" i="427" s="1"/>
  <c r="GX32" i="427" s="1"/>
  <c r="DG32" i="427"/>
  <c r="DE32" i="427"/>
  <c r="DS32" i="427"/>
  <c r="EE32" i="427" s="1"/>
  <c r="DU32" i="427"/>
  <c r="EG32" i="427" s="1"/>
  <c r="DZ32" i="427"/>
  <c r="EL32" i="427" s="1"/>
  <c r="DH32" i="427"/>
  <c r="DJ32" i="427"/>
  <c r="DL32" i="427"/>
  <c r="DO32" i="427"/>
  <c r="DR32" i="427"/>
  <c r="AH31" i="427"/>
  <c r="AI31" i="427"/>
  <c r="AJ31" i="427"/>
  <c r="DU31" i="427" s="1"/>
  <c r="EG31" i="427" s="1"/>
  <c r="AK31" i="427"/>
  <c r="AL31" i="427"/>
  <c r="DW31" i="427" s="1"/>
  <c r="AM31" i="427"/>
  <c r="AN31" i="427"/>
  <c r="AO31" i="427"/>
  <c r="AQ31" i="427"/>
  <c r="AP31" i="427"/>
  <c r="BG31" i="427"/>
  <c r="BS31" i="427" s="1"/>
  <c r="BC31" i="102"/>
  <c r="AX31" i="102"/>
  <c r="AY31" i="102"/>
  <c r="AZ31" i="102"/>
  <c r="BA31" i="102"/>
  <c r="BB31" i="102"/>
  <c r="BD31" i="102"/>
  <c r="BE31" i="102"/>
  <c r="BF31" i="102"/>
  <c r="CE31" i="102"/>
  <c r="BX31" i="102"/>
  <c r="CJ31" i="102" s="1"/>
  <c r="BY31" i="102"/>
  <c r="CK31" i="102" s="1"/>
  <c r="BZ31" i="102"/>
  <c r="CL31" i="102" s="1"/>
  <c r="CA31" i="102"/>
  <c r="CM31" i="102"/>
  <c r="CB31" i="102"/>
  <c r="CN31" i="102" s="1"/>
  <c r="CC31" i="102"/>
  <c r="CO31" i="102" s="1"/>
  <c r="CD31" i="102"/>
  <c r="CP31" i="102" s="1"/>
  <c r="CF31" i="102"/>
  <c r="CR31" i="102"/>
  <c r="AY31" i="427"/>
  <c r="DB31" i="427"/>
  <c r="GG31" i="427" s="1"/>
  <c r="GT31" i="427" s="1"/>
  <c r="AT31" i="427"/>
  <c r="CW31" i="427"/>
  <c r="GB31" i="427"/>
  <c r="GO31" i="427"/>
  <c r="AU31" i="427"/>
  <c r="CX31" i="427"/>
  <c r="GC31" i="427" s="1"/>
  <c r="GP31" i="427" s="1"/>
  <c r="AV31" i="427"/>
  <c r="CY31" i="427"/>
  <c r="GD31" i="427"/>
  <c r="GQ31" i="427" s="1"/>
  <c r="AW31" i="427"/>
  <c r="CZ31" i="427"/>
  <c r="GE31" i="427" s="1"/>
  <c r="GR31" i="427" s="1"/>
  <c r="AX31" i="427"/>
  <c r="DA31" i="427"/>
  <c r="GF31" i="427"/>
  <c r="GS31" i="427"/>
  <c r="AZ31" i="427"/>
  <c r="DC31" i="427"/>
  <c r="GH31" i="427" s="1"/>
  <c r="GU31" i="427" s="1"/>
  <c r="BA31" i="427"/>
  <c r="DD31" i="427"/>
  <c r="DO31" i="427" s="1"/>
  <c r="GI31" i="427"/>
  <c r="GV31" i="427"/>
  <c r="BB31" i="427"/>
  <c r="DF31" i="427"/>
  <c r="GJ31" i="427" s="1"/>
  <c r="GW31" i="427" s="1"/>
  <c r="BC31" i="427"/>
  <c r="DG31" i="427"/>
  <c r="GK31" i="427"/>
  <c r="GX31" i="427"/>
  <c r="DE31" i="427"/>
  <c r="GL31" i="427"/>
  <c r="GY31" i="427" s="1"/>
  <c r="BO31" i="427"/>
  <c r="DS31" i="427"/>
  <c r="EE31" i="427"/>
  <c r="DT31" i="427"/>
  <c r="EI31" i="427"/>
  <c r="DX31" i="427"/>
  <c r="EJ31" i="427" s="1"/>
  <c r="DY31" i="427"/>
  <c r="EK31" i="427" s="1"/>
  <c r="EA31" i="427"/>
  <c r="EM31" i="427"/>
  <c r="EB31" i="427"/>
  <c r="EN31" i="427" s="1"/>
  <c r="DH31" i="427"/>
  <c r="DJ31" i="427"/>
  <c r="DL31" i="427"/>
  <c r="DM31" i="427"/>
  <c r="DN31" i="427"/>
  <c r="DP31" i="427"/>
  <c r="DR31" i="427"/>
  <c r="BQ31" i="427"/>
  <c r="BF31" i="427"/>
  <c r="AH30" i="427"/>
  <c r="AI30" i="427"/>
  <c r="AJ30" i="427"/>
  <c r="DU30" i="427" s="1"/>
  <c r="EG30" i="427" s="1"/>
  <c r="AK30" i="427"/>
  <c r="DV30" i="427" s="1"/>
  <c r="AL30" i="427"/>
  <c r="AM30" i="427"/>
  <c r="AN30" i="427"/>
  <c r="AO30" i="427"/>
  <c r="AQ30" i="427"/>
  <c r="AP30" i="427"/>
  <c r="BC30" i="102"/>
  <c r="AX30" i="102"/>
  <c r="AY30" i="102"/>
  <c r="AZ30" i="102"/>
  <c r="BA30" i="102"/>
  <c r="BB30" i="102"/>
  <c r="BD30" i="102"/>
  <c r="BE30" i="102"/>
  <c r="BF30" i="102"/>
  <c r="CE30" i="102"/>
  <c r="BX30" i="102"/>
  <c r="CJ30" i="102"/>
  <c r="BY30" i="102"/>
  <c r="CK30" i="102"/>
  <c r="BZ30" i="102"/>
  <c r="CL30" i="102"/>
  <c r="CA30" i="102"/>
  <c r="CB30" i="102"/>
  <c r="CN30" i="102"/>
  <c r="CC30" i="102"/>
  <c r="CO30" i="102"/>
  <c r="CD30" i="102"/>
  <c r="CP30" i="102"/>
  <c r="CQ30" i="102"/>
  <c r="CF30" i="102"/>
  <c r="CR30" i="102"/>
  <c r="AY30" i="427"/>
  <c r="GG30" i="427" s="1"/>
  <c r="GT30" i="427" s="1"/>
  <c r="DB30" i="427"/>
  <c r="AT30" i="427"/>
  <c r="CW30" i="427"/>
  <c r="DH30" i="427" s="1"/>
  <c r="AU30" i="427"/>
  <c r="GC30" i="427" s="1"/>
  <c r="GP30" i="427" s="1"/>
  <c r="CX30" i="427"/>
  <c r="AV30" i="427"/>
  <c r="GD30" i="427" s="1"/>
  <c r="GQ30" i="427" s="1"/>
  <c r="CY30" i="427"/>
  <c r="DJ30" i="427" s="1"/>
  <c r="AW30" i="427"/>
  <c r="GE30" i="427" s="1"/>
  <c r="GR30" i="427" s="1"/>
  <c r="CZ30" i="427"/>
  <c r="AX30" i="427"/>
  <c r="DA30" i="427"/>
  <c r="DW30" i="427" s="1"/>
  <c r="EI30" i="427" s="1"/>
  <c r="AZ30" i="427"/>
  <c r="GH30" i="427" s="1"/>
  <c r="GU30" i="427" s="1"/>
  <c r="DC30" i="427"/>
  <c r="BA30" i="427"/>
  <c r="GI30" i="427" s="1"/>
  <c r="GV30" i="427" s="1"/>
  <c r="DD30" i="427"/>
  <c r="BB30" i="427"/>
  <c r="GJ30" i="427" s="1"/>
  <c r="GW30" i="427" s="1"/>
  <c r="DF30" i="427"/>
  <c r="BC30" i="427"/>
  <c r="DG30" i="427"/>
  <c r="DE30" i="427"/>
  <c r="DS30" i="427"/>
  <c r="EE30" i="427" s="1"/>
  <c r="DT30" i="427"/>
  <c r="EF30" i="427"/>
  <c r="EH30" i="427"/>
  <c r="DX30" i="427"/>
  <c r="EJ30" i="427"/>
  <c r="DY30" i="427"/>
  <c r="EK30" i="427"/>
  <c r="EA30" i="427"/>
  <c r="EM30" i="427" s="1"/>
  <c r="EB30" i="427"/>
  <c r="EN30" i="427"/>
  <c r="DI30" i="427"/>
  <c r="DK30" i="427"/>
  <c r="DL30" i="427"/>
  <c r="DM30" i="427"/>
  <c r="DN30" i="427"/>
  <c r="DO30" i="427"/>
  <c r="DQ30" i="427"/>
  <c r="DR30" i="427"/>
  <c r="AH29" i="427"/>
  <c r="AI29" i="427"/>
  <c r="AJ29" i="427"/>
  <c r="AK29" i="427"/>
  <c r="AL29" i="427"/>
  <c r="AM29" i="427"/>
  <c r="DX29" i="427" s="1"/>
  <c r="EJ29" i="427" s="1"/>
  <c r="AN29" i="427"/>
  <c r="DY29" i="427" s="1"/>
  <c r="AO29" i="427"/>
  <c r="AQ29" i="427"/>
  <c r="EA29" i="427" s="1"/>
  <c r="EM29" i="427" s="1"/>
  <c r="AP29" i="427"/>
  <c r="EB29" i="427" s="1"/>
  <c r="EN29" i="427" s="1"/>
  <c r="BC29" i="102"/>
  <c r="AX29" i="102"/>
  <c r="AY29" i="102"/>
  <c r="AZ29" i="102"/>
  <c r="BA29" i="102"/>
  <c r="BB29" i="102"/>
  <c r="BD29" i="102"/>
  <c r="BE29" i="102"/>
  <c r="BF29" i="102"/>
  <c r="CE29" i="102"/>
  <c r="BX29" i="102"/>
  <c r="CJ29" i="102"/>
  <c r="BY29" i="102"/>
  <c r="CK29" i="102"/>
  <c r="BZ29" i="102"/>
  <c r="CL29" i="102" s="1"/>
  <c r="CA29" i="102"/>
  <c r="CM29" i="102"/>
  <c r="CB29" i="102"/>
  <c r="CN29" i="102"/>
  <c r="CC29" i="102"/>
  <c r="CO29" i="102"/>
  <c r="CD29" i="102"/>
  <c r="CP29" i="102" s="1"/>
  <c r="CQ29" i="102"/>
  <c r="CF29" i="102"/>
  <c r="CR29" i="102" s="1"/>
  <c r="AY29" i="427"/>
  <c r="DB29" i="427"/>
  <c r="GG29" i="427"/>
  <c r="GT29" i="427"/>
  <c r="AT29" i="427"/>
  <c r="CW29" i="427"/>
  <c r="DH29" i="427" s="1"/>
  <c r="AU29" i="427"/>
  <c r="CX29" i="427"/>
  <c r="GC29" i="427"/>
  <c r="GP29" i="427"/>
  <c r="AV29" i="427"/>
  <c r="CY29" i="427"/>
  <c r="AW29" i="427"/>
  <c r="CZ29" i="427"/>
  <c r="GE29" i="427"/>
  <c r="GR29" i="427"/>
  <c r="AX29" i="427"/>
  <c r="DA29" i="427"/>
  <c r="DW29" i="427" s="1"/>
  <c r="EI29" i="427" s="1"/>
  <c r="GF29" i="427"/>
  <c r="GS29" i="427" s="1"/>
  <c r="AZ29" i="427"/>
  <c r="DC29" i="427"/>
  <c r="GH29" i="427"/>
  <c r="GU29" i="427" s="1"/>
  <c r="BA29" i="427"/>
  <c r="DD29" i="427"/>
  <c r="DO29" i="427" s="1"/>
  <c r="GI29" i="427"/>
  <c r="GV29" i="427" s="1"/>
  <c r="BB29" i="427"/>
  <c r="DF29" i="427"/>
  <c r="GJ29" i="427"/>
  <c r="GW29" i="427"/>
  <c r="BC29" i="427"/>
  <c r="DG29" i="427"/>
  <c r="DR29" i="427" s="1"/>
  <c r="GK29" i="427"/>
  <c r="GX29" i="427" s="1"/>
  <c r="DE29" i="427"/>
  <c r="GL29" i="427" s="1"/>
  <c r="GY29" i="427"/>
  <c r="DV29" i="427"/>
  <c r="EH29" i="427" s="1"/>
  <c r="EK29" i="427"/>
  <c r="DI29" i="427"/>
  <c r="DK29" i="427"/>
  <c r="DL29" i="427"/>
  <c r="DM29" i="427"/>
  <c r="DN29" i="427"/>
  <c r="DP29" i="427"/>
  <c r="DQ29" i="427"/>
  <c r="BF29" i="427"/>
  <c r="AH28" i="427"/>
  <c r="AI28" i="427"/>
  <c r="AJ28" i="427"/>
  <c r="AK28" i="427"/>
  <c r="AL28" i="427"/>
  <c r="DW28" i="427" s="1"/>
  <c r="EI28" i="427" s="1"/>
  <c r="AM28" i="427"/>
  <c r="AN28" i="427"/>
  <c r="AO28" i="427"/>
  <c r="AQ28" i="427"/>
  <c r="AP28" i="427"/>
  <c r="BC28" i="102"/>
  <c r="AX28" i="102"/>
  <c r="AY28" i="102"/>
  <c r="AZ28" i="102"/>
  <c r="BB28" i="102"/>
  <c r="BD28" i="102"/>
  <c r="BE28" i="102"/>
  <c r="BF28" i="102"/>
  <c r="CE28" i="102"/>
  <c r="CQ28" i="102" s="1"/>
  <c r="BX28" i="102"/>
  <c r="CJ28" i="102" s="1"/>
  <c r="BY28" i="102"/>
  <c r="CK28" i="102" s="1"/>
  <c r="BZ28" i="102"/>
  <c r="CL28" i="102"/>
  <c r="CA28" i="102"/>
  <c r="CM28" i="102"/>
  <c r="CB28" i="102"/>
  <c r="CN28" i="102" s="1"/>
  <c r="CC28" i="102"/>
  <c r="CO28" i="102" s="1"/>
  <c r="CD28" i="102"/>
  <c r="CP28" i="102"/>
  <c r="CF28" i="102"/>
  <c r="CR28" i="102"/>
  <c r="AY28" i="427"/>
  <c r="DB28" i="427"/>
  <c r="GG28" i="427"/>
  <c r="GT28" i="427" s="1"/>
  <c r="AT28" i="427"/>
  <c r="CW28" i="427"/>
  <c r="DH28" i="427" s="1"/>
  <c r="GB28" i="427"/>
  <c r="AU28" i="427"/>
  <c r="CX28" i="427"/>
  <c r="GC28" i="427"/>
  <c r="GP28" i="427"/>
  <c r="AV28" i="427"/>
  <c r="CY28" i="427"/>
  <c r="DJ28" i="427" s="1"/>
  <c r="GD28" i="427"/>
  <c r="GQ28" i="427" s="1"/>
  <c r="CZ28" i="427"/>
  <c r="AX28" i="427"/>
  <c r="DA28" i="427"/>
  <c r="GF28" i="427" s="1"/>
  <c r="GS28" i="427" s="1"/>
  <c r="AZ28" i="427"/>
  <c r="GH28" i="427" s="1"/>
  <c r="GU28" i="427" s="1"/>
  <c r="DC28" i="427"/>
  <c r="DN28" i="427" s="1"/>
  <c r="BA28" i="427"/>
  <c r="DD28" i="427"/>
  <c r="DO28" i="427" s="1"/>
  <c r="GI28" i="427"/>
  <c r="GV28" i="427" s="1"/>
  <c r="BB28" i="427"/>
  <c r="GJ28" i="427" s="1"/>
  <c r="GW28" i="427" s="1"/>
  <c r="DF28" i="427"/>
  <c r="EB28" i="427" s="1"/>
  <c r="EN28" i="427" s="1"/>
  <c r="BC28" i="427"/>
  <c r="DG28" i="427"/>
  <c r="GK28" i="427" s="1"/>
  <c r="GX28" i="427" s="1"/>
  <c r="DE28" i="427"/>
  <c r="GL28" i="427"/>
  <c r="GY28" i="427" s="1"/>
  <c r="IB28" i="427"/>
  <c r="DS28" i="427"/>
  <c r="EE28" i="427" s="1"/>
  <c r="DT28" i="427"/>
  <c r="EF28" i="427" s="1"/>
  <c r="DU28" i="427"/>
  <c r="EG28" i="427" s="1"/>
  <c r="DX28" i="427"/>
  <c r="EJ28" i="427" s="1"/>
  <c r="DY28" i="427"/>
  <c r="EK28" i="427"/>
  <c r="EA28" i="427"/>
  <c r="EM28" i="427" s="1"/>
  <c r="DI28" i="427"/>
  <c r="DK28" i="427"/>
  <c r="DM28" i="427"/>
  <c r="DP28" i="427"/>
  <c r="DQ28" i="427"/>
  <c r="DR28" i="427"/>
  <c r="AH27" i="427"/>
  <c r="AI27" i="427"/>
  <c r="AJ27" i="427"/>
  <c r="AK27" i="427"/>
  <c r="AL27" i="427"/>
  <c r="AM27" i="427"/>
  <c r="DX27" i="427" s="1"/>
  <c r="EJ27" i="427" s="1"/>
  <c r="AN27" i="427"/>
  <c r="DY27" i="427" s="1"/>
  <c r="EK27" i="427" s="1"/>
  <c r="AO27" i="427"/>
  <c r="AQ27" i="427"/>
  <c r="EA27" i="427" s="1"/>
  <c r="AP27" i="427"/>
  <c r="EB27" i="427" s="1"/>
  <c r="EN27" i="427" s="1"/>
  <c r="BC27" i="102"/>
  <c r="AX27" i="102"/>
  <c r="AY27" i="102"/>
  <c r="AZ27" i="102"/>
  <c r="BA27" i="102"/>
  <c r="BB27" i="102"/>
  <c r="BD27" i="102"/>
  <c r="BE27" i="102"/>
  <c r="BF27" i="102"/>
  <c r="CE27" i="102"/>
  <c r="BX27" i="102"/>
  <c r="CJ27" i="102" s="1"/>
  <c r="BY27" i="102"/>
  <c r="CK27" i="102"/>
  <c r="BZ27" i="102"/>
  <c r="CL27" i="102" s="1"/>
  <c r="CA27" i="102"/>
  <c r="CM27" i="102" s="1"/>
  <c r="CB27" i="102"/>
  <c r="CN27" i="102" s="1"/>
  <c r="CC27" i="102"/>
  <c r="CO27" i="102"/>
  <c r="CD27" i="102"/>
  <c r="CF27" i="102"/>
  <c r="CR27" i="102" s="1"/>
  <c r="AY27" i="427"/>
  <c r="DB27" i="427"/>
  <c r="GG27" i="427"/>
  <c r="GT27" i="427" s="1"/>
  <c r="AT27" i="427"/>
  <c r="CW27" i="427"/>
  <c r="DH27" i="427" s="1"/>
  <c r="GB27" i="427"/>
  <c r="GO27" i="427" s="1"/>
  <c r="AU27" i="427"/>
  <c r="CX27" i="427"/>
  <c r="GC27" i="427"/>
  <c r="GP27" i="427" s="1"/>
  <c r="AV27" i="427"/>
  <c r="CY27" i="427"/>
  <c r="DU27" i="427" s="1"/>
  <c r="AW27" i="427"/>
  <c r="CZ27" i="427"/>
  <c r="GE27" i="427"/>
  <c r="GR27" i="427"/>
  <c r="AX27" i="427"/>
  <c r="DA27" i="427"/>
  <c r="GF27" i="427"/>
  <c r="GS27" i="427" s="1"/>
  <c r="AZ27" i="427"/>
  <c r="DC27" i="427"/>
  <c r="GH27" i="427"/>
  <c r="GU27" i="427"/>
  <c r="BA27" i="427"/>
  <c r="DD27" i="427"/>
  <c r="DO27" i="427" s="1"/>
  <c r="BB27" i="427"/>
  <c r="DF27" i="427"/>
  <c r="GJ27" i="427"/>
  <c r="GW27" i="427"/>
  <c r="BC27" i="427"/>
  <c r="DG27" i="427"/>
  <c r="DE27" i="427"/>
  <c r="GL27" i="427"/>
  <c r="GY27" i="427"/>
  <c r="EG27" i="427"/>
  <c r="DV27" i="427"/>
  <c r="EH27" i="427" s="1"/>
  <c r="DW27" i="427"/>
  <c r="EI27" i="427"/>
  <c r="DZ27" i="427"/>
  <c r="EL27" i="427" s="1"/>
  <c r="EM27" i="427"/>
  <c r="DI27" i="427"/>
  <c r="DK27" i="427"/>
  <c r="DL27" i="427"/>
  <c r="DM27" i="427"/>
  <c r="DN27" i="427"/>
  <c r="DP27" i="427"/>
  <c r="DQ27" i="427"/>
  <c r="BF27" i="427"/>
  <c r="AH26" i="427"/>
  <c r="BG26" i="427" s="1"/>
  <c r="AI26" i="427"/>
  <c r="AJ26" i="427"/>
  <c r="AK26" i="427"/>
  <c r="AL26" i="427"/>
  <c r="AM26" i="427"/>
  <c r="AN26" i="427"/>
  <c r="AO26" i="427"/>
  <c r="DZ26" i="427" s="1"/>
  <c r="EL26" i="427" s="1"/>
  <c r="AQ26" i="427"/>
  <c r="AP26" i="427"/>
  <c r="BC26" i="102"/>
  <c r="AX26" i="102"/>
  <c r="AY26" i="102"/>
  <c r="AZ26" i="102"/>
  <c r="BA26" i="102"/>
  <c r="BB26" i="102"/>
  <c r="BD26" i="102"/>
  <c r="BE26" i="102"/>
  <c r="BF26" i="102"/>
  <c r="CE26" i="102"/>
  <c r="BX26" i="102"/>
  <c r="CJ26" i="102"/>
  <c r="BY26" i="102"/>
  <c r="CK26" i="102" s="1"/>
  <c r="BZ26" i="102"/>
  <c r="CL26" i="102"/>
  <c r="CA26" i="102"/>
  <c r="CM26" i="102" s="1"/>
  <c r="CB26" i="102"/>
  <c r="CN26" i="102"/>
  <c r="CC26" i="102"/>
  <c r="CD26" i="102"/>
  <c r="CQ26" i="102"/>
  <c r="CF26" i="102"/>
  <c r="CR26" i="102" s="1"/>
  <c r="AY26" i="427"/>
  <c r="DB26" i="427"/>
  <c r="GG26" i="427"/>
  <c r="GT26" i="427" s="1"/>
  <c r="AT26" i="427"/>
  <c r="CW26" i="427"/>
  <c r="GB26" i="427"/>
  <c r="AU26" i="427"/>
  <c r="CX26" i="427"/>
  <c r="AV26" i="427"/>
  <c r="CY26" i="427"/>
  <c r="GD26" i="427"/>
  <c r="GQ26" i="427" s="1"/>
  <c r="AW26" i="427"/>
  <c r="CZ26" i="427"/>
  <c r="AX26" i="427"/>
  <c r="GF26" i="427" s="1"/>
  <c r="GS26" i="427" s="1"/>
  <c r="DA26" i="427"/>
  <c r="AZ26" i="427"/>
  <c r="DC26" i="427"/>
  <c r="DN26" i="427" s="1"/>
  <c r="GH26" i="427"/>
  <c r="GU26" i="427" s="1"/>
  <c r="BA26" i="427"/>
  <c r="GI26" i="427" s="1"/>
  <c r="GV26" i="427" s="1"/>
  <c r="DD26" i="427"/>
  <c r="BB26" i="427"/>
  <c r="DF26" i="427"/>
  <c r="GJ26" i="427" s="1"/>
  <c r="GW26" i="427" s="1"/>
  <c r="BC26" i="427"/>
  <c r="GK26" i="427" s="1"/>
  <c r="GX26" i="427" s="1"/>
  <c r="DG26" i="427"/>
  <c r="DR26" i="427" s="1"/>
  <c r="DE26" i="427"/>
  <c r="EA26" i="427" s="1"/>
  <c r="EM26" i="427" s="1"/>
  <c r="GL26" i="427"/>
  <c r="GY26" i="427"/>
  <c r="BP26" i="427"/>
  <c r="DS26" i="427"/>
  <c r="DT26" i="427"/>
  <c r="EF26" i="427"/>
  <c r="DU26" i="427"/>
  <c r="EG26" i="427" s="1"/>
  <c r="DW26" i="427"/>
  <c r="EI26" i="427" s="1"/>
  <c r="DX26" i="427"/>
  <c r="EJ26" i="427"/>
  <c r="DY26" i="427"/>
  <c r="EK26" i="427"/>
  <c r="DH26" i="427"/>
  <c r="DI26" i="427"/>
  <c r="DJ26" i="427"/>
  <c r="DL26" i="427"/>
  <c r="DM26" i="427"/>
  <c r="DO26" i="427"/>
  <c r="DP26" i="427"/>
  <c r="AH25" i="427"/>
  <c r="AI25" i="427"/>
  <c r="IB25" i="427" s="1"/>
  <c r="AJ25" i="427"/>
  <c r="AK25" i="427"/>
  <c r="AL25" i="427"/>
  <c r="DW25" i="427" s="1"/>
  <c r="EI25" i="427" s="1"/>
  <c r="AM25" i="427"/>
  <c r="AN25" i="427"/>
  <c r="AO25" i="427"/>
  <c r="AQ25" i="427"/>
  <c r="EA25" i="427" s="1"/>
  <c r="EM25" i="427" s="1"/>
  <c r="AP25" i="427"/>
  <c r="BC25" i="102"/>
  <c r="AX25" i="102"/>
  <c r="AY25" i="102"/>
  <c r="AZ25" i="102"/>
  <c r="BA25" i="102"/>
  <c r="BB25" i="102"/>
  <c r="BD25" i="102"/>
  <c r="BE25" i="102"/>
  <c r="BF25" i="102"/>
  <c r="CE25" i="102"/>
  <c r="BX25" i="102"/>
  <c r="CJ25" i="102"/>
  <c r="BY25" i="102"/>
  <c r="CK25" i="102"/>
  <c r="BZ25" i="102"/>
  <c r="CA25" i="102"/>
  <c r="CM25" i="102"/>
  <c r="CB25" i="102"/>
  <c r="CN25" i="102"/>
  <c r="CC25" i="102"/>
  <c r="CO25" i="102"/>
  <c r="CD25" i="102"/>
  <c r="CP25" i="102" s="1"/>
  <c r="CF25" i="102"/>
  <c r="CR25" i="102" s="1"/>
  <c r="AY25" i="427"/>
  <c r="DB25" i="427"/>
  <c r="AT25" i="427"/>
  <c r="GB25" i="427" s="1"/>
  <c r="GO25" i="427" s="1"/>
  <c r="CW25" i="427"/>
  <c r="AU25" i="427"/>
  <c r="BF25" i="427" s="1"/>
  <c r="CX25" i="427"/>
  <c r="GC25" i="427" s="1"/>
  <c r="GP25" i="427" s="1"/>
  <c r="AV25" i="427"/>
  <c r="GD25" i="427" s="1"/>
  <c r="GQ25" i="427" s="1"/>
  <c r="CY25" i="427"/>
  <c r="DJ25" i="427" s="1"/>
  <c r="AW25" i="427"/>
  <c r="CZ25" i="427"/>
  <c r="DK25" i="427" s="1"/>
  <c r="GE25" i="427"/>
  <c r="GR25" i="427" s="1"/>
  <c r="AX25" i="427"/>
  <c r="GF25" i="427" s="1"/>
  <c r="GS25" i="427" s="1"/>
  <c r="DA25" i="427"/>
  <c r="DL25" i="427" s="1"/>
  <c r="AZ25" i="427"/>
  <c r="DC25" i="427"/>
  <c r="DN25" i="427" s="1"/>
  <c r="GH25" i="427"/>
  <c r="GU25" i="427" s="1"/>
  <c r="BA25" i="427"/>
  <c r="GI25" i="427" s="1"/>
  <c r="GV25" i="427" s="1"/>
  <c r="DD25" i="427"/>
  <c r="DZ25" i="427" s="1"/>
  <c r="EL25" i="427" s="1"/>
  <c r="BB25" i="427"/>
  <c r="DF25" i="427"/>
  <c r="GJ25" i="427"/>
  <c r="GW25" i="427" s="1"/>
  <c r="DG25" i="427"/>
  <c r="DE25" i="427"/>
  <c r="GL25" i="427" s="1"/>
  <c r="GY25" i="427" s="1"/>
  <c r="DU25" i="427"/>
  <c r="EG25" i="427" s="1"/>
  <c r="DH25" i="427"/>
  <c r="DO25" i="427"/>
  <c r="DP25" i="427"/>
  <c r="DR25" i="427"/>
  <c r="AH24" i="427"/>
  <c r="BG24" i="427" s="1"/>
  <c r="BP24" i="427" s="1"/>
  <c r="AI24" i="427"/>
  <c r="AJ24" i="427"/>
  <c r="AK24" i="427"/>
  <c r="DV24" i="427" s="1"/>
  <c r="EH24" i="427" s="1"/>
  <c r="AL24" i="427"/>
  <c r="DW24" i="427" s="1"/>
  <c r="EI24" i="427" s="1"/>
  <c r="AM24" i="427"/>
  <c r="AN24" i="427"/>
  <c r="AO24" i="427"/>
  <c r="AQ24" i="427"/>
  <c r="AP24" i="427"/>
  <c r="BC24" i="102"/>
  <c r="AX24" i="102"/>
  <c r="AY24" i="102"/>
  <c r="AZ24" i="102"/>
  <c r="BA24" i="102"/>
  <c r="BB24" i="102"/>
  <c r="BD24" i="102"/>
  <c r="BE24" i="102"/>
  <c r="BF24" i="102"/>
  <c r="CE24" i="102"/>
  <c r="BX24" i="102"/>
  <c r="CJ24" i="102"/>
  <c r="BY24" i="102"/>
  <c r="CK24" i="102" s="1"/>
  <c r="BZ24" i="102"/>
  <c r="CL24" i="102" s="1"/>
  <c r="CA24" i="102"/>
  <c r="CM24" i="102" s="1"/>
  <c r="CB24" i="102"/>
  <c r="CN24" i="102"/>
  <c r="CC24" i="102"/>
  <c r="CO24" i="102"/>
  <c r="CD24" i="102"/>
  <c r="CP24" i="102" s="1"/>
  <c r="CQ24" i="102"/>
  <c r="CF24" i="102"/>
  <c r="CR24" i="102"/>
  <c r="AY24" i="427"/>
  <c r="DB24" i="427"/>
  <c r="DM24" i="427" s="1"/>
  <c r="GG24" i="427"/>
  <c r="GT24" i="427" s="1"/>
  <c r="AT24" i="427"/>
  <c r="CW24" i="427"/>
  <c r="GB24" i="427" s="1"/>
  <c r="AU24" i="427"/>
  <c r="IB24" i="427" s="1"/>
  <c r="CX24" i="427"/>
  <c r="DT24" i="427" s="1"/>
  <c r="EF24" i="427" s="1"/>
  <c r="AV24" i="427"/>
  <c r="CY24" i="427"/>
  <c r="GD24" i="427" s="1"/>
  <c r="GQ24" i="427" s="1"/>
  <c r="AW24" i="427"/>
  <c r="CZ24" i="427"/>
  <c r="DK24" i="427" s="1"/>
  <c r="GE24" i="427"/>
  <c r="GR24" i="427" s="1"/>
  <c r="AX24" i="427"/>
  <c r="DA24" i="427"/>
  <c r="GF24" i="427" s="1"/>
  <c r="GS24" i="427" s="1"/>
  <c r="AZ24" i="427"/>
  <c r="DC24" i="427"/>
  <c r="DN24" i="427" s="1"/>
  <c r="GH24" i="427"/>
  <c r="GU24" i="427" s="1"/>
  <c r="BA24" i="427"/>
  <c r="DD24" i="427"/>
  <c r="GI24" i="427" s="1"/>
  <c r="GV24" i="427" s="1"/>
  <c r="BB24" i="427"/>
  <c r="DF24" i="427"/>
  <c r="EB24" i="427" s="1"/>
  <c r="EN24" i="427" s="1"/>
  <c r="GJ24" i="427"/>
  <c r="GW24" i="427" s="1"/>
  <c r="BC24" i="427"/>
  <c r="DG24" i="427"/>
  <c r="DR24" i="427" s="1"/>
  <c r="DE24" i="427"/>
  <c r="EA24" i="427" s="1"/>
  <c r="EM24" i="427" s="1"/>
  <c r="GL24" i="427"/>
  <c r="GY24" i="427" s="1"/>
  <c r="DS24" i="427"/>
  <c r="DU24" i="427"/>
  <c r="EG24" i="427"/>
  <c r="DY24" i="427"/>
  <c r="EK24" i="427"/>
  <c r="DZ24" i="427"/>
  <c r="EL24" i="427" s="1"/>
  <c r="DH24" i="427"/>
  <c r="DJ24" i="427"/>
  <c r="DL24" i="427"/>
  <c r="DO24" i="427"/>
  <c r="DP24" i="427"/>
  <c r="DQ24" i="427"/>
  <c r="BF24" i="427"/>
  <c r="AR24" i="427"/>
  <c r="AH23" i="427"/>
  <c r="AI23" i="427"/>
  <c r="AJ23" i="427"/>
  <c r="DU23" i="427" s="1"/>
  <c r="EG23" i="427" s="1"/>
  <c r="AK23" i="427"/>
  <c r="DV23" i="427" s="1"/>
  <c r="EH23" i="427" s="1"/>
  <c r="AL23" i="427"/>
  <c r="DW23" i="427" s="1"/>
  <c r="EI23" i="427" s="1"/>
  <c r="AM23" i="427"/>
  <c r="AN23" i="427"/>
  <c r="AO23" i="427"/>
  <c r="AQ23" i="427"/>
  <c r="AP23" i="427"/>
  <c r="BC23" i="102"/>
  <c r="AX23" i="102"/>
  <c r="AY23" i="102"/>
  <c r="AZ23" i="102"/>
  <c r="BA23" i="102"/>
  <c r="BB23" i="102"/>
  <c r="BD23" i="102"/>
  <c r="BE23" i="102"/>
  <c r="BF23" i="102"/>
  <c r="CE23" i="102"/>
  <c r="BX23" i="102"/>
  <c r="CJ23" i="102" s="1"/>
  <c r="BY23" i="102"/>
  <c r="CK23" i="102" s="1"/>
  <c r="BZ23" i="102"/>
  <c r="CL23" i="102" s="1"/>
  <c r="CA23" i="102"/>
  <c r="CM23" i="102"/>
  <c r="CB23" i="102"/>
  <c r="CN23" i="102" s="1"/>
  <c r="CC23" i="102"/>
  <c r="CO23" i="102" s="1"/>
  <c r="CD23" i="102"/>
  <c r="CF23" i="102"/>
  <c r="CR23" i="102"/>
  <c r="AY23" i="427"/>
  <c r="GG23" i="427" s="1"/>
  <c r="GT23" i="427" s="1"/>
  <c r="DB23" i="427"/>
  <c r="AT23" i="427"/>
  <c r="CW23" i="427"/>
  <c r="GB23" i="427"/>
  <c r="GO23" i="427"/>
  <c r="AU23" i="427"/>
  <c r="GC23" i="427" s="1"/>
  <c r="GP23" i="427" s="1"/>
  <c r="CX23" i="427"/>
  <c r="DI23" i="427" s="1"/>
  <c r="AV23" i="427"/>
  <c r="CY23" i="427"/>
  <c r="GD23" i="427"/>
  <c r="GQ23" i="427"/>
  <c r="AW23" i="427"/>
  <c r="GE23" i="427" s="1"/>
  <c r="GR23" i="427" s="1"/>
  <c r="CZ23" i="427"/>
  <c r="DK23" i="427" s="1"/>
  <c r="AX23" i="427"/>
  <c r="DA23" i="427"/>
  <c r="GF23" i="427"/>
  <c r="GS23" i="427"/>
  <c r="AZ23" i="427"/>
  <c r="GH23" i="427" s="1"/>
  <c r="GU23" i="427" s="1"/>
  <c r="DC23" i="427"/>
  <c r="BA23" i="427"/>
  <c r="DD23" i="427"/>
  <c r="GI23" i="427"/>
  <c r="GV23" i="427"/>
  <c r="BB23" i="427"/>
  <c r="GJ23" i="427" s="1"/>
  <c r="GW23" i="427" s="1"/>
  <c r="DF23" i="427"/>
  <c r="DQ23" i="427" s="1"/>
  <c r="BC23" i="427"/>
  <c r="DG23" i="427"/>
  <c r="DR23" i="427" s="1"/>
  <c r="GK23" i="427"/>
  <c r="GX23" i="427"/>
  <c r="DE23" i="427"/>
  <c r="DS23" i="427"/>
  <c r="EE23" i="427"/>
  <c r="DT23" i="427"/>
  <c r="EF23" i="427"/>
  <c r="DX23" i="427"/>
  <c r="EJ23" i="427"/>
  <c r="DY23" i="427"/>
  <c r="EK23" i="427" s="1"/>
  <c r="DZ23" i="427"/>
  <c r="EL23" i="427" s="1"/>
  <c r="EB23" i="427"/>
  <c r="EN23" i="427" s="1"/>
  <c r="DH23" i="427"/>
  <c r="DJ23" i="427"/>
  <c r="DL23" i="427"/>
  <c r="DM23" i="427"/>
  <c r="DN23" i="427"/>
  <c r="DO23" i="427"/>
  <c r="AH22" i="427"/>
  <c r="AI22" i="427"/>
  <c r="AJ22" i="427"/>
  <c r="DU22" i="427" s="1"/>
  <c r="EG22" i="427" s="1"/>
  <c r="AK22" i="427"/>
  <c r="AL22" i="427"/>
  <c r="AM22" i="427"/>
  <c r="AN22" i="427"/>
  <c r="AO22" i="427"/>
  <c r="AQ22" i="427"/>
  <c r="EA22" i="427" s="1"/>
  <c r="EM22" i="427" s="1"/>
  <c r="AP22" i="427"/>
  <c r="EB22" i="427" s="1"/>
  <c r="EN22" i="427" s="1"/>
  <c r="BC22" i="102"/>
  <c r="AX22" i="102"/>
  <c r="AY22" i="102"/>
  <c r="AZ22" i="102"/>
  <c r="BA22" i="102"/>
  <c r="BB22" i="102"/>
  <c r="BD22" i="102"/>
  <c r="BE22" i="102"/>
  <c r="BF22" i="102"/>
  <c r="CE22" i="102"/>
  <c r="BX22" i="102"/>
  <c r="CJ22" i="102" s="1"/>
  <c r="BY22" i="102"/>
  <c r="CK22" i="102" s="1"/>
  <c r="BZ22" i="102"/>
  <c r="CL22" i="102"/>
  <c r="CA22" i="102"/>
  <c r="CM22" i="102" s="1"/>
  <c r="CB22" i="102"/>
  <c r="CN22" i="102" s="1"/>
  <c r="CC22" i="102"/>
  <c r="CO22" i="102" s="1"/>
  <c r="CD22" i="102"/>
  <c r="CP22" i="102"/>
  <c r="CF22" i="102"/>
  <c r="AY22" i="427"/>
  <c r="DB22" i="427"/>
  <c r="GG22" i="427" s="1"/>
  <c r="GT22" i="427" s="1"/>
  <c r="AT22" i="427"/>
  <c r="BF22" i="427" s="1"/>
  <c r="CW22" i="427"/>
  <c r="AU22" i="427"/>
  <c r="CX22" i="427"/>
  <c r="GC22" i="427" s="1"/>
  <c r="GP22" i="427" s="1"/>
  <c r="AV22" i="427"/>
  <c r="CY22" i="427"/>
  <c r="DJ22" i="427" s="1"/>
  <c r="AW22" i="427"/>
  <c r="CZ22" i="427"/>
  <c r="GE22" i="427" s="1"/>
  <c r="GR22" i="427" s="1"/>
  <c r="AX22" i="427"/>
  <c r="DA22" i="427"/>
  <c r="GF22" i="427"/>
  <c r="GS22" i="427" s="1"/>
  <c r="AZ22" i="427"/>
  <c r="DC22" i="427"/>
  <c r="GH22" i="427" s="1"/>
  <c r="GU22" i="427" s="1"/>
  <c r="BA22" i="427"/>
  <c r="DD22" i="427"/>
  <c r="DO22" i="427" s="1"/>
  <c r="BB22" i="427"/>
  <c r="DF22" i="427"/>
  <c r="GJ22" i="427" s="1"/>
  <c r="GW22" i="427" s="1"/>
  <c r="BC22" i="427"/>
  <c r="DG22" i="427"/>
  <c r="DR22" i="427" s="1"/>
  <c r="GK22" i="427"/>
  <c r="GX22" i="427" s="1"/>
  <c r="DE22" i="427"/>
  <c r="GL22" i="427"/>
  <c r="GY22" i="427" s="1"/>
  <c r="DV22" i="427"/>
  <c r="EH22" i="427"/>
  <c r="DW22" i="427"/>
  <c r="EI22" i="427" s="1"/>
  <c r="DX22" i="427"/>
  <c r="EJ22" i="427" s="1"/>
  <c r="DY22" i="427"/>
  <c r="EK22" i="427" s="1"/>
  <c r="DK22" i="427"/>
  <c r="DL22" i="427"/>
  <c r="DM22" i="427"/>
  <c r="DN22" i="427"/>
  <c r="DP22" i="427"/>
  <c r="AH21" i="427"/>
  <c r="BG21" i="427" s="1"/>
  <c r="BR21" i="427" s="1"/>
  <c r="AI21" i="427"/>
  <c r="AJ21" i="427"/>
  <c r="AK21" i="427"/>
  <c r="AL21" i="427"/>
  <c r="AM21" i="427"/>
  <c r="DX21" i="427" s="1"/>
  <c r="EJ21" i="427" s="1"/>
  <c r="AN21" i="427"/>
  <c r="DY21" i="427" s="1"/>
  <c r="EK21" i="427" s="1"/>
  <c r="AO21" i="427"/>
  <c r="AQ21" i="427"/>
  <c r="AP21" i="427"/>
  <c r="BC21" i="102"/>
  <c r="AX21" i="102"/>
  <c r="AY21" i="102"/>
  <c r="AZ21" i="102"/>
  <c r="BA21" i="102"/>
  <c r="BB21" i="102"/>
  <c r="BD21" i="102"/>
  <c r="BE21" i="102"/>
  <c r="BF21" i="102"/>
  <c r="CE21" i="102"/>
  <c r="BX21" i="102"/>
  <c r="BY21" i="102"/>
  <c r="CK21" i="102"/>
  <c r="BZ21" i="102"/>
  <c r="CA21" i="102"/>
  <c r="CM21" i="102" s="1"/>
  <c r="CB21" i="102"/>
  <c r="CN21" i="102" s="1"/>
  <c r="CC21" i="102"/>
  <c r="CO21" i="102"/>
  <c r="CD21" i="102"/>
  <c r="CP21" i="102"/>
  <c r="CQ21" i="102"/>
  <c r="CF21" i="102"/>
  <c r="CR21" i="102"/>
  <c r="AY21" i="427"/>
  <c r="DB21" i="427"/>
  <c r="DM21" i="427" s="1"/>
  <c r="GG21" i="427"/>
  <c r="GT21" i="427"/>
  <c r="AT21" i="427"/>
  <c r="CW21" i="427"/>
  <c r="DH21" i="427" s="1"/>
  <c r="AU21" i="427"/>
  <c r="CX21" i="427"/>
  <c r="DT21" i="427" s="1"/>
  <c r="EF21" i="427" s="1"/>
  <c r="GC21" i="427"/>
  <c r="GP21" i="427"/>
  <c r="AV21" i="427"/>
  <c r="GD21" i="427" s="1"/>
  <c r="GQ21" i="427" s="1"/>
  <c r="CY21" i="427"/>
  <c r="DU21" i="427" s="1"/>
  <c r="AW21" i="427"/>
  <c r="CZ21" i="427"/>
  <c r="GE21" i="427"/>
  <c r="GR21" i="427"/>
  <c r="AX21" i="427"/>
  <c r="GF21" i="427" s="1"/>
  <c r="GS21" i="427" s="1"/>
  <c r="DA21" i="427"/>
  <c r="AZ21" i="427"/>
  <c r="DC21" i="427"/>
  <c r="DN21" i="427" s="1"/>
  <c r="GH21" i="427"/>
  <c r="GU21" i="427"/>
  <c r="BA21" i="427"/>
  <c r="GI21" i="427" s="1"/>
  <c r="GV21" i="427" s="1"/>
  <c r="DD21" i="427"/>
  <c r="DO21" i="427" s="1"/>
  <c r="BB21" i="427"/>
  <c r="DF21" i="427"/>
  <c r="EB21" i="427" s="1"/>
  <c r="EN21" i="427" s="1"/>
  <c r="GJ21" i="427"/>
  <c r="GW21" i="427"/>
  <c r="BC21" i="427"/>
  <c r="GK21" i="427" s="1"/>
  <c r="GX21" i="427" s="1"/>
  <c r="DG21" i="427"/>
  <c r="DE21" i="427"/>
  <c r="GL21" i="427"/>
  <c r="GY21" i="427"/>
  <c r="HP21" i="427"/>
  <c r="IB21" i="427"/>
  <c r="DS21" i="427"/>
  <c r="EE21" i="427" s="1"/>
  <c r="DV21" i="427"/>
  <c r="EH21" i="427" s="1"/>
  <c r="DW21" i="427"/>
  <c r="EI21" i="427" s="1"/>
  <c r="DZ21" i="427"/>
  <c r="EL21" i="427" s="1"/>
  <c r="EA21" i="427"/>
  <c r="EM21" i="427" s="1"/>
  <c r="DI21" i="427"/>
  <c r="DJ21" i="427"/>
  <c r="DK21" i="427"/>
  <c r="DL21" i="427"/>
  <c r="DP21" i="427"/>
  <c r="DQ21" i="427"/>
  <c r="DR21" i="427"/>
  <c r="AH20" i="427"/>
  <c r="AI20" i="427"/>
  <c r="AJ20" i="427"/>
  <c r="AK20" i="427"/>
  <c r="AL20" i="427"/>
  <c r="DW20" i="427" s="1"/>
  <c r="EI20" i="427" s="1"/>
  <c r="AM20" i="427"/>
  <c r="AN20" i="427"/>
  <c r="AO20" i="427"/>
  <c r="AQ20" i="427"/>
  <c r="AP20" i="427"/>
  <c r="BC20" i="102"/>
  <c r="AX20" i="102"/>
  <c r="AY20" i="102"/>
  <c r="AZ20" i="102"/>
  <c r="BA20" i="102"/>
  <c r="BB20" i="102"/>
  <c r="BD20" i="102"/>
  <c r="BE20" i="102"/>
  <c r="BF20" i="102"/>
  <c r="CE20" i="102"/>
  <c r="BX20" i="102"/>
  <c r="CJ20" i="102"/>
  <c r="BY20" i="102"/>
  <c r="CK20" i="102"/>
  <c r="BZ20" i="102"/>
  <c r="CL20" i="102" s="1"/>
  <c r="CA20" i="102"/>
  <c r="CM20" i="102" s="1"/>
  <c r="CB20" i="102"/>
  <c r="CN20" i="102"/>
  <c r="CC20" i="102"/>
  <c r="CO20" i="102"/>
  <c r="CD20" i="102"/>
  <c r="CP20" i="102" s="1"/>
  <c r="CQ20" i="102"/>
  <c r="CF20" i="102"/>
  <c r="CR20" i="102"/>
  <c r="AY20" i="427"/>
  <c r="DB20" i="427"/>
  <c r="DM20" i="427" s="1"/>
  <c r="AT20" i="427"/>
  <c r="GB20" i="427" s="1"/>
  <c r="CW20" i="427"/>
  <c r="AU20" i="427"/>
  <c r="IB20" i="427" s="1"/>
  <c r="CX20" i="427"/>
  <c r="AV20" i="427"/>
  <c r="GD20" i="427" s="1"/>
  <c r="GQ20" i="427" s="1"/>
  <c r="CY20" i="427"/>
  <c r="AW20" i="427"/>
  <c r="CZ20" i="427"/>
  <c r="DK20" i="427" s="1"/>
  <c r="AX20" i="427"/>
  <c r="GF20" i="427" s="1"/>
  <c r="GS20" i="427" s="1"/>
  <c r="DA20" i="427"/>
  <c r="AZ20" i="427"/>
  <c r="DC20" i="427"/>
  <c r="DN20" i="427" s="1"/>
  <c r="GH20" i="427"/>
  <c r="GU20" i="427" s="1"/>
  <c r="BA20" i="427"/>
  <c r="GI20" i="427" s="1"/>
  <c r="GV20" i="427" s="1"/>
  <c r="DD20" i="427"/>
  <c r="BB20" i="427"/>
  <c r="DF20" i="427"/>
  <c r="GJ20" i="427"/>
  <c r="GW20" i="427" s="1"/>
  <c r="BC20" i="427"/>
  <c r="GK20" i="427" s="1"/>
  <c r="GX20" i="427" s="1"/>
  <c r="DG20" i="427"/>
  <c r="DR20" i="427" s="1"/>
  <c r="DE20" i="427"/>
  <c r="EA20" i="427" s="1"/>
  <c r="EM20" i="427" s="1"/>
  <c r="GL20" i="427"/>
  <c r="GY20" i="427"/>
  <c r="DS20" i="427"/>
  <c r="DU20" i="427"/>
  <c r="EG20" i="427" s="1"/>
  <c r="DZ20" i="427"/>
  <c r="EL20" i="427" s="1"/>
  <c r="DH20" i="427"/>
  <c r="DJ20" i="427"/>
  <c r="DL20" i="427"/>
  <c r="DO20" i="427"/>
  <c r="DP20" i="427"/>
  <c r="BF20" i="427"/>
  <c r="AR20" i="427"/>
  <c r="AH19" i="427"/>
  <c r="AI19" i="427"/>
  <c r="AJ19" i="427"/>
  <c r="DU19" i="427" s="1"/>
  <c r="EG19" i="427" s="1"/>
  <c r="AK19" i="427"/>
  <c r="DV19" i="427" s="1"/>
  <c r="EH19" i="427" s="1"/>
  <c r="AL19" i="427"/>
  <c r="DW19" i="427" s="1"/>
  <c r="EI19" i="427" s="1"/>
  <c r="AM19" i="427"/>
  <c r="AN19" i="427"/>
  <c r="AO19" i="427"/>
  <c r="AQ19" i="427"/>
  <c r="AP19" i="427"/>
  <c r="BG19" i="427"/>
  <c r="BC19" i="102"/>
  <c r="AX19" i="102"/>
  <c r="AY19" i="102"/>
  <c r="AZ19" i="102"/>
  <c r="BA19" i="102"/>
  <c r="BB19" i="102"/>
  <c r="BD19" i="102"/>
  <c r="BE19" i="102"/>
  <c r="BF19" i="102"/>
  <c r="CE19" i="102"/>
  <c r="BX19" i="102"/>
  <c r="BY19" i="102"/>
  <c r="CK19" i="102" s="1"/>
  <c r="BZ19" i="102"/>
  <c r="CL19" i="102" s="1"/>
  <c r="CA19" i="102"/>
  <c r="CM19" i="102"/>
  <c r="CB19" i="102"/>
  <c r="CN19" i="102"/>
  <c r="CC19" i="102"/>
  <c r="CO19" i="102" s="1"/>
  <c r="CD19" i="102"/>
  <c r="CF19" i="102"/>
  <c r="CR19" i="102"/>
  <c r="AY19" i="427"/>
  <c r="GG19" i="427" s="1"/>
  <c r="GT19" i="427" s="1"/>
  <c r="DB19" i="427"/>
  <c r="AT19" i="427"/>
  <c r="CW19" i="427"/>
  <c r="GB19" i="427"/>
  <c r="GO19" i="427"/>
  <c r="AU19" i="427"/>
  <c r="GC19" i="427" s="1"/>
  <c r="GP19" i="427" s="1"/>
  <c r="CX19" i="427"/>
  <c r="DI19" i="427" s="1"/>
  <c r="AV19" i="427"/>
  <c r="CY19" i="427"/>
  <c r="GD19" i="427"/>
  <c r="GQ19" i="427"/>
  <c r="AW19" i="427"/>
  <c r="GE19" i="427" s="1"/>
  <c r="GR19" i="427" s="1"/>
  <c r="CZ19" i="427"/>
  <c r="DK19" i="427" s="1"/>
  <c r="AX19" i="427"/>
  <c r="DA19" i="427"/>
  <c r="GF19" i="427"/>
  <c r="GS19" i="427"/>
  <c r="AZ19" i="427"/>
  <c r="DC19" i="427"/>
  <c r="BA19" i="427"/>
  <c r="DD19" i="427"/>
  <c r="GI19" i="427"/>
  <c r="GV19" i="427"/>
  <c r="BB19" i="427"/>
  <c r="GJ19" i="427" s="1"/>
  <c r="GW19" i="427" s="1"/>
  <c r="DF19" i="427"/>
  <c r="DQ19" i="427" s="1"/>
  <c r="BC19" i="427"/>
  <c r="DG19" i="427"/>
  <c r="DR19" i="427" s="1"/>
  <c r="GK19" i="427"/>
  <c r="GX19" i="427"/>
  <c r="DE19" i="427"/>
  <c r="DS19" i="427"/>
  <c r="EE19" i="427"/>
  <c r="DT19" i="427"/>
  <c r="EF19" i="427" s="1"/>
  <c r="DX19" i="427"/>
  <c r="EJ19" i="427" s="1"/>
  <c r="DY19" i="427"/>
  <c r="EK19" i="427" s="1"/>
  <c r="DZ19" i="427"/>
  <c r="EL19" i="427" s="1"/>
  <c r="EB19" i="427"/>
  <c r="EN19" i="427"/>
  <c r="DH19" i="427"/>
  <c r="DJ19" i="427"/>
  <c r="DL19" i="427"/>
  <c r="DM19" i="427"/>
  <c r="DN19" i="427"/>
  <c r="DO19" i="427"/>
  <c r="BG3" i="102"/>
  <c r="BH3" i="102"/>
  <c r="BH21" i="102" s="1"/>
  <c r="Z100" i="102"/>
  <c r="N100" i="102"/>
  <c r="Z99" i="102"/>
  <c r="N99" i="102"/>
  <c r="Z98" i="102"/>
  <c r="N98" i="102"/>
  <c r="Z97" i="102"/>
  <c r="N97" i="102"/>
  <c r="Z96" i="102"/>
  <c r="N96" i="102"/>
  <c r="Z95" i="102"/>
  <c r="N95" i="102"/>
  <c r="Z94" i="102"/>
  <c r="N94" i="102"/>
  <c r="Z93" i="102"/>
  <c r="N93" i="102"/>
  <c r="Z92" i="102"/>
  <c r="N92" i="102"/>
  <c r="Z91" i="102"/>
  <c r="N91" i="102"/>
  <c r="Z90" i="102"/>
  <c r="N90" i="102"/>
  <c r="Z89" i="102"/>
  <c r="N89" i="102"/>
  <c r="Z88" i="102"/>
  <c r="N88" i="102"/>
  <c r="Z87" i="102"/>
  <c r="N87" i="102"/>
  <c r="Z86" i="102"/>
  <c r="N86" i="102"/>
  <c r="Z85" i="102"/>
  <c r="N85" i="102"/>
  <c r="Z84" i="102"/>
  <c r="N84" i="102"/>
  <c r="Z83" i="102"/>
  <c r="N83" i="102"/>
  <c r="Z82" i="102"/>
  <c r="N82" i="102"/>
  <c r="Z81" i="102"/>
  <c r="N81" i="102"/>
  <c r="Z80" i="102"/>
  <c r="N80" i="102"/>
  <c r="Z79" i="102"/>
  <c r="N79" i="102"/>
  <c r="Z78" i="102"/>
  <c r="N78" i="102"/>
  <c r="Z77" i="102"/>
  <c r="N77" i="102"/>
  <c r="Z76" i="102"/>
  <c r="N76" i="102"/>
  <c r="Z75" i="102"/>
  <c r="N75" i="102"/>
  <c r="Z74" i="102"/>
  <c r="N74" i="102"/>
  <c r="Z73" i="102"/>
  <c r="N73" i="102"/>
  <c r="Z72" i="102"/>
  <c r="N72" i="102"/>
  <c r="Z71" i="102"/>
  <c r="N71" i="102"/>
  <c r="Z70" i="102"/>
  <c r="N70" i="102"/>
  <c r="Z69" i="102"/>
  <c r="N69" i="102"/>
  <c r="Z68" i="102"/>
  <c r="N68" i="102"/>
  <c r="Z67" i="102"/>
  <c r="N67" i="102"/>
  <c r="Z66" i="102"/>
  <c r="N66" i="102"/>
  <c r="Z65" i="102"/>
  <c r="N65" i="102"/>
  <c r="Z64" i="102"/>
  <c r="N64" i="102"/>
  <c r="Z63" i="102"/>
  <c r="N63" i="102"/>
  <c r="Z62" i="102"/>
  <c r="N62" i="102"/>
  <c r="Z61" i="102"/>
  <c r="N61" i="102"/>
  <c r="Z60" i="102"/>
  <c r="N60" i="102"/>
  <c r="Z59" i="102"/>
  <c r="N59" i="102"/>
  <c r="Z58" i="102"/>
  <c r="N58" i="102"/>
  <c r="Z57" i="102"/>
  <c r="N57" i="102"/>
  <c r="Z56" i="102"/>
  <c r="N56" i="102"/>
  <c r="Z55" i="102"/>
  <c r="N55" i="102"/>
  <c r="Z54" i="102"/>
  <c r="N54" i="102"/>
  <c r="Z53" i="102"/>
  <c r="N53" i="102"/>
  <c r="Z52" i="102"/>
  <c r="N52" i="102"/>
  <c r="Z51" i="102"/>
  <c r="N51" i="102"/>
  <c r="Z50" i="102"/>
  <c r="N50" i="102"/>
  <c r="Z49" i="102"/>
  <c r="N49" i="102"/>
  <c r="Z48" i="102"/>
  <c r="N48" i="102"/>
  <c r="Z47" i="102"/>
  <c r="N47" i="102"/>
  <c r="Z46" i="102"/>
  <c r="N46" i="102"/>
  <c r="Z45" i="102"/>
  <c r="N45" i="102"/>
  <c r="Z44" i="102"/>
  <c r="N44" i="102"/>
  <c r="Z43" i="102"/>
  <c r="N43" i="102"/>
  <c r="Z42" i="102"/>
  <c r="N42" i="102"/>
  <c r="Z41" i="102"/>
  <c r="N41" i="102"/>
  <c r="Z40" i="102"/>
  <c r="N40" i="102"/>
  <c r="Z39" i="102"/>
  <c r="N39" i="102"/>
  <c r="Z38" i="102"/>
  <c r="N38" i="102"/>
  <c r="Z37" i="102"/>
  <c r="N37" i="102"/>
  <c r="Z36" i="102"/>
  <c r="N36" i="102"/>
  <c r="Z35" i="102"/>
  <c r="N35" i="102"/>
  <c r="Z34" i="102"/>
  <c r="N34" i="102"/>
  <c r="Z33" i="102"/>
  <c r="N33" i="102"/>
  <c r="Z32" i="102"/>
  <c r="N32" i="102"/>
  <c r="Z31" i="102"/>
  <c r="N31" i="102"/>
  <c r="Z30" i="102"/>
  <c r="N30" i="102"/>
  <c r="Z29" i="102"/>
  <c r="N29" i="102"/>
  <c r="Z28" i="102"/>
  <c r="N28" i="102"/>
  <c r="Z27" i="102"/>
  <c r="N27" i="102"/>
  <c r="Z26" i="102"/>
  <c r="N26" i="102"/>
  <c r="Z25" i="102"/>
  <c r="Z24" i="102"/>
  <c r="N24" i="102"/>
  <c r="Z23" i="102"/>
  <c r="N23" i="102"/>
  <c r="Z22" i="102"/>
  <c r="N22" i="102"/>
  <c r="Z21" i="102"/>
  <c r="N21" i="102"/>
  <c r="Z20" i="102"/>
  <c r="N20" i="102"/>
  <c r="Z19" i="102"/>
  <c r="N19" i="102"/>
  <c r="Z10" i="102"/>
  <c r="Z11" i="102"/>
  <c r="Z12" i="102"/>
  <c r="Z13" i="102"/>
  <c r="Z14" i="102"/>
  <c r="Z15" i="102"/>
  <c r="Z16" i="102"/>
  <c r="Z17" i="102"/>
  <c r="Z18" i="102"/>
  <c r="Z8" i="102"/>
  <c r="N9" i="102"/>
  <c r="N10" i="102"/>
  <c r="N11" i="102"/>
  <c r="N12" i="102"/>
  <c r="N13" i="102"/>
  <c r="N14" i="102"/>
  <c r="N15" i="102"/>
  <c r="N16" i="102"/>
  <c r="N17" i="102"/>
  <c r="N18" i="102"/>
  <c r="N8" i="102"/>
  <c r="AN11" i="427"/>
  <c r="DY11" i="427" s="1"/>
  <c r="EK11" i="427" s="1"/>
  <c r="AH11" i="427"/>
  <c r="AI11" i="427"/>
  <c r="AJ11" i="427"/>
  <c r="AK11" i="427"/>
  <c r="AL11" i="427"/>
  <c r="AM11" i="427"/>
  <c r="DX11" i="427" s="1"/>
  <c r="EJ11" i="427" s="1"/>
  <c r="AO11" i="427"/>
  <c r="AQ11" i="427"/>
  <c r="AP11" i="427"/>
  <c r="EB11" i="427" s="1"/>
  <c r="EN11" i="427" s="1"/>
  <c r="BC11" i="102"/>
  <c r="AX11" i="102"/>
  <c r="AY11" i="102"/>
  <c r="AZ11" i="102"/>
  <c r="BA11" i="102"/>
  <c r="BB11" i="102"/>
  <c r="BD11" i="102"/>
  <c r="BE11" i="102"/>
  <c r="BF11" i="102"/>
  <c r="BY11" i="102"/>
  <c r="BX11" i="102"/>
  <c r="BZ11" i="102"/>
  <c r="CL11" i="102" s="1"/>
  <c r="CA11" i="102"/>
  <c r="CM11" i="102"/>
  <c r="CB11" i="102"/>
  <c r="CN11" i="102" s="1"/>
  <c r="CC11" i="102"/>
  <c r="CO11" i="102" s="1"/>
  <c r="CD11" i="102"/>
  <c r="CP11" i="102" s="1"/>
  <c r="CE11" i="102"/>
  <c r="CQ11" i="102" s="1"/>
  <c r="CF11" i="102"/>
  <c r="CR11" i="102" s="1"/>
  <c r="AU11" i="427"/>
  <c r="GC11" i="427" s="1"/>
  <c r="GP11" i="427" s="1"/>
  <c r="AT11" i="427"/>
  <c r="AV11" i="427"/>
  <c r="AW11" i="427"/>
  <c r="AX11" i="427"/>
  <c r="AY11" i="427"/>
  <c r="AZ11" i="427"/>
  <c r="BA11" i="427"/>
  <c r="BB11" i="427"/>
  <c r="GJ11" i="427" s="1"/>
  <c r="GW11" i="427" s="1"/>
  <c r="BC11" i="427"/>
  <c r="GK11" i="427"/>
  <c r="GX11" i="427" s="1"/>
  <c r="CD9" i="102"/>
  <c r="CP9" i="102" s="1"/>
  <c r="BX9" i="102"/>
  <c r="CJ9" i="102" s="1"/>
  <c r="BY9" i="102"/>
  <c r="CK9" i="102"/>
  <c r="BZ9" i="102"/>
  <c r="CL9" i="102" s="1"/>
  <c r="CA9" i="102"/>
  <c r="CM9" i="102" s="1"/>
  <c r="CB9" i="102"/>
  <c r="CN9" i="102" s="1"/>
  <c r="CC9" i="102"/>
  <c r="CO9" i="102" s="1"/>
  <c r="CE9" i="102"/>
  <c r="CQ9" i="102" s="1"/>
  <c r="CF9" i="102"/>
  <c r="CR9" i="102" s="1"/>
  <c r="AY9" i="102"/>
  <c r="AX9" i="102"/>
  <c r="AZ9" i="102"/>
  <c r="BA9" i="102"/>
  <c r="BB9" i="102"/>
  <c r="BC9" i="102"/>
  <c r="BD9" i="102"/>
  <c r="BE9" i="102"/>
  <c r="BF9" i="102"/>
  <c r="CD10" i="102"/>
  <c r="CP10" i="102" s="1"/>
  <c r="BX10" i="102"/>
  <c r="CJ10" i="102"/>
  <c r="BY10" i="102"/>
  <c r="BZ10" i="102"/>
  <c r="CL10" i="102" s="1"/>
  <c r="CA10" i="102"/>
  <c r="CM10" i="102" s="1"/>
  <c r="CB10" i="102"/>
  <c r="CN10" i="102" s="1"/>
  <c r="CC10" i="102"/>
  <c r="CE10" i="102"/>
  <c r="CQ10" i="102" s="1"/>
  <c r="CF10" i="102"/>
  <c r="CR10" i="102" s="1"/>
  <c r="CG10" i="102"/>
  <c r="AX10" i="102"/>
  <c r="AZ10" i="102"/>
  <c r="BA10" i="102"/>
  <c r="BB10" i="102"/>
  <c r="BC10" i="102"/>
  <c r="BD10" i="102"/>
  <c r="BE10" i="102"/>
  <c r="BF10" i="102"/>
  <c r="BH10" i="102"/>
  <c r="CD12" i="102"/>
  <c r="CP12" i="102" s="1"/>
  <c r="BX12" i="102"/>
  <c r="CJ12" i="102" s="1"/>
  <c r="BY12" i="102"/>
  <c r="CK12" i="102" s="1"/>
  <c r="BZ12" i="102"/>
  <c r="CL12" i="102" s="1"/>
  <c r="CA12" i="102"/>
  <c r="CB12" i="102"/>
  <c r="CN12" i="102" s="1"/>
  <c r="CC12" i="102"/>
  <c r="CO12" i="102" s="1"/>
  <c r="CE12" i="102"/>
  <c r="CQ12" i="102" s="1"/>
  <c r="CF12" i="102"/>
  <c r="CR12" i="102" s="1"/>
  <c r="AY12" i="102"/>
  <c r="AX12" i="102"/>
  <c r="AZ12" i="102"/>
  <c r="BA12" i="102"/>
  <c r="BB12" i="102"/>
  <c r="BC12" i="102"/>
  <c r="BD12" i="102"/>
  <c r="BE12" i="102"/>
  <c r="BF12" i="102"/>
  <c r="CD13" i="102"/>
  <c r="BX13" i="102"/>
  <c r="CJ13" i="102"/>
  <c r="BY13" i="102"/>
  <c r="CK13" i="102" s="1"/>
  <c r="BZ13" i="102"/>
  <c r="CL13" i="102"/>
  <c r="CA13" i="102"/>
  <c r="CM13" i="102" s="1"/>
  <c r="CB13" i="102"/>
  <c r="CN13" i="102"/>
  <c r="CC13" i="102"/>
  <c r="CO13" i="102" s="1"/>
  <c r="CE13" i="102"/>
  <c r="CQ13" i="102"/>
  <c r="CF13" i="102"/>
  <c r="AY13" i="102"/>
  <c r="AX13" i="102"/>
  <c r="AZ13" i="102"/>
  <c r="BA13" i="102"/>
  <c r="BB13" i="102"/>
  <c r="BC13" i="102"/>
  <c r="BD13" i="102"/>
  <c r="BF13" i="102"/>
  <c r="CD14" i="102"/>
  <c r="BX14" i="102"/>
  <c r="CJ14" i="102"/>
  <c r="BY14" i="102"/>
  <c r="CK14" i="102"/>
  <c r="BZ14" i="102"/>
  <c r="CL14" i="102" s="1"/>
  <c r="CA14" i="102"/>
  <c r="CM14" i="102" s="1"/>
  <c r="CB14" i="102"/>
  <c r="CN14" i="102"/>
  <c r="CC14" i="102"/>
  <c r="CO14" i="102"/>
  <c r="CP14" i="102"/>
  <c r="CE14" i="102"/>
  <c r="CQ14" i="102"/>
  <c r="CF14" i="102"/>
  <c r="CR14" i="102"/>
  <c r="AY14" i="102"/>
  <c r="AX14" i="102"/>
  <c r="AZ14" i="102"/>
  <c r="BA14" i="102"/>
  <c r="BB14" i="102"/>
  <c r="BC14" i="102"/>
  <c r="BD14" i="102"/>
  <c r="BE14" i="102"/>
  <c r="BF14" i="102"/>
  <c r="CD15" i="102"/>
  <c r="BX15" i="102"/>
  <c r="CJ15" i="102"/>
  <c r="BY15" i="102"/>
  <c r="BZ15" i="102"/>
  <c r="CL15" i="102"/>
  <c r="CA15" i="102"/>
  <c r="CM15" i="102"/>
  <c r="CB15" i="102"/>
  <c r="CN15" i="102"/>
  <c r="CC15" i="102"/>
  <c r="CO15" i="102" s="1"/>
  <c r="CP15" i="102"/>
  <c r="CE15" i="102"/>
  <c r="CQ15" i="102" s="1"/>
  <c r="CF15" i="102"/>
  <c r="CR15" i="102" s="1"/>
  <c r="AY15" i="102"/>
  <c r="AX15" i="102"/>
  <c r="AZ15" i="102"/>
  <c r="BA15" i="102"/>
  <c r="BB15" i="102"/>
  <c r="BC15" i="102"/>
  <c r="BD15" i="102"/>
  <c r="BE15" i="102"/>
  <c r="BF15" i="102"/>
  <c r="CD16" i="102"/>
  <c r="BX16" i="102"/>
  <c r="CJ16" i="102" s="1"/>
  <c r="BY16" i="102"/>
  <c r="CK16" i="102" s="1"/>
  <c r="BZ16" i="102"/>
  <c r="CL16" i="102"/>
  <c r="CA16" i="102"/>
  <c r="CM16" i="102" s="1"/>
  <c r="CB16" i="102"/>
  <c r="CN16" i="102" s="1"/>
  <c r="CC16" i="102"/>
  <c r="CO16" i="102"/>
  <c r="CP16" i="102"/>
  <c r="CE16" i="102"/>
  <c r="CQ16" i="102"/>
  <c r="CF16" i="102"/>
  <c r="CR16" i="102"/>
  <c r="AY16" i="102"/>
  <c r="AX16" i="102"/>
  <c r="AZ16" i="102"/>
  <c r="BA16" i="102"/>
  <c r="BB16" i="102"/>
  <c r="BC16" i="102"/>
  <c r="BD16" i="102"/>
  <c r="BE16" i="102"/>
  <c r="BF16" i="102"/>
  <c r="BG16" i="102"/>
  <c r="BH16" i="102"/>
  <c r="CD17" i="102"/>
  <c r="BX17" i="102"/>
  <c r="CJ17" i="102"/>
  <c r="BY17" i="102"/>
  <c r="CK17" i="102"/>
  <c r="BZ17" i="102"/>
  <c r="CA17" i="102"/>
  <c r="CM17" i="102"/>
  <c r="CB17" i="102"/>
  <c r="CN17" i="102"/>
  <c r="CC17" i="102"/>
  <c r="CO17" i="102"/>
  <c r="CP17" i="102"/>
  <c r="CE17" i="102"/>
  <c r="CQ17" i="102"/>
  <c r="CF17" i="102"/>
  <c r="AY17" i="102"/>
  <c r="AX17" i="102"/>
  <c r="AZ17" i="102"/>
  <c r="BA17" i="102"/>
  <c r="BB17" i="102"/>
  <c r="BC17" i="102"/>
  <c r="BD17" i="102"/>
  <c r="BE17" i="102"/>
  <c r="BF17" i="102"/>
  <c r="CD18" i="102"/>
  <c r="BX18" i="102"/>
  <c r="BY18" i="102"/>
  <c r="BZ18" i="102"/>
  <c r="CL18" i="102"/>
  <c r="CA18" i="102"/>
  <c r="CM18" i="102"/>
  <c r="CB18" i="102"/>
  <c r="CN18" i="102" s="1"/>
  <c r="CC18" i="102"/>
  <c r="CP18" i="102"/>
  <c r="CE18" i="102"/>
  <c r="CF18" i="102"/>
  <c r="CR18" i="102"/>
  <c r="AY18" i="102"/>
  <c r="AX18" i="102"/>
  <c r="AZ18" i="102"/>
  <c r="BA18" i="102"/>
  <c r="BB18" i="102"/>
  <c r="BC18" i="102"/>
  <c r="BD18" i="102"/>
  <c r="BE18" i="102"/>
  <c r="BF18" i="102"/>
  <c r="BC8" i="102"/>
  <c r="AX8" i="102"/>
  <c r="AY8" i="102"/>
  <c r="AZ8" i="102"/>
  <c r="BA8" i="102"/>
  <c r="BB8" i="102"/>
  <c r="BD8" i="102"/>
  <c r="BE8" i="102"/>
  <c r="BF8" i="102"/>
  <c r="BY8" i="102"/>
  <c r="BX8" i="102"/>
  <c r="CJ8" i="102" s="1"/>
  <c r="CK8" i="102"/>
  <c r="BZ8" i="102"/>
  <c r="CL8" i="102"/>
  <c r="CA8" i="102"/>
  <c r="CB8" i="102"/>
  <c r="CN8" i="102" s="1"/>
  <c r="CC8" i="102"/>
  <c r="CO8" i="102" s="1"/>
  <c r="CD8" i="102"/>
  <c r="CP8" i="102" s="1"/>
  <c r="CE8" i="102"/>
  <c r="CQ8" i="102" s="1"/>
  <c r="CF8" i="102"/>
  <c r="CR8" i="102" s="1"/>
  <c r="CG8" i="102"/>
  <c r="AY8" i="427"/>
  <c r="GG8" i="427" s="1"/>
  <c r="GT8" i="427" s="1"/>
  <c r="DB8" i="427"/>
  <c r="AT8" i="427"/>
  <c r="CW8" i="427"/>
  <c r="AU8" i="427"/>
  <c r="CX8" i="427"/>
  <c r="GC8" i="427"/>
  <c r="GP8" i="427" s="1"/>
  <c r="AV8" i="427"/>
  <c r="GD8" i="427" s="1"/>
  <c r="GQ8" i="427" s="1"/>
  <c r="CY8" i="427"/>
  <c r="AW8" i="427"/>
  <c r="CZ8" i="427"/>
  <c r="GE8" i="427"/>
  <c r="GR8" i="427" s="1"/>
  <c r="AX8" i="427"/>
  <c r="GF8" i="427" s="1"/>
  <c r="GS8" i="427" s="1"/>
  <c r="DA8" i="427"/>
  <c r="AZ8" i="427"/>
  <c r="GH8" i="427" s="1"/>
  <c r="GU8" i="427" s="1"/>
  <c r="DC8" i="427"/>
  <c r="BA8" i="427"/>
  <c r="GI8" i="427" s="1"/>
  <c r="GV8" i="427" s="1"/>
  <c r="DD8" i="427"/>
  <c r="BB8" i="427"/>
  <c r="DF8" i="427"/>
  <c r="GJ8" i="427"/>
  <c r="GW8" i="427"/>
  <c r="BC8" i="427"/>
  <c r="GK8" i="427" s="1"/>
  <c r="GX8" i="427" s="1"/>
  <c r="DG8" i="427"/>
  <c r="DE8" i="427"/>
  <c r="GL8" i="427"/>
  <c r="GY8" i="427"/>
  <c r="AH8" i="427"/>
  <c r="AI8" i="427"/>
  <c r="AJ8" i="427"/>
  <c r="DU8" i="427" s="1"/>
  <c r="EG8" i="427" s="1"/>
  <c r="AK8" i="427"/>
  <c r="DV8" i="427" s="1"/>
  <c r="EH8" i="427" s="1"/>
  <c r="AL8" i="427"/>
  <c r="DW8" i="427" s="1"/>
  <c r="EI8" i="427" s="1"/>
  <c r="AM8" i="427"/>
  <c r="DX8" i="427" s="1"/>
  <c r="EJ8" i="427" s="1"/>
  <c r="AN8" i="427"/>
  <c r="AO8" i="427"/>
  <c r="AQ8" i="427"/>
  <c r="EA8" i="427" s="1"/>
  <c r="EM8" i="427" s="1"/>
  <c r="AP8" i="427"/>
  <c r="AQ7" i="102"/>
  <c r="AR7" i="102"/>
  <c r="AS7" i="102"/>
  <c r="AT7" i="102"/>
  <c r="AU7" i="102"/>
  <c r="AH9" i="427"/>
  <c r="AI9" i="427"/>
  <c r="AJ9" i="427"/>
  <c r="AK9" i="427"/>
  <c r="AL9" i="427"/>
  <c r="AM9" i="427"/>
  <c r="AN9" i="427"/>
  <c r="DY9" i="427" s="1"/>
  <c r="EK9" i="427" s="1"/>
  <c r="AO9" i="427"/>
  <c r="DZ9" i="427" s="1"/>
  <c r="EL9" i="427" s="1"/>
  <c r="AQ9" i="427"/>
  <c r="AP9" i="427"/>
  <c r="EB9" i="427" s="1"/>
  <c r="EN9" i="427" s="1"/>
  <c r="AH10" i="427"/>
  <c r="AI10" i="427"/>
  <c r="DT10" i="427" s="1"/>
  <c r="EF10" i="427" s="1"/>
  <c r="AJ10" i="427"/>
  <c r="DU10" i="427" s="1"/>
  <c r="EG10" i="427" s="1"/>
  <c r="AK10" i="427"/>
  <c r="AL10" i="427"/>
  <c r="AM10" i="427"/>
  <c r="AN10" i="427"/>
  <c r="AO10" i="427"/>
  <c r="AQ10" i="427"/>
  <c r="AP10" i="427"/>
  <c r="EB10" i="427" s="1"/>
  <c r="EN10" i="427" s="1"/>
  <c r="AH12" i="427"/>
  <c r="AI12" i="427"/>
  <c r="AJ12" i="427"/>
  <c r="DU12" i="427" s="1"/>
  <c r="EG12" i="427" s="1"/>
  <c r="AK12" i="427"/>
  <c r="AL12" i="427"/>
  <c r="AM12" i="427"/>
  <c r="AN12" i="427"/>
  <c r="AO12" i="427"/>
  <c r="DZ12" i="427" s="1"/>
  <c r="EL12" i="427" s="1"/>
  <c r="AQ12" i="427"/>
  <c r="EA12" i="427" s="1"/>
  <c r="EM12" i="427" s="1"/>
  <c r="AP12" i="427"/>
  <c r="AH13" i="427"/>
  <c r="AI13" i="427"/>
  <c r="DT13" i="427" s="1"/>
  <c r="EF13" i="427" s="1"/>
  <c r="AJ13" i="427"/>
  <c r="AK13" i="427"/>
  <c r="AL13" i="427"/>
  <c r="AM13" i="427"/>
  <c r="AN13" i="427"/>
  <c r="AO13" i="427"/>
  <c r="AQ13" i="427"/>
  <c r="EA13" i="427" s="1"/>
  <c r="EM13" i="427" s="1"/>
  <c r="AP13" i="427"/>
  <c r="EB13" i="427" s="1"/>
  <c r="EN13" i="427" s="1"/>
  <c r="AH14" i="427"/>
  <c r="AI14" i="427"/>
  <c r="AJ14" i="427"/>
  <c r="DU14" i="427" s="1"/>
  <c r="EG14" i="427" s="1"/>
  <c r="AK14" i="427"/>
  <c r="AL14" i="427"/>
  <c r="AM14" i="427"/>
  <c r="AN14" i="427"/>
  <c r="AO14" i="427"/>
  <c r="AQ14" i="427"/>
  <c r="EA14" i="427" s="1"/>
  <c r="EM14" i="427" s="1"/>
  <c r="AP14" i="427"/>
  <c r="BG14" i="427"/>
  <c r="BM14" i="427" s="1"/>
  <c r="AH15" i="427"/>
  <c r="AI15" i="427"/>
  <c r="BG15" i="427" s="1"/>
  <c r="AJ15" i="427"/>
  <c r="DU15" i="427" s="1"/>
  <c r="AK15" i="427"/>
  <c r="DV15" i="427" s="1"/>
  <c r="EH15" i="427" s="1"/>
  <c r="AL15" i="427"/>
  <c r="AM15" i="427"/>
  <c r="AN15" i="427"/>
  <c r="AO15" i="427"/>
  <c r="AQ15" i="427"/>
  <c r="AP15" i="427"/>
  <c r="AH16" i="427"/>
  <c r="AI16" i="427"/>
  <c r="AJ16" i="427"/>
  <c r="AK16" i="427"/>
  <c r="BG16" i="427" s="1"/>
  <c r="AL16" i="427"/>
  <c r="AM16" i="427"/>
  <c r="AN16" i="427"/>
  <c r="AO16" i="427"/>
  <c r="AQ16" i="427"/>
  <c r="AP16" i="427"/>
  <c r="AH17" i="427"/>
  <c r="AI17" i="427"/>
  <c r="AJ17" i="427"/>
  <c r="AK17" i="427"/>
  <c r="DV17" i="427" s="1"/>
  <c r="AL17" i="427"/>
  <c r="AM17" i="427"/>
  <c r="AN17" i="427"/>
  <c r="AO17" i="427"/>
  <c r="AQ17" i="427"/>
  <c r="AP17" i="427"/>
  <c r="AH18" i="427"/>
  <c r="AI18" i="427"/>
  <c r="DT18" i="427" s="1"/>
  <c r="EF18" i="427" s="1"/>
  <c r="AJ18" i="427"/>
  <c r="AK18" i="427"/>
  <c r="AL18" i="427"/>
  <c r="DW18" i="427" s="1"/>
  <c r="EI18" i="427" s="1"/>
  <c r="AM18" i="427"/>
  <c r="AN18" i="427"/>
  <c r="DY18" i="427" s="1"/>
  <c r="EK18" i="427" s="1"/>
  <c r="AO18" i="427"/>
  <c r="AQ18" i="427"/>
  <c r="AP18" i="427"/>
  <c r="EB18" i="427" s="1"/>
  <c r="EN18" i="427" s="1"/>
  <c r="DS8" i="427"/>
  <c r="DT8" i="427"/>
  <c r="EF8" i="427" s="1"/>
  <c r="DZ8" i="427"/>
  <c r="EL8" i="427" s="1"/>
  <c r="EB8" i="427"/>
  <c r="EN8" i="427" s="1"/>
  <c r="DH8" i="427"/>
  <c r="DI8" i="427"/>
  <c r="DJ8" i="427"/>
  <c r="DK8" i="427"/>
  <c r="DL8" i="427"/>
  <c r="DM8" i="427"/>
  <c r="DN8" i="427"/>
  <c r="DO8" i="427"/>
  <c r="DP8" i="427"/>
  <c r="DQ8" i="427"/>
  <c r="IB8" i="427"/>
  <c r="DC9" i="427"/>
  <c r="CW9" i="427"/>
  <c r="DS9" i="427" s="1"/>
  <c r="CX9" i="427"/>
  <c r="CY9" i="427"/>
  <c r="DJ9" i="427" s="1"/>
  <c r="DU9" i="427"/>
  <c r="EG9" i="427" s="1"/>
  <c r="CZ9" i="427"/>
  <c r="DK9" i="427" s="1"/>
  <c r="DA9" i="427"/>
  <c r="DW9" i="427" s="1"/>
  <c r="EI9" i="427" s="1"/>
  <c r="DB9" i="427"/>
  <c r="DX9" i="427" s="1"/>
  <c r="EJ9" i="427" s="1"/>
  <c r="DD9" i="427"/>
  <c r="DE9" i="427"/>
  <c r="EA9" i="427"/>
  <c r="EM9" i="427" s="1"/>
  <c r="DF9" i="427"/>
  <c r="DI9" i="427"/>
  <c r="DL9" i="427"/>
  <c r="DM9" i="427"/>
  <c r="DN9" i="427"/>
  <c r="DO9" i="427"/>
  <c r="DP9" i="427"/>
  <c r="AU9" i="427"/>
  <c r="DC10" i="427"/>
  <c r="DY10" i="427"/>
  <c r="EK10" i="427" s="1"/>
  <c r="CW10" i="427"/>
  <c r="DS10" i="427"/>
  <c r="EE10" i="427" s="1"/>
  <c r="CX10" i="427"/>
  <c r="DI10" i="427" s="1"/>
  <c r="CY10" i="427"/>
  <c r="DJ10" i="427" s="1"/>
  <c r="CZ10" i="427"/>
  <c r="DV10" i="427"/>
  <c r="EH10" i="427" s="1"/>
  <c r="DA10" i="427"/>
  <c r="DL10" i="427" s="1"/>
  <c r="DB10" i="427"/>
  <c r="GG10" i="427" s="1"/>
  <c r="GT10" i="427" s="1"/>
  <c r="DD10" i="427"/>
  <c r="DZ10" i="427"/>
  <c r="EL10" i="427" s="1"/>
  <c r="DE10" i="427"/>
  <c r="EA10" i="427"/>
  <c r="EM10" i="427" s="1"/>
  <c r="DF10" i="427"/>
  <c r="DH10" i="427"/>
  <c r="DK10" i="427"/>
  <c r="DN10" i="427"/>
  <c r="DO10" i="427"/>
  <c r="DP10" i="427"/>
  <c r="DQ10" i="427"/>
  <c r="DR8" i="427"/>
  <c r="AT9" i="427"/>
  <c r="AV9" i="427"/>
  <c r="GD9" i="427" s="1"/>
  <c r="GQ9" i="427" s="1"/>
  <c r="AW9" i="427"/>
  <c r="AX9" i="427"/>
  <c r="AY9" i="427"/>
  <c r="AZ9" i="427"/>
  <c r="BA9" i="427"/>
  <c r="GI9" i="427" s="1"/>
  <c r="GV9" i="427" s="1"/>
  <c r="BB9" i="427"/>
  <c r="BC9" i="427"/>
  <c r="DG9" i="427"/>
  <c r="DR9" i="427"/>
  <c r="GC9" i="427"/>
  <c r="GF9" i="427"/>
  <c r="GH9" i="427"/>
  <c r="GU9" i="427" s="1"/>
  <c r="GK9" i="427"/>
  <c r="GX9" i="427" s="1"/>
  <c r="GL9" i="427"/>
  <c r="GP9" i="427"/>
  <c r="GS9" i="427"/>
  <c r="GY9" i="427"/>
  <c r="AT10" i="427"/>
  <c r="AV10" i="427"/>
  <c r="AW10" i="427"/>
  <c r="AX10" i="427"/>
  <c r="GF10" i="427" s="1"/>
  <c r="GS10" i="427" s="1"/>
  <c r="AY10" i="427"/>
  <c r="AZ10" i="427"/>
  <c r="GH10" i="427" s="1"/>
  <c r="GU10" i="427" s="1"/>
  <c r="BA10" i="427"/>
  <c r="GI10" i="427" s="1"/>
  <c r="GV10" i="427" s="1"/>
  <c r="BB10" i="427"/>
  <c r="BC10" i="427"/>
  <c r="GK10" i="427" s="1"/>
  <c r="GX10" i="427" s="1"/>
  <c r="DG10" i="427"/>
  <c r="DR10" i="427"/>
  <c r="GE10" i="427"/>
  <c r="GR10" i="427" s="1"/>
  <c r="GJ10" i="427"/>
  <c r="GW10" i="427" s="1"/>
  <c r="GL10" i="427"/>
  <c r="GY10" i="427" s="1"/>
  <c r="CW11" i="427"/>
  <c r="DS11" i="427" s="1"/>
  <c r="EE11" i="427" s="1"/>
  <c r="CX11" i="427"/>
  <c r="DT11" i="427" s="1"/>
  <c r="EF11" i="427" s="1"/>
  <c r="CY11" i="427"/>
  <c r="GD11" i="427" s="1"/>
  <c r="GQ11" i="427" s="1"/>
  <c r="CZ11" i="427"/>
  <c r="DA11" i="427"/>
  <c r="DB11" i="427"/>
  <c r="GG11" i="427" s="1"/>
  <c r="GT11" i="427" s="1"/>
  <c r="DC11" i="427"/>
  <c r="DD11" i="427"/>
  <c r="DE11" i="427"/>
  <c r="DF11" i="427"/>
  <c r="DG11" i="427"/>
  <c r="DR11" i="427" s="1"/>
  <c r="DH11" i="427"/>
  <c r="DI11" i="427"/>
  <c r="DK11" i="427"/>
  <c r="DL11" i="427"/>
  <c r="DM11" i="427"/>
  <c r="DP11" i="427"/>
  <c r="DQ11" i="427"/>
  <c r="IB11" i="427"/>
  <c r="AT12" i="427"/>
  <c r="AU12" i="427"/>
  <c r="GC12" i="427" s="1"/>
  <c r="GP12" i="427" s="1"/>
  <c r="AV12" i="427"/>
  <c r="GD12" i="427" s="1"/>
  <c r="GQ12" i="427" s="1"/>
  <c r="AW12" i="427"/>
  <c r="AX12" i="427"/>
  <c r="AY12" i="427"/>
  <c r="AZ12" i="427"/>
  <c r="BA12" i="427"/>
  <c r="GI12" i="427" s="1"/>
  <c r="GV12" i="427" s="1"/>
  <c r="BB12" i="427"/>
  <c r="GJ12" i="427" s="1"/>
  <c r="GW12" i="427" s="1"/>
  <c r="BC12" i="427"/>
  <c r="GK12" i="427" s="1"/>
  <c r="GX12" i="427" s="1"/>
  <c r="CW12" i="427"/>
  <c r="CX12" i="427"/>
  <c r="CY12" i="427"/>
  <c r="CZ12" i="427"/>
  <c r="DK12" i="427" s="1"/>
  <c r="DA12" i="427"/>
  <c r="DB12" i="427"/>
  <c r="DC12" i="427"/>
  <c r="DD12" i="427"/>
  <c r="DO12" i="427" s="1"/>
  <c r="DE12" i="427"/>
  <c r="GL12" i="427" s="1"/>
  <c r="GY12" i="427" s="1"/>
  <c r="DF12" i="427"/>
  <c r="DG12" i="427"/>
  <c r="DH12" i="427"/>
  <c r="DI12" i="427"/>
  <c r="DJ12" i="427"/>
  <c r="DM12" i="427"/>
  <c r="DN12" i="427"/>
  <c r="DP12" i="427"/>
  <c r="DQ12" i="427"/>
  <c r="DR12" i="427"/>
  <c r="DT12" i="427"/>
  <c r="EF12" i="427" s="1"/>
  <c r="DX12" i="427"/>
  <c r="EJ12" i="427" s="1"/>
  <c r="DY12" i="427"/>
  <c r="EK12" i="427" s="1"/>
  <c r="EB12" i="427"/>
  <c r="EN12" i="427" s="1"/>
  <c r="GB12" i="427"/>
  <c r="GO12" i="427" s="1"/>
  <c r="GE12" i="427"/>
  <c r="GR12" i="427" s="1"/>
  <c r="GG12" i="427"/>
  <c r="GT12" i="427" s="1"/>
  <c r="GH12" i="427"/>
  <c r="GU12" i="427" s="1"/>
  <c r="AT13" i="427"/>
  <c r="GB13" i="427" s="1"/>
  <c r="AU13" i="427"/>
  <c r="GC13" i="427" s="1"/>
  <c r="GP13" i="427" s="1"/>
  <c r="AV13" i="427"/>
  <c r="GD13" i="427" s="1"/>
  <c r="GQ13" i="427" s="1"/>
  <c r="AW13" i="427"/>
  <c r="AX13" i="427"/>
  <c r="GF13" i="427" s="1"/>
  <c r="GS13" i="427" s="1"/>
  <c r="AY13" i="427"/>
  <c r="GG13" i="427" s="1"/>
  <c r="GT13" i="427" s="1"/>
  <c r="AZ13" i="427"/>
  <c r="BB13" i="427"/>
  <c r="BC13" i="427"/>
  <c r="GK13" i="427" s="1"/>
  <c r="GX13" i="427" s="1"/>
  <c r="BF13" i="427"/>
  <c r="CW13" i="427"/>
  <c r="DH13" i="427" s="1"/>
  <c r="CX13" i="427"/>
  <c r="CY13" i="427"/>
  <c r="CZ13" i="427"/>
  <c r="GE13" i="427" s="1"/>
  <c r="GR13" i="427" s="1"/>
  <c r="DA13" i="427"/>
  <c r="DL13" i="427" s="1"/>
  <c r="DB13" i="427"/>
  <c r="DC13" i="427"/>
  <c r="DD13" i="427"/>
  <c r="DE13" i="427"/>
  <c r="DP13" i="427" s="1"/>
  <c r="DF13" i="427"/>
  <c r="DG13" i="427"/>
  <c r="DI13" i="427"/>
  <c r="DJ13" i="427"/>
  <c r="DK13" i="427"/>
  <c r="DN13" i="427"/>
  <c r="DO13" i="427"/>
  <c r="DQ13" i="427"/>
  <c r="DR13" i="427"/>
  <c r="DS13" i="427"/>
  <c r="EE13" i="427" s="1"/>
  <c r="DU13" i="427"/>
  <c r="DV13" i="427"/>
  <c r="DY13" i="427"/>
  <c r="EK13" i="427" s="1"/>
  <c r="DZ13" i="427"/>
  <c r="EG13" i="427"/>
  <c r="EH13" i="427"/>
  <c r="EL13" i="427"/>
  <c r="GH13" i="427"/>
  <c r="GU13" i="427" s="1"/>
  <c r="GJ13" i="427"/>
  <c r="GW13" i="427" s="1"/>
  <c r="GL13" i="427"/>
  <c r="GY13" i="427"/>
  <c r="AT14" i="427"/>
  <c r="AU14" i="427"/>
  <c r="GC14" i="427" s="1"/>
  <c r="AV14" i="427"/>
  <c r="GD14" i="427" s="1"/>
  <c r="GQ14" i="427" s="1"/>
  <c r="AW14" i="427"/>
  <c r="GE14" i="427" s="1"/>
  <c r="GR14" i="427" s="1"/>
  <c r="AX14" i="427"/>
  <c r="AY14" i="427"/>
  <c r="AZ14" i="427"/>
  <c r="GH14" i="427" s="1"/>
  <c r="GU14" i="427" s="1"/>
  <c r="BA14" i="427"/>
  <c r="BB14" i="427"/>
  <c r="BC14" i="427"/>
  <c r="BF14" i="427"/>
  <c r="BP14" i="427"/>
  <c r="CW14" i="427"/>
  <c r="DH14" i="427" s="1"/>
  <c r="CX14" i="427"/>
  <c r="DI14" i="427" s="1"/>
  <c r="CY14" i="427"/>
  <c r="CZ14" i="427"/>
  <c r="DA14" i="427"/>
  <c r="DL14" i="427" s="1"/>
  <c r="DB14" i="427"/>
  <c r="GG14" i="427" s="1"/>
  <c r="GT14" i="427" s="1"/>
  <c r="DC14" i="427"/>
  <c r="DD14" i="427"/>
  <c r="DE14" i="427"/>
  <c r="GL14" i="427" s="1"/>
  <c r="GY14" i="427" s="1"/>
  <c r="DF14" i="427"/>
  <c r="GJ14" i="427" s="1"/>
  <c r="GW14" i="427" s="1"/>
  <c r="DG14" i="427"/>
  <c r="DJ14" i="427"/>
  <c r="DK14" i="427"/>
  <c r="DN14" i="427"/>
  <c r="DO14" i="427"/>
  <c r="DR14" i="427"/>
  <c r="DS14" i="427"/>
  <c r="EE14" i="427" s="1"/>
  <c r="DV14" i="427"/>
  <c r="DY14" i="427"/>
  <c r="EK14" i="427" s="1"/>
  <c r="DZ14" i="427"/>
  <c r="EL14" i="427" s="1"/>
  <c r="EH14" i="427"/>
  <c r="GB14" i="427"/>
  <c r="GI14" i="427"/>
  <c r="GK14" i="427"/>
  <c r="GO14" i="427"/>
  <c r="GV14" i="427"/>
  <c r="GX14" i="427"/>
  <c r="AT15" i="427"/>
  <c r="AU15" i="427"/>
  <c r="BF15" i="427" s="1"/>
  <c r="AV15" i="427"/>
  <c r="GD15" i="427" s="1"/>
  <c r="GQ15" i="427" s="1"/>
  <c r="AW15" i="427"/>
  <c r="GE15" i="427" s="1"/>
  <c r="AX15" i="427"/>
  <c r="AY15" i="427"/>
  <c r="AZ15" i="427"/>
  <c r="GH15" i="427" s="1"/>
  <c r="GU15" i="427" s="1"/>
  <c r="BA15" i="427"/>
  <c r="BB15" i="427"/>
  <c r="BC15" i="427"/>
  <c r="GK15" i="427" s="1"/>
  <c r="GX15" i="427" s="1"/>
  <c r="CW15" i="427"/>
  <c r="DH15" i="427" s="1"/>
  <c r="CX15" i="427"/>
  <c r="DI15" i="427" s="1"/>
  <c r="CY15" i="427"/>
  <c r="CZ15" i="427"/>
  <c r="DA15" i="427"/>
  <c r="DB15" i="427"/>
  <c r="DC15" i="427"/>
  <c r="DY15" i="427" s="1"/>
  <c r="EK15" i="427" s="1"/>
  <c r="DD15" i="427"/>
  <c r="DO15" i="427" s="1"/>
  <c r="DE15" i="427"/>
  <c r="GL15" i="427" s="1"/>
  <c r="GY15" i="427" s="1"/>
  <c r="DF15" i="427"/>
  <c r="DQ15" i="427" s="1"/>
  <c r="DG15" i="427"/>
  <c r="DJ15" i="427"/>
  <c r="DK15" i="427"/>
  <c r="DN15" i="427"/>
  <c r="DR15" i="427"/>
  <c r="DS15" i="427"/>
  <c r="EE15" i="427" s="1"/>
  <c r="DZ15" i="427"/>
  <c r="EL15" i="427" s="1"/>
  <c r="EA15" i="427"/>
  <c r="EM15" i="427" s="1"/>
  <c r="EG15" i="427"/>
  <c r="GB15" i="427"/>
  <c r="GO15" i="427" s="1"/>
  <c r="GG15" i="427"/>
  <c r="GT15" i="427" s="1"/>
  <c r="GI15" i="427"/>
  <c r="GR15" i="427"/>
  <c r="GV15" i="427"/>
  <c r="AT16" i="427"/>
  <c r="AU16" i="427"/>
  <c r="IB16" i="427" s="1"/>
  <c r="AV16" i="427"/>
  <c r="GD16" i="427" s="1"/>
  <c r="GQ16" i="427" s="1"/>
  <c r="AW16" i="427"/>
  <c r="GE16" i="427" s="1"/>
  <c r="GR16" i="427" s="1"/>
  <c r="AX16" i="427"/>
  <c r="AY16" i="427"/>
  <c r="GG16" i="427" s="1"/>
  <c r="GT16" i="427" s="1"/>
  <c r="AZ16" i="427"/>
  <c r="GH16" i="427" s="1"/>
  <c r="GU16" i="427" s="1"/>
  <c r="BA16" i="427"/>
  <c r="BB16" i="427"/>
  <c r="BC16" i="427"/>
  <c r="CW16" i="427"/>
  <c r="DH16" i="427" s="1"/>
  <c r="CX16" i="427"/>
  <c r="DT16" i="427" s="1"/>
  <c r="EF16" i="427" s="1"/>
  <c r="CY16" i="427"/>
  <c r="CZ16" i="427"/>
  <c r="DA16" i="427"/>
  <c r="DL16" i="427" s="1"/>
  <c r="DB16" i="427"/>
  <c r="DX16" i="427" s="1"/>
  <c r="EJ16" i="427" s="1"/>
  <c r="DC16" i="427"/>
  <c r="DD16" i="427"/>
  <c r="DO16" i="427" s="1"/>
  <c r="DE16" i="427"/>
  <c r="DF16" i="427"/>
  <c r="EB16" i="427" s="1"/>
  <c r="EN16" i="427" s="1"/>
  <c r="DG16" i="427"/>
  <c r="DJ16" i="427"/>
  <c r="DK16" i="427"/>
  <c r="DN16" i="427"/>
  <c r="DR16" i="427"/>
  <c r="DS16" i="427"/>
  <c r="EE16" i="427" s="1"/>
  <c r="DU16" i="427"/>
  <c r="DV16" i="427"/>
  <c r="EH16" i="427" s="1"/>
  <c r="DY16" i="427"/>
  <c r="DZ16" i="427"/>
  <c r="EA16" i="427"/>
  <c r="EM16" i="427" s="1"/>
  <c r="EG16" i="427"/>
  <c r="EK16" i="427"/>
  <c r="EL16" i="427"/>
  <c r="GB16" i="427"/>
  <c r="GC16" i="427"/>
  <c r="GI16" i="427"/>
  <c r="GJ16" i="427"/>
  <c r="GK16" i="427"/>
  <c r="GO16" i="427"/>
  <c r="GV16" i="427"/>
  <c r="GW16" i="427"/>
  <c r="GX16" i="427"/>
  <c r="AT17" i="427"/>
  <c r="BF17" i="427" s="1"/>
  <c r="AU17" i="427"/>
  <c r="GC17" i="427" s="1"/>
  <c r="GP17" i="427" s="1"/>
  <c r="AV17" i="427"/>
  <c r="GD17" i="427" s="1"/>
  <c r="GQ17" i="427" s="1"/>
  <c r="AW17" i="427"/>
  <c r="AX17" i="427"/>
  <c r="AY17" i="427"/>
  <c r="AZ17" i="427"/>
  <c r="BA17" i="427"/>
  <c r="BB17" i="427"/>
  <c r="BC17" i="427"/>
  <c r="CW17" i="427"/>
  <c r="DH17" i="427" s="1"/>
  <c r="EC17" i="427" s="1"/>
  <c r="EO17" i="427" s="1"/>
  <c r="CX17" i="427"/>
  <c r="DT17" i="427" s="1"/>
  <c r="CY17" i="427"/>
  <c r="CZ17" i="427"/>
  <c r="DA17" i="427"/>
  <c r="DL17" i="427" s="1"/>
  <c r="DB17" i="427"/>
  <c r="GG17" i="427" s="1"/>
  <c r="GT17" i="427" s="1"/>
  <c r="DC17" i="427"/>
  <c r="DN17" i="427" s="1"/>
  <c r="DD17" i="427"/>
  <c r="DO17" i="427" s="1"/>
  <c r="DE17" i="427"/>
  <c r="GL17" i="427" s="1"/>
  <c r="GY17" i="427" s="1"/>
  <c r="DF17" i="427"/>
  <c r="EB17" i="427" s="1"/>
  <c r="EN17" i="427" s="1"/>
  <c r="DG17" i="427"/>
  <c r="DI17" i="427"/>
  <c r="DJ17" i="427"/>
  <c r="DK17" i="427"/>
  <c r="DM17" i="427"/>
  <c r="DP17" i="427"/>
  <c r="DQ17" i="427"/>
  <c r="DR17" i="427"/>
  <c r="DS17" i="427"/>
  <c r="EE17" i="427" s="1"/>
  <c r="DU17" i="427"/>
  <c r="EG17" i="427" s="1"/>
  <c r="DX17" i="427"/>
  <c r="EJ17" i="427" s="1"/>
  <c r="DZ17" i="427"/>
  <c r="EA17" i="427"/>
  <c r="EM17" i="427" s="1"/>
  <c r="EF17" i="427"/>
  <c r="EL17" i="427"/>
  <c r="GB17" i="427"/>
  <c r="GE17" i="427"/>
  <c r="GH17" i="427"/>
  <c r="GU17" i="427" s="1"/>
  <c r="GI17" i="427"/>
  <c r="GK17" i="427"/>
  <c r="GX17" i="427" s="1"/>
  <c r="GR17" i="427"/>
  <c r="GV17" i="427"/>
  <c r="AT18" i="427"/>
  <c r="GM18" i="427" s="1"/>
  <c r="AU18" i="427"/>
  <c r="GC18" i="427" s="1"/>
  <c r="AV18" i="427"/>
  <c r="GD18" i="427" s="1"/>
  <c r="GQ18" i="427" s="1"/>
  <c r="AW18" i="427"/>
  <c r="AX18" i="427"/>
  <c r="AY18" i="427"/>
  <c r="GG18" i="427" s="1"/>
  <c r="GT18" i="427" s="1"/>
  <c r="AZ18" i="427"/>
  <c r="BA18" i="427"/>
  <c r="BB18" i="427"/>
  <c r="BC18" i="427"/>
  <c r="CW18" i="427"/>
  <c r="CX18" i="427"/>
  <c r="CY18" i="427"/>
  <c r="CZ18" i="427"/>
  <c r="DK18" i="427" s="1"/>
  <c r="DA18" i="427"/>
  <c r="DL18" i="427" s="1"/>
  <c r="DB18" i="427"/>
  <c r="DM18" i="427" s="1"/>
  <c r="DC18" i="427"/>
  <c r="DD18" i="427"/>
  <c r="DE18" i="427"/>
  <c r="GL18" i="427" s="1"/>
  <c r="GY18" i="427" s="1"/>
  <c r="DF18" i="427"/>
  <c r="DG18" i="427"/>
  <c r="DH18" i="427"/>
  <c r="DI18" i="427"/>
  <c r="DJ18" i="427"/>
  <c r="DN18" i="427"/>
  <c r="DO18" i="427"/>
  <c r="DP18" i="427"/>
  <c r="DQ18" i="427"/>
  <c r="DR18" i="427"/>
  <c r="DS18" i="427"/>
  <c r="EE18" i="427" s="1"/>
  <c r="DU18" i="427"/>
  <c r="DZ18" i="427"/>
  <c r="EL18" i="427" s="1"/>
  <c r="EA18" i="427"/>
  <c r="EM18" i="427" s="1"/>
  <c r="EG18" i="427"/>
  <c r="GB18" i="427"/>
  <c r="GE18" i="427"/>
  <c r="GR18" i="427" s="1"/>
  <c r="GF18" i="427"/>
  <c r="GS18" i="427" s="1"/>
  <c r="GH18" i="427"/>
  <c r="GU18" i="427" s="1"/>
  <c r="GI18" i="427"/>
  <c r="GJ18" i="427"/>
  <c r="GW18" i="427" s="1"/>
  <c r="GK18" i="427"/>
  <c r="GO18" i="427"/>
  <c r="GV18" i="427"/>
  <c r="GX18" i="427"/>
  <c r="IB10" i="427" l="1"/>
  <c r="AR10" i="427"/>
  <c r="AR8" i="427"/>
  <c r="BG10" i="427"/>
  <c r="BR10" i="427" s="1"/>
  <c r="DY8" i="427"/>
  <c r="EK8" i="427" s="1"/>
  <c r="DW11" i="427"/>
  <c r="EI11" i="427" s="1"/>
  <c r="BG9" i="427"/>
  <c r="BS9" i="427" s="1"/>
  <c r="BF12" i="427"/>
  <c r="GE11" i="427"/>
  <c r="GR11" i="427" s="1"/>
  <c r="GM8" i="427"/>
  <c r="BF11" i="427"/>
  <c r="GM10" i="427"/>
  <c r="EH17" i="427"/>
  <c r="ED17" i="427"/>
  <c r="BM10" i="427"/>
  <c r="BP10" i="427"/>
  <c r="BQ10" i="427"/>
  <c r="BJ10" i="427"/>
  <c r="BH10" i="427"/>
  <c r="BH15" i="427"/>
  <c r="BN15" i="427"/>
  <c r="BO15" i="427"/>
  <c r="BR15" i="427"/>
  <c r="BQ15" i="427"/>
  <c r="BS15" i="427"/>
  <c r="BI15" i="427"/>
  <c r="IJ15" i="427" s="1"/>
  <c r="BM15" i="427"/>
  <c r="BP15" i="427"/>
  <c r="BJ15" i="427"/>
  <c r="HP18" i="427"/>
  <c r="HH18" i="427"/>
  <c r="EC18" i="427"/>
  <c r="EO18" i="427" s="1"/>
  <c r="HF18" i="427"/>
  <c r="BH9" i="427"/>
  <c r="BN9" i="427"/>
  <c r="HK18" i="427"/>
  <c r="EE9" i="427"/>
  <c r="HE18" i="427"/>
  <c r="GP14" i="427"/>
  <c r="BN16" i="427"/>
  <c r="BR16" i="427"/>
  <c r="BI16" i="427"/>
  <c r="BQ16" i="427"/>
  <c r="BS16" i="427"/>
  <c r="BH16" i="427"/>
  <c r="BP16" i="427"/>
  <c r="BM16" i="427"/>
  <c r="BO16" i="427"/>
  <c r="BJ16" i="427"/>
  <c r="HD18" i="427"/>
  <c r="EP17" i="427"/>
  <c r="HA18" i="427"/>
  <c r="HI18" i="427" s="1"/>
  <c r="GN18" i="427"/>
  <c r="GP18" i="427"/>
  <c r="EZ17" i="427"/>
  <c r="CO26" i="102"/>
  <c r="GO28" i="427"/>
  <c r="EE40" i="427"/>
  <c r="IB18" i="427"/>
  <c r="DI16" i="427"/>
  <c r="DM15" i="427"/>
  <c r="GM15" i="427" s="1"/>
  <c r="DX15" i="427"/>
  <c r="EJ15" i="427" s="1"/>
  <c r="GO13" i="427"/>
  <c r="IB12" i="427"/>
  <c r="BF10" i="427"/>
  <c r="GB10" i="427"/>
  <c r="BG18" i="427"/>
  <c r="AR16" i="427"/>
  <c r="EB14" i="427"/>
  <c r="EN14" i="427" s="1"/>
  <c r="DT14" i="427"/>
  <c r="IB14" i="427"/>
  <c r="GB8" i="427"/>
  <c r="BF8" i="427"/>
  <c r="BH17" i="102"/>
  <c r="CL17" i="102"/>
  <c r="BI14" i="102"/>
  <c r="CJ11" i="102"/>
  <c r="GH19" i="427"/>
  <c r="GU19" i="427" s="1"/>
  <c r="BF19" i="427"/>
  <c r="DT20" i="427"/>
  <c r="GC20" i="427"/>
  <c r="GP20" i="427" s="1"/>
  <c r="DI20" i="427"/>
  <c r="EC20" i="427" s="1"/>
  <c r="EO20" i="427" s="1"/>
  <c r="DY25" i="427"/>
  <c r="EK25" i="427" s="1"/>
  <c r="DM25" i="427"/>
  <c r="DX25" i="427"/>
  <c r="EJ25" i="427" s="1"/>
  <c r="GG25" i="427"/>
  <c r="GT25" i="427" s="1"/>
  <c r="EA32" i="427"/>
  <c r="EM32" i="427" s="1"/>
  <c r="GL32" i="427"/>
  <c r="GY32" i="427" s="1"/>
  <c r="DP32" i="427"/>
  <c r="GC32" i="427"/>
  <c r="GP32" i="427" s="1"/>
  <c r="IB32" i="427"/>
  <c r="BF32" i="427"/>
  <c r="CK39" i="102"/>
  <c r="BJ14" i="427"/>
  <c r="BN14" i="427"/>
  <c r="BO14" i="427"/>
  <c r="BV14" i="427" s="1"/>
  <c r="BH14" i="427"/>
  <c r="BQ14" i="427"/>
  <c r="BS14" i="427"/>
  <c r="BR14" i="427"/>
  <c r="BG13" i="427"/>
  <c r="AR13" i="427"/>
  <c r="HP8" i="427"/>
  <c r="CG100" i="102"/>
  <c r="BG100" i="102"/>
  <c r="BG99" i="102"/>
  <c r="BG98" i="102"/>
  <c r="CG98" i="102"/>
  <c r="CG99" i="102"/>
  <c r="BG96" i="102"/>
  <c r="BG95" i="102"/>
  <c r="CG94" i="102"/>
  <c r="CG97" i="102"/>
  <c r="CG96" i="102"/>
  <c r="BG97" i="102"/>
  <c r="CG95" i="102"/>
  <c r="CG93" i="102"/>
  <c r="CG92" i="102"/>
  <c r="BG92" i="102"/>
  <c r="BG91" i="102"/>
  <c r="CG87" i="102"/>
  <c r="BG90" i="102"/>
  <c r="CG86" i="102"/>
  <c r="BG80" i="102"/>
  <c r="BG84" i="102"/>
  <c r="BG83" i="102"/>
  <c r="BG93" i="102"/>
  <c r="BG88" i="102"/>
  <c r="BG87" i="102"/>
  <c r="CG91" i="102"/>
  <c r="CG88" i="102"/>
  <c r="CG82" i="102"/>
  <c r="CG89" i="102"/>
  <c r="CG90" i="102"/>
  <c r="CG83" i="102"/>
  <c r="BG86" i="102"/>
  <c r="CG79" i="102"/>
  <c r="CG78" i="102"/>
  <c r="CG85" i="102"/>
  <c r="BG82" i="102"/>
  <c r="BG81" i="102"/>
  <c r="CG80" i="102"/>
  <c r="BG78" i="102"/>
  <c r="BG94" i="102"/>
  <c r="BG79" i="102"/>
  <c r="BG77" i="102"/>
  <c r="BG85" i="102"/>
  <c r="CG76" i="102"/>
  <c r="BG73" i="102"/>
  <c r="CG72" i="102"/>
  <c r="BG89" i="102"/>
  <c r="CG81" i="102"/>
  <c r="CG77" i="102"/>
  <c r="BG76" i="102"/>
  <c r="CG75" i="102"/>
  <c r="CG84" i="102"/>
  <c r="BG75" i="102"/>
  <c r="CG74" i="102"/>
  <c r="CG73" i="102"/>
  <c r="BG74" i="102"/>
  <c r="BG72" i="102"/>
  <c r="CG71" i="102"/>
  <c r="BG68" i="102"/>
  <c r="CG67" i="102"/>
  <c r="BG71" i="102"/>
  <c r="CG70" i="102"/>
  <c r="BG67" i="102"/>
  <c r="CG66" i="102"/>
  <c r="BG69" i="102"/>
  <c r="BG66" i="102"/>
  <c r="BG64" i="102"/>
  <c r="CG63" i="102"/>
  <c r="BG70" i="102"/>
  <c r="BG65" i="102"/>
  <c r="CG65" i="102"/>
  <c r="CG62" i="102"/>
  <c r="CG61" i="102"/>
  <c r="BG58" i="102"/>
  <c r="BG63" i="102"/>
  <c r="CG64" i="102"/>
  <c r="CG60" i="102"/>
  <c r="BG59" i="102"/>
  <c r="BG56" i="102"/>
  <c r="CG55" i="102"/>
  <c r="CG59" i="102"/>
  <c r="CG57" i="102"/>
  <c r="CG68" i="102"/>
  <c r="BG55" i="102"/>
  <c r="CG54" i="102"/>
  <c r="BG51" i="102"/>
  <c r="CG69" i="102"/>
  <c r="BG62" i="102"/>
  <c r="BG61" i="102"/>
  <c r="CG58" i="102"/>
  <c r="BG60" i="102"/>
  <c r="BG54" i="102"/>
  <c r="CG52" i="102"/>
  <c r="CG50" i="102"/>
  <c r="BG47" i="102"/>
  <c r="CG46" i="102"/>
  <c r="BG53" i="102"/>
  <c r="CG53" i="102"/>
  <c r="CG51" i="102"/>
  <c r="BG50" i="102"/>
  <c r="CG49" i="102"/>
  <c r="BG46" i="102"/>
  <c r="CG45" i="102"/>
  <c r="BG57" i="102"/>
  <c r="CG56" i="102"/>
  <c r="BG52" i="102"/>
  <c r="BG48" i="102"/>
  <c r="CG47" i="102"/>
  <c r="BG44" i="102"/>
  <c r="BG45" i="102"/>
  <c r="BG42" i="102"/>
  <c r="CG41" i="102"/>
  <c r="BG38" i="102"/>
  <c r="CG37" i="102"/>
  <c r="BG49" i="102"/>
  <c r="BG41" i="102"/>
  <c r="CG40" i="102"/>
  <c r="BG37" i="102"/>
  <c r="CG36" i="102"/>
  <c r="CG43" i="102"/>
  <c r="BG40" i="102"/>
  <c r="CG39" i="102"/>
  <c r="BG36" i="102"/>
  <c r="BG43" i="102"/>
  <c r="CG42" i="102"/>
  <c r="BG39" i="102"/>
  <c r="CG38" i="102"/>
  <c r="BG35" i="102"/>
  <c r="CG34" i="102"/>
  <c r="BG34" i="102"/>
  <c r="BG32" i="102"/>
  <c r="CG31" i="102"/>
  <c r="BG26" i="102"/>
  <c r="BG33" i="102"/>
  <c r="BG31" i="102"/>
  <c r="CG35" i="102"/>
  <c r="CG33" i="102"/>
  <c r="CG28" i="102"/>
  <c r="BG30" i="102"/>
  <c r="CG29" i="102"/>
  <c r="CG27" i="102"/>
  <c r="CH27" i="102" s="1"/>
  <c r="CG48" i="102"/>
  <c r="CG32" i="102"/>
  <c r="BG29" i="102"/>
  <c r="BG25" i="102"/>
  <c r="BG23" i="102"/>
  <c r="CG22" i="102"/>
  <c r="BG19" i="102"/>
  <c r="CG30" i="102"/>
  <c r="BG28" i="102"/>
  <c r="CG26" i="102"/>
  <c r="BG22" i="102"/>
  <c r="CG21" i="102"/>
  <c r="CG44" i="102"/>
  <c r="CG25" i="102"/>
  <c r="CG24" i="102"/>
  <c r="BG21" i="102"/>
  <c r="CG20" i="102"/>
  <c r="BG9" i="102"/>
  <c r="BG14" i="102"/>
  <c r="CG13" i="102"/>
  <c r="BG13" i="102"/>
  <c r="BG8" i="102"/>
  <c r="CG23" i="102"/>
  <c r="CH23" i="102" s="1"/>
  <c r="CG12" i="102"/>
  <c r="CH12" i="102" s="1"/>
  <c r="BG27" i="102"/>
  <c r="CG19" i="102"/>
  <c r="BG12" i="102"/>
  <c r="CG18" i="102"/>
  <c r="BG24" i="102"/>
  <c r="BG11" i="102"/>
  <c r="CG17" i="102"/>
  <c r="BG18" i="102"/>
  <c r="BG20" i="102"/>
  <c r="CG16" i="102"/>
  <c r="BG17" i="102"/>
  <c r="CJ19" i="102"/>
  <c r="DX18" i="427"/>
  <c r="EJ18" i="427" s="1"/>
  <c r="GF17" i="427"/>
  <c r="GS17" i="427" s="1"/>
  <c r="DL15" i="427"/>
  <c r="DW15" i="427"/>
  <c r="EI15" i="427" s="1"/>
  <c r="AR17" i="427"/>
  <c r="AR14" i="427"/>
  <c r="DW10" i="427"/>
  <c r="BG8" i="427"/>
  <c r="BR16" i="102"/>
  <c r="CG15" i="102"/>
  <c r="GI11" i="427"/>
  <c r="GV11" i="427" s="1"/>
  <c r="CK11" i="102"/>
  <c r="GC24" i="427"/>
  <c r="GP24" i="427" s="1"/>
  <c r="CP27" i="102"/>
  <c r="AR36" i="427"/>
  <c r="BG36" i="427"/>
  <c r="DS36" i="427"/>
  <c r="CP13" i="102"/>
  <c r="BH19" i="427"/>
  <c r="BP19" i="427"/>
  <c r="BR19" i="427"/>
  <c r="BI19" i="427"/>
  <c r="IJ19" i="427" s="1"/>
  <c r="BN19" i="427"/>
  <c r="BQ19" i="427"/>
  <c r="BJ19" i="427"/>
  <c r="BS19" i="427"/>
  <c r="BO19" i="427"/>
  <c r="BM19" i="427"/>
  <c r="BK21" i="102"/>
  <c r="HP23" i="427"/>
  <c r="HP25" i="427"/>
  <c r="DU29" i="427"/>
  <c r="EG29" i="427" s="1"/>
  <c r="GD29" i="427"/>
  <c r="GQ29" i="427" s="1"/>
  <c r="DJ29" i="427"/>
  <c r="GM29" i="427" s="1"/>
  <c r="BK38" i="427"/>
  <c r="BI16" i="102"/>
  <c r="BT16" i="102" s="1"/>
  <c r="DT22" i="427"/>
  <c r="EF22" i="427" s="1"/>
  <c r="IB22" i="427"/>
  <c r="BF18" i="427"/>
  <c r="GO17" i="427"/>
  <c r="GL11" i="427"/>
  <c r="GY11" i="427" s="1"/>
  <c r="EA11" i="427"/>
  <c r="EM11" i="427" s="1"/>
  <c r="GE9" i="427"/>
  <c r="GR9" i="427" s="1"/>
  <c r="EB15" i="427"/>
  <c r="EN15" i="427" s="1"/>
  <c r="DT15" i="427"/>
  <c r="AR15" i="427"/>
  <c r="IB15" i="427"/>
  <c r="DV18" i="427"/>
  <c r="BF16" i="427"/>
  <c r="GF15" i="427"/>
  <c r="GS15" i="427" s="1"/>
  <c r="HP15" i="427" s="1"/>
  <c r="GF14" i="427"/>
  <c r="GS14" i="427" s="1"/>
  <c r="HP14" i="427" s="1"/>
  <c r="IB13" i="427"/>
  <c r="DO11" i="427"/>
  <c r="DZ11" i="427"/>
  <c r="EL11" i="427" s="1"/>
  <c r="BF9" i="427"/>
  <c r="EC8" i="427"/>
  <c r="EO8" i="427" s="1"/>
  <c r="DV9" i="427"/>
  <c r="EH9" i="427" s="1"/>
  <c r="CM12" i="102"/>
  <c r="CK10" i="102"/>
  <c r="CG9" i="102"/>
  <c r="GB11" i="427"/>
  <c r="CH19" i="102"/>
  <c r="IB17" i="427"/>
  <c r="GM17" i="427"/>
  <c r="DY17" i="427"/>
  <c r="EK17" i="427" s="1"/>
  <c r="GP16" i="427"/>
  <c r="GF16" i="427"/>
  <c r="GS16" i="427" s="1"/>
  <c r="HP16" i="427" s="1"/>
  <c r="DQ16" i="427"/>
  <c r="GL16" i="427"/>
  <c r="GY16" i="427" s="1"/>
  <c r="DP16" i="427"/>
  <c r="GC15" i="427"/>
  <c r="DQ14" i="427"/>
  <c r="DN11" i="427"/>
  <c r="GH11" i="427"/>
  <c r="GU11" i="427" s="1"/>
  <c r="GG9" i="427"/>
  <c r="GT9" i="427" s="1"/>
  <c r="HP9" i="427" s="1"/>
  <c r="GJ9" i="427"/>
  <c r="GW9" i="427" s="1"/>
  <c r="DQ9" i="427"/>
  <c r="DW13" i="427"/>
  <c r="EI13" i="427" s="1"/>
  <c r="DV12" i="427"/>
  <c r="EH12" i="427" s="1"/>
  <c r="CH10" i="102"/>
  <c r="BP16" i="102"/>
  <c r="BG10" i="102"/>
  <c r="BI10" i="102"/>
  <c r="BS10" i="102" s="1"/>
  <c r="CO10" i="102"/>
  <c r="DU11" i="427"/>
  <c r="BG11" i="427"/>
  <c r="AR11" i="427"/>
  <c r="AR19" i="427"/>
  <c r="EB20" i="427"/>
  <c r="EN20" i="427" s="1"/>
  <c r="DQ20" i="427"/>
  <c r="GC26" i="427"/>
  <c r="GP26" i="427" s="1"/>
  <c r="IB26" i="427"/>
  <c r="BF26" i="427"/>
  <c r="EC21" i="427"/>
  <c r="EO21" i="427" s="1"/>
  <c r="DH22" i="427"/>
  <c r="GB22" i="427"/>
  <c r="DI24" i="427"/>
  <c r="GM24" i="427" s="1"/>
  <c r="EB26" i="427"/>
  <c r="EN26" i="427" s="1"/>
  <c r="DQ26" i="427"/>
  <c r="GO26" i="427"/>
  <c r="DM13" i="427"/>
  <c r="EC13" i="427" s="1"/>
  <c r="EO13" i="427" s="1"/>
  <c r="DX13" i="427"/>
  <c r="EJ13" i="427" s="1"/>
  <c r="DL12" i="427"/>
  <c r="EC12" i="427" s="1"/>
  <c r="EO12" i="427" s="1"/>
  <c r="DW12" i="427"/>
  <c r="EI12" i="427" s="1"/>
  <c r="GB9" i="427"/>
  <c r="DH9" i="427"/>
  <c r="DT9" i="427"/>
  <c r="EF9" i="427" s="1"/>
  <c r="IB9" i="427"/>
  <c r="AR9" i="427"/>
  <c r="CQ18" i="102"/>
  <c r="BG15" i="102"/>
  <c r="BI15" i="102" s="1"/>
  <c r="CK15" i="102"/>
  <c r="CH15" i="102"/>
  <c r="CG14" i="102"/>
  <c r="CG11" i="102"/>
  <c r="CH11" i="102" s="1"/>
  <c r="GJ17" i="427"/>
  <c r="GW17" i="427" s="1"/>
  <c r="DM16" i="427"/>
  <c r="GM16" i="427" s="1"/>
  <c r="EC15" i="427"/>
  <c r="EO15" i="427" s="1"/>
  <c r="GF12" i="427"/>
  <c r="HP10" i="427"/>
  <c r="DW17" i="427"/>
  <c r="EI17" i="427" s="1"/>
  <c r="DW14" i="427"/>
  <c r="EI14" i="427" s="1"/>
  <c r="CR13" i="102"/>
  <c r="GF11" i="427"/>
  <c r="GS11" i="427" s="1"/>
  <c r="CL21" i="102"/>
  <c r="BG23" i="427"/>
  <c r="EC24" i="427"/>
  <c r="EO24" i="427" s="1"/>
  <c r="BF46" i="427"/>
  <c r="GB46" i="427"/>
  <c r="HB18" i="427"/>
  <c r="ER17" i="427"/>
  <c r="GJ15" i="427"/>
  <c r="GW15" i="427" s="1"/>
  <c r="DM14" i="427"/>
  <c r="DX14" i="427"/>
  <c r="EJ14" i="427" s="1"/>
  <c r="GM11" i="427"/>
  <c r="DX10" i="427"/>
  <c r="EJ10" i="427" s="1"/>
  <c r="DM10" i="427"/>
  <c r="EC10" i="427" s="1"/>
  <c r="EO10" i="427" s="1"/>
  <c r="DW16" i="427"/>
  <c r="EI16" i="427" s="1"/>
  <c r="BI14" i="427"/>
  <c r="IJ14" i="427" s="1"/>
  <c r="DS12" i="427"/>
  <c r="BG12" i="427"/>
  <c r="AR12" i="427"/>
  <c r="CS8" i="102"/>
  <c r="CS10" i="102"/>
  <c r="BI9" i="102"/>
  <c r="BH25" i="102"/>
  <c r="BH99" i="102"/>
  <c r="BH98" i="102"/>
  <c r="BH97" i="102"/>
  <c r="BH100" i="102"/>
  <c r="BH89" i="102"/>
  <c r="BH85" i="102"/>
  <c r="BH96" i="102"/>
  <c r="BH91" i="102"/>
  <c r="BH94" i="102"/>
  <c r="BH90" i="102"/>
  <c r="BH80" i="102"/>
  <c r="BH95" i="102"/>
  <c r="BH93" i="102"/>
  <c r="BH82" i="102"/>
  <c r="BH92" i="102"/>
  <c r="BH84" i="102"/>
  <c r="BH83" i="102"/>
  <c r="BH88" i="102"/>
  <c r="BH81" i="102"/>
  <c r="BH86" i="102"/>
  <c r="BH79" i="102"/>
  <c r="BH77" i="102"/>
  <c r="BH76" i="102"/>
  <c r="BH87" i="102"/>
  <c r="BH73" i="102"/>
  <c r="BH69" i="102"/>
  <c r="BH65" i="102"/>
  <c r="BH75" i="102"/>
  <c r="BH74" i="102"/>
  <c r="BH72" i="102"/>
  <c r="BH68" i="102"/>
  <c r="BH78" i="102"/>
  <c r="BH71" i="102"/>
  <c r="BH67" i="102"/>
  <c r="BH62" i="102"/>
  <c r="BH63" i="102"/>
  <c r="BH60" i="102"/>
  <c r="BH64" i="102"/>
  <c r="BH57" i="102"/>
  <c r="BH53" i="102"/>
  <c r="BH59" i="102"/>
  <c r="BH56" i="102"/>
  <c r="BH70" i="102"/>
  <c r="BH66" i="102"/>
  <c r="BH55" i="102"/>
  <c r="BH51" i="102"/>
  <c r="BH58" i="102"/>
  <c r="BH54" i="102"/>
  <c r="BH47" i="102"/>
  <c r="BH61" i="102"/>
  <c r="BH50" i="102"/>
  <c r="BH46" i="102"/>
  <c r="BH52" i="102"/>
  <c r="BH45" i="102"/>
  <c r="BH44" i="102"/>
  <c r="BH42" i="102"/>
  <c r="BH38" i="102"/>
  <c r="BH49" i="102"/>
  <c r="BH41" i="102"/>
  <c r="BH37" i="102"/>
  <c r="BH33" i="102"/>
  <c r="BH48" i="102"/>
  <c r="BH28" i="102"/>
  <c r="BH39" i="102"/>
  <c r="BH34" i="102"/>
  <c r="BH32" i="102"/>
  <c r="BH40" i="102"/>
  <c r="BH31" i="102"/>
  <c r="BH30" i="102"/>
  <c r="BH24" i="102"/>
  <c r="BH20" i="102"/>
  <c r="BH35" i="102"/>
  <c r="BH36" i="102"/>
  <c r="BH29" i="102"/>
  <c r="BH23" i="102"/>
  <c r="BH19" i="102"/>
  <c r="BH43" i="102"/>
  <c r="BH22" i="102"/>
  <c r="BH15" i="102"/>
  <c r="BH9" i="102"/>
  <c r="BH14" i="102"/>
  <c r="BH13" i="102"/>
  <c r="BH8" i="102"/>
  <c r="BH27" i="102"/>
  <c r="BH12" i="102"/>
  <c r="BH26" i="102"/>
  <c r="BH11" i="102"/>
  <c r="BI11" i="102" s="1"/>
  <c r="BH18" i="102"/>
  <c r="EG21" i="427"/>
  <c r="ED21" i="427"/>
  <c r="GI22" i="427"/>
  <c r="GV22" i="427" s="1"/>
  <c r="BR24" i="427"/>
  <c r="BI24" i="427"/>
  <c r="IJ24" i="427" s="1"/>
  <c r="BN24" i="427"/>
  <c r="BQ24" i="427"/>
  <c r="BO24" i="427"/>
  <c r="BV24" i="427" s="1"/>
  <c r="BS24" i="427"/>
  <c r="BJ24" i="427"/>
  <c r="BM24" i="427"/>
  <c r="BH24" i="427"/>
  <c r="BI30" i="102"/>
  <c r="CK32" i="102"/>
  <c r="CH32" i="102"/>
  <c r="CO18" i="102"/>
  <c r="CK18" i="102"/>
  <c r="GE20" i="427"/>
  <c r="GR20" i="427" s="1"/>
  <c r="BI20" i="102"/>
  <c r="DX20" i="427"/>
  <c r="EJ20" i="427" s="1"/>
  <c r="GD22" i="427"/>
  <c r="GQ22" i="427" s="1"/>
  <c r="BG22" i="427"/>
  <c r="AR22" i="427"/>
  <c r="EC22" i="427"/>
  <c r="EO22" i="427" s="1"/>
  <c r="AR23" i="427"/>
  <c r="CL25" i="102"/>
  <c r="DV26" i="427"/>
  <c r="DK26" i="427"/>
  <c r="CH29" i="102"/>
  <c r="BF30" i="427"/>
  <c r="HP39" i="427"/>
  <c r="GH42" i="427"/>
  <c r="GU42" i="427" s="1"/>
  <c r="DN42" i="427"/>
  <c r="DY42" i="427"/>
  <c r="EK42" i="427" s="1"/>
  <c r="BG17" i="427"/>
  <c r="BI19" i="102"/>
  <c r="DY20" i="427"/>
  <c r="EK20" i="427" s="1"/>
  <c r="GO20" i="427"/>
  <c r="BS20" i="102"/>
  <c r="BP20" i="102"/>
  <c r="HP22" i="427"/>
  <c r="DZ22" i="427"/>
  <c r="EL22" i="427" s="1"/>
  <c r="GO24" i="427"/>
  <c r="BI24" i="102"/>
  <c r="BS24" i="102" s="1"/>
  <c r="DX24" i="427"/>
  <c r="EJ24" i="427" s="1"/>
  <c r="DI25" i="427"/>
  <c r="DT25" i="427"/>
  <c r="EF25" i="427" s="1"/>
  <c r="DV25" i="427"/>
  <c r="EH25" i="427" s="1"/>
  <c r="GE26" i="427"/>
  <c r="BL27" i="102"/>
  <c r="HP33" i="427"/>
  <c r="DP15" i="427"/>
  <c r="DP14" i="427"/>
  <c r="DJ11" i="427"/>
  <c r="EC11" i="427" s="1"/>
  <c r="EO11" i="427" s="1"/>
  <c r="GD10" i="427"/>
  <c r="GQ10" i="427" s="1"/>
  <c r="AR18" i="427"/>
  <c r="EE8" i="427"/>
  <c r="CM8" i="102"/>
  <c r="CJ18" i="102"/>
  <c r="CR17" i="102"/>
  <c r="BQ10" i="102"/>
  <c r="GL19" i="427"/>
  <c r="GY19" i="427" s="1"/>
  <c r="DP19" i="427"/>
  <c r="EA19" i="427"/>
  <c r="EM19" i="427" s="1"/>
  <c r="GG20" i="427"/>
  <c r="GT20" i="427" s="1"/>
  <c r="CH20" i="102"/>
  <c r="DV20" i="427"/>
  <c r="EH20" i="427" s="1"/>
  <c r="DS22" i="427"/>
  <c r="BP24" i="102"/>
  <c r="DQ25" i="427"/>
  <c r="EB25" i="427"/>
  <c r="EN25" i="427" s="1"/>
  <c r="BG25" i="427"/>
  <c r="AR26" i="427"/>
  <c r="EC26" i="427"/>
  <c r="EO26" i="427" s="1"/>
  <c r="GM26" i="427"/>
  <c r="BI27" i="102"/>
  <c r="HD31" i="427"/>
  <c r="EC19" i="427"/>
  <c r="BN21" i="102"/>
  <c r="BI21" i="427"/>
  <c r="BN21" i="427"/>
  <c r="BQ21" i="427"/>
  <c r="BO21" i="427"/>
  <c r="BS21" i="427"/>
  <c r="BJ21" i="427"/>
  <c r="BM21" i="427"/>
  <c r="BH21" i="427"/>
  <c r="BP21" i="427"/>
  <c r="GL23" i="427"/>
  <c r="DP23" i="427"/>
  <c r="GM23" i="427" s="1"/>
  <c r="EA23" i="427"/>
  <c r="EM23" i="427" s="1"/>
  <c r="BR24" i="102"/>
  <c r="BI26" i="427"/>
  <c r="IJ26" i="427" s="1"/>
  <c r="BJ26" i="427"/>
  <c r="BH26" i="427"/>
  <c r="BN26" i="427"/>
  <c r="BQ26" i="427"/>
  <c r="BR26" i="427"/>
  <c r="BO26" i="427"/>
  <c r="BS26" i="427"/>
  <c r="BM26" i="427"/>
  <c r="HG31" i="427"/>
  <c r="BI31" i="102"/>
  <c r="DV32" i="427"/>
  <c r="EH32" i="427" s="1"/>
  <c r="AR32" i="427"/>
  <c r="BJ41" i="427"/>
  <c r="BM41" i="427"/>
  <c r="BH41" i="427"/>
  <c r="BP41" i="427"/>
  <c r="BR41" i="427"/>
  <c r="BQ41" i="427"/>
  <c r="BO41" i="427"/>
  <c r="BV41" i="427" s="1"/>
  <c r="BI41" i="427"/>
  <c r="CH8" i="102"/>
  <c r="DV11" i="427"/>
  <c r="EH11" i="427" s="1"/>
  <c r="CR22" i="102"/>
  <c r="EC23" i="427"/>
  <c r="EO23" i="427" s="1"/>
  <c r="HP24" i="427"/>
  <c r="DR27" i="427"/>
  <c r="GK27" i="427"/>
  <c r="GX27" i="427" s="1"/>
  <c r="HJ31" i="427"/>
  <c r="HF31" i="427"/>
  <c r="BN41" i="427"/>
  <c r="BN20" i="102"/>
  <c r="GM21" i="427"/>
  <c r="GB21" i="427"/>
  <c r="BF21" i="427"/>
  <c r="BI21" i="102"/>
  <c r="BL21" i="102"/>
  <c r="CQ22" i="102"/>
  <c r="BF23" i="427"/>
  <c r="GM25" i="427"/>
  <c r="CP26" i="102"/>
  <c r="BG27" i="427"/>
  <c r="AR27" i="427"/>
  <c r="DS27" i="427"/>
  <c r="DV28" i="427"/>
  <c r="EH28" i="427" s="1"/>
  <c r="AR28" i="427"/>
  <c r="HP29" i="427"/>
  <c r="EC29" i="427"/>
  <c r="EO29" i="427" s="1"/>
  <c r="GL30" i="427"/>
  <c r="GY30" i="427" s="1"/>
  <c r="DP30" i="427"/>
  <c r="BG30" i="427"/>
  <c r="AR30" i="427"/>
  <c r="GM32" i="427"/>
  <c r="BI33" i="102"/>
  <c r="BR33" i="102" s="1"/>
  <c r="GH34" i="427"/>
  <c r="GU34" i="427" s="1"/>
  <c r="DY34" i="427"/>
  <c r="EK34" i="427" s="1"/>
  <c r="DN34" i="427"/>
  <c r="GC34" i="427"/>
  <c r="GP34" i="427" s="1"/>
  <c r="DI34" i="427"/>
  <c r="BR38" i="427"/>
  <c r="BI38" i="427"/>
  <c r="IJ38" i="427" s="1"/>
  <c r="BN38" i="427"/>
  <c r="BQ38" i="427"/>
  <c r="BJ38" i="427"/>
  <c r="BM38" i="427"/>
  <c r="BS38" i="427"/>
  <c r="BO38" i="427"/>
  <c r="BV38" i="427" s="1"/>
  <c r="AR38" i="427"/>
  <c r="DU38" i="427"/>
  <c r="EG38" i="427" s="1"/>
  <c r="GO39" i="427"/>
  <c r="CP40" i="102"/>
  <c r="BI43" i="102"/>
  <c r="BL43" i="102" s="1"/>
  <c r="DX58" i="427"/>
  <c r="EJ58" i="427" s="1"/>
  <c r="DM58" i="427"/>
  <c r="GM19" i="427"/>
  <c r="CQ19" i="102"/>
  <c r="BG20" i="427"/>
  <c r="AR21" i="427"/>
  <c r="CQ23" i="102"/>
  <c r="AR25" i="427"/>
  <c r="BF28" i="427"/>
  <c r="BL28" i="102"/>
  <c r="IB30" i="427"/>
  <c r="DZ30" i="427"/>
  <c r="HL31" i="427"/>
  <c r="HI31" i="427"/>
  <c r="DQ32" i="427"/>
  <c r="EB32" i="427"/>
  <c r="EN32" i="427" s="1"/>
  <c r="DM32" i="427"/>
  <c r="DX32" i="427"/>
  <c r="EJ32" i="427" s="1"/>
  <c r="CO32" i="102"/>
  <c r="BG32" i="427"/>
  <c r="BI34" i="102"/>
  <c r="DJ35" i="427"/>
  <c r="DU35" i="427"/>
  <c r="DH41" i="427"/>
  <c r="DS41" i="427"/>
  <c r="IB19" i="427"/>
  <c r="CP19" i="102"/>
  <c r="EE20" i="427"/>
  <c r="CJ21" i="102"/>
  <c r="DQ22" i="427"/>
  <c r="DI22" i="427"/>
  <c r="IB23" i="427"/>
  <c r="CP23" i="102"/>
  <c r="EE24" i="427"/>
  <c r="GK24" i="427"/>
  <c r="GX24" i="427" s="1"/>
  <c r="DS25" i="427"/>
  <c r="EE26" i="427"/>
  <c r="GD27" i="427"/>
  <c r="BQ27" i="102"/>
  <c r="DL28" i="427"/>
  <c r="GM28" i="427" s="1"/>
  <c r="BG28" i="427"/>
  <c r="IB29" i="427"/>
  <c r="DT29" i="427"/>
  <c r="EF29" i="427" s="1"/>
  <c r="GK30" i="427"/>
  <c r="GX30" i="427" s="1"/>
  <c r="GF30" i="427"/>
  <c r="GS30" i="427" s="1"/>
  <c r="GB30" i="427"/>
  <c r="EF31" i="427"/>
  <c r="BQ31" i="102"/>
  <c r="GJ32" i="427"/>
  <c r="GW32" i="427" s="1"/>
  <c r="GE32" i="427"/>
  <c r="GR32" i="427" s="1"/>
  <c r="GG32" i="427"/>
  <c r="GT32" i="427" s="1"/>
  <c r="BK34" i="102"/>
  <c r="DJ37" i="427"/>
  <c r="DU37" i="427"/>
  <c r="EG37" i="427" s="1"/>
  <c r="GC38" i="427"/>
  <c r="GP38" i="427" s="1"/>
  <c r="DI38" i="427"/>
  <c r="DT38" i="427"/>
  <c r="GJ39" i="427"/>
  <c r="GW39" i="427" s="1"/>
  <c r="GD40" i="427"/>
  <c r="GQ40" i="427" s="1"/>
  <c r="DJ40" i="427"/>
  <c r="CJ41" i="102"/>
  <c r="DW42" i="427"/>
  <c r="EI42" i="427" s="1"/>
  <c r="BG42" i="427"/>
  <c r="DN43" i="427"/>
  <c r="DY43" i="427"/>
  <c r="EK43" i="427" s="1"/>
  <c r="DZ28" i="427"/>
  <c r="EL28" i="427" s="1"/>
  <c r="BG29" i="427"/>
  <c r="AR29" i="427"/>
  <c r="HK31" i="427"/>
  <c r="HE31" i="427"/>
  <c r="HQ31" i="427" s="1"/>
  <c r="HB31" i="427"/>
  <c r="HA31" i="427"/>
  <c r="HC31" i="427" s="1"/>
  <c r="BJ31" i="427"/>
  <c r="BM31" i="427"/>
  <c r="BV31" i="427" s="1"/>
  <c r="BH31" i="427"/>
  <c r="BP31" i="427"/>
  <c r="BR31" i="427"/>
  <c r="BI31" i="427"/>
  <c r="IJ31" i="427" s="1"/>
  <c r="BN31" i="427"/>
  <c r="GO34" i="427"/>
  <c r="BS34" i="102"/>
  <c r="CQ35" i="102"/>
  <c r="HP36" i="427"/>
  <c r="CK38" i="102"/>
  <c r="GD49" i="427"/>
  <c r="GQ49" i="427" s="1"/>
  <c r="DJ49" i="427"/>
  <c r="CQ25" i="102"/>
  <c r="GI27" i="427"/>
  <c r="GV27" i="427" s="1"/>
  <c r="HP27" i="427" s="1"/>
  <c r="BS28" i="102"/>
  <c r="DS29" i="427"/>
  <c r="GB29" i="427"/>
  <c r="GN31" i="427"/>
  <c r="AR31" i="427"/>
  <c r="IB31" i="427"/>
  <c r="DY32" i="427"/>
  <c r="EK32" i="427" s="1"/>
  <c r="GJ34" i="427"/>
  <c r="GW34" i="427" s="1"/>
  <c r="DQ34" i="427"/>
  <c r="GM34" i="427" s="1"/>
  <c r="GE34" i="427"/>
  <c r="DK34" i="427"/>
  <c r="DV34" i="427"/>
  <c r="EH34" i="427" s="1"/>
  <c r="GG34" i="427"/>
  <c r="GT34" i="427" s="1"/>
  <c r="DM34" i="427"/>
  <c r="GF36" i="427"/>
  <c r="GS36" i="427" s="1"/>
  <c r="DW36" i="427"/>
  <c r="EI36" i="427" s="1"/>
  <c r="DL36" i="427"/>
  <c r="GH37" i="427"/>
  <c r="GU37" i="427" s="1"/>
  <c r="DN37" i="427"/>
  <c r="GJ38" i="427"/>
  <c r="GW38" i="427" s="1"/>
  <c r="DQ38" i="427"/>
  <c r="EB38" i="427"/>
  <c r="EN38" i="427" s="1"/>
  <c r="BN53" i="102"/>
  <c r="DJ27" i="427"/>
  <c r="CQ27" i="102"/>
  <c r="IB27" i="427"/>
  <c r="DT27" i="427"/>
  <c r="EF27" i="427" s="1"/>
  <c r="DZ29" i="427"/>
  <c r="EL29" i="427" s="1"/>
  <c r="CM30" i="102"/>
  <c r="HH31" i="427"/>
  <c r="HP31" i="427"/>
  <c r="CQ31" i="102"/>
  <c r="DI32" i="427"/>
  <c r="EC32" i="427" s="1"/>
  <c r="EO32" i="427" s="1"/>
  <c r="DT32" i="427"/>
  <c r="BG33" i="427"/>
  <c r="DS33" i="427"/>
  <c r="AR33" i="427"/>
  <c r="BG34" i="427"/>
  <c r="DT34" i="427"/>
  <c r="AR34" i="427"/>
  <c r="CL36" i="102"/>
  <c r="BG37" i="427"/>
  <c r="DS37" i="427"/>
  <c r="DH33" i="427"/>
  <c r="DU33" i="427"/>
  <c r="EG33" i="427" s="1"/>
  <c r="BQ34" i="102"/>
  <c r="AR35" i="427"/>
  <c r="GI36" i="427"/>
  <c r="GV36" i="427" s="1"/>
  <c r="DO36" i="427"/>
  <c r="GK37" i="427"/>
  <c r="GX37" i="427" s="1"/>
  <c r="GC37" i="427"/>
  <c r="GP37" i="427" s="1"/>
  <c r="DI37" i="427"/>
  <c r="DZ37" i="427"/>
  <c r="EL37" i="427" s="1"/>
  <c r="CJ38" i="102"/>
  <c r="CP39" i="102"/>
  <c r="EB39" i="427"/>
  <c r="EN39" i="427" s="1"/>
  <c r="GK40" i="427"/>
  <c r="GX40" i="427" s="1"/>
  <c r="DR40" i="427"/>
  <c r="BG40" i="427"/>
  <c r="AR40" i="427"/>
  <c r="GI41" i="427"/>
  <c r="GV41" i="427" s="1"/>
  <c r="GC42" i="427"/>
  <c r="GP42" i="427" s="1"/>
  <c r="DI42" i="427"/>
  <c r="EC42" i="427" s="1"/>
  <c r="EO42" i="427" s="1"/>
  <c r="CL43" i="102"/>
  <c r="DN44" i="427"/>
  <c r="DY44" i="427"/>
  <c r="EK44" i="427" s="1"/>
  <c r="CL48" i="102"/>
  <c r="DK31" i="427"/>
  <c r="GB32" i="427"/>
  <c r="DO33" i="427"/>
  <c r="BF35" i="427"/>
  <c r="GJ35" i="427"/>
  <c r="GW35" i="427" s="1"/>
  <c r="GG35" i="427"/>
  <c r="GT35" i="427" s="1"/>
  <c r="CP36" i="102"/>
  <c r="CJ36" i="102"/>
  <c r="GJ37" i="427"/>
  <c r="GW37" i="427" s="1"/>
  <c r="DQ37" i="427"/>
  <c r="CM37" i="102"/>
  <c r="BI37" i="102"/>
  <c r="BS37" i="102" s="1"/>
  <c r="DN38" i="427"/>
  <c r="GE38" i="427"/>
  <c r="GR38" i="427" s="1"/>
  <c r="DV38" i="427"/>
  <c r="EH38" i="427" s="1"/>
  <c r="DK38" i="427"/>
  <c r="BM38" i="102"/>
  <c r="BG39" i="427"/>
  <c r="AR41" i="427"/>
  <c r="GJ42" i="427"/>
  <c r="GW42" i="427" s="1"/>
  <c r="DQ42" i="427"/>
  <c r="GC43" i="427"/>
  <c r="GH47" i="427"/>
  <c r="GU47" i="427" s="1"/>
  <c r="DY47" i="427"/>
  <c r="EK47" i="427" s="1"/>
  <c r="DN47" i="427"/>
  <c r="IB47" i="427"/>
  <c r="BG47" i="427"/>
  <c r="AR47" i="427"/>
  <c r="DT47" i="427"/>
  <c r="GF49" i="427"/>
  <c r="GS49" i="427" s="1"/>
  <c r="DW49" i="427"/>
  <c r="EI49" i="427" s="1"/>
  <c r="DL49" i="427"/>
  <c r="AR52" i="427"/>
  <c r="IB52" i="427"/>
  <c r="DT52" i="427"/>
  <c r="GH56" i="427"/>
  <c r="GU56" i="427" s="1"/>
  <c r="BF56" i="427"/>
  <c r="DZ31" i="427"/>
  <c r="DV31" i="427"/>
  <c r="EH31" i="427" s="1"/>
  <c r="GK36" i="427"/>
  <c r="GX36" i="427" s="1"/>
  <c r="DR36" i="427"/>
  <c r="GB36" i="427"/>
  <c r="DH36" i="427"/>
  <c r="GF37" i="427"/>
  <c r="GS37" i="427" s="1"/>
  <c r="CO38" i="102"/>
  <c r="BL38" i="102"/>
  <c r="DM39" i="427"/>
  <c r="DX39" i="427"/>
  <c r="EJ39" i="427" s="1"/>
  <c r="CM40" i="102"/>
  <c r="GD41" i="427"/>
  <c r="GQ41" i="427" s="1"/>
  <c r="DZ41" i="427"/>
  <c r="EL41" i="427" s="1"/>
  <c r="CJ42" i="102"/>
  <c r="GJ43" i="427"/>
  <c r="GW43" i="427" s="1"/>
  <c r="EB43" i="427"/>
  <c r="EN43" i="427" s="1"/>
  <c r="IB43" i="427"/>
  <c r="DT43" i="427"/>
  <c r="BG43" i="427"/>
  <c r="CP48" i="102"/>
  <c r="EE50" i="427"/>
  <c r="AR50" i="427"/>
  <c r="BG50" i="427"/>
  <c r="CL52" i="102"/>
  <c r="DT62" i="427"/>
  <c r="EF62" i="427" s="1"/>
  <c r="DI62" i="427"/>
  <c r="DQ31" i="427"/>
  <c r="DI31" i="427"/>
  <c r="CP32" i="102"/>
  <c r="GK33" i="427"/>
  <c r="GX33" i="427" s="1"/>
  <c r="BF34" i="427"/>
  <c r="BM34" i="102"/>
  <c r="GN35" i="427"/>
  <c r="GE37" i="427"/>
  <c r="GR37" i="427" s="1"/>
  <c r="DK37" i="427"/>
  <c r="BR37" i="102"/>
  <c r="GG38" i="427"/>
  <c r="GT38" i="427" s="1"/>
  <c r="DM38" i="427"/>
  <c r="BI39" i="102"/>
  <c r="CM41" i="102"/>
  <c r="BI41" i="102"/>
  <c r="GE42" i="427"/>
  <c r="GR42" i="427" s="1"/>
  <c r="DV42" i="427"/>
  <c r="DK42" i="427"/>
  <c r="GM42" i="427" s="1"/>
  <c r="BM42" i="102"/>
  <c r="CP43" i="102"/>
  <c r="GO44" i="427"/>
  <c r="DZ46" i="427"/>
  <c r="EL46" i="427" s="1"/>
  <c r="BG46" i="427"/>
  <c r="GG47" i="427"/>
  <c r="GT47" i="427" s="1"/>
  <c r="DM47" i="427"/>
  <c r="DM48" i="427"/>
  <c r="DX48" i="427"/>
  <c r="EJ48" i="427" s="1"/>
  <c r="BL49" i="102"/>
  <c r="DU36" i="427"/>
  <c r="EG36" i="427" s="1"/>
  <c r="BQ37" i="102"/>
  <c r="HP38" i="427"/>
  <c r="GB40" i="427"/>
  <c r="DH40" i="427"/>
  <c r="EF42" i="427"/>
  <c r="CO42" i="102"/>
  <c r="BL42" i="102"/>
  <c r="DK44" i="427"/>
  <c r="EC44" i="427" s="1"/>
  <c r="EO44" i="427" s="1"/>
  <c r="DV44" i="427"/>
  <c r="EH44" i="427" s="1"/>
  <c r="HP45" i="427"/>
  <c r="CJ46" i="102"/>
  <c r="GJ47" i="427"/>
  <c r="GW47" i="427" s="1"/>
  <c r="DQ47" i="427"/>
  <c r="EE49" i="427"/>
  <c r="FA63" i="427"/>
  <c r="EX63" i="427"/>
  <c r="BI28" i="102"/>
  <c r="BK28" i="102"/>
  <c r="GE35" i="427"/>
  <c r="GR35" i="427" s="1"/>
  <c r="CP35" i="102"/>
  <c r="BI35" i="102"/>
  <c r="BG35" i="427"/>
  <c r="CM36" i="102"/>
  <c r="EB37" i="427"/>
  <c r="EN37" i="427" s="1"/>
  <c r="GI37" i="427"/>
  <c r="GV37" i="427" s="1"/>
  <c r="GG37" i="427"/>
  <c r="GT37" i="427" s="1"/>
  <c r="DM37" i="427"/>
  <c r="CJ37" i="102"/>
  <c r="CL39" i="102"/>
  <c r="GI40" i="427"/>
  <c r="GV40" i="427" s="1"/>
  <c r="DO40" i="427"/>
  <c r="GF41" i="427"/>
  <c r="GS41" i="427" s="1"/>
  <c r="BR41" i="102"/>
  <c r="GG42" i="427"/>
  <c r="GT42" i="427" s="1"/>
  <c r="DM42" i="427"/>
  <c r="GM44" i="427"/>
  <c r="BF44" i="427"/>
  <c r="CM44" i="102"/>
  <c r="CM49" i="102"/>
  <c r="DJ53" i="427"/>
  <c r="DU53" i="427"/>
  <c r="EG53" i="427" s="1"/>
  <c r="EA57" i="427"/>
  <c r="EM57" i="427" s="1"/>
  <c r="GL57" i="427"/>
  <c r="GY57" i="427" s="1"/>
  <c r="DP57" i="427"/>
  <c r="EC57" i="427" s="1"/>
  <c r="EO57" i="427" s="1"/>
  <c r="DT58" i="427"/>
  <c r="IB58" i="427"/>
  <c r="AR58" i="427"/>
  <c r="BI36" i="102"/>
  <c r="GB37" i="427"/>
  <c r="BF38" i="427"/>
  <c r="BI40" i="102"/>
  <c r="DM41" i="427"/>
  <c r="EC41" i="427" s="1"/>
  <c r="EO41" i="427" s="1"/>
  <c r="GB41" i="427"/>
  <c r="BF42" i="427"/>
  <c r="GE44" i="427"/>
  <c r="GR44" i="427" s="1"/>
  <c r="HP46" i="427"/>
  <c r="AR48" i="427"/>
  <c r="GM48" i="427"/>
  <c r="GJ48" i="427"/>
  <c r="GW48" i="427" s="1"/>
  <c r="GG48" i="427"/>
  <c r="GT48" i="427" s="1"/>
  <c r="BP48" i="102"/>
  <c r="CM50" i="102"/>
  <c r="DT51" i="427"/>
  <c r="DI51" i="427"/>
  <c r="DN55" i="427"/>
  <c r="EC55" i="427" s="1"/>
  <c r="EO55" i="427" s="1"/>
  <c r="DY55" i="427"/>
  <c r="EK55" i="427" s="1"/>
  <c r="GH57" i="427"/>
  <c r="HJ63" i="427"/>
  <c r="HB63" i="427"/>
  <c r="HA63" i="427"/>
  <c r="HI63" i="427" s="1"/>
  <c r="GB38" i="427"/>
  <c r="DO39" i="427"/>
  <c r="GM39" i="427" s="1"/>
  <c r="DK41" i="427"/>
  <c r="GB42" i="427"/>
  <c r="DO43" i="427"/>
  <c r="GH44" i="427"/>
  <c r="GU44" i="427" s="1"/>
  <c r="DL46" i="427"/>
  <c r="BP47" i="102"/>
  <c r="IB48" i="427"/>
  <c r="GC48" i="427"/>
  <c r="BS50" i="102"/>
  <c r="BI53" i="102"/>
  <c r="ET54" i="427"/>
  <c r="AR56" i="427"/>
  <c r="IB56" i="427"/>
  <c r="BG56" i="427"/>
  <c r="DT56" i="427"/>
  <c r="CM58" i="102"/>
  <c r="EE59" i="427"/>
  <c r="CJ61" i="102"/>
  <c r="DP36" i="427"/>
  <c r="DT39" i="427"/>
  <c r="EF39" i="427" s="1"/>
  <c r="DP40" i="427"/>
  <c r="DU44" i="427"/>
  <c r="EG44" i="427" s="1"/>
  <c r="DO45" i="427"/>
  <c r="GD46" i="427"/>
  <c r="GQ46" i="427" s="1"/>
  <c r="GC47" i="427"/>
  <c r="GP47" i="427" s="1"/>
  <c r="DI47" i="427"/>
  <c r="EC47" i="427" s="1"/>
  <c r="EO47" i="427" s="1"/>
  <c r="EC48" i="427"/>
  <c r="EO48" i="427" s="1"/>
  <c r="GI49" i="427"/>
  <c r="GV49" i="427" s="1"/>
  <c r="DO49" i="427"/>
  <c r="BG49" i="427"/>
  <c r="AR49" i="427"/>
  <c r="GB50" i="427"/>
  <c r="GO51" i="427"/>
  <c r="GL53" i="427"/>
  <c r="GY53" i="427" s="1"/>
  <c r="DP53" i="427"/>
  <c r="EA53" i="427"/>
  <c r="EM53" i="427" s="1"/>
  <c r="BF55" i="427"/>
  <c r="GM55" i="427"/>
  <c r="GB55" i="427"/>
  <c r="DT60" i="427"/>
  <c r="EF60" i="427" s="1"/>
  <c r="DI60" i="427"/>
  <c r="CP38" i="102"/>
  <c r="BI38" i="102"/>
  <c r="EE39" i="427"/>
  <c r="GK39" i="427"/>
  <c r="CJ40" i="102"/>
  <c r="DQ41" i="427"/>
  <c r="DI41" i="427"/>
  <c r="CP42" i="102"/>
  <c r="BI42" i="102"/>
  <c r="BQ42" i="102" s="1"/>
  <c r="EE43" i="427"/>
  <c r="GK43" i="427"/>
  <c r="GX43" i="427" s="1"/>
  <c r="CP44" i="102"/>
  <c r="BI44" i="102"/>
  <c r="BN44" i="102" s="1"/>
  <c r="BL44" i="102"/>
  <c r="EE45" i="427"/>
  <c r="BG45" i="427"/>
  <c r="AR45" i="427"/>
  <c r="CM46" i="102"/>
  <c r="BQ47" i="102"/>
  <c r="DM51" i="427"/>
  <c r="DX51" i="427"/>
  <c r="EJ51" i="427" s="1"/>
  <c r="BF53" i="427"/>
  <c r="EF54" i="427"/>
  <c r="ED54" i="427"/>
  <c r="DQ64" i="427"/>
  <c r="GM64" i="427" s="1"/>
  <c r="GJ64" i="427"/>
  <c r="GW64" i="427" s="1"/>
  <c r="EJ70" i="427"/>
  <c r="DT44" i="427"/>
  <c r="GE47" i="427"/>
  <c r="GR47" i="427" s="1"/>
  <c r="DV47" i="427"/>
  <c r="EH47" i="427" s="1"/>
  <c r="DK47" i="427"/>
  <c r="GM47" i="427" s="1"/>
  <c r="BI47" i="102"/>
  <c r="BS47" i="102" s="1"/>
  <c r="BM48" i="102"/>
  <c r="EB48" i="427"/>
  <c r="EN48" i="427" s="1"/>
  <c r="DT48" i="427"/>
  <c r="GK49" i="427"/>
  <c r="GX49" i="427" s="1"/>
  <c r="DR49" i="427"/>
  <c r="GB49" i="427"/>
  <c r="DH49" i="427"/>
  <c r="BK49" i="102"/>
  <c r="BI49" i="102"/>
  <c r="CJ50" i="102"/>
  <c r="DU50" i="427"/>
  <c r="CK51" i="102"/>
  <c r="BI51" i="427"/>
  <c r="IJ51" i="427" s="1"/>
  <c r="BJ51" i="427"/>
  <c r="BH51" i="427"/>
  <c r="BR51" i="427"/>
  <c r="BO51" i="427"/>
  <c r="BP51" i="427"/>
  <c r="BN51" i="427"/>
  <c r="BM51" i="427"/>
  <c r="BQ51" i="427"/>
  <c r="BQ54" i="102"/>
  <c r="BI54" i="102"/>
  <c r="GL56" i="427"/>
  <c r="GY56" i="427" s="1"/>
  <c r="DP56" i="427"/>
  <c r="EC56" i="427" s="1"/>
  <c r="EO56" i="427" s="1"/>
  <c r="EA56" i="427"/>
  <c r="EM56" i="427" s="1"/>
  <c r="GC44" i="427"/>
  <c r="BS44" i="102"/>
  <c r="BG44" i="427"/>
  <c r="DL45" i="427"/>
  <c r="GK45" i="427"/>
  <c r="GX45" i="427" s="1"/>
  <c r="DR45" i="427"/>
  <c r="GB45" i="427"/>
  <c r="DH45" i="427"/>
  <c r="BK45" i="102"/>
  <c r="BI45" i="102"/>
  <c r="DS46" i="427"/>
  <c r="AR46" i="427"/>
  <c r="CO47" i="102"/>
  <c r="CQ47" i="102"/>
  <c r="GH48" i="427"/>
  <c r="GU48" i="427" s="1"/>
  <c r="BI48" i="102"/>
  <c r="BS48" i="102" s="1"/>
  <c r="BL48" i="102"/>
  <c r="BG48" i="427"/>
  <c r="HP50" i="427"/>
  <c r="GD50" i="427"/>
  <c r="GQ50" i="427" s="1"/>
  <c r="BN50" i="102"/>
  <c r="GL52" i="427"/>
  <c r="GY52" i="427" s="1"/>
  <c r="HA52" i="427" s="1"/>
  <c r="HI52" i="427" s="1"/>
  <c r="DP52" i="427"/>
  <c r="EC52" i="427" s="1"/>
  <c r="EO52" i="427" s="1"/>
  <c r="EA52" i="427"/>
  <c r="EM52" i="427" s="1"/>
  <c r="HE63" i="427"/>
  <c r="BF47" i="427"/>
  <c r="BF51" i="427"/>
  <c r="GG51" i="427"/>
  <c r="GT51" i="427" s="1"/>
  <c r="CO51" i="102"/>
  <c r="GD53" i="427"/>
  <c r="GQ53" i="427" s="1"/>
  <c r="GM54" i="427"/>
  <c r="GB54" i="427"/>
  <c r="BF54" i="427"/>
  <c r="CJ54" i="102"/>
  <c r="ED55" i="427"/>
  <c r="EY55" i="427"/>
  <c r="IB55" i="427"/>
  <c r="CQ56" i="102"/>
  <c r="BM56" i="102"/>
  <c r="GM58" i="427"/>
  <c r="EC58" i="427"/>
  <c r="EO58" i="427" s="1"/>
  <c r="GB58" i="427"/>
  <c r="BF58" i="427"/>
  <c r="DJ59" i="427"/>
  <c r="GD59" i="427"/>
  <c r="GQ59" i="427" s="1"/>
  <c r="HA61" i="427"/>
  <c r="HC61" i="427" s="1"/>
  <c r="EE62" i="427"/>
  <c r="EW63" i="427"/>
  <c r="HH63" i="427"/>
  <c r="HP63" i="427"/>
  <c r="BS65" i="102"/>
  <c r="BP65" i="102"/>
  <c r="BI65" i="102"/>
  <c r="BI68" i="102"/>
  <c r="BR68" i="102" s="1"/>
  <c r="IB50" i="427"/>
  <c r="BI50" i="102"/>
  <c r="BK50" i="102" s="1"/>
  <c r="GC51" i="427"/>
  <c r="GP51" i="427" s="1"/>
  <c r="GE52" i="427"/>
  <c r="GR52" i="427" s="1"/>
  <c r="BI52" i="102"/>
  <c r="BG52" i="427"/>
  <c r="EP54" i="427"/>
  <c r="EU54" i="427" s="1"/>
  <c r="GH55" i="427"/>
  <c r="GU55" i="427" s="1"/>
  <c r="BK56" i="102"/>
  <c r="BI57" i="102"/>
  <c r="DL59" i="427"/>
  <c r="GF59" i="427"/>
  <c r="GS59" i="427" s="1"/>
  <c r="GC60" i="427"/>
  <c r="GP60" i="427" s="1"/>
  <c r="HF61" i="427"/>
  <c r="HD63" i="427"/>
  <c r="EH64" i="427"/>
  <c r="CL73" i="102"/>
  <c r="EE77" i="427"/>
  <c r="DP45" i="427"/>
  <c r="DP49" i="427"/>
  <c r="GM52" i="427"/>
  <c r="GM53" i="427"/>
  <c r="GF53" i="427"/>
  <c r="GS53" i="427" s="1"/>
  <c r="HP53" i="427" s="1"/>
  <c r="EC53" i="427"/>
  <c r="EO53" i="427" s="1"/>
  <c r="BG53" i="427"/>
  <c r="AR53" i="427"/>
  <c r="BG54" i="427"/>
  <c r="DV55" i="427"/>
  <c r="EH55" i="427" s="1"/>
  <c r="GC56" i="427"/>
  <c r="GP56" i="427" s="1"/>
  <c r="GM56" i="427"/>
  <c r="BS57" i="102"/>
  <c r="DS60" i="427"/>
  <c r="DH60" i="427"/>
  <c r="EC61" i="427"/>
  <c r="HF63" i="427"/>
  <c r="DO71" i="427"/>
  <c r="GI71" i="427"/>
  <c r="GV71" i="427" s="1"/>
  <c r="CQ52" i="102"/>
  <c r="BK53" i="102"/>
  <c r="DZ53" i="427"/>
  <c r="EL53" i="427" s="1"/>
  <c r="BM54" i="102"/>
  <c r="CO55" i="102"/>
  <c r="GN56" i="427"/>
  <c r="GO56" i="427"/>
  <c r="CQ58" i="102"/>
  <c r="DY58" i="427"/>
  <c r="EK58" i="427" s="1"/>
  <c r="DZ59" i="427"/>
  <c r="EL59" i="427" s="1"/>
  <c r="GI59" i="427"/>
  <c r="GV59" i="427" s="1"/>
  <c r="BR59" i="102"/>
  <c r="EG63" i="427"/>
  <c r="ED63" i="427"/>
  <c r="BF64" i="427"/>
  <c r="GB64" i="427"/>
  <c r="EE67" i="427"/>
  <c r="DP46" i="427"/>
  <c r="EC46" i="427" s="1"/>
  <c r="EO46" i="427" s="1"/>
  <c r="DP50" i="427"/>
  <c r="EC50" i="427" s="1"/>
  <c r="EO50" i="427" s="1"/>
  <c r="GO53" i="427"/>
  <c r="ES55" i="427"/>
  <c r="GO57" i="427"/>
  <c r="DN62" i="427"/>
  <c r="GH62" i="427"/>
  <c r="GU62" i="427" s="1"/>
  <c r="DY62" i="427"/>
  <c r="EK62" i="427" s="1"/>
  <c r="DJ62" i="427"/>
  <c r="EC62" i="427" s="1"/>
  <c r="EO62" i="427" s="1"/>
  <c r="DU62" i="427"/>
  <c r="CK62" i="102"/>
  <c r="HK63" i="427"/>
  <c r="HG63" i="427"/>
  <c r="HO63" i="427" s="1"/>
  <c r="BK63" i="427"/>
  <c r="BR53" i="102"/>
  <c r="BK54" i="102"/>
  <c r="AR55" i="427"/>
  <c r="EP55" i="427"/>
  <c r="EX55" i="427" s="1"/>
  <c r="BG55" i="427"/>
  <c r="BG57" i="427"/>
  <c r="DU57" i="427"/>
  <c r="EG57" i="427" s="1"/>
  <c r="AR57" i="427"/>
  <c r="BI58" i="102"/>
  <c r="DR59" i="427"/>
  <c r="GK59" i="427"/>
  <c r="GX59" i="427" s="1"/>
  <c r="DH59" i="427"/>
  <c r="GB59" i="427"/>
  <c r="IB59" i="427"/>
  <c r="DT59" i="427"/>
  <c r="EF59" i="427" s="1"/>
  <c r="BI60" i="102"/>
  <c r="BK60" i="102" s="1"/>
  <c r="AR60" i="427"/>
  <c r="HH61" i="427"/>
  <c r="BI61" i="427"/>
  <c r="IJ61" i="427" s="1"/>
  <c r="BN61" i="427"/>
  <c r="BJ61" i="427"/>
  <c r="BM61" i="427"/>
  <c r="BH61" i="427"/>
  <c r="BP61" i="427"/>
  <c r="BQ61" i="427"/>
  <c r="BR61" i="427"/>
  <c r="BO61" i="427"/>
  <c r="BV61" i="427" s="1"/>
  <c r="EP63" i="427"/>
  <c r="EQ63" i="427" s="1"/>
  <c r="HC63" i="427"/>
  <c r="BF67" i="427"/>
  <c r="GB67" i="427"/>
  <c r="EA58" i="427"/>
  <c r="EM58" i="427" s="1"/>
  <c r="GH58" i="427"/>
  <c r="GU58" i="427" s="1"/>
  <c r="AR59" i="427"/>
  <c r="GF60" i="427"/>
  <c r="GS60" i="427" s="1"/>
  <c r="HP60" i="427" s="1"/>
  <c r="BG60" i="427"/>
  <c r="HP61" i="427"/>
  <c r="BK61" i="102"/>
  <c r="AR61" i="427"/>
  <c r="BF62" i="427"/>
  <c r="GD62" i="427"/>
  <c r="GQ62" i="427" s="1"/>
  <c r="GN63" i="427"/>
  <c r="BI63" i="427"/>
  <c r="BN63" i="427"/>
  <c r="BJ63" i="427"/>
  <c r="BM63" i="427"/>
  <c r="BV63" i="427" s="1"/>
  <c r="BR63" i="427"/>
  <c r="BP63" i="427"/>
  <c r="EE65" i="427"/>
  <c r="IB65" i="427"/>
  <c r="GC65" i="427"/>
  <c r="GP65" i="427" s="1"/>
  <c r="BG66" i="427"/>
  <c r="DX66" i="427"/>
  <c r="EJ66" i="427" s="1"/>
  <c r="DL67" i="427"/>
  <c r="DW67" i="427"/>
  <c r="EI67" i="427" s="1"/>
  <c r="IB69" i="427"/>
  <c r="GC69" i="427"/>
  <c r="GP69" i="427" s="1"/>
  <c r="BF69" i="427"/>
  <c r="HP70" i="427"/>
  <c r="DH71" i="427"/>
  <c r="GM71" i="427" s="1"/>
  <c r="DS71" i="427"/>
  <c r="DX57" i="427"/>
  <c r="EJ57" i="427" s="1"/>
  <c r="GJ58" i="427"/>
  <c r="GW58" i="427" s="1"/>
  <c r="GG58" i="427"/>
  <c r="GT58" i="427" s="1"/>
  <c r="BG58" i="427"/>
  <c r="GB60" i="427"/>
  <c r="IB61" i="427"/>
  <c r="GC62" i="427"/>
  <c r="GM63" i="427"/>
  <c r="BF63" i="427"/>
  <c r="BI63" i="102"/>
  <c r="BK63" i="102" s="1"/>
  <c r="EC65" i="427"/>
  <c r="EO65" i="427" s="1"/>
  <c r="BG72" i="427"/>
  <c r="AR72" i="427"/>
  <c r="DS72" i="427"/>
  <c r="CP56" i="102"/>
  <c r="BI56" i="102"/>
  <c r="BR56" i="102" s="1"/>
  <c r="EE57" i="427"/>
  <c r="GL60" i="427"/>
  <c r="GY60" i="427" s="1"/>
  <c r="DX60" i="427"/>
  <c r="EJ60" i="427" s="1"/>
  <c r="GE64" i="427"/>
  <c r="GR64" i="427" s="1"/>
  <c r="HP66" i="427"/>
  <c r="BG67" i="427"/>
  <c r="AR67" i="427"/>
  <c r="DM73" i="427"/>
  <c r="DX73" i="427"/>
  <c r="EJ73" i="427" s="1"/>
  <c r="CM74" i="102"/>
  <c r="BN60" i="102"/>
  <c r="GM61" i="427"/>
  <c r="BF61" i="427"/>
  <c r="HL63" i="427"/>
  <c r="CL66" i="102"/>
  <c r="DO67" i="427"/>
  <c r="GI67" i="427"/>
  <c r="GV67" i="427" s="1"/>
  <c r="DU67" i="427"/>
  <c r="EG67" i="427" s="1"/>
  <c r="DJ67" i="427"/>
  <c r="GN68" i="427"/>
  <c r="GO68" i="427"/>
  <c r="BP73" i="102"/>
  <c r="BM57" i="102"/>
  <c r="BK59" i="102"/>
  <c r="BI59" i="102"/>
  <c r="GD60" i="427"/>
  <c r="GQ60" i="427" s="1"/>
  <c r="HE61" i="427"/>
  <c r="DV62" i="427"/>
  <c r="EH62" i="427" s="1"/>
  <c r="BH64" i="427"/>
  <c r="BI64" i="427"/>
  <c r="IJ64" i="427" s="1"/>
  <c r="BS64" i="427"/>
  <c r="BJ64" i="427"/>
  <c r="BR64" i="427"/>
  <c r="BN64" i="427"/>
  <c r="EA65" i="427"/>
  <c r="EM65" i="427" s="1"/>
  <c r="DP65" i="427"/>
  <c r="GL65" i="427"/>
  <c r="GY65" i="427" s="1"/>
  <c r="HP65" i="427"/>
  <c r="CM65" i="102"/>
  <c r="GL68" i="427"/>
  <c r="GY68" i="427" s="1"/>
  <c r="DP68" i="427"/>
  <c r="GM68" i="427" s="1"/>
  <c r="EA68" i="427"/>
  <c r="EM68" i="427" s="1"/>
  <c r="AR68" i="427"/>
  <c r="EC68" i="427"/>
  <c r="EO68" i="427" s="1"/>
  <c r="IB68" i="427"/>
  <c r="BG68" i="427"/>
  <c r="DT68" i="427"/>
  <c r="BQ73" i="427"/>
  <c r="BJ73" i="427"/>
  <c r="BH73" i="427"/>
  <c r="BO73" i="427"/>
  <c r="BP73" i="427"/>
  <c r="BM73" i="427"/>
  <c r="BR73" i="427"/>
  <c r="BI73" i="427"/>
  <c r="BN73" i="427"/>
  <c r="DU73" i="427"/>
  <c r="EG73" i="427" s="1"/>
  <c r="AR73" i="427"/>
  <c r="GE58" i="427"/>
  <c r="GR58" i="427" s="1"/>
  <c r="GL59" i="427"/>
  <c r="GY59" i="427" s="1"/>
  <c r="DP59" i="427"/>
  <c r="BG59" i="427"/>
  <c r="DU59" i="427"/>
  <c r="EG59" i="427" s="1"/>
  <c r="GK60" i="427"/>
  <c r="GX60" i="427" s="1"/>
  <c r="HL61" i="427"/>
  <c r="BI61" i="102"/>
  <c r="BM61" i="102"/>
  <c r="GK62" i="427"/>
  <c r="GX62" i="427" s="1"/>
  <c r="BG62" i="427"/>
  <c r="BM64" i="102"/>
  <c r="BI64" i="102"/>
  <c r="DI73" i="427"/>
  <c r="DT73" i="427"/>
  <c r="EF73" i="427" s="1"/>
  <c r="CM73" i="102"/>
  <c r="EB64" i="427"/>
  <c r="EN64" i="427" s="1"/>
  <c r="GB65" i="427"/>
  <c r="GM65" i="427"/>
  <c r="BF65" i="427"/>
  <c r="CQ67" i="102"/>
  <c r="CJ68" i="102"/>
  <c r="GB71" i="427"/>
  <c r="GJ72" i="427"/>
  <c r="GW72" i="427" s="1"/>
  <c r="EB72" i="427"/>
  <c r="EN72" i="427" s="1"/>
  <c r="DQ72" i="427"/>
  <c r="CL72" i="102"/>
  <c r="GO74" i="427"/>
  <c r="BV75" i="427"/>
  <c r="GC80" i="427"/>
  <c r="GP80" i="427" s="1"/>
  <c r="HA80" i="427" s="1"/>
  <c r="BF80" i="427"/>
  <c r="DQ62" i="427"/>
  <c r="BP63" i="102"/>
  <c r="EG66" i="427"/>
  <c r="GJ69" i="427"/>
  <c r="GW69" i="427" s="1"/>
  <c r="DV69" i="427"/>
  <c r="EH69" i="427" s="1"/>
  <c r="AR69" i="427"/>
  <c r="HP71" i="427"/>
  <c r="DS73" i="427"/>
  <c r="DH75" i="427"/>
  <c r="DS75" i="427"/>
  <c r="DP77" i="427"/>
  <c r="GL77" i="427"/>
  <c r="GY77" i="427" s="1"/>
  <c r="GB75" i="427"/>
  <c r="BF75" i="427"/>
  <c r="BN75" i="102"/>
  <c r="DR76" i="427"/>
  <c r="GK76" i="427"/>
  <c r="GX76" i="427" s="1"/>
  <c r="CL77" i="102"/>
  <c r="GD67" i="427"/>
  <c r="GQ67" i="427" s="1"/>
  <c r="CK69" i="102"/>
  <c r="BI71" i="102"/>
  <c r="HP75" i="427"/>
  <c r="CK76" i="102"/>
  <c r="DY77" i="427"/>
  <c r="EK77" i="427" s="1"/>
  <c r="AR77" i="427"/>
  <c r="BI79" i="102"/>
  <c r="CQ64" i="102"/>
  <c r="GK65" i="427"/>
  <c r="GX65" i="427" s="1"/>
  <c r="BR65" i="102"/>
  <c r="EC69" i="427"/>
  <c r="EO69" i="427" s="1"/>
  <c r="CM71" i="102"/>
  <c r="DZ71" i="427"/>
  <c r="EL71" i="427" s="1"/>
  <c r="GH72" i="427"/>
  <c r="GU72" i="427" s="1"/>
  <c r="DN72" i="427"/>
  <c r="DY72" i="427"/>
  <c r="EK72" i="427" s="1"/>
  <c r="GF73" i="427"/>
  <c r="GS73" i="427" s="1"/>
  <c r="BF73" i="427"/>
  <c r="CJ76" i="102"/>
  <c r="GO78" i="427"/>
  <c r="BM79" i="102"/>
  <c r="HP69" i="427"/>
  <c r="DH74" i="427"/>
  <c r="DU76" i="427"/>
  <c r="EG76" i="427" s="1"/>
  <c r="DZ65" i="427"/>
  <c r="EL65" i="427" s="1"/>
  <c r="AR66" i="427"/>
  <c r="DZ67" i="427"/>
  <c r="EL67" i="427" s="1"/>
  <c r="GM69" i="427"/>
  <c r="BN69" i="102"/>
  <c r="GG72" i="427"/>
  <c r="GT72" i="427" s="1"/>
  <c r="DM72" i="427"/>
  <c r="GG73" i="427"/>
  <c r="GT73" i="427" s="1"/>
  <c r="GH76" i="427"/>
  <c r="GU76" i="427" s="1"/>
  <c r="DN76" i="427"/>
  <c r="DY76" i="427"/>
  <c r="EK76" i="427" s="1"/>
  <c r="GG76" i="427"/>
  <c r="GT76" i="427" s="1"/>
  <c r="DM76" i="427"/>
  <c r="DX76" i="427"/>
  <c r="EJ76" i="427" s="1"/>
  <c r="BG76" i="427"/>
  <c r="DS76" i="427"/>
  <c r="DM77" i="427"/>
  <c r="DX77" i="427"/>
  <c r="EJ77" i="427" s="1"/>
  <c r="IB78" i="427"/>
  <c r="DT78" i="427"/>
  <c r="EF78" i="427" s="1"/>
  <c r="BG78" i="427"/>
  <c r="AR78" i="427"/>
  <c r="DL80" i="427"/>
  <c r="DW80" i="427"/>
  <c r="EI80" i="427" s="1"/>
  <c r="GB66" i="427"/>
  <c r="BF66" i="427"/>
  <c r="HP68" i="427"/>
  <c r="DY69" i="427"/>
  <c r="EK69" i="427" s="1"/>
  <c r="GN69" i="427"/>
  <c r="BI69" i="102"/>
  <c r="BG70" i="427"/>
  <c r="BG71" i="427"/>
  <c r="AR71" i="427"/>
  <c r="EC71" i="427"/>
  <c r="EO71" i="427" s="1"/>
  <c r="GC72" i="427"/>
  <c r="DT72" i="427"/>
  <c r="EF72" i="427" s="1"/>
  <c r="DQ73" i="427"/>
  <c r="EB73" i="427"/>
  <c r="EN73" i="427" s="1"/>
  <c r="DS78" i="427"/>
  <c r="DH78" i="427"/>
  <c r="CM75" i="102"/>
  <c r="GJ76" i="427"/>
  <c r="GW76" i="427" s="1"/>
  <c r="DQ76" i="427"/>
  <c r="BI76" i="102"/>
  <c r="CJ78" i="102"/>
  <c r="DM85" i="427"/>
  <c r="GG85" i="427"/>
  <c r="GT85" i="427" s="1"/>
  <c r="DX85" i="427"/>
  <c r="EJ85" i="427" s="1"/>
  <c r="BI89" i="102"/>
  <c r="BN65" i="102"/>
  <c r="CQ68" i="102"/>
  <c r="DX69" i="427"/>
  <c r="EJ69" i="427" s="1"/>
  <c r="BF71" i="427"/>
  <c r="DY74" i="427"/>
  <c r="EK74" i="427" s="1"/>
  <c r="DN74" i="427"/>
  <c r="EB65" i="427"/>
  <c r="EN65" i="427" s="1"/>
  <c r="DT65" i="427"/>
  <c r="EF65" i="427" s="1"/>
  <c r="GM70" i="427"/>
  <c r="GB70" i="427"/>
  <c r="BF70" i="427"/>
  <c r="BI70" i="102"/>
  <c r="DU71" i="427"/>
  <c r="EG71" i="427" s="1"/>
  <c r="DJ71" i="427"/>
  <c r="DK72" i="427"/>
  <c r="GE72" i="427"/>
  <c r="GR72" i="427" s="1"/>
  <c r="DV72" i="427"/>
  <c r="EH72" i="427" s="1"/>
  <c r="GN76" i="427"/>
  <c r="GO76" i="427"/>
  <c r="CM77" i="102"/>
  <c r="GH78" i="427"/>
  <c r="GU78" i="427" s="1"/>
  <c r="DY78" i="427"/>
  <c r="EK78" i="427" s="1"/>
  <c r="DN78" i="427"/>
  <c r="DV79" i="427"/>
  <c r="EH79" i="427" s="1"/>
  <c r="DK79" i="427"/>
  <c r="DT80" i="427"/>
  <c r="EF80" i="427" s="1"/>
  <c r="DI80" i="427"/>
  <c r="CM80" i="102"/>
  <c r="BG65" i="427"/>
  <c r="DP66" i="427"/>
  <c r="GM66" i="427" s="1"/>
  <c r="GL66" i="427"/>
  <c r="GY66" i="427" s="1"/>
  <c r="GO69" i="427"/>
  <c r="BG69" i="427"/>
  <c r="AR70" i="427"/>
  <c r="DP70" i="427"/>
  <c r="EC70" i="427" s="1"/>
  <c r="GL70" i="427"/>
  <c r="GY70" i="427" s="1"/>
  <c r="GK72" i="427"/>
  <c r="GX72" i="427" s="1"/>
  <c r="GI72" i="427"/>
  <c r="GV72" i="427" s="1"/>
  <c r="GF72" i="427"/>
  <c r="GS72" i="427" s="1"/>
  <c r="GD72" i="427"/>
  <c r="GQ72" i="427" s="1"/>
  <c r="GC73" i="427"/>
  <c r="BQ75" i="427"/>
  <c r="BJ75" i="427"/>
  <c r="BM75" i="427"/>
  <c r="BH75" i="427"/>
  <c r="BP75" i="427"/>
  <c r="DU75" i="427"/>
  <c r="EG75" i="427" s="1"/>
  <c r="BQ76" i="102"/>
  <c r="BL78" i="102"/>
  <c r="GE79" i="427"/>
  <c r="GR79" i="427" s="1"/>
  <c r="BF79" i="427"/>
  <c r="DS85" i="427"/>
  <c r="AR85" i="427"/>
  <c r="BG85" i="427"/>
  <c r="CP87" i="102"/>
  <c r="BQ88" i="102"/>
  <c r="CJ66" i="102"/>
  <c r="DQ67" i="427"/>
  <c r="DI67" i="427"/>
  <c r="GM67" i="427" s="1"/>
  <c r="GH67" i="427"/>
  <c r="GU67" i="427" s="1"/>
  <c r="DU74" i="427"/>
  <c r="EG74" i="427" s="1"/>
  <c r="GD75" i="427"/>
  <c r="GQ75" i="427" s="1"/>
  <c r="BI75" i="102"/>
  <c r="BM75" i="102" s="1"/>
  <c r="GC76" i="427"/>
  <c r="GP76" i="427" s="1"/>
  <c r="DI76" i="427"/>
  <c r="CO76" i="102"/>
  <c r="DQ77" i="427"/>
  <c r="GM77" i="427" s="1"/>
  <c r="EB77" i="427"/>
  <c r="EN77" i="427" s="1"/>
  <c r="GC77" i="427"/>
  <c r="BI78" i="102"/>
  <c r="GE73" i="427"/>
  <c r="GR73" i="427" s="1"/>
  <c r="BG74" i="427"/>
  <c r="CJ75" i="102"/>
  <c r="AR75" i="427"/>
  <c r="GM79" i="427"/>
  <c r="BG79" i="427"/>
  <c r="EC79" i="427"/>
  <c r="EO79" i="427" s="1"/>
  <c r="DS79" i="427"/>
  <c r="AR79" i="427"/>
  <c r="CK90" i="102"/>
  <c r="DZ72" i="427"/>
  <c r="EL72" i="427" s="1"/>
  <c r="BI72" i="102"/>
  <c r="BI73" i="102"/>
  <c r="BS73" i="102" s="1"/>
  <c r="BL73" i="102"/>
  <c r="DJ74" i="427"/>
  <c r="GI74" i="427"/>
  <c r="GV74" i="427" s="1"/>
  <c r="DO74" i="427"/>
  <c r="BI74" i="102"/>
  <c r="DO76" i="427"/>
  <c r="DZ76" i="427"/>
  <c r="EL76" i="427" s="1"/>
  <c r="GE76" i="427"/>
  <c r="GR76" i="427" s="1"/>
  <c r="DV76" i="427"/>
  <c r="EH76" i="427" s="1"/>
  <c r="DK76" i="427"/>
  <c r="BI77" i="102"/>
  <c r="GJ78" i="427"/>
  <c r="GW78" i="427" s="1"/>
  <c r="DQ78" i="427"/>
  <c r="CL78" i="102"/>
  <c r="GQ87" i="427"/>
  <c r="BS72" i="102"/>
  <c r="GH73" i="427"/>
  <c r="GU73" i="427" s="1"/>
  <c r="DS74" i="427"/>
  <c r="DR74" i="427"/>
  <c r="GK74" i="427"/>
  <c r="GX74" i="427" s="1"/>
  <c r="BS74" i="102"/>
  <c r="DL75" i="427"/>
  <c r="GM75" i="427" s="1"/>
  <c r="BL76" i="102"/>
  <c r="DT77" i="427"/>
  <c r="EF77" i="427" s="1"/>
  <c r="EA77" i="427"/>
  <c r="EM77" i="427" s="1"/>
  <c r="BG77" i="427"/>
  <c r="CK78" i="102"/>
  <c r="GL87" i="427"/>
  <c r="GY87" i="427" s="1"/>
  <c r="DP87" i="427"/>
  <c r="GI89" i="427"/>
  <c r="GV89" i="427" s="1"/>
  <c r="DO89" i="427"/>
  <c r="GO89" i="427"/>
  <c r="CJ74" i="102"/>
  <c r="CP76" i="102"/>
  <c r="GE77" i="427"/>
  <c r="GR77" i="427" s="1"/>
  <c r="GF78" i="427"/>
  <c r="GS78" i="427" s="1"/>
  <c r="CP78" i="102"/>
  <c r="BS78" i="102"/>
  <c r="DT79" i="427"/>
  <c r="EF79" i="427" s="1"/>
  <c r="EE82" i="427"/>
  <c r="BI82" i="102"/>
  <c r="DN85" i="427"/>
  <c r="DY85" i="427"/>
  <c r="EK85" i="427" s="1"/>
  <c r="BM86" i="102"/>
  <c r="BI86" i="102"/>
  <c r="BL77" i="102"/>
  <c r="GI78" i="427"/>
  <c r="GV78" i="427" s="1"/>
  <c r="EC81" i="427"/>
  <c r="EO81" i="427" s="1"/>
  <c r="GJ82" i="427"/>
  <c r="GW82" i="427" s="1"/>
  <c r="EG87" i="427"/>
  <c r="BL88" i="102"/>
  <c r="CP94" i="102"/>
  <c r="GH77" i="427"/>
  <c r="GU77" i="427" s="1"/>
  <c r="GK78" i="427"/>
  <c r="GX78" i="427" s="1"/>
  <c r="BQ78" i="102"/>
  <c r="HP79" i="427"/>
  <c r="AR81" i="427"/>
  <c r="DO82" i="427"/>
  <c r="DZ82" i="427"/>
  <c r="EL82" i="427" s="1"/>
  <c r="DU83" i="427"/>
  <c r="EG83" i="427" s="1"/>
  <c r="DJ83" i="427"/>
  <c r="GD83" i="427"/>
  <c r="GQ83" i="427" s="1"/>
  <c r="GC78" i="427"/>
  <c r="DI78" i="427"/>
  <c r="GM80" i="427"/>
  <c r="IB80" i="427"/>
  <c r="BK89" i="102"/>
  <c r="BI90" i="102"/>
  <c r="BQ90" i="102"/>
  <c r="BF77" i="427"/>
  <c r="GJ77" i="427"/>
  <c r="GW77" i="427" s="1"/>
  <c r="GG77" i="427"/>
  <c r="GT77" i="427" s="1"/>
  <c r="DX78" i="427"/>
  <c r="EJ78" i="427" s="1"/>
  <c r="GE78" i="427"/>
  <c r="GR78" i="427" s="1"/>
  <c r="DK78" i="427"/>
  <c r="DX79" i="427"/>
  <c r="EJ79" i="427" s="1"/>
  <c r="GC79" i="427"/>
  <c r="GP79" i="427" s="1"/>
  <c r="HA79" i="427" s="1"/>
  <c r="IB79" i="427"/>
  <c r="BM80" i="102"/>
  <c r="EA80" i="427"/>
  <c r="EM80" i="427" s="1"/>
  <c r="EC80" i="427"/>
  <c r="EO80" i="427" s="1"/>
  <c r="BG80" i="427"/>
  <c r="DS80" i="427"/>
  <c r="AR80" i="427"/>
  <c r="BG82" i="427"/>
  <c r="AR82" i="427"/>
  <c r="DN83" i="427"/>
  <c r="GH83" i="427"/>
  <c r="GU83" i="427" s="1"/>
  <c r="DY83" i="427"/>
  <c r="EK83" i="427" s="1"/>
  <c r="BI85" i="102"/>
  <c r="DV86" i="427"/>
  <c r="AR86" i="427"/>
  <c r="DO87" i="427"/>
  <c r="DZ87" i="427"/>
  <c r="EL87" i="427" s="1"/>
  <c r="GI87" i="427"/>
  <c r="GV87" i="427" s="1"/>
  <c r="BK93" i="427"/>
  <c r="CP79" i="102"/>
  <c r="DM81" i="427"/>
  <c r="GM81" i="427" s="1"/>
  <c r="GJ81" i="427"/>
  <c r="GW81" i="427" s="1"/>
  <c r="GE81" i="427"/>
  <c r="GR81" i="427" s="1"/>
  <c r="HP81" i="427" s="1"/>
  <c r="GC81" i="427"/>
  <c r="DX81" i="427"/>
  <c r="EJ81" i="427" s="1"/>
  <c r="EB82" i="427"/>
  <c r="EN82" i="427" s="1"/>
  <c r="DT82" i="427"/>
  <c r="EF82" i="427" s="1"/>
  <c r="EC82" i="427"/>
  <c r="EO82" i="427" s="1"/>
  <c r="IB82" i="427"/>
  <c r="GF83" i="427"/>
  <c r="GS83" i="427" s="1"/>
  <c r="BM84" i="102"/>
  <c r="BI84" i="102"/>
  <c r="BR85" i="102"/>
  <c r="EA86" i="427"/>
  <c r="EM86" i="427" s="1"/>
  <c r="DP86" i="427"/>
  <c r="EC86" i="427" s="1"/>
  <c r="EO86" i="427" s="1"/>
  <c r="GL86" i="427"/>
  <c r="GY86" i="427" s="1"/>
  <c r="EC87" i="427"/>
  <c r="EO87" i="427" s="1"/>
  <c r="GI90" i="427"/>
  <c r="GV90" i="427" s="1"/>
  <c r="BF90" i="427"/>
  <c r="DY93" i="427"/>
  <c r="EK93" i="427" s="1"/>
  <c r="GH93" i="427"/>
  <c r="GU93" i="427" s="1"/>
  <c r="DN93" i="427"/>
  <c r="IB95" i="427"/>
  <c r="DT95" i="427"/>
  <c r="EF95" i="427" s="1"/>
  <c r="AR95" i="427"/>
  <c r="BG95" i="427"/>
  <c r="EE97" i="427"/>
  <c r="BK79" i="102"/>
  <c r="GN80" i="427"/>
  <c r="CO80" i="102"/>
  <c r="DN82" i="427"/>
  <c r="GM82" i="427" s="1"/>
  <c r="GH82" i="427"/>
  <c r="GU82" i="427" s="1"/>
  <c r="GC83" i="427"/>
  <c r="GP83" i="427" s="1"/>
  <c r="IB83" i="427"/>
  <c r="CO83" i="102"/>
  <c r="GF84" i="427"/>
  <c r="GS84" i="427" s="1"/>
  <c r="BF84" i="427"/>
  <c r="AR84" i="427"/>
  <c r="DS84" i="427"/>
  <c r="BG84" i="427"/>
  <c r="GO85" i="427"/>
  <c r="BQ85" i="102"/>
  <c r="BK86" i="102"/>
  <c r="BI88" i="102"/>
  <c r="BQ89" i="102"/>
  <c r="EE89" i="427"/>
  <c r="GM92" i="427"/>
  <c r="BI94" i="102"/>
  <c r="BQ94" i="102" s="1"/>
  <c r="CP96" i="102"/>
  <c r="CK96" i="102"/>
  <c r="DY82" i="427"/>
  <c r="EK82" i="427" s="1"/>
  <c r="GG82" i="427"/>
  <c r="GT82" i="427" s="1"/>
  <c r="GJ83" i="427"/>
  <c r="GW83" i="427" s="1"/>
  <c r="GI84" i="427"/>
  <c r="GV84" i="427" s="1"/>
  <c r="DZ84" i="427"/>
  <c r="EL84" i="427" s="1"/>
  <c r="DO84" i="427"/>
  <c r="EB85" i="427"/>
  <c r="EN85" i="427" s="1"/>
  <c r="DQ85" i="427"/>
  <c r="EC85" i="427" s="1"/>
  <c r="EO85" i="427" s="1"/>
  <c r="GG86" i="427"/>
  <c r="GT86" i="427" s="1"/>
  <c r="CP86" i="102"/>
  <c r="GM87" i="427"/>
  <c r="DQ87" i="427"/>
  <c r="GJ87" i="427"/>
  <c r="GW87" i="427" s="1"/>
  <c r="CO96" i="102"/>
  <c r="HP80" i="427"/>
  <c r="BI80" i="102"/>
  <c r="BR80" i="102" s="1"/>
  <c r="BI81" i="102"/>
  <c r="BK81" i="102" s="1"/>
  <c r="BG81" i="427"/>
  <c r="GO83" i="427"/>
  <c r="GO84" i="427"/>
  <c r="BF85" i="427"/>
  <c r="CP88" i="102"/>
  <c r="DQ89" i="427"/>
  <c r="GJ89" i="427"/>
  <c r="GW89" i="427" s="1"/>
  <c r="EB89" i="427"/>
  <c r="EN89" i="427" s="1"/>
  <c r="BG91" i="427"/>
  <c r="AR91" i="427"/>
  <c r="DV91" i="427"/>
  <c r="EH91" i="427" s="1"/>
  <c r="DY92" i="427"/>
  <c r="EK92" i="427" s="1"/>
  <c r="AR92" i="427"/>
  <c r="CQ81" i="102"/>
  <c r="BP81" i="102"/>
  <c r="BF82" i="427"/>
  <c r="GF82" i="427"/>
  <c r="GS82" i="427" s="1"/>
  <c r="GM83" i="427"/>
  <c r="EE83" i="427"/>
  <c r="BR84" i="102"/>
  <c r="BF86" i="427"/>
  <c r="DQ86" i="427"/>
  <c r="GJ86" i="427"/>
  <c r="GW86" i="427" s="1"/>
  <c r="EB86" i="427"/>
  <c r="EN86" i="427" s="1"/>
  <c r="DQ91" i="427"/>
  <c r="EB91" i="427"/>
  <c r="EN91" i="427" s="1"/>
  <c r="DT91" i="427"/>
  <c r="EF91" i="427" s="1"/>
  <c r="DI91" i="427"/>
  <c r="BK93" i="102"/>
  <c r="GI82" i="427"/>
  <c r="GV82" i="427" s="1"/>
  <c r="EB83" i="427"/>
  <c r="EN83" i="427" s="1"/>
  <c r="BL84" i="102"/>
  <c r="GF85" i="427"/>
  <c r="GS85" i="427" s="1"/>
  <c r="BG86" i="427"/>
  <c r="GK88" i="427"/>
  <c r="GX88" i="427" s="1"/>
  <c r="DR88" i="427"/>
  <c r="GM90" i="427"/>
  <c r="GB90" i="427"/>
  <c r="DS90" i="427"/>
  <c r="BG90" i="427"/>
  <c r="EC90" i="427"/>
  <c r="EO90" i="427" s="1"/>
  <c r="GJ91" i="427"/>
  <c r="GW91" i="427" s="1"/>
  <c r="GC91" i="427"/>
  <c r="GP91" i="427" s="1"/>
  <c r="BF91" i="427"/>
  <c r="CJ91" i="102"/>
  <c r="EE92" i="427"/>
  <c r="DX93" i="427"/>
  <c r="EJ93" i="427" s="1"/>
  <c r="DM93" i="427"/>
  <c r="BG83" i="427"/>
  <c r="EC83" i="427"/>
  <c r="EO83" i="427" s="1"/>
  <c r="CM84" i="102"/>
  <c r="DU84" i="427"/>
  <c r="EG84" i="427" s="1"/>
  <c r="DW85" i="427"/>
  <c r="EI85" i="427" s="1"/>
  <c r="BP86" i="102"/>
  <c r="HP88" i="427"/>
  <c r="DH88" i="427"/>
  <c r="DS88" i="427"/>
  <c r="GB88" i="427"/>
  <c r="DY89" i="427"/>
  <c r="EK89" i="427" s="1"/>
  <c r="DN89" i="427"/>
  <c r="CJ89" i="102"/>
  <c r="GI91" i="427"/>
  <c r="GV91" i="427" s="1"/>
  <c r="DZ91" i="427"/>
  <c r="EL91" i="427" s="1"/>
  <c r="DO91" i="427"/>
  <c r="CO91" i="102"/>
  <c r="DX82" i="427"/>
  <c r="EJ82" i="427" s="1"/>
  <c r="DV85" i="427"/>
  <c r="EH85" i="427" s="1"/>
  <c r="DW87" i="427"/>
  <c r="BG88" i="427"/>
  <c r="DJ89" i="427"/>
  <c r="EC89" i="427" s="1"/>
  <c r="EO89" i="427" s="1"/>
  <c r="DU89" i="427"/>
  <c r="EG89" i="427" s="1"/>
  <c r="GD89" i="427"/>
  <c r="GQ89" i="427" s="1"/>
  <c r="BF89" i="427"/>
  <c r="BJ94" i="427"/>
  <c r="BM94" i="427"/>
  <c r="BR94" i="427"/>
  <c r="BI94" i="427"/>
  <c r="BS94" i="427"/>
  <c r="BO94" i="427"/>
  <c r="BN94" i="427"/>
  <c r="BH94" i="427"/>
  <c r="BG89" i="427"/>
  <c r="AR89" i="427"/>
  <c r="BM93" i="427"/>
  <c r="BR93" i="427"/>
  <c r="BP93" i="427"/>
  <c r="BI93" i="427"/>
  <c r="IJ93" i="427" s="1"/>
  <c r="BJ93" i="427"/>
  <c r="BL93" i="427" s="1"/>
  <c r="BO93" i="427"/>
  <c r="BS93" i="427"/>
  <c r="BQ93" i="427"/>
  <c r="BN93" i="427"/>
  <c r="DU93" i="427"/>
  <c r="EG93" i="427" s="1"/>
  <c r="AR93" i="427"/>
  <c r="DL95" i="427"/>
  <c r="EC95" i="427" s="1"/>
  <c r="EO95" i="427" s="1"/>
  <c r="DW95" i="427"/>
  <c r="EI95" i="427" s="1"/>
  <c r="GJ96" i="427"/>
  <c r="GW96" i="427" s="1"/>
  <c r="DQ96" i="427"/>
  <c r="GM96" i="427" s="1"/>
  <c r="EB96" i="427"/>
  <c r="EN96" i="427" s="1"/>
  <c r="DT96" i="427"/>
  <c r="AR96" i="427"/>
  <c r="IB96" i="427"/>
  <c r="CL81" i="102"/>
  <c r="GD82" i="427"/>
  <c r="BP85" i="102"/>
  <c r="IB85" i="427"/>
  <c r="GB86" i="427"/>
  <c r="DY86" i="427"/>
  <c r="EK86" i="427" s="1"/>
  <c r="GF87" i="427"/>
  <c r="GS87" i="427" s="1"/>
  <c r="BM88" i="102"/>
  <c r="DX94" i="427"/>
  <c r="EJ94" i="427" s="1"/>
  <c r="DM94" i="427"/>
  <c r="GM94" i="427" s="1"/>
  <c r="GG94" i="427"/>
  <c r="GT94" i="427" s="1"/>
  <c r="HP94" i="427" s="1"/>
  <c r="BI96" i="427"/>
  <c r="BO96" i="427"/>
  <c r="BS96" i="427"/>
  <c r="BH96" i="427"/>
  <c r="BR96" i="427"/>
  <c r="BN96" i="427"/>
  <c r="BQ96" i="427"/>
  <c r="BM96" i="427"/>
  <c r="CK98" i="102"/>
  <c r="GH89" i="427"/>
  <c r="GU89" i="427" s="1"/>
  <c r="DZ89" i="427"/>
  <c r="EL89" i="427" s="1"/>
  <c r="DI93" i="427"/>
  <c r="DT93" i="427"/>
  <c r="AR94" i="427"/>
  <c r="GC95" i="427"/>
  <c r="BF95" i="427"/>
  <c r="BI95" i="102"/>
  <c r="BL95" i="102" s="1"/>
  <c r="BM98" i="102"/>
  <c r="DR91" i="427"/>
  <c r="GK91" i="427"/>
  <c r="GX91" i="427" s="1"/>
  <c r="GB91" i="427"/>
  <c r="DH91" i="427"/>
  <c r="GB92" i="427"/>
  <c r="BF92" i="427"/>
  <c r="CP92" i="102"/>
  <c r="BM96" i="102"/>
  <c r="BI96" i="102"/>
  <c r="BS96" i="102" s="1"/>
  <c r="DR97" i="427"/>
  <c r="GK97" i="427"/>
  <c r="GX97" i="427" s="1"/>
  <c r="GE97" i="427"/>
  <c r="GR97" i="427" s="1"/>
  <c r="BF97" i="427"/>
  <c r="DY98" i="427"/>
  <c r="EK98" i="427" s="1"/>
  <c r="DN98" i="427"/>
  <c r="GM98" i="427" s="1"/>
  <c r="CO98" i="102"/>
  <c r="EB87" i="427"/>
  <c r="EN87" i="427" s="1"/>
  <c r="GL88" i="427"/>
  <c r="GY88" i="427" s="1"/>
  <c r="DP88" i="427"/>
  <c r="CM88" i="102"/>
  <c r="BK88" i="102"/>
  <c r="DU88" i="427"/>
  <c r="EG88" i="427" s="1"/>
  <c r="BM90" i="102"/>
  <c r="GK92" i="427"/>
  <c r="GX92" i="427" s="1"/>
  <c r="BI93" i="102"/>
  <c r="GO94" i="427"/>
  <c r="BN94" i="102"/>
  <c r="DT94" i="427"/>
  <c r="EF94" i="427" s="1"/>
  <c r="BI99" i="102"/>
  <c r="GL84" i="427"/>
  <c r="GY84" i="427" s="1"/>
  <c r="DP84" i="427"/>
  <c r="GM84" i="427" s="1"/>
  <c r="BK84" i="102"/>
  <c r="DZ85" i="427"/>
  <c r="EL85" i="427" s="1"/>
  <c r="EA87" i="427"/>
  <c r="EM87" i="427" s="1"/>
  <c r="BG87" i="427"/>
  <c r="BL90" i="102"/>
  <c r="BS91" i="102"/>
  <c r="DV92" i="427"/>
  <c r="EH92" i="427" s="1"/>
  <c r="GD92" i="427"/>
  <c r="GQ92" i="427" s="1"/>
  <c r="DS94" i="427"/>
  <c r="GM95" i="427"/>
  <c r="DV95" i="427"/>
  <c r="EH95" i="427" s="1"/>
  <c r="EC96" i="427"/>
  <c r="EO96" i="427" s="1"/>
  <c r="BF87" i="427"/>
  <c r="CO89" i="102"/>
  <c r="CQ90" i="102"/>
  <c r="BK90" i="102"/>
  <c r="DS91" i="427"/>
  <c r="DU92" i="427"/>
  <c r="EG92" i="427" s="1"/>
  <c r="CL94" i="102"/>
  <c r="HP96" i="427"/>
  <c r="GN97" i="427"/>
  <c r="DJ97" i="427"/>
  <c r="EC97" i="427" s="1"/>
  <c r="EO97" i="427" s="1"/>
  <c r="CP97" i="102"/>
  <c r="EB99" i="427"/>
  <c r="EN99" i="427" s="1"/>
  <c r="DQ99" i="427"/>
  <c r="GM99" i="427" s="1"/>
  <c r="CQ97" i="102"/>
  <c r="GH98" i="427"/>
  <c r="GU98" i="427" s="1"/>
  <c r="AR88" i="427"/>
  <c r="BP90" i="102"/>
  <c r="DO93" i="427"/>
  <c r="DZ93" i="427"/>
  <c r="EL93" i="427" s="1"/>
  <c r="BP93" i="102"/>
  <c r="ED93" i="102" s="1"/>
  <c r="CM94" i="102"/>
  <c r="GL95" i="427"/>
  <c r="GY95" i="427" s="1"/>
  <c r="EA95" i="427"/>
  <c r="EM95" i="427" s="1"/>
  <c r="GG95" i="427"/>
  <c r="GT95" i="427" s="1"/>
  <c r="CP95" i="102"/>
  <c r="BS95" i="102"/>
  <c r="BP95" i="102"/>
  <c r="BR89" i="102"/>
  <c r="BI91" i="102"/>
  <c r="BQ91" i="102" s="1"/>
  <c r="IB91" i="427"/>
  <c r="GF92" i="427"/>
  <c r="GS92" i="427" s="1"/>
  <c r="GI93" i="427"/>
  <c r="GV93" i="427" s="1"/>
  <c r="BP96" i="102"/>
  <c r="DT97" i="427"/>
  <c r="EF97" i="427" s="1"/>
  <c r="AR97" i="427"/>
  <c r="IB97" i="427"/>
  <c r="BG97" i="427"/>
  <c r="DT99" i="427"/>
  <c r="EF99" i="427" s="1"/>
  <c r="DI99" i="427"/>
  <c r="CL91" i="102"/>
  <c r="BG92" i="427"/>
  <c r="BL96" i="102"/>
  <c r="CK99" i="102"/>
  <c r="CJ92" i="102"/>
  <c r="GE95" i="427"/>
  <c r="GR95" i="427" s="1"/>
  <c r="BR95" i="102"/>
  <c r="EA96" i="427"/>
  <c r="EM96" i="427" s="1"/>
  <c r="GL96" i="427"/>
  <c r="GY96" i="427" s="1"/>
  <c r="GC96" i="427"/>
  <c r="BR96" i="102"/>
  <c r="GJ99" i="427"/>
  <c r="GW99" i="427" s="1"/>
  <c r="DX99" i="427"/>
  <c r="EJ99" i="427" s="1"/>
  <c r="AR99" i="427"/>
  <c r="BN93" i="102"/>
  <c r="BK97" i="102"/>
  <c r="BI97" i="102"/>
  <c r="BS98" i="102"/>
  <c r="DV98" i="427"/>
  <c r="EH98" i="427" s="1"/>
  <c r="BG98" i="427"/>
  <c r="BF93" i="427"/>
  <c r="GD93" i="427"/>
  <c r="GQ93" i="427" s="1"/>
  <c r="HA93" i="427" s="1"/>
  <c r="BF94" i="427"/>
  <c r="GJ95" i="427"/>
  <c r="GW95" i="427" s="1"/>
  <c r="CL95" i="102"/>
  <c r="GI97" i="427"/>
  <c r="GV97" i="427" s="1"/>
  <c r="DO97" i="427"/>
  <c r="BR99" i="102"/>
  <c r="DW100" i="427"/>
  <c r="EI100" i="427" s="1"/>
  <c r="AR100" i="427"/>
  <c r="BG100" i="427"/>
  <c r="BM95" i="102"/>
  <c r="DU97" i="427"/>
  <c r="EG97" i="427" s="1"/>
  <c r="DT98" i="427"/>
  <c r="BI100" i="102"/>
  <c r="GL97" i="427"/>
  <c r="GY97" i="427" s="1"/>
  <c r="DP97" i="427"/>
  <c r="BS99" i="102"/>
  <c r="GC98" i="427"/>
  <c r="GP98" i="427" s="1"/>
  <c r="GC99" i="427"/>
  <c r="IB99" i="427"/>
  <c r="CQ98" i="102"/>
  <c r="BI98" i="102"/>
  <c r="AR98" i="427"/>
  <c r="GE98" i="427"/>
  <c r="GR98" i="427" s="1"/>
  <c r="GN98" i="427"/>
  <c r="BF99" i="427"/>
  <c r="EE99" i="427"/>
  <c r="GF100" i="427"/>
  <c r="GS100" i="427" s="1"/>
  <c r="CL100" i="102"/>
  <c r="EE100" i="427"/>
  <c r="CP100" i="102"/>
  <c r="GF99" i="427"/>
  <c r="GS99" i="427" s="1"/>
  <c r="HP99" i="427" s="1"/>
  <c r="DZ100" i="427"/>
  <c r="EL100" i="427" s="1"/>
  <c r="DO100" i="427"/>
  <c r="GB100" i="427"/>
  <c r="GE28" i="427"/>
  <c r="DL99" i="427"/>
  <c r="BN28" i="102"/>
  <c r="BG99" i="427"/>
  <c r="DH100" i="427"/>
  <c r="HP100" i="427"/>
  <c r="CM100" i="102"/>
  <c r="BF100" i="427"/>
  <c r="GK25" i="427"/>
  <c r="GC10" i="427"/>
  <c r="GP10" i="427" s="1"/>
  <c r="GI13" i="427"/>
  <c r="BQ9" i="427" l="1"/>
  <c r="BS10" i="427"/>
  <c r="BJ9" i="427"/>
  <c r="BI9" i="427"/>
  <c r="IJ9" i="427" s="1"/>
  <c r="BR9" i="427"/>
  <c r="BO10" i="427"/>
  <c r="BV10" i="427" s="1"/>
  <c r="BM9" i="427"/>
  <c r="BP9" i="427"/>
  <c r="BT9" i="427" s="1"/>
  <c r="BI10" i="427"/>
  <c r="BO9" i="427"/>
  <c r="BN10" i="427"/>
  <c r="ED8" i="427"/>
  <c r="CT10" i="102"/>
  <c r="CU10" i="102" s="1"/>
  <c r="DE10" i="102" s="1"/>
  <c r="CT8" i="102"/>
  <c r="CU8" i="102" s="1"/>
  <c r="DC8" i="102" s="1"/>
  <c r="BN11" i="102"/>
  <c r="BQ11" i="102"/>
  <c r="BR10" i="102"/>
  <c r="BI12" i="102"/>
  <c r="FA89" i="427"/>
  <c r="HH80" i="427"/>
  <c r="HF80" i="427"/>
  <c r="HI80" i="427"/>
  <c r="HE80" i="427"/>
  <c r="HD80" i="427"/>
  <c r="HL80" i="427"/>
  <c r="HG80" i="427"/>
  <c r="HO80" i="427" s="1"/>
  <c r="HB80" i="427"/>
  <c r="HJ80" i="427"/>
  <c r="HK80" i="427"/>
  <c r="HE93" i="427"/>
  <c r="HC93" i="427"/>
  <c r="HB93" i="427"/>
  <c r="HG93" i="427"/>
  <c r="HL93" i="427"/>
  <c r="HF93" i="427"/>
  <c r="HK93" i="427"/>
  <c r="HJ93" i="427"/>
  <c r="HB79" i="427"/>
  <c r="HJ79" i="427"/>
  <c r="HI79" i="427"/>
  <c r="HL79" i="427"/>
  <c r="HD79" i="427"/>
  <c r="HG79" i="427"/>
  <c r="HK79" i="427"/>
  <c r="HF79" i="427"/>
  <c r="HH79" i="427"/>
  <c r="BM100" i="427"/>
  <c r="BH100" i="427"/>
  <c r="BR100" i="427"/>
  <c r="BI100" i="427"/>
  <c r="IJ100" i="427" s="1"/>
  <c r="BN100" i="427"/>
  <c r="BQ100" i="427"/>
  <c r="BJ100" i="427"/>
  <c r="BO100" i="427"/>
  <c r="BV100" i="427" s="1"/>
  <c r="BS100" i="427"/>
  <c r="BP100" i="427"/>
  <c r="BH84" i="427"/>
  <c r="BP84" i="427"/>
  <c r="BJ84" i="427"/>
  <c r="BM84" i="427"/>
  <c r="BQ84" i="427"/>
  <c r="BS84" i="427"/>
  <c r="BO84" i="427"/>
  <c r="BV84" i="427" s="1"/>
  <c r="BN84" i="427"/>
  <c r="BI84" i="427"/>
  <c r="IJ84" i="427" s="1"/>
  <c r="BR84" i="427"/>
  <c r="HP83" i="427"/>
  <c r="BR69" i="427"/>
  <c r="BI69" i="427"/>
  <c r="IJ69" i="427" s="1"/>
  <c r="BN69" i="427"/>
  <c r="BQ69" i="427"/>
  <c r="BO69" i="427"/>
  <c r="BS69" i="427"/>
  <c r="BP69" i="427"/>
  <c r="BJ69" i="427"/>
  <c r="BH69" i="427"/>
  <c r="BM69" i="427"/>
  <c r="IJ63" i="427"/>
  <c r="BT63" i="427"/>
  <c r="HP59" i="427"/>
  <c r="GM60" i="427"/>
  <c r="EC60" i="427"/>
  <c r="EO60" i="427" s="1"/>
  <c r="BI54" i="427"/>
  <c r="BN54" i="427"/>
  <c r="BQ54" i="427"/>
  <c r="BJ54" i="427"/>
  <c r="BM54" i="427"/>
  <c r="BH54" i="427"/>
  <c r="BP54" i="427"/>
  <c r="BS54" i="427"/>
  <c r="BR54" i="427"/>
  <c r="BO54" i="427"/>
  <c r="BQ40" i="427"/>
  <c r="BO40" i="427"/>
  <c r="BV40" i="427" s="1"/>
  <c r="BS40" i="427"/>
  <c r="BJ40" i="427"/>
  <c r="BM40" i="427"/>
  <c r="BH40" i="427"/>
  <c r="BP40" i="427"/>
  <c r="BR40" i="427"/>
  <c r="BI40" i="427"/>
  <c r="IJ40" i="427" s="1"/>
  <c r="BN40" i="427"/>
  <c r="BI34" i="427"/>
  <c r="BN34" i="427"/>
  <c r="BJ34" i="427"/>
  <c r="BM34" i="427"/>
  <c r="BH34" i="427"/>
  <c r="BP34" i="427"/>
  <c r="BR34" i="427"/>
  <c r="BO34" i="427"/>
  <c r="BS34" i="427"/>
  <c r="BQ34" i="427"/>
  <c r="EW89" i="427"/>
  <c r="HJ89" i="427"/>
  <c r="BN82" i="102"/>
  <c r="BQ82" i="102"/>
  <c r="BL82" i="102"/>
  <c r="BS82" i="102"/>
  <c r="BM82" i="102"/>
  <c r="BO82" i="102"/>
  <c r="GN89" i="427"/>
  <c r="HP74" i="427"/>
  <c r="BJ76" i="427"/>
  <c r="BM76" i="427"/>
  <c r="BR76" i="427"/>
  <c r="BQ76" i="427"/>
  <c r="BH76" i="427"/>
  <c r="BI76" i="427"/>
  <c r="BP76" i="427"/>
  <c r="BN76" i="427"/>
  <c r="BO76" i="427"/>
  <c r="BS76" i="427"/>
  <c r="BQ71" i="102"/>
  <c r="BL71" i="102"/>
  <c r="BS71" i="102"/>
  <c r="BM71" i="102"/>
  <c r="BP71" i="102"/>
  <c r="BO71" i="102"/>
  <c r="BK71" i="102"/>
  <c r="BN71" i="102"/>
  <c r="EE75" i="427"/>
  <c r="GN65" i="427"/>
  <c r="GO65" i="427"/>
  <c r="GX25" i="427"/>
  <c r="GN25" i="427"/>
  <c r="BH99" i="427"/>
  <c r="BR99" i="427"/>
  <c r="BI99" i="427"/>
  <c r="BN99" i="427"/>
  <c r="BJ99" i="427"/>
  <c r="BQ99" i="427"/>
  <c r="BO99" i="427"/>
  <c r="BV99" i="427" s="1"/>
  <c r="BS99" i="427"/>
  <c r="BM99" i="427"/>
  <c r="BP99" i="427"/>
  <c r="BL98" i="102"/>
  <c r="BK98" i="102"/>
  <c r="BN98" i="102"/>
  <c r="BQ98" i="102"/>
  <c r="BO98" i="102"/>
  <c r="HI97" i="427"/>
  <c r="BP97" i="102"/>
  <c r="ED97" i="102" s="1"/>
  <c r="BS97" i="102"/>
  <c r="BL97" i="102"/>
  <c r="BM97" i="102"/>
  <c r="BN97" i="102"/>
  <c r="BR97" i="102"/>
  <c r="BO97" i="102"/>
  <c r="BV97" i="102" s="1"/>
  <c r="HP95" i="427"/>
  <c r="BP91" i="102"/>
  <c r="HF87" i="427"/>
  <c r="IF93" i="427"/>
  <c r="BJ89" i="427"/>
  <c r="BS89" i="427"/>
  <c r="BR89" i="427"/>
  <c r="BI89" i="427"/>
  <c r="BQ89" i="427"/>
  <c r="BP89" i="427"/>
  <c r="BH89" i="427"/>
  <c r="BO89" i="427"/>
  <c r="BN89" i="427"/>
  <c r="BM89" i="427"/>
  <c r="IJ94" i="427"/>
  <c r="BH88" i="427"/>
  <c r="BP88" i="427"/>
  <c r="BI88" i="427"/>
  <c r="IJ88" i="427" s="1"/>
  <c r="BN88" i="427"/>
  <c r="BS88" i="427"/>
  <c r="BQ88" i="427"/>
  <c r="BO88" i="427"/>
  <c r="BR88" i="427"/>
  <c r="BJ88" i="427"/>
  <c r="BM88" i="427"/>
  <c r="BO83" i="427"/>
  <c r="BS83" i="427"/>
  <c r="BJ83" i="427"/>
  <c r="BH83" i="427"/>
  <c r="BI83" i="427"/>
  <c r="BP83" i="427"/>
  <c r="BM83" i="427"/>
  <c r="BN83" i="427"/>
  <c r="BQ83" i="427"/>
  <c r="BR83" i="427"/>
  <c r="EP83" i="427"/>
  <c r="BS81" i="102"/>
  <c r="BK94" i="102"/>
  <c r="EP89" i="427"/>
  <c r="EX89" i="427" s="1"/>
  <c r="EQ89" i="427"/>
  <c r="EE84" i="427"/>
  <c r="HC83" i="427"/>
  <c r="HE78" i="427"/>
  <c r="ED82" i="427"/>
  <c r="HP86" i="427"/>
  <c r="HE76" i="427"/>
  <c r="ED79" i="427"/>
  <c r="EE79" i="427"/>
  <c r="HP67" i="427"/>
  <c r="HA69" i="427"/>
  <c r="HB69" i="427"/>
  <c r="GN79" i="427"/>
  <c r="HA76" i="427"/>
  <c r="HJ76" i="427" s="1"/>
  <c r="EP69" i="427"/>
  <c r="BQ79" i="102"/>
  <c r="BV79" i="102" s="1"/>
  <c r="BL79" i="102"/>
  <c r="BR79" i="102"/>
  <c r="BS79" i="102"/>
  <c r="BP79" i="102"/>
  <c r="BN79" i="102"/>
  <c r="BO79" i="102"/>
  <c r="GN74" i="427"/>
  <c r="EV57" i="427"/>
  <c r="ED65" i="427"/>
  <c r="GN59" i="427"/>
  <c r="GO59" i="427"/>
  <c r="BS40" i="102"/>
  <c r="BP40" i="102"/>
  <c r="ED40" i="102" s="1"/>
  <c r="BR40" i="102"/>
  <c r="BM40" i="102"/>
  <c r="BO40" i="102"/>
  <c r="BQ40" i="102"/>
  <c r="BK40" i="102"/>
  <c r="BV40" i="102" s="1"/>
  <c r="BN40" i="102"/>
  <c r="EC39" i="427"/>
  <c r="EO39" i="427" s="1"/>
  <c r="HA35" i="427"/>
  <c r="HG35" i="427" s="1"/>
  <c r="GM33" i="427"/>
  <c r="EC33" i="427"/>
  <c r="EO33" i="427" s="1"/>
  <c r="EC100" i="427"/>
  <c r="EO100" i="427" s="1"/>
  <c r="GM100" i="427"/>
  <c r="EP100" i="427"/>
  <c r="EQ100" i="427" s="1"/>
  <c r="BN81" i="102"/>
  <c r="BQ81" i="102"/>
  <c r="BL81" i="102"/>
  <c r="BO81" i="102"/>
  <c r="HC98" i="427"/>
  <c r="HP98" i="427"/>
  <c r="HA94" i="427"/>
  <c r="HP97" i="427"/>
  <c r="GO92" i="427"/>
  <c r="GN92" i="427"/>
  <c r="HA97" i="427"/>
  <c r="EC93" i="427"/>
  <c r="EO93" i="427" s="1"/>
  <c r="GM93" i="427"/>
  <c r="EZ83" i="427"/>
  <c r="BP82" i="102"/>
  <c r="ED82" i="102" s="1"/>
  <c r="BR91" i="427"/>
  <c r="BI91" i="427"/>
  <c r="BM91" i="427"/>
  <c r="BO91" i="427"/>
  <c r="BS91" i="427"/>
  <c r="BJ91" i="427"/>
  <c r="BQ91" i="427"/>
  <c r="BH91" i="427"/>
  <c r="BN91" i="427"/>
  <c r="BP91" i="427"/>
  <c r="HA83" i="427"/>
  <c r="HB83" i="427" s="1"/>
  <c r="HP82" i="427"/>
  <c r="EP97" i="427"/>
  <c r="EQ97" i="427" s="1"/>
  <c r="EH86" i="427"/>
  <c r="ED86" i="427"/>
  <c r="BN90" i="102"/>
  <c r="BR90" i="102"/>
  <c r="BS90" i="102"/>
  <c r="BO90" i="102"/>
  <c r="HP73" i="427"/>
  <c r="BK73" i="102"/>
  <c r="BR73" i="102"/>
  <c r="BO73" i="102"/>
  <c r="BM73" i="102"/>
  <c r="BQ73" i="102"/>
  <c r="BH79" i="427"/>
  <c r="BJ79" i="427"/>
  <c r="BQ79" i="427"/>
  <c r="BR79" i="427"/>
  <c r="BS79" i="427"/>
  <c r="BI79" i="427"/>
  <c r="BP79" i="427"/>
  <c r="BN79" i="427"/>
  <c r="BO79" i="427"/>
  <c r="BM79" i="427"/>
  <c r="BT75" i="427"/>
  <c r="BK75" i="427"/>
  <c r="BN70" i="102"/>
  <c r="BQ70" i="102"/>
  <c r="BS70" i="102"/>
  <c r="BR70" i="102"/>
  <c r="BO70" i="102"/>
  <c r="BM70" i="102"/>
  <c r="BP70" i="102"/>
  <c r="ED70" i="102" s="1"/>
  <c r="BL70" i="102"/>
  <c r="BK70" i="102"/>
  <c r="EC66" i="427"/>
  <c r="GP62" i="427"/>
  <c r="GN62" i="427"/>
  <c r="BH52" i="427"/>
  <c r="BP52" i="427"/>
  <c r="BR52" i="427"/>
  <c r="BI52" i="427"/>
  <c r="BN52" i="427"/>
  <c r="BO52" i="427"/>
  <c r="BV52" i="427" s="1"/>
  <c r="BS52" i="427"/>
  <c r="BM52" i="427"/>
  <c r="BJ52" i="427"/>
  <c r="BQ52" i="427"/>
  <c r="GM51" i="427"/>
  <c r="EC51" i="427"/>
  <c r="EO51" i="427" s="1"/>
  <c r="BN35" i="102"/>
  <c r="BQ35" i="102"/>
  <c r="BK35" i="102"/>
  <c r="BR35" i="102"/>
  <c r="BM35" i="102"/>
  <c r="BO35" i="102"/>
  <c r="BS35" i="102"/>
  <c r="BP35" i="102"/>
  <c r="BL35" i="102"/>
  <c r="BM39" i="102"/>
  <c r="BQ39" i="102"/>
  <c r="BK39" i="102"/>
  <c r="BR39" i="102"/>
  <c r="BO39" i="102"/>
  <c r="BN39" i="102"/>
  <c r="BP39" i="102"/>
  <c r="ED39" i="102" s="1"/>
  <c r="BL39" i="102"/>
  <c r="BS39" i="102"/>
  <c r="ED47" i="427"/>
  <c r="EF47" i="427"/>
  <c r="GR34" i="427"/>
  <c r="GN34" i="427"/>
  <c r="ED29" i="427"/>
  <c r="EE29" i="427"/>
  <c r="BQ100" i="102"/>
  <c r="BK100" i="102"/>
  <c r="BP100" i="102"/>
  <c r="BR100" i="102"/>
  <c r="BM100" i="102"/>
  <c r="BO100" i="102"/>
  <c r="GN100" i="427"/>
  <c r="GO100" i="427"/>
  <c r="HD93" i="427"/>
  <c r="BK96" i="427"/>
  <c r="BL96" i="427" s="1"/>
  <c r="BT96" i="427"/>
  <c r="GN93" i="427"/>
  <c r="GN83" i="427"/>
  <c r="HI89" i="427"/>
  <c r="EE74" i="427"/>
  <c r="HP58" i="427"/>
  <c r="GM45" i="427"/>
  <c r="EC45" i="427"/>
  <c r="GM49" i="427"/>
  <c r="EC49" i="427"/>
  <c r="BR98" i="102"/>
  <c r="EC98" i="427"/>
  <c r="EO98" i="427" s="1"/>
  <c r="HA98" i="427"/>
  <c r="HH98" i="427" s="1"/>
  <c r="CT92" i="102"/>
  <c r="CU92" i="102" s="1"/>
  <c r="DH92" i="102" s="1"/>
  <c r="DR92" i="102" s="1"/>
  <c r="AU92" i="102" s="1"/>
  <c r="BP94" i="102"/>
  <c r="ED94" i="102" s="1"/>
  <c r="BK91" i="102"/>
  <c r="ED95" i="427"/>
  <c r="BL94" i="102"/>
  <c r="EE91" i="427"/>
  <c r="EE94" i="427"/>
  <c r="GN94" i="427"/>
  <c r="HK97" i="427"/>
  <c r="BV96" i="427"/>
  <c r="BU96" i="427" s="1"/>
  <c r="GN86" i="427"/>
  <c r="GO86" i="427"/>
  <c r="BW93" i="427"/>
  <c r="FT93" i="427" s="1"/>
  <c r="HP91" i="427"/>
  <c r="GN88" i="427"/>
  <c r="GO88" i="427"/>
  <c r="ED92" i="427"/>
  <c r="BI90" i="427"/>
  <c r="IJ90" i="427" s="1"/>
  <c r="BN90" i="427"/>
  <c r="BQ90" i="427"/>
  <c r="BS90" i="427"/>
  <c r="BO90" i="427"/>
  <c r="BJ90" i="427"/>
  <c r="BM90" i="427"/>
  <c r="BH90" i="427"/>
  <c r="BR90" i="427"/>
  <c r="BP90" i="427"/>
  <c r="HP87" i="427"/>
  <c r="GN84" i="427"/>
  <c r="EC84" i="427"/>
  <c r="EO84" i="427" s="1"/>
  <c r="EP81" i="427"/>
  <c r="HP84" i="427"/>
  <c r="ED97" i="427"/>
  <c r="HP77" i="427"/>
  <c r="GM85" i="427"/>
  <c r="EC77" i="427"/>
  <c r="EO77" i="427" s="1"/>
  <c r="HJ78" i="427"/>
  <c r="BR72" i="102"/>
  <c r="BM72" i="102"/>
  <c r="BP72" i="102"/>
  <c r="ED72" i="102" s="1"/>
  <c r="BN72" i="102"/>
  <c r="BL72" i="102"/>
  <c r="BK72" i="102"/>
  <c r="BO72" i="102"/>
  <c r="BQ72" i="102"/>
  <c r="IJ75" i="427"/>
  <c r="HP72" i="427"/>
  <c r="HP64" i="427"/>
  <c r="BP52" i="102"/>
  <c r="BM52" i="102"/>
  <c r="BN52" i="102"/>
  <c r="BQ52" i="102"/>
  <c r="BO52" i="102"/>
  <c r="BL52" i="102"/>
  <c r="BK52" i="102"/>
  <c r="BR52" i="102"/>
  <c r="AN47" i="102"/>
  <c r="ED39" i="427"/>
  <c r="GN32" i="427"/>
  <c r="GO32" i="427"/>
  <c r="EC35" i="427"/>
  <c r="EO35" i="427" s="1"/>
  <c r="GM35" i="427"/>
  <c r="EP23" i="427"/>
  <c r="GQ82" i="427"/>
  <c r="GN82" i="427"/>
  <c r="ED81" i="102"/>
  <c r="EC99" i="427"/>
  <c r="EY95" i="427"/>
  <c r="HP89" i="427"/>
  <c r="BR82" i="102"/>
  <c r="BS68" i="102"/>
  <c r="BP68" i="102"/>
  <c r="ED68" i="102" s="1"/>
  <c r="BQ68" i="102"/>
  <c r="BN68" i="102"/>
  <c r="BO68" i="102"/>
  <c r="BK68" i="102"/>
  <c r="BM68" i="102"/>
  <c r="BL68" i="102"/>
  <c r="HB52" i="427"/>
  <c r="HJ52" i="427"/>
  <c r="HF52" i="427"/>
  <c r="HG52" i="427"/>
  <c r="HK52" i="427"/>
  <c r="HD52" i="427"/>
  <c r="HC52" i="427"/>
  <c r="GN38" i="427"/>
  <c r="GO38" i="427"/>
  <c r="BO30" i="102"/>
  <c r="BP30" i="102"/>
  <c r="ED30" i="102" s="1"/>
  <c r="BQ30" i="102"/>
  <c r="BS30" i="102"/>
  <c r="BN30" i="102"/>
  <c r="BK30" i="102"/>
  <c r="BR30" i="102"/>
  <c r="BM30" i="102"/>
  <c r="BL30" i="102"/>
  <c r="BL100" i="102"/>
  <c r="HE98" i="427"/>
  <c r="EF98" i="427"/>
  <c r="BQ97" i="102"/>
  <c r="BR98" i="427"/>
  <c r="BI98" i="427"/>
  <c r="IJ98" i="427" s="1"/>
  <c r="BN98" i="427"/>
  <c r="BH98" i="427"/>
  <c r="BQ98" i="427"/>
  <c r="BO98" i="427"/>
  <c r="BV98" i="427" s="1"/>
  <c r="BJ98" i="427"/>
  <c r="BM98" i="427"/>
  <c r="BP98" i="427"/>
  <c r="BS98" i="427"/>
  <c r="GN96" i="427"/>
  <c r="GP96" i="427"/>
  <c r="BM91" i="102"/>
  <c r="BL91" i="102"/>
  <c r="BR91" i="102"/>
  <c r="BO91" i="102"/>
  <c r="BN91" i="102"/>
  <c r="EC94" i="427"/>
  <c r="EO94" i="427" s="1"/>
  <c r="EC91" i="427"/>
  <c r="EO91" i="427" s="1"/>
  <c r="GM91" i="427"/>
  <c r="BK95" i="102"/>
  <c r="BN95" i="102"/>
  <c r="ED95" i="102" s="1"/>
  <c r="BQ95" i="102"/>
  <c r="BO95" i="102"/>
  <c r="IJ96" i="427"/>
  <c r="GM86" i="427"/>
  <c r="EF96" i="427"/>
  <c r="ED96" i="427"/>
  <c r="BK94" i="427"/>
  <c r="BL94" i="427" s="1"/>
  <c r="BT94" i="427"/>
  <c r="GM89" i="427"/>
  <c r="EE88" i="427"/>
  <c r="EQ92" i="427"/>
  <c r="EP92" i="427"/>
  <c r="ET92" i="427" s="1"/>
  <c r="EE90" i="427"/>
  <c r="ED90" i="427"/>
  <c r="HA84" i="427"/>
  <c r="HB84" i="427"/>
  <c r="BK82" i="102"/>
  <c r="BL80" i="102"/>
  <c r="BP80" i="102"/>
  <c r="BN80" i="102"/>
  <c r="BS80" i="102"/>
  <c r="BQ80" i="102"/>
  <c r="BK80" i="102"/>
  <c r="BO80" i="102"/>
  <c r="BP88" i="102"/>
  <c r="ED88" i="102" s="1"/>
  <c r="BN88" i="102"/>
  <c r="BR88" i="102"/>
  <c r="BS88" i="102"/>
  <c r="BO88" i="102"/>
  <c r="HA85" i="427"/>
  <c r="HG85" i="427" s="1"/>
  <c r="HB85" i="427"/>
  <c r="BM81" i="102"/>
  <c r="HH93" i="427"/>
  <c r="HP93" i="427"/>
  <c r="EV81" i="427"/>
  <c r="BT93" i="427"/>
  <c r="BN85" i="102"/>
  <c r="BM85" i="102"/>
  <c r="BL85" i="102"/>
  <c r="BS85" i="102"/>
  <c r="BK85" i="102"/>
  <c r="BO85" i="102"/>
  <c r="HC79" i="427"/>
  <c r="GP78" i="427"/>
  <c r="GN78" i="427"/>
  <c r="HD83" i="427"/>
  <c r="HP85" i="427"/>
  <c r="BQ77" i="427"/>
  <c r="BJ77" i="427"/>
  <c r="BH77" i="427"/>
  <c r="BO77" i="427"/>
  <c r="BP77" i="427"/>
  <c r="BM77" i="427"/>
  <c r="BR77" i="427"/>
  <c r="BI77" i="427"/>
  <c r="BN77" i="427"/>
  <c r="BS77" i="427"/>
  <c r="BR77" i="102"/>
  <c r="BM77" i="102"/>
  <c r="BK77" i="102"/>
  <c r="BQ77" i="102"/>
  <c r="BO77" i="102"/>
  <c r="BS77" i="102"/>
  <c r="BP77" i="102"/>
  <c r="BR81" i="102"/>
  <c r="GM76" i="427"/>
  <c r="EC76" i="427"/>
  <c r="EO76" i="427" s="1"/>
  <c r="BN73" i="102"/>
  <c r="ED73" i="102" s="1"/>
  <c r="BL75" i="427"/>
  <c r="IF75" i="427" s="1"/>
  <c r="GO70" i="427"/>
  <c r="GN70" i="427"/>
  <c r="GM73" i="427"/>
  <c r="EC73" i="427"/>
  <c r="EO73" i="427" s="1"/>
  <c r="BV73" i="427"/>
  <c r="BJ72" i="427"/>
  <c r="BM72" i="427"/>
  <c r="BR72" i="427"/>
  <c r="BQ72" i="427"/>
  <c r="BS72" i="427"/>
  <c r="BH72" i="427"/>
  <c r="BP72" i="427"/>
  <c r="BO72" i="427"/>
  <c r="BN72" i="427"/>
  <c r="BI72" i="427"/>
  <c r="BN58" i="102"/>
  <c r="BQ58" i="102"/>
  <c r="BK58" i="102"/>
  <c r="BR58" i="102"/>
  <c r="BM58" i="102"/>
  <c r="BO58" i="102"/>
  <c r="BP58" i="102"/>
  <c r="ED58" i="102" s="1"/>
  <c r="BS58" i="102"/>
  <c r="BL58" i="102"/>
  <c r="GM57" i="427"/>
  <c r="HE47" i="427"/>
  <c r="HA47" i="427"/>
  <c r="GX39" i="427"/>
  <c r="HA39" i="427" s="1"/>
  <c r="GN39" i="427"/>
  <c r="BL40" i="102"/>
  <c r="EC31" i="427"/>
  <c r="EO31" i="427" s="1"/>
  <c r="ED23" i="427"/>
  <c r="GP99" i="427"/>
  <c r="GN99" i="427"/>
  <c r="BR81" i="427"/>
  <c r="BI81" i="427"/>
  <c r="BN81" i="427"/>
  <c r="BM81" i="427"/>
  <c r="BJ81" i="427"/>
  <c r="BH81" i="427"/>
  <c r="BS81" i="427"/>
  <c r="BO81" i="427"/>
  <c r="BV81" i="427" s="1"/>
  <c r="BP81" i="427"/>
  <c r="BQ81" i="427"/>
  <c r="BM94" i="102"/>
  <c r="BR94" i="102"/>
  <c r="BS94" i="102"/>
  <c r="BO94" i="102"/>
  <c r="ED89" i="427"/>
  <c r="HA74" i="427"/>
  <c r="HG51" i="427"/>
  <c r="HP51" i="427"/>
  <c r="HH52" i="427"/>
  <c r="GM40" i="427"/>
  <c r="EC40" i="427"/>
  <c r="EL31" i="427"/>
  <c r="ED31" i="427"/>
  <c r="GM30" i="427"/>
  <c r="EC30" i="427"/>
  <c r="EO30" i="427" s="1"/>
  <c r="BS100" i="102"/>
  <c r="ES97" i="427"/>
  <c r="BJ97" i="427"/>
  <c r="BH97" i="427"/>
  <c r="BO97" i="427"/>
  <c r="BV97" i="427" s="1"/>
  <c r="BS97" i="427"/>
  <c r="BI97" i="427"/>
  <c r="BP97" i="427"/>
  <c r="BQ97" i="427"/>
  <c r="BM97" i="427"/>
  <c r="BN97" i="427"/>
  <c r="BR97" i="427"/>
  <c r="ED90" i="102"/>
  <c r="BM99" i="102"/>
  <c r="BP99" i="102"/>
  <c r="BN99" i="102"/>
  <c r="BQ99" i="102"/>
  <c r="BK99" i="102"/>
  <c r="BL99" i="102"/>
  <c r="BO99" i="102"/>
  <c r="BM93" i="102"/>
  <c r="BL93" i="102"/>
  <c r="BV93" i="102" s="1"/>
  <c r="BR93" i="102"/>
  <c r="BS93" i="102"/>
  <c r="BO93" i="102"/>
  <c r="GN91" i="427"/>
  <c r="GO91" i="427"/>
  <c r="BV93" i="427"/>
  <c r="BU93" i="427" s="1"/>
  <c r="BQ93" i="102"/>
  <c r="HD89" i="427"/>
  <c r="EC88" i="427"/>
  <c r="EO88" i="427" s="1"/>
  <c r="GM88" i="427"/>
  <c r="BI86" i="427"/>
  <c r="BN86" i="427"/>
  <c r="BR86" i="427"/>
  <c r="BO86" i="427"/>
  <c r="BV86" i="427" s="1"/>
  <c r="BS86" i="427"/>
  <c r="BP86" i="427"/>
  <c r="BQ86" i="427"/>
  <c r="BM86" i="427"/>
  <c r="BH86" i="427"/>
  <c r="BJ86" i="427"/>
  <c r="HI84" i="427"/>
  <c r="GN85" i="427"/>
  <c r="ED81" i="427"/>
  <c r="BQ84" i="102"/>
  <c r="BP84" i="102"/>
  <c r="BS84" i="102"/>
  <c r="BO84" i="102"/>
  <c r="BV84" i="102" s="1"/>
  <c r="BN84" i="102"/>
  <c r="GN81" i="427"/>
  <c r="GP81" i="427"/>
  <c r="EW83" i="427"/>
  <c r="EE80" i="427"/>
  <c r="ED80" i="427"/>
  <c r="BN86" i="102"/>
  <c r="ED86" i="102" s="1"/>
  <c r="BR86" i="102"/>
  <c r="BS86" i="102"/>
  <c r="BQ86" i="102"/>
  <c r="BL86" i="102"/>
  <c r="BO86" i="102"/>
  <c r="EY77" i="427"/>
  <c r="BN77" i="102"/>
  <c r="BP74" i="102"/>
  <c r="ED74" i="102" s="1"/>
  <c r="BK74" i="102"/>
  <c r="BV74" i="102" s="1"/>
  <c r="BR74" i="102"/>
  <c r="BM74" i="102"/>
  <c r="BL74" i="102"/>
  <c r="BO74" i="102"/>
  <c r="BN74" i="102"/>
  <c r="BQ74" i="102"/>
  <c r="HP92" i="427"/>
  <c r="BW75" i="427"/>
  <c r="FT75" i="427" s="1"/>
  <c r="EO70" i="427"/>
  <c r="ED70" i="427"/>
  <c r="HP78" i="427"/>
  <c r="GM74" i="427"/>
  <c r="EC74" i="427"/>
  <c r="EO74" i="427" s="1"/>
  <c r="BK73" i="427"/>
  <c r="BT73" i="427"/>
  <c r="EP39" i="427"/>
  <c r="EQ39" i="427"/>
  <c r="GN51" i="427"/>
  <c r="GU57" i="427"/>
  <c r="GN57" i="427"/>
  <c r="HP41" i="427"/>
  <c r="GM38" i="427"/>
  <c r="EC38" i="427"/>
  <c r="EO38" i="427" s="1"/>
  <c r="EP28" i="427"/>
  <c r="ET28" i="427" s="1"/>
  <c r="GR28" i="427"/>
  <c r="GN28" i="427"/>
  <c r="EP95" i="427"/>
  <c r="FA95" i="427" s="1"/>
  <c r="EF93" i="427"/>
  <c r="ED93" i="427"/>
  <c r="EU95" i="427"/>
  <c r="EI87" i="427"/>
  <c r="ED87" i="427"/>
  <c r="HA68" i="427"/>
  <c r="HB68" i="427" s="1"/>
  <c r="GV13" i="427"/>
  <c r="GN13" i="427"/>
  <c r="BN100" i="102"/>
  <c r="HL97" i="427"/>
  <c r="BP98" i="102"/>
  <c r="ED98" i="102" s="1"/>
  <c r="BQ92" i="427"/>
  <c r="BO92" i="427"/>
  <c r="BS92" i="427"/>
  <c r="BJ92" i="427"/>
  <c r="BM92" i="427"/>
  <c r="BH92" i="427"/>
  <c r="BP92" i="427"/>
  <c r="BN92" i="427"/>
  <c r="BR92" i="427"/>
  <c r="BI92" i="427"/>
  <c r="IJ92" i="427" s="1"/>
  <c r="HI93" i="427"/>
  <c r="GM97" i="427"/>
  <c r="BO87" i="427"/>
  <c r="BV87" i="427" s="1"/>
  <c r="BS87" i="427"/>
  <c r="BR87" i="427"/>
  <c r="BQ87" i="427"/>
  <c r="BI87" i="427"/>
  <c r="IJ87" i="427" s="1"/>
  <c r="BP87" i="427"/>
  <c r="BM87" i="427"/>
  <c r="BH87" i="427"/>
  <c r="BJ87" i="427"/>
  <c r="BN87" i="427"/>
  <c r="BQ96" i="102"/>
  <c r="BN96" i="102"/>
  <c r="ED96" i="102" s="1"/>
  <c r="BK96" i="102"/>
  <c r="BV96" i="102" s="1"/>
  <c r="BO96" i="102"/>
  <c r="GP95" i="427"/>
  <c r="GN95" i="427"/>
  <c r="BW96" i="427"/>
  <c r="FT96" i="427" s="1"/>
  <c r="ED85" i="102"/>
  <c r="IK93" i="427"/>
  <c r="BV94" i="427"/>
  <c r="ES89" i="427"/>
  <c r="GO90" i="427"/>
  <c r="GN90" i="427"/>
  <c r="EZ89" i="427"/>
  <c r="ED83" i="427"/>
  <c r="HP90" i="427"/>
  <c r="BN80" i="427"/>
  <c r="BJ80" i="427"/>
  <c r="BH80" i="427"/>
  <c r="BO80" i="427"/>
  <c r="BP80" i="427"/>
  <c r="BQ80" i="427"/>
  <c r="BS80" i="427"/>
  <c r="BR80" i="427"/>
  <c r="BM80" i="427"/>
  <c r="BI80" i="427"/>
  <c r="IJ80" i="427" s="1"/>
  <c r="ES83" i="427"/>
  <c r="HA89" i="427"/>
  <c r="HB89" i="427"/>
  <c r="HL87" i="427"/>
  <c r="GN87" i="427"/>
  <c r="BK75" i="102"/>
  <c r="BV75" i="102" s="1"/>
  <c r="BP75" i="102"/>
  <c r="ED75" i="102" s="1"/>
  <c r="BR75" i="102"/>
  <c r="BS75" i="102"/>
  <c r="BO75" i="102"/>
  <c r="BQ75" i="102"/>
  <c r="BL75" i="102"/>
  <c r="EC72" i="427"/>
  <c r="EO72" i="427" s="1"/>
  <c r="GM72" i="427"/>
  <c r="BL89" i="102"/>
  <c r="BP89" i="102"/>
  <c r="ED89" i="102" s="1"/>
  <c r="BN89" i="102"/>
  <c r="BS89" i="102"/>
  <c r="BM89" i="102"/>
  <c r="BO89" i="102"/>
  <c r="BR76" i="102"/>
  <c r="BK76" i="102"/>
  <c r="BM76" i="102"/>
  <c r="BP76" i="102"/>
  <c r="BO76" i="102"/>
  <c r="BN76" i="102"/>
  <c r="BS76" i="102"/>
  <c r="HC80" i="427"/>
  <c r="BR71" i="102"/>
  <c r="BP64" i="102"/>
  <c r="BQ64" i="102"/>
  <c r="BS64" i="102"/>
  <c r="BN64" i="102"/>
  <c r="BL64" i="102"/>
  <c r="BO64" i="102"/>
  <c r="BK64" i="102"/>
  <c r="BR64" i="102"/>
  <c r="EG62" i="427"/>
  <c r="EP62" i="427" s="1"/>
  <c r="ED62" i="427"/>
  <c r="EP67" i="427"/>
  <c r="ES67" i="427" s="1"/>
  <c r="BS52" i="102"/>
  <c r="BR48" i="427"/>
  <c r="BI48" i="427"/>
  <c r="BN48" i="427"/>
  <c r="BQ48" i="427"/>
  <c r="BO48" i="427"/>
  <c r="BV48" i="427" s="1"/>
  <c r="BS48" i="427"/>
  <c r="BJ48" i="427"/>
  <c r="BH48" i="427"/>
  <c r="BP48" i="427"/>
  <c r="BM48" i="427"/>
  <c r="BQ45" i="427"/>
  <c r="BO45" i="427"/>
  <c r="BV45" i="427" s="1"/>
  <c r="BJ45" i="427"/>
  <c r="BM45" i="427"/>
  <c r="BH45" i="427"/>
  <c r="BP45" i="427"/>
  <c r="BR45" i="427"/>
  <c r="BN45" i="427"/>
  <c r="BS45" i="427"/>
  <c r="BI45" i="427"/>
  <c r="IJ45" i="427" s="1"/>
  <c r="ER39" i="427"/>
  <c r="ED57" i="427"/>
  <c r="EF58" i="427"/>
  <c r="ED58" i="427"/>
  <c r="BJ46" i="427"/>
  <c r="BM46" i="427"/>
  <c r="BH46" i="427"/>
  <c r="BP46" i="427"/>
  <c r="BQ46" i="427"/>
  <c r="BN46" i="427"/>
  <c r="BS46" i="427"/>
  <c r="BR46" i="427"/>
  <c r="BO46" i="427"/>
  <c r="BI46" i="427"/>
  <c r="EH42" i="427"/>
  <c r="ED42" i="427"/>
  <c r="GM31" i="427"/>
  <c r="EF34" i="427"/>
  <c r="BK19" i="102"/>
  <c r="BO19" i="102"/>
  <c r="BM19" i="102"/>
  <c r="BN19" i="102"/>
  <c r="BL19" i="102"/>
  <c r="BQ19" i="102"/>
  <c r="BS19" i="102"/>
  <c r="BP19" i="102"/>
  <c r="ED19" i="102" s="1"/>
  <c r="BR19" i="102"/>
  <c r="GP72" i="427"/>
  <c r="GN72" i="427"/>
  <c r="BM69" i="102"/>
  <c r="BL69" i="102"/>
  <c r="BQ69" i="102"/>
  <c r="BK69" i="102"/>
  <c r="BO69" i="102"/>
  <c r="HK76" i="427"/>
  <c r="CT68" i="102"/>
  <c r="CU68" i="102" s="1"/>
  <c r="DH68" i="102" s="1"/>
  <c r="DR68" i="102" s="1"/>
  <c r="AU68" i="102" s="1"/>
  <c r="BN61" i="102"/>
  <c r="BR61" i="102"/>
  <c r="BS61" i="102"/>
  <c r="BO61" i="102"/>
  <c r="IF73" i="427"/>
  <c r="BH68" i="427"/>
  <c r="BP68" i="427"/>
  <c r="BR68" i="427"/>
  <c r="BI68" i="427"/>
  <c r="IJ68" i="427" s="1"/>
  <c r="BN68" i="427"/>
  <c r="BJ68" i="427"/>
  <c r="BO68" i="427"/>
  <c r="BS68" i="427"/>
  <c r="BQ68" i="427"/>
  <c r="BM68" i="427"/>
  <c r="HL68" i="427"/>
  <c r="BT64" i="427"/>
  <c r="BK64" i="427"/>
  <c r="EE72" i="427"/>
  <c r="EP65" i="427"/>
  <c r="EY65" i="427" s="1"/>
  <c r="BL63" i="427"/>
  <c r="BP61" i="102"/>
  <c r="EZ55" i="427"/>
  <c r="GN53" i="427"/>
  <c r="ES63" i="427"/>
  <c r="EO61" i="427"/>
  <c r="ED61" i="427"/>
  <c r="EP77" i="427"/>
  <c r="BN57" i="102"/>
  <c r="BQ57" i="102"/>
  <c r="BL57" i="102"/>
  <c r="BK57" i="102"/>
  <c r="BV57" i="102" s="1"/>
  <c r="BO57" i="102"/>
  <c r="BR57" i="102"/>
  <c r="EW54" i="427"/>
  <c r="BR60" i="102"/>
  <c r="BQ45" i="102"/>
  <c r="BS45" i="102"/>
  <c r="BP45" i="102"/>
  <c r="BR45" i="102"/>
  <c r="BM45" i="102"/>
  <c r="BO45" i="102"/>
  <c r="BN45" i="102"/>
  <c r="BR44" i="427"/>
  <c r="BO44" i="427"/>
  <c r="BV44" i="427" s="1"/>
  <c r="BS44" i="427"/>
  <c r="BN44" i="427"/>
  <c r="BJ44" i="427"/>
  <c r="BH44" i="427"/>
  <c r="BQ44" i="427"/>
  <c r="BM44" i="427"/>
  <c r="BP44" i="427"/>
  <c r="BI44" i="427"/>
  <c r="BP54" i="102"/>
  <c r="ED54" i="102" s="1"/>
  <c r="BN54" i="102"/>
  <c r="BR54" i="102"/>
  <c r="BL54" i="102"/>
  <c r="BS54" i="102"/>
  <c r="BO54" i="102"/>
  <c r="BQ49" i="102"/>
  <c r="BS49" i="102"/>
  <c r="BP49" i="102"/>
  <c r="ED49" i="102" s="1"/>
  <c r="BM49" i="102"/>
  <c r="BR49" i="102"/>
  <c r="BO49" i="102"/>
  <c r="BV49" i="102" s="1"/>
  <c r="BQ50" i="102"/>
  <c r="HA51" i="427"/>
  <c r="HB51" i="427"/>
  <c r="GM46" i="427"/>
  <c r="GN41" i="427"/>
  <c r="GO41" i="427"/>
  <c r="BO28" i="102"/>
  <c r="BR28" i="102"/>
  <c r="BQ28" i="102"/>
  <c r="BM28" i="102"/>
  <c r="HG47" i="427"/>
  <c r="HO47" i="427" s="1"/>
  <c r="EE37" i="427"/>
  <c r="BL56" i="102"/>
  <c r="BV56" i="102" s="1"/>
  <c r="EC34" i="427"/>
  <c r="EO34" i="427" s="1"/>
  <c r="GM50" i="427"/>
  <c r="BS42" i="102"/>
  <c r="HN31" i="427"/>
  <c r="BP28" i="102"/>
  <c r="ED28" i="102" s="1"/>
  <c r="GQ27" i="427"/>
  <c r="GN27" i="427"/>
  <c r="EL30" i="427"/>
  <c r="BK26" i="427"/>
  <c r="BT26" i="427"/>
  <c r="BT21" i="427"/>
  <c r="BK21" i="427"/>
  <c r="BS27" i="102"/>
  <c r="BP27" i="102"/>
  <c r="BN27" i="102"/>
  <c r="BR27" i="102"/>
  <c r="BM27" i="102"/>
  <c r="BO27" i="102"/>
  <c r="GN24" i="427"/>
  <c r="HA20" i="427"/>
  <c r="HB20" i="427"/>
  <c r="CX8" i="102"/>
  <c r="DA8" i="102"/>
  <c r="CW8" i="102"/>
  <c r="DG8" i="102"/>
  <c r="EF20" i="427"/>
  <c r="ED20" i="427"/>
  <c r="HP32" i="427"/>
  <c r="EG35" i="427"/>
  <c r="BM43" i="102"/>
  <c r="BN43" i="102"/>
  <c r="BQ43" i="102"/>
  <c r="BR43" i="102"/>
  <c r="BO43" i="102"/>
  <c r="BK43" i="102"/>
  <c r="BV43" i="102" s="1"/>
  <c r="BS43" i="102"/>
  <c r="BP43" i="102"/>
  <c r="BL26" i="427"/>
  <c r="BI29" i="102"/>
  <c r="BU49" i="102"/>
  <c r="BU61" i="102"/>
  <c r="BU56" i="102"/>
  <c r="BU69" i="102"/>
  <c r="BU88" i="102"/>
  <c r="BU90" i="102"/>
  <c r="BU98" i="102"/>
  <c r="BQ15" i="102"/>
  <c r="BM15" i="102"/>
  <c r="BP15" i="102"/>
  <c r="ED15" i="102" s="1"/>
  <c r="BR15" i="102"/>
  <c r="BO15" i="102"/>
  <c r="BS15" i="102"/>
  <c r="BL15" i="102"/>
  <c r="BK15" i="102"/>
  <c r="GM14" i="427"/>
  <c r="BN15" i="102"/>
  <c r="EC28" i="427"/>
  <c r="EO28" i="427" s="1"/>
  <c r="BI95" i="427"/>
  <c r="BH95" i="427"/>
  <c r="BS95" i="427"/>
  <c r="BQ95" i="427"/>
  <c r="BM95" i="427"/>
  <c r="BR95" i="427"/>
  <c r="BJ95" i="427"/>
  <c r="BP95" i="427"/>
  <c r="BN95" i="427"/>
  <c r="BO95" i="427"/>
  <c r="BV95" i="427" s="1"/>
  <c r="BI82" i="427"/>
  <c r="BR82" i="427"/>
  <c r="BQ82" i="427"/>
  <c r="BO82" i="427"/>
  <c r="BS82" i="427"/>
  <c r="BJ82" i="427"/>
  <c r="BM82" i="427"/>
  <c r="BP82" i="427"/>
  <c r="BH82" i="427"/>
  <c r="BN82" i="427"/>
  <c r="EP82" i="427"/>
  <c r="EZ82" i="427" s="1"/>
  <c r="ER77" i="427"/>
  <c r="HK74" i="427"/>
  <c r="HD87" i="427"/>
  <c r="HA87" i="427"/>
  <c r="HC76" i="427"/>
  <c r="BR65" i="427"/>
  <c r="BI65" i="427"/>
  <c r="IJ65" i="427" s="1"/>
  <c r="BO65" i="427"/>
  <c r="BV65" i="427" s="1"/>
  <c r="BS65" i="427"/>
  <c r="BJ65" i="427"/>
  <c r="BP65" i="427"/>
  <c r="BN65" i="427"/>
  <c r="BM65" i="427"/>
  <c r="BH65" i="427"/>
  <c r="BQ65" i="427"/>
  <c r="EZ65" i="427"/>
  <c r="BR69" i="102"/>
  <c r="BO71" i="427"/>
  <c r="BS71" i="427"/>
  <c r="BM71" i="427"/>
  <c r="BJ71" i="427"/>
  <c r="BP71" i="427"/>
  <c r="BH71" i="427"/>
  <c r="BQ71" i="427"/>
  <c r="BR71" i="427"/>
  <c r="BN71" i="427"/>
  <c r="BI71" i="427"/>
  <c r="EW69" i="427"/>
  <c r="GO66" i="427"/>
  <c r="GN66" i="427"/>
  <c r="HG76" i="427"/>
  <c r="HO76" i="427" s="1"/>
  <c r="HA78" i="427"/>
  <c r="HK78" i="427" s="1"/>
  <c r="EC75" i="427"/>
  <c r="EO75" i="427" s="1"/>
  <c r="ET69" i="427"/>
  <c r="GO71" i="427"/>
  <c r="GN71" i="427"/>
  <c r="BL73" i="427"/>
  <c r="BS59" i="102"/>
  <c r="BM59" i="102"/>
  <c r="BP59" i="102"/>
  <c r="BN59" i="102"/>
  <c r="BQ59" i="102"/>
  <c r="BL59" i="102"/>
  <c r="BO59" i="102"/>
  <c r="EC67" i="427"/>
  <c r="EO67" i="427" s="1"/>
  <c r="BM63" i="102"/>
  <c r="BP57" i="102"/>
  <c r="GM59" i="427"/>
  <c r="EC59" i="427"/>
  <c r="HA57" i="427"/>
  <c r="HB57" i="427" s="1"/>
  <c r="ED67" i="427"/>
  <c r="EE60" i="427"/>
  <c r="ED60" i="427"/>
  <c r="BQ65" i="102"/>
  <c r="BL65" i="102"/>
  <c r="BK65" i="102"/>
  <c r="BM65" i="102"/>
  <c r="BO65" i="102"/>
  <c r="ED53" i="427"/>
  <c r="BN48" i="102"/>
  <c r="BQ48" i="102"/>
  <c r="BK48" i="102"/>
  <c r="BO48" i="102"/>
  <c r="GN47" i="427"/>
  <c r="GO45" i="427"/>
  <c r="GN45" i="427"/>
  <c r="BV51" i="427"/>
  <c r="EG50" i="427"/>
  <c r="ED50" i="427"/>
  <c r="GO49" i="427"/>
  <c r="GN49" i="427"/>
  <c r="EF44" i="427"/>
  <c r="ED44" i="427"/>
  <c r="BR38" i="102"/>
  <c r="BN38" i="102"/>
  <c r="BK38" i="102"/>
  <c r="BO38" i="102"/>
  <c r="EY53" i="427"/>
  <c r="BR50" i="102"/>
  <c r="FA54" i="427"/>
  <c r="EF51" i="427"/>
  <c r="ED51" i="427"/>
  <c r="HL57" i="427"/>
  <c r="GO40" i="427"/>
  <c r="GN40" i="427"/>
  <c r="GM62" i="427"/>
  <c r="BJ50" i="427"/>
  <c r="BM50" i="427"/>
  <c r="BH50" i="427"/>
  <c r="BP50" i="427"/>
  <c r="BR50" i="427"/>
  <c r="BQ50" i="427"/>
  <c r="BI50" i="427"/>
  <c r="IJ50" i="427" s="1"/>
  <c r="BN50" i="427"/>
  <c r="BO50" i="427"/>
  <c r="BS50" i="427"/>
  <c r="BR47" i="427"/>
  <c r="BI47" i="427"/>
  <c r="IJ47" i="427" s="1"/>
  <c r="BN47" i="427"/>
  <c r="BJ47" i="427"/>
  <c r="BM47" i="427"/>
  <c r="BH47" i="427"/>
  <c r="BP47" i="427"/>
  <c r="BQ47" i="427"/>
  <c r="BO47" i="427"/>
  <c r="BV47" i="427" s="1"/>
  <c r="BS47" i="427"/>
  <c r="GM43" i="427"/>
  <c r="EC43" i="427"/>
  <c r="EO43" i="427" s="1"/>
  <c r="EE25" i="427"/>
  <c r="EP20" i="427"/>
  <c r="EV20" i="427" s="1"/>
  <c r="BN34" i="102"/>
  <c r="BL34" i="102"/>
  <c r="BR34" i="102"/>
  <c r="BO34" i="102"/>
  <c r="BP34" i="102"/>
  <c r="GN33" i="427"/>
  <c r="HG20" i="427"/>
  <c r="HO20" i="427" s="1"/>
  <c r="HP20" i="427"/>
  <c r="EF14" i="427"/>
  <c r="BR74" i="427"/>
  <c r="BJ74" i="427"/>
  <c r="BM74" i="427"/>
  <c r="BN74" i="427"/>
  <c r="BS74" i="427"/>
  <c r="BQ74" i="427"/>
  <c r="BH74" i="427"/>
  <c r="BO74" i="427"/>
  <c r="BP74" i="427"/>
  <c r="BI74" i="427"/>
  <c r="IJ74" i="427" s="1"/>
  <c r="BK78" i="102"/>
  <c r="BV78" i="102" s="1"/>
  <c r="BR78" i="102"/>
  <c r="BM78" i="102"/>
  <c r="BP78" i="102"/>
  <c r="BN78" i="102"/>
  <c r="BO78" i="102"/>
  <c r="BR85" i="427"/>
  <c r="BQ85" i="427"/>
  <c r="BS85" i="427"/>
  <c r="BI85" i="427"/>
  <c r="IJ85" i="427" s="1"/>
  <c r="BO85" i="427"/>
  <c r="BN85" i="427"/>
  <c r="BJ85" i="427"/>
  <c r="BH85" i="427"/>
  <c r="BM85" i="427"/>
  <c r="BP85" i="427"/>
  <c r="HE79" i="427"/>
  <c r="HQ79" i="427" s="1"/>
  <c r="BI70" i="427"/>
  <c r="IJ70" i="427" s="1"/>
  <c r="BN70" i="427"/>
  <c r="BQ70" i="427"/>
  <c r="BO70" i="427"/>
  <c r="BV70" i="427" s="1"/>
  <c r="BS70" i="427"/>
  <c r="BJ70" i="427"/>
  <c r="BM70" i="427"/>
  <c r="BH70" i="427"/>
  <c r="BP70" i="427"/>
  <c r="BR70" i="427"/>
  <c r="EE73" i="427"/>
  <c r="ED73" i="427"/>
  <c r="BP69" i="102"/>
  <c r="ED69" i="102" s="1"/>
  <c r="EU63" i="427"/>
  <c r="BW73" i="427"/>
  <c r="FT73" i="427" s="1"/>
  <c r="BQ63" i="102"/>
  <c r="GN60" i="427"/>
  <c r="GO60" i="427"/>
  <c r="HC69" i="427"/>
  <c r="BI66" i="427"/>
  <c r="IJ66" i="427" s="1"/>
  <c r="BN66" i="427"/>
  <c r="BQ66" i="427"/>
  <c r="BO66" i="427"/>
  <c r="BV66" i="427" s="1"/>
  <c r="BS66" i="427"/>
  <c r="BJ66" i="427"/>
  <c r="BM66" i="427"/>
  <c r="BH66" i="427"/>
  <c r="BP66" i="427"/>
  <c r="BR66" i="427"/>
  <c r="HY63" i="427"/>
  <c r="HZ63" i="427"/>
  <c r="BK61" i="427"/>
  <c r="BL61" i="427" s="1"/>
  <c r="BT61" i="427"/>
  <c r="GO64" i="427"/>
  <c r="GN64" i="427"/>
  <c r="BR53" i="427"/>
  <c r="BQ53" i="427"/>
  <c r="BO53" i="427"/>
  <c r="BS53" i="427"/>
  <c r="BH53" i="427"/>
  <c r="BP53" i="427"/>
  <c r="BM53" i="427"/>
  <c r="BJ53" i="427"/>
  <c r="BN53" i="427"/>
  <c r="BI53" i="427"/>
  <c r="IJ53" i="427" s="1"/>
  <c r="HE52" i="427"/>
  <c r="HP52" i="427"/>
  <c r="ED65" i="102"/>
  <c r="GP44" i="427"/>
  <c r="GN44" i="427"/>
  <c r="BL47" i="102"/>
  <c r="BR47" i="102"/>
  <c r="BN47" i="102"/>
  <c r="ED47" i="102" s="1"/>
  <c r="BK47" i="102"/>
  <c r="BO47" i="102"/>
  <c r="BR42" i="102"/>
  <c r="BN42" i="102"/>
  <c r="BK42" i="102"/>
  <c r="BO42" i="102"/>
  <c r="GN50" i="427"/>
  <c r="GO50" i="427"/>
  <c r="EC64" i="427"/>
  <c r="BM53" i="102"/>
  <c r="BP53" i="102"/>
  <c r="ED53" i="102" s="1"/>
  <c r="BL53" i="102"/>
  <c r="BV53" i="102" s="1"/>
  <c r="BQ53" i="102"/>
  <c r="BS53" i="102"/>
  <c r="BO53" i="102"/>
  <c r="EW55" i="427"/>
  <c r="GN37" i="427"/>
  <c r="GO37" i="427"/>
  <c r="EY57" i="427"/>
  <c r="BM47" i="102"/>
  <c r="BK41" i="102"/>
  <c r="BL41" i="102"/>
  <c r="BP41" i="102"/>
  <c r="BM41" i="102"/>
  <c r="BO41" i="102"/>
  <c r="BN41" i="102"/>
  <c r="BS41" i="102"/>
  <c r="BL45" i="102"/>
  <c r="BV45" i="102" s="1"/>
  <c r="ED32" i="427"/>
  <c r="EF32" i="427"/>
  <c r="GM27" i="427"/>
  <c r="ED28" i="427"/>
  <c r="HA34" i="427"/>
  <c r="HH34" i="427" s="1"/>
  <c r="BK31" i="427"/>
  <c r="BT31" i="427"/>
  <c r="BR32" i="427"/>
  <c r="BI32" i="427"/>
  <c r="BN32" i="427"/>
  <c r="BQ32" i="427"/>
  <c r="BO32" i="427"/>
  <c r="BV32" i="427" s="1"/>
  <c r="BS32" i="427"/>
  <c r="BM32" i="427"/>
  <c r="BP32" i="427"/>
  <c r="BJ32" i="427"/>
  <c r="BH32" i="427"/>
  <c r="BU38" i="427"/>
  <c r="BQ38" i="102"/>
  <c r="HP34" i="427"/>
  <c r="BR27" i="427"/>
  <c r="BO27" i="427"/>
  <c r="BS27" i="427"/>
  <c r="BJ27" i="427"/>
  <c r="BM27" i="427"/>
  <c r="BH27" i="427"/>
  <c r="BP27" i="427"/>
  <c r="BN27" i="427"/>
  <c r="BI27" i="427"/>
  <c r="IJ27" i="427" s="1"/>
  <c r="BQ27" i="427"/>
  <c r="BK31" i="102"/>
  <c r="BV31" i="102" s="1"/>
  <c r="BL31" i="102"/>
  <c r="BR31" i="102"/>
  <c r="BM31" i="102"/>
  <c r="BN31" i="102"/>
  <c r="BO31" i="102"/>
  <c r="BS31" i="102"/>
  <c r="BP31" i="102"/>
  <c r="ED31" i="102" s="1"/>
  <c r="GY23" i="427"/>
  <c r="GN23" i="427"/>
  <c r="HA19" i="427"/>
  <c r="EH26" i="427"/>
  <c r="ED26" i="427"/>
  <c r="EC27" i="427"/>
  <c r="EO27" i="427" s="1"/>
  <c r="BK9" i="102"/>
  <c r="BP9" i="102"/>
  <c r="ED9" i="102" s="1"/>
  <c r="BO9" i="102"/>
  <c r="BR9" i="102"/>
  <c r="BS9" i="102"/>
  <c r="BL9" i="102"/>
  <c r="BQ9" i="102"/>
  <c r="BN9" i="102"/>
  <c r="BM9" i="102"/>
  <c r="EC14" i="427"/>
  <c r="EO14" i="427" s="1"/>
  <c r="EC25" i="427"/>
  <c r="EO25" i="427" s="1"/>
  <c r="GP77" i="427"/>
  <c r="GN77" i="427"/>
  <c r="EC78" i="427"/>
  <c r="EO78" i="427" s="1"/>
  <c r="GM78" i="427"/>
  <c r="EX65" i="427"/>
  <c r="FA69" i="427"/>
  <c r="GN75" i="427"/>
  <c r="GO75" i="427"/>
  <c r="BS69" i="102"/>
  <c r="BO62" i="427"/>
  <c r="BV62" i="427" s="1"/>
  <c r="BS62" i="427"/>
  <c r="BQ62" i="427"/>
  <c r="BJ62" i="427"/>
  <c r="BH62" i="427"/>
  <c r="BR62" i="427"/>
  <c r="BI62" i="427"/>
  <c r="IJ62" i="427" s="1"/>
  <c r="BN62" i="427"/>
  <c r="BM62" i="427"/>
  <c r="BP62" i="427"/>
  <c r="BH59" i="427"/>
  <c r="BP59" i="427"/>
  <c r="BR59" i="427"/>
  <c r="BN59" i="427"/>
  <c r="BJ59" i="427"/>
  <c r="BS59" i="427"/>
  <c r="BQ59" i="427"/>
  <c r="BI59" i="427"/>
  <c r="IJ59" i="427" s="1"/>
  <c r="BM59" i="427"/>
  <c r="BO59" i="427"/>
  <c r="BV59" i="427" s="1"/>
  <c r="IJ73" i="427"/>
  <c r="BL64" i="427"/>
  <c r="BO67" i="427"/>
  <c r="BV67" i="427" s="1"/>
  <c r="BS67" i="427"/>
  <c r="BJ67" i="427"/>
  <c r="BM67" i="427"/>
  <c r="BH67" i="427"/>
  <c r="BP67" i="427"/>
  <c r="BQ67" i="427"/>
  <c r="BR67" i="427"/>
  <c r="BI67" i="427"/>
  <c r="IJ67" i="427" s="1"/>
  <c r="BN67" i="427"/>
  <c r="EP57" i="427"/>
  <c r="FA57" i="427" s="1"/>
  <c r="BR63" i="102"/>
  <c r="BS63" i="102"/>
  <c r="BN63" i="102"/>
  <c r="ED63" i="102" s="1"/>
  <c r="BL63" i="102"/>
  <c r="BO63" i="102"/>
  <c r="BO58" i="427"/>
  <c r="BV58" i="427" s="1"/>
  <c r="BS58" i="427"/>
  <c r="BM58" i="427"/>
  <c r="BR58" i="427"/>
  <c r="BI58" i="427"/>
  <c r="IJ58" i="427" s="1"/>
  <c r="BN58" i="427"/>
  <c r="BJ58" i="427"/>
  <c r="BQ58" i="427"/>
  <c r="BH58" i="427"/>
  <c r="BP58" i="427"/>
  <c r="IF63" i="427"/>
  <c r="BQ60" i="427"/>
  <c r="BO60" i="427"/>
  <c r="BV60" i="427" s="1"/>
  <c r="BJ60" i="427"/>
  <c r="BH60" i="427"/>
  <c r="BR60" i="427"/>
  <c r="BN60" i="427"/>
  <c r="BI60" i="427"/>
  <c r="IJ60" i="427" s="1"/>
  <c r="BS60" i="427"/>
  <c r="BM60" i="427"/>
  <c r="BP60" i="427"/>
  <c r="BP60" i="102"/>
  <c r="ED60" i="102" s="1"/>
  <c r="BQ60" i="102"/>
  <c r="BL60" i="102"/>
  <c r="BV60" i="102" s="1"/>
  <c r="BS60" i="102"/>
  <c r="BO60" i="102"/>
  <c r="HP62" i="427"/>
  <c r="EY54" i="427"/>
  <c r="HP55" i="427"/>
  <c r="GN52" i="427"/>
  <c r="HG61" i="427"/>
  <c r="HO61" i="427" s="1"/>
  <c r="HJ61" i="427"/>
  <c r="HI61" i="427"/>
  <c r="HP48" i="427"/>
  <c r="HL56" i="427"/>
  <c r="BK51" i="427"/>
  <c r="BT51" i="427"/>
  <c r="ED56" i="427"/>
  <c r="EF56" i="427"/>
  <c r="HP44" i="427"/>
  <c r="HN63" i="427"/>
  <c r="FA55" i="427"/>
  <c r="BS36" i="102"/>
  <c r="BR36" i="102"/>
  <c r="BM36" i="102"/>
  <c r="BP36" i="102"/>
  <c r="BO36" i="102"/>
  <c r="BL36" i="102"/>
  <c r="BK36" i="102"/>
  <c r="HP40" i="427"/>
  <c r="HP35" i="427"/>
  <c r="BP38" i="102"/>
  <c r="ED38" i="102" s="1"/>
  <c r="BN36" i="102"/>
  <c r="EV39" i="427"/>
  <c r="HP56" i="427"/>
  <c r="GN43" i="427"/>
  <c r="GP43" i="427"/>
  <c r="HP37" i="427"/>
  <c r="HP43" i="427"/>
  <c r="BU31" i="427"/>
  <c r="EP24" i="427"/>
  <c r="FA24" i="427" s="1"/>
  <c r="EQ24" i="427"/>
  <c r="BK41" i="427"/>
  <c r="BL41" i="427" s="1"/>
  <c r="BT41" i="427"/>
  <c r="BW21" i="427"/>
  <c r="FT21" i="427" s="1"/>
  <c r="BO22" i="427"/>
  <c r="BS22" i="427"/>
  <c r="BJ22" i="427"/>
  <c r="BM22" i="427"/>
  <c r="BH22" i="427"/>
  <c r="BP22" i="427"/>
  <c r="BR22" i="427"/>
  <c r="BQ22" i="427"/>
  <c r="BN22" i="427"/>
  <c r="BI22" i="427"/>
  <c r="BI26" i="102"/>
  <c r="BU26" i="102" s="1"/>
  <c r="BU22" i="102"/>
  <c r="BI22" i="102"/>
  <c r="BU24" i="102"/>
  <c r="BU48" i="102"/>
  <c r="BU45" i="102"/>
  <c r="BU64" i="102"/>
  <c r="BU72" i="102"/>
  <c r="BU77" i="102"/>
  <c r="BU82" i="102"/>
  <c r="BU85" i="102"/>
  <c r="BK14" i="102"/>
  <c r="BS14" i="102"/>
  <c r="BO14" i="102"/>
  <c r="BR14" i="102"/>
  <c r="BP14" i="102"/>
  <c r="BN14" i="102"/>
  <c r="BL14" i="102"/>
  <c r="BQ14" i="102"/>
  <c r="BM14" i="102"/>
  <c r="ED85" i="427"/>
  <c r="EE85" i="427"/>
  <c r="GN73" i="427"/>
  <c r="GP73" i="427"/>
  <c r="ED78" i="427"/>
  <c r="EE78" i="427"/>
  <c r="BJ78" i="427"/>
  <c r="BM78" i="427"/>
  <c r="BR78" i="427"/>
  <c r="BI78" i="427"/>
  <c r="BO78" i="427"/>
  <c r="BV78" i="427" s="1"/>
  <c r="BN78" i="427"/>
  <c r="BS78" i="427"/>
  <c r="BH78" i="427"/>
  <c r="BP78" i="427"/>
  <c r="BQ78" i="427"/>
  <c r="ED76" i="427"/>
  <c r="EE76" i="427"/>
  <c r="HH76" i="427"/>
  <c r="HP76" i="427"/>
  <c r="CT76" i="102"/>
  <c r="CU76" i="102" s="1"/>
  <c r="HJ69" i="427"/>
  <c r="BQ61" i="102"/>
  <c r="BS56" i="102"/>
  <c r="BP56" i="102"/>
  <c r="ED56" i="102" s="1"/>
  <c r="BN56" i="102"/>
  <c r="BQ56" i="102"/>
  <c r="BO56" i="102"/>
  <c r="EE71" i="427"/>
  <c r="ED71" i="427"/>
  <c r="ED69" i="427"/>
  <c r="EV63" i="427"/>
  <c r="ER63" i="427"/>
  <c r="FB63" i="427"/>
  <c r="ET63" i="427"/>
  <c r="EZ63" i="427"/>
  <c r="ES57" i="427"/>
  <c r="BO55" i="427"/>
  <c r="BV55" i="427" s="1"/>
  <c r="BS55" i="427"/>
  <c r="BJ55" i="427"/>
  <c r="BM55" i="427"/>
  <c r="BH55" i="427"/>
  <c r="BI55" i="427"/>
  <c r="IJ55" i="427" s="1"/>
  <c r="BN55" i="427"/>
  <c r="BR55" i="427"/>
  <c r="BQ55" i="427"/>
  <c r="BP55" i="427"/>
  <c r="EY63" i="427"/>
  <c r="BM60" i="102"/>
  <c r="HA56" i="427"/>
  <c r="HB56" i="427"/>
  <c r="BL61" i="102"/>
  <c r="HC51" i="427"/>
  <c r="HB61" i="427"/>
  <c r="GO58" i="427"/>
  <c r="GN58" i="427"/>
  <c r="GN54" i="427"/>
  <c r="GO54" i="427"/>
  <c r="HQ63" i="427"/>
  <c r="HK61" i="427"/>
  <c r="BL51" i="427"/>
  <c r="BW51" i="427" s="1"/>
  <c r="FT51" i="427" s="1"/>
  <c r="ER54" i="427"/>
  <c r="BP44" i="102"/>
  <c r="ED44" i="102" s="1"/>
  <c r="BQ44" i="102"/>
  <c r="BK44" i="102"/>
  <c r="BM44" i="102"/>
  <c r="BO44" i="102"/>
  <c r="BR44" i="102"/>
  <c r="GO55" i="427"/>
  <c r="GN55" i="427"/>
  <c r="BQ49" i="427"/>
  <c r="BO49" i="427"/>
  <c r="BS49" i="427"/>
  <c r="BJ49" i="427"/>
  <c r="BM49" i="427"/>
  <c r="BH49" i="427"/>
  <c r="BP49" i="427"/>
  <c r="BR49" i="427"/>
  <c r="BN49" i="427"/>
  <c r="BI49" i="427"/>
  <c r="HC47" i="427"/>
  <c r="BH56" i="427"/>
  <c r="BP56" i="427"/>
  <c r="BR56" i="427"/>
  <c r="BI56" i="427"/>
  <c r="BN56" i="427"/>
  <c r="BO56" i="427"/>
  <c r="BS56" i="427"/>
  <c r="BJ56" i="427"/>
  <c r="BM56" i="427"/>
  <c r="BQ56" i="427"/>
  <c r="BN49" i="102"/>
  <c r="HD61" i="427"/>
  <c r="BS38" i="102"/>
  <c r="HA44" i="427"/>
  <c r="HH44" i="427" s="1"/>
  <c r="HB44" i="427"/>
  <c r="HK33" i="427"/>
  <c r="HA33" i="427"/>
  <c r="EP50" i="427"/>
  <c r="EF43" i="427"/>
  <c r="ED43" i="427"/>
  <c r="BR39" i="427"/>
  <c r="BI39" i="427"/>
  <c r="BN39" i="427"/>
  <c r="BQ39" i="427"/>
  <c r="BO39" i="427"/>
  <c r="BS39" i="427"/>
  <c r="BJ39" i="427"/>
  <c r="BM39" i="427"/>
  <c r="BP39" i="427"/>
  <c r="BH39" i="427"/>
  <c r="BN33" i="102"/>
  <c r="AN34" i="102"/>
  <c r="CT31" i="102"/>
  <c r="CU31" i="102" s="1"/>
  <c r="DH31" i="102" s="1"/>
  <c r="DR31" i="102" s="1"/>
  <c r="AU31" i="102" s="1"/>
  <c r="BR29" i="427"/>
  <c r="BO29" i="427"/>
  <c r="BS29" i="427"/>
  <c r="BJ29" i="427"/>
  <c r="BM29" i="427"/>
  <c r="BH29" i="427"/>
  <c r="BP29" i="427"/>
  <c r="BQ29" i="427"/>
  <c r="BN29" i="427"/>
  <c r="BI29" i="427"/>
  <c r="HP49" i="427"/>
  <c r="BW26" i="427"/>
  <c r="FT26" i="427" s="1"/>
  <c r="EO19" i="427"/>
  <c r="ED19" i="427"/>
  <c r="ED22" i="427"/>
  <c r="EE22" i="427"/>
  <c r="BM24" i="102"/>
  <c r="BQ24" i="102"/>
  <c r="BO24" i="102"/>
  <c r="BL24" i="102"/>
  <c r="BN24" i="102"/>
  <c r="ED24" i="102" s="1"/>
  <c r="BK24" i="102"/>
  <c r="ED20" i="102"/>
  <c r="BL12" i="102"/>
  <c r="BM12" i="102"/>
  <c r="BQ12" i="102"/>
  <c r="BK12" i="102"/>
  <c r="BP12" i="102"/>
  <c r="ED12" i="102" s="1"/>
  <c r="BR12" i="102"/>
  <c r="BO12" i="102"/>
  <c r="BN12" i="102"/>
  <c r="BS12" i="102"/>
  <c r="HA26" i="427"/>
  <c r="HB26" i="427"/>
  <c r="BR48" i="102"/>
  <c r="EI10" i="427"/>
  <c r="ED10" i="427"/>
  <c r="CS18" i="102"/>
  <c r="CT18" i="102" s="1"/>
  <c r="CU18" i="102" s="1"/>
  <c r="CH18" i="102"/>
  <c r="CS13" i="102"/>
  <c r="CT13" i="102" s="1"/>
  <c r="CU13" i="102" s="1"/>
  <c r="CH13" i="102"/>
  <c r="DH21" i="102"/>
  <c r="DR21" i="102" s="1"/>
  <c r="AU21" i="102" s="1"/>
  <c r="CS21" i="102"/>
  <c r="CH21" i="102"/>
  <c r="BI25" i="102"/>
  <c r="CS33" i="102"/>
  <c r="CT33" i="102" s="1"/>
  <c r="CU33" i="102" s="1"/>
  <c r="DH33" i="102"/>
  <c r="DR33" i="102" s="1"/>
  <c r="AU33" i="102" s="1"/>
  <c r="CH33" i="102"/>
  <c r="DH34" i="102"/>
  <c r="DR34" i="102" s="1"/>
  <c r="AU34" i="102" s="1"/>
  <c r="CS34" i="102"/>
  <c r="CT34" i="102" s="1"/>
  <c r="CU34" i="102" s="1"/>
  <c r="CH34" i="102"/>
  <c r="BT40" i="102"/>
  <c r="BT38" i="102"/>
  <c r="CS56" i="102"/>
  <c r="CT56" i="102" s="1"/>
  <c r="CU56" i="102" s="1"/>
  <c r="CH56" i="102"/>
  <c r="BT53" i="102"/>
  <c r="BT61" i="102"/>
  <c r="CS59" i="102"/>
  <c r="CT59" i="102" s="1"/>
  <c r="CU59" i="102" s="1"/>
  <c r="DH59" i="102" s="1"/>
  <c r="DR59" i="102" s="1"/>
  <c r="AU59" i="102" s="1"/>
  <c r="CH59" i="102"/>
  <c r="CS61" i="102"/>
  <c r="CT61" i="102" s="1"/>
  <c r="CU61" i="102" s="1"/>
  <c r="CH61" i="102"/>
  <c r="BT69" i="102"/>
  <c r="BT72" i="102"/>
  <c r="CS77" i="102"/>
  <c r="CT77" i="102" s="1"/>
  <c r="CU77" i="102" s="1"/>
  <c r="DH77" i="102" s="1"/>
  <c r="DR77" i="102" s="1"/>
  <c r="AU77" i="102" s="1"/>
  <c r="CH77" i="102"/>
  <c r="BT79" i="102"/>
  <c r="CS79" i="102"/>
  <c r="CT79" i="102" s="1"/>
  <c r="CU79" i="102" s="1"/>
  <c r="CH79" i="102"/>
  <c r="BI87" i="102"/>
  <c r="BT87" i="102" s="1"/>
  <c r="CS87" i="102"/>
  <c r="CT87" i="102" s="1"/>
  <c r="CU87" i="102" s="1"/>
  <c r="DH87" i="102"/>
  <c r="DR87" i="102" s="1"/>
  <c r="AU87" i="102" s="1"/>
  <c r="CH87" i="102"/>
  <c r="CS97" i="102"/>
  <c r="CT97" i="102" s="1"/>
  <c r="CU97" i="102" s="1"/>
  <c r="CH97" i="102"/>
  <c r="BT100" i="102"/>
  <c r="ED68" i="427"/>
  <c r="EF68" i="427"/>
  <c r="BU63" i="427"/>
  <c r="GO67" i="427"/>
  <c r="GN67" i="427"/>
  <c r="BI57" i="427"/>
  <c r="BR57" i="427"/>
  <c r="BN57" i="427"/>
  <c r="BQ57" i="427"/>
  <c r="BO57" i="427"/>
  <c r="BV57" i="427" s="1"/>
  <c r="BS57" i="427"/>
  <c r="BJ57" i="427"/>
  <c r="BP57" i="427"/>
  <c r="BH57" i="427"/>
  <c r="BM57" i="427"/>
  <c r="FB55" i="427"/>
  <c r="ER55" i="427"/>
  <c r="EQ55" i="427"/>
  <c r="EU55" i="427"/>
  <c r="HA53" i="427"/>
  <c r="HB53" i="427"/>
  <c r="ET55" i="427"/>
  <c r="ED77" i="427"/>
  <c r="EQ54" i="427"/>
  <c r="EZ54" i="427"/>
  <c r="FB54" i="427"/>
  <c r="ES54" i="427"/>
  <c r="EV54" i="427"/>
  <c r="BL50" i="102"/>
  <c r="BV50" i="102" s="1"/>
  <c r="BP50" i="102"/>
  <c r="ED50" i="102" s="1"/>
  <c r="BM50" i="102"/>
  <c r="BO50" i="102"/>
  <c r="EV55" i="427"/>
  <c r="HL52" i="427"/>
  <c r="EE46" i="427"/>
  <c r="ED46" i="427"/>
  <c r="ED48" i="427"/>
  <c r="EF48" i="427"/>
  <c r="EX54" i="427"/>
  <c r="GN48" i="427"/>
  <c r="GP48" i="427"/>
  <c r="GN42" i="427"/>
  <c r="GO42" i="427"/>
  <c r="ED48" i="102"/>
  <c r="EP53" i="427"/>
  <c r="BR35" i="427"/>
  <c r="BO35" i="427"/>
  <c r="BS35" i="427"/>
  <c r="BJ35" i="427"/>
  <c r="BM35" i="427"/>
  <c r="BH35" i="427"/>
  <c r="BN35" i="427"/>
  <c r="BI35" i="427"/>
  <c r="IJ35" i="427" s="1"/>
  <c r="BQ35" i="427"/>
  <c r="BP35" i="427"/>
  <c r="BI32" i="102"/>
  <c r="BT32" i="102" s="1"/>
  <c r="BQ36" i="102"/>
  <c r="BK37" i="102"/>
  <c r="BL37" i="102"/>
  <c r="BP37" i="102"/>
  <c r="BM37" i="102"/>
  <c r="BO37" i="102"/>
  <c r="BN37" i="102"/>
  <c r="EC37" i="427"/>
  <c r="EO37" i="427" s="1"/>
  <c r="GM37" i="427"/>
  <c r="BP42" i="102"/>
  <c r="ED42" i="102" s="1"/>
  <c r="HY31" i="427"/>
  <c r="HZ31" i="427"/>
  <c r="HP30" i="427"/>
  <c r="BL38" i="427"/>
  <c r="BW38" i="427" s="1"/>
  <c r="FT38" i="427" s="1"/>
  <c r="BT38" i="427"/>
  <c r="BS33" i="102"/>
  <c r="BM33" i="102"/>
  <c r="BP33" i="102"/>
  <c r="ED33" i="102" s="1"/>
  <c r="BK33" i="102"/>
  <c r="BL33" i="102"/>
  <c r="BO33" i="102"/>
  <c r="BQ33" i="102"/>
  <c r="BQ30" i="427"/>
  <c r="BO30" i="427"/>
  <c r="BH30" i="427"/>
  <c r="BP30" i="427"/>
  <c r="BR30" i="427"/>
  <c r="BM30" i="427"/>
  <c r="BI30" i="427"/>
  <c r="BN30" i="427"/>
  <c r="BJ30" i="427"/>
  <c r="BS30" i="427"/>
  <c r="BQ41" i="102"/>
  <c r="IF21" i="427"/>
  <c r="IJ21" i="427"/>
  <c r="BK27" i="102"/>
  <c r="BV27" i="102" s="1"/>
  <c r="EP8" i="427"/>
  <c r="EQ8" i="427" s="1"/>
  <c r="GR26" i="427"/>
  <c r="GN26" i="427"/>
  <c r="HA24" i="427"/>
  <c r="HC24" i="427" s="1"/>
  <c r="HB24" i="427"/>
  <c r="BL24" i="427"/>
  <c r="BW24" i="427" s="1"/>
  <c r="FT24" i="427" s="1"/>
  <c r="BU27" i="102"/>
  <c r="HA16" i="427"/>
  <c r="HL16" i="427" s="1"/>
  <c r="DG10" i="102"/>
  <c r="BU19" i="102"/>
  <c r="BU31" i="102"/>
  <c r="BU37" i="102"/>
  <c r="BU63" i="102"/>
  <c r="BU75" i="102"/>
  <c r="BU86" i="102"/>
  <c r="BU95" i="102"/>
  <c r="BU100" i="102"/>
  <c r="GN46" i="427"/>
  <c r="GO46" i="427"/>
  <c r="GS12" i="427"/>
  <c r="GN12" i="427"/>
  <c r="GM9" i="427"/>
  <c r="BL10" i="102"/>
  <c r="BO10" i="102"/>
  <c r="EF15" i="427"/>
  <c r="ED15" i="427"/>
  <c r="HA17" i="427"/>
  <c r="HF17" i="427" s="1"/>
  <c r="BK16" i="102"/>
  <c r="CS15" i="102"/>
  <c r="CT15" i="102" s="1"/>
  <c r="CU15" i="102" s="1"/>
  <c r="BT11" i="102"/>
  <c r="CS25" i="102"/>
  <c r="CT25" i="102" s="1"/>
  <c r="CU25" i="102" s="1"/>
  <c r="CH25" i="102"/>
  <c r="CS22" i="102"/>
  <c r="CT22" i="102" s="1"/>
  <c r="CU22" i="102" s="1"/>
  <c r="CH22" i="102"/>
  <c r="BT30" i="102"/>
  <c r="BT36" i="102"/>
  <c r="BT49" i="102"/>
  <c r="BT48" i="102"/>
  <c r="CS51" i="102"/>
  <c r="CT51" i="102" s="1"/>
  <c r="CU51" i="102" s="1"/>
  <c r="CH51" i="102"/>
  <c r="BT60" i="102"/>
  <c r="CS68" i="102"/>
  <c r="CH68" i="102"/>
  <c r="BT63" i="102"/>
  <c r="BT64" i="102"/>
  <c r="BT68" i="102"/>
  <c r="CS75" i="102"/>
  <c r="CT75" i="102" s="1"/>
  <c r="CU75" i="102" s="1"/>
  <c r="CH75" i="102"/>
  <c r="BT85" i="102"/>
  <c r="AN85" i="102" s="1"/>
  <c r="CS85" i="102"/>
  <c r="CT85" i="102" s="1"/>
  <c r="CU85" i="102" s="1"/>
  <c r="DH85" i="102"/>
  <c r="DR85" i="102" s="1"/>
  <c r="AU85" i="102" s="1"/>
  <c r="CH85" i="102"/>
  <c r="CS88" i="102"/>
  <c r="CT88" i="102" s="1"/>
  <c r="CU88" i="102" s="1"/>
  <c r="DH88" i="102" s="1"/>
  <c r="DR88" i="102" s="1"/>
  <c r="AU88" i="102" s="1"/>
  <c r="CH88" i="102"/>
  <c r="CS86" i="102"/>
  <c r="CT86" i="102" s="1"/>
  <c r="CU86" i="102" s="1"/>
  <c r="CH86" i="102"/>
  <c r="BT97" i="102"/>
  <c r="BT98" i="102"/>
  <c r="GO8" i="427"/>
  <c r="GN8" i="427"/>
  <c r="IF16" i="427"/>
  <c r="BU23" i="102"/>
  <c r="BU40" i="102"/>
  <c r="BU41" i="102"/>
  <c r="BU50" i="102"/>
  <c r="BU70" i="102"/>
  <c r="BU65" i="102"/>
  <c r="BU81" i="102"/>
  <c r="BU80" i="102"/>
  <c r="BU97" i="102"/>
  <c r="CS14" i="102"/>
  <c r="CT14" i="102" s="1"/>
  <c r="CU14" i="102" s="1"/>
  <c r="DH14" i="102"/>
  <c r="DR14" i="102" s="1"/>
  <c r="AU14" i="102" s="1"/>
  <c r="GO9" i="427"/>
  <c r="GN9" i="427"/>
  <c r="BO11" i="102"/>
  <c r="BK11" i="102"/>
  <c r="BR11" i="102"/>
  <c r="BS11" i="102"/>
  <c r="BP11" i="102"/>
  <c r="ED11" i="102" s="1"/>
  <c r="BT10" i="102"/>
  <c r="HF16" i="427"/>
  <c r="CS9" i="102"/>
  <c r="CT9" i="102" s="1"/>
  <c r="CU9" i="102" s="1"/>
  <c r="DH9" i="102" s="1"/>
  <c r="DR9" i="102" s="1"/>
  <c r="AU9" i="102" s="1"/>
  <c r="BL16" i="102"/>
  <c r="BQ16" i="102"/>
  <c r="BS16" i="102"/>
  <c r="BO16" i="102"/>
  <c r="BN16" i="102"/>
  <c r="ED16" i="102" s="1"/>
  <c r="BJ8" i="427"/>
  <c r="BH8" i="427"/>
  <c r="BQ8" i="427"/>
  <c r="BI8" i="427"/>
  <c r="BN8" i="427"/>
  <c r="BM8" i="427"/>
  <c r="BR8" i="427"/>
  <c r="BS8" i="427"/>
  <c r="BP8" i="427"/>
  <c r="BO8" i="427"/>
  <c r="ED13" i="427"/>
  <c r="BT24" i="102"/>
  <c r="BT13" i="102"/>
  <c r="CS44" i="102"/>
  <c r="CT44" i="102" s="1"/>
  <c r="CU44" i="102" s="1"/>
  <c r="DH44" i="102"/>
  <c r="DR44" i="102" s="1"/>
  <c r="AU44" i="102" s="1"/>
  <c r="CH44" i="102"/>
  <c r="DH28" i="102"/>
  <c r="DR28" i="102" s="1"/>
  <c r="AU28" i="102" s="1"/>
  <c r="CS28" i="102"/>
  <c r="CT28" i="102" s="1"/>
  <c r="CU28" i="102" s="1"/>
  <c r="CH28" i="102"/>
  <c r="BT34" i="102"/>
  <c r="CS39" i="102"/>
  <c r="CT39" i="102" s="1"/>
  <c r="CU39" i="102" s="1"/>
  <c r="CS37" i="102"/>
  <c r="CT37" i="102" s="1"/>
  <c r="CU37" i="102" s="1"/>
  <c r="CH37" i="102"/>
  <c r="BT52" i="102"/>
  <c r="CS53" i="102"/>
  <c r="CT53" i="102" s="1"/>
  <c r="CU53" i="102" s="1"/>
  <c r="DH53" i="102"/>
  <c r="DR53" i="102" s="1"/>
  <c r="AU53" i="102" s="1"/>
  <c r="CH53" i="102"/>
  <c r="CS58" i="102"/>
  <c r="CT58" i="102" s="1"/>
  <c r="CU58" i="102" s="1"/>
  <c r="DH58" i="102" s="1"/>
  <c r="DR58" i="102" s="1"/>
  <c r="AU58" i="102" s="1"/>
  <c r="CH58" i="102"/>
  <c r="DH57" i="102"/>
  <c r="DR57" i="102" s="1"/>
  <c r="AU57" i="102" s="1"/>
  <c r="CS57" i="102"/>
  <c r="CT57" i="102" s="1"/>
  <c r="CU57" i="102" s="1"/>
  <c r="CH57" i="102"/>
  <c r="BT58" i="102"/>
  <c r="BI66" i="102"/>
  <c r="BU66" i="102" s="1"/>
  <c r="BT66" i="102"/>
  <c r="CS71" i="102"/>
  <c r="CT71" i="102" s="1"/>
  <c r="CU71" i="102" s="1"/>
  <c r="CH71" i="102"/>
  <c r="BT76" i="102"/>
  <c r="AN76" i="102" s="1"/>
  <c r="BT77" i="102"/>
  <c r="CS78" i="102"/>
  <c r="CT78" i="102" s="1"/>
  <c r="CU78" i="102" s="1"/>
  <c r="CH78" i="102"/>
  <c r="CS91" i="102"/>
  <c r="CT91" i="102" s="1"/>
  <c r="CU91" i="102" s="1"/>
  <c r="CH91" i="102"/>
  <c r="BT90" i="102"/>
  <c r="AN90" i="102" s="1"/>
  <c r="CS96" i="102"/>
  <c r="CT96" i="102" s="1"/>
  <c r="CU96" i="102" s="1"/>
  <c r="DH96" i="102" s="1"/>
  <c r="DR96" i="102" s="1"/>
  <c r="AU96" i="102" s="1"/>
  <c r="CH96" i="102"/>
  <c r="BT99" i="102"/>
  <c r="BK14" i="427"/>
  <c r="BL14" i="427" s="1"/>
  <c r="BT14" i="427"/>
  <c r="HC20" i="427"/>
  <c r="BK16" i="427"/>
  <c r="BT16" i="427"/>
  <c r="FB17" i="427"/>
  <c r="EY17" i="427"/>
  <c r="HC14" i="427"/>
  <c r="BU16" i="102"/>
  <c r="FA17" i="427"/>
  <c r="ED24" i="427"/>
  <c r="BP21" i="102"/>
  <c r="ED21" i="102" s="1"/>
  <c r="BO21" i="102"/>
  <c r="BR21" i="102"/>
  <c r="BS21" i="102"/>
  <c r="HO31" i="427"/>
  <c r="BL21" i="427"/>
  <c r="BP10" i="102"/>
  <c r="BH25" i="427"/>
  <c r="BN25" i="427"/>
  <c r="BQ25" i="427"/>
  <c r="BS25" i="427"/>
  <c r="BR25" i="427"/>
  <c r="BI25" i="427"/>
  <c r="BM25" i="427"/>
  <c r="BP25" i="427"/>
  <c r="BJ25" i="427"/>
  <c r="BO25" i="427"/>
  <c r="BV25" i="427" s="1"/>
  <c r="EP21" i="427"/>
  <c r="ES21" i="427" s="1"/>
  <c r="BI8" i="102"/>
  <c r="BQ21" i="102"/>
  <c r="GN20" i="427"/>
  <c r="HP42" i="427"/>
  <c r="BM20" i="102"/>
  <c r="BQ20" i="102"/>
  <c r="BK20" i="102"/>
  <c r="BV20" i="102" s="1"/>
  <c r="BO20" i="102"/>
  <c r="BL20" i="102"/>
  <c r="BU14" i="102"/>
  <c r="BU36" i="102"/>
  <c r="BU34" i="102"/>
  <c r="BU38" i="102"/>
  <c r="BU47" i="102"/>
  <c r="BU59" i="102"/>
  <c r="BV59" i="102" s="1"/>
  <c r="BU71" i="102"/>
  <c r="BU73" i="102"/>
  <c r="BU94" i="102"/>
  <c r="BU99" i="102"/>
  <c r="BM16" i="102"/>
  <c r="BM12" i="427"/>
  <c r="BN12" i="427"/>
  <c r="BJ12" i="427"/>
  <c r="BH12" i="427"/>
  <c r="BP12" i="427"/>
  <c r="BQ12" i="427"/>
  <c r="BO12" i="427"/>
  <c r="BR12" i="427"/>
  <c r="BS12" i="427"/>
  <c r="BI12" i="427"/>
  <c r="EC9" i="427"/>
  <c r="EO9" i="427" s="1"/>
  <c r="EP9" i="427" s="1"/>
  <c r="GN15" i="427"/>
  <c r="GP15" i="427"/>
  <c r="EW17" i="427"/>
  <c r="EE36" i="427"/>
  <c r="BI17" i="102"/>
  <c r="BT12" i="102"/>
  <c r="BT14" i="102"/>
  <c r="BT22" i="102"/>
  <c r="BT29" i="102"/>
  <c r="DH35" i="102"/>
  <c r="DR35" i="102" s="1"/>
  <c r="AU35" i="102" s="1"/>
  <c r="CS35" i="102"/>
  <c r="CT35" i="102" s="1"/>
  <c r="CU35" i="102" s="1"/>
  <c r="CH35" i="102"/>
  <c r="BT35" i="102"/>
  <c r="CS43" i="102"/>
  <c r="CT43" i="102" s="1"/>
  <c r="CU43" i="102" s="1"/>
  <c r="CH43" i="102"/>
  <c r="CS41" i="102"/>
  <c r="CT41" i="102" s="1"/>
  <c r="CU41" i="102" s="1"/>
  <c r="CH41" i="102"/>
  <c r="BT57" i="102"/>
  <c r="CS46" i="102"/>
  <c r="CT46" i="102" s="1"/>
  <c r="CU46" i="102" s="1"/>
  <c r="CH46" i="102"/>
  <c r="BI62" i="102"/>
  <c r="BT62" i="102"/>
  <c r="DH55" i="102"/>
  <c r="DR55" i="102" s="1"/>
  <c r="AU55" i="102" s="1"/>
  <c r="CS55" i="102"/>
  <c r="CT55" i="102" s="1"/>
  <c r="CU55" i="102" s="1"/>
  <c r="CH55" i="102"/>
  <c r="CS62" i="102"/>
  <c r="CT62" i="102" s="1"/>
  <c r="CU62" i="102" s="1"/>
  <c r="CH62" i="102"/>
  <c r="CS66" i="102"/>
  <c r="CT66" i="102" s="1"/>
  <c r="CU66" i="102" s="1"/>
  <c r="CH66" i="102"/>
  <c r="BT74" i="102"/>
  <c r="CS81" i="102"/>
  <c r="CT81" i="102" s="1"/>
  <c r="CU81" i="102" s="1"/>
  <c r="CH81" i="102"/>
  <c r="BT94" i="102"/>
  <c r="AN94" i="102" s="1"/>
  <c r="BT86" i="102"/>
  <c r="BT88" i="102"/>
  <c r="AN88" i="102" s="1"/>
  <c r="BT91" i="102"/>
  <c r="AN91" i="102" s="1"/>
  <c r="CS94" i="102"/>
  <c r="CT94" i="102" s="1"/>
  <c r="CU94" i="102" s="1"/>
  <c r="CH94" i="102"/>
  <c r="CS100" i="102"/>
  <c r="CT100" i="102" s="1"/>
  <c r="CU100" i="102" s="1"/>
  <c r="CH100" i="102"/>
  <c r="GM12" i="427"/>
  <c r="GN17" i="427"/>
  <c r="BW16" i="427"/>
  <c r="FT16" i="427" s="1"/>
  <c r="GN14" i="427"/>
  <c r="ET17" i="427"/>
  <c r="GM36" i="427"/>
  <c r="ED52" i="427"/>
  <c r="EF52" i="427"/>
  <c r="BJ37" i="427"/>
  <c r="BM37" i="427"/>
  <c r="BH37" i="427"/>
  <c r="BR37" i="427"/>
  <c r="BQ37" i="427"/>
  <c r="BI37" i="427"/>
  <c r="BO37" i="427"/>
  <c r="BN37" i="427"/>
  <c r="BP37" i="427"/>
  <c r="BS37" i="427"/>
  <c r="ED33" i="427"/>
  <c r="EE33" i="427"/>
  <c r="HJ34" i="427"/>
  <c r="BL31" i="427"/>
  <c r="IF31" i="427" s="1"/>
  <c r="EP26" i="427"/>
  <c r="EQ26" i="427"/>
  <c r="ED41" i="427"/>
  <c r="EE41" i="427"/>
  <c r="ED27" i="427"/>
  <c r="EE27" i="427"/>
  <c r="GN19" i="427"/>
  <c r="BV26" i="427"/>
  <c r="BI13" i="102"/>
  <c r="BI23" i="102"/>
  <c r="ET20" i="427"/>
  <c r="BN17" i="427"/>
  <c r="BR17" i="427"/>
  <c r="BI17" i="427"/>
  <c r="IJ17" i="427" s="1"/>
  <c r="BQ17" i="427"/>
  <c r="BH17" i="427"/>
  <c r="BS17" i="427"/>
  <c r="BM17" i="427"/>
  <c r="BO17" i="427"/>
  <c r="BV17" i="427" s="1"/>
  <c r="BP17" i="427"/>
  <c r="BJ17" i="427"/>
  <c r="HE20" i="427"/>
  <c r="BT24" i="427"/>
  <c r="BK24" i="427"/>
  <c r="BU9" i="102"/>
  <c r="BU35" i="102"/>
  <c r="BU39" i="102"/>
  <c r="BU42" i="102"/>
  <c r="BU54" i="102"/>
  <c r="BU53" i="102"/>
  <c r="BU78" i="102"/>
  <c r="BU87" i="102"/>
  <c r="BU84" i="102"/>
  <c r="BU91" i="102"/>
  <c r="BU25" i="102"/>
  <c r="ED12" i="427"/>
  <c r="EE12" i="427"/>
  <c r="HA14" i="427"/>
  <c r="GM13" i="427"/>
  <c r="EQ17" i="427"/>
  <c r="CH14" i="102"/>
  <c r="BM10" i="102"/>
  <c r="ED18" i="427"/>
  <c r="EH18" i="427"/>
  <c r="BV19" i="427"/>
  <c r="BK19" i="427"/>
  <c r="BL19" i="427" s="1"/>
  <c r="BT19" i="427"/>
  <c r="EC36" i="427"/>
  <c r="EO36" i="427" s="1"/>
  <c r="CH9" i="102"/>
  <c r="DH16" i="102"/>
  <c r="DR16" i="102" s="1"/>
  <c r="AU16" i="102" s="1"/>
  <c r="CS16" i="102"/>
  <c r="CT16" i="102" s="1"/>
  <c r="CU16" i="102" s="1"/>
  <c r="CS19" i="102"/>
  <c r="CT19" i="102" s="1"/>
  <c r="CU19" i="102" s="1"/>
  <c r="BT9" i="102"/>
  <c r="CS26" i="102"/>
  <c r="CT26" i="102" s="1"/>
  <c r="CU26" i="102" s="1"/>
  <c r="DH26" i="102" s="1"/>
  <c r="DR26" i="102" s="1"/>
  <c r="AU26" i="102" s="1"/>
  <c r="CH26" i="102"/>
  <c r="CS32" i="102"/>
  <c r="CT32" i="102" s="1"/>
  <c r="CU32" i="102" s="1"/>
  <c r="BT31" i="102"/>
  <c r="CS38" i="102"/>
  <c r="CT38" i="102" s="1"/>
  <c r="CU38" i="102" s="1"/>
  <c r="CH38" i="102"/>
  <c r="CS36" i="102"/>
  <c r="CT36" i="102" s="1"/>
  <c r="CU36" i="102" s="1"/>
  <c r="CH36" i="102"/>
  <c r="BT42" i="102"/>
  <c r="AN42" i="102" s="1"/>
  <c r="CS45" i="102"/>
  <c r="CT45" i="102" s="1"/>
  <c r="CU45" i="102" s="1"/>
  <c r="DH45" i="102"/>
  <c r="DR45" i="102" s="1"/>
  <c r="AU45" i="102" s="1"/>
  <c r="CH45" i="102"/>
  <c r="BT47" i="102"/>
  <c r="CS69" i="102"/>
  <c r="CT69" i="102" s="1"/>
  <c r="CU69" i="102" s="1"/>
  <c r="CH69" i="102"/>
  <c r="BT56" i="102"/>
  <c r="CS65" i="102"/>
  <c r="CT65" i="102" s="1"/>
  <c r="CU65" i="102" s="1"/>
  <c r="CH65" i="102"/>
  <c r="BI67" i="102"/>
  <c r="BT67" i="102"/>
  <c r="CS73" i="102"/>
  <c r="CT73" i="102" s="1"/>
  <c r="CU73" i="102" s="1"/>
  <c r="DH73" i="102" s="1"/>
  <c r="DR73" i="102" s="1"/>
  <c r="AU73" i="102" s="1"/>
  <c r="CH73" i="102"/>
  <c r="BT89" i="102"/>
  <c r="AN89" i="102" s="1"/>
  <c r="BT78" i="102"/>
  <c r="AN78" i="102" s="1"/>
  <c r="CS83" i="102"/>
  <c r="CT83" i="102" s="1"/>
  <c r="CU83" i="102" s="1"/>
  <c r="CH83" i="102"/>
  <c r="BT93" i="102"/>
  <c r="BI92" i="102"/>
  <c r="BT92" i="102" s="1"/>
  <c r="BT95" i="102"/>
  <c r="EC16" i="427"/>
  <c r="GM20" i="427"/>
  <c r="HC18" i="427"/>
  <c r="HL18" i="427"/>
  <c r="IJ16" i="427"/>
  <c r="EX17" i="427"/>
  <c r="IJ10" i="427"/>
  <c r="HJ47" i="427"/>
  <c r="CT52" i="102"/>
  <c r="CU52" i="102" s="1"/>
  <c r="BI43" i="427"/>
  <c r="BJ43" i="427"/>
  <c r="BN43" i="427"/>
  <c r="BR43" i="427"/>
  <c r="BQ43" i="427"/>
  <c r="BO43" i="427"/>
  <c r="BS43" i="427"/>
  <c r="BM43" i="427"/>
  <c r="BH43" i="427"/>
  <c r="BP43" i="427"/>
  <c r="GO36" i="427"/>
  <c r="GN36" i="427"/>
  <c r="HH47" i="427"/>
  <c r="HP47" i="427"/>
  <c r="BJ33" i="427"/>
  <c r="BN33" i="427"/>
  <c r="BH33" i="427"/>
  <c r="BQ33" i="427"/>
  <c r="BO33" i="427"/>
  <c r="BS33" i="427"/>
  <c r="BR33" i="427"/>
  <c r="BM33" i="427"/>
  <c r="BI33" i="427"/>
  <c r="BP33" i="427"/>
  <c r="GO29" i="427"/>
  <c r="GN29" i="427"/>
  <c r="BR42" i="427"/>
  <c r="BI42" i="427"/>
  <c r="BN42" i="427"/>
  <c r="BQ42" i="427"/>
  <c r="BJ42" i="427"/>
  <c r="BM42" i="427"/>
  <c r="BO42" i="427"/>
  <c r="BV42" i="427" s="1"/>
  <c r="BH42" i="427"/>
  <c r="BP42" i="427"/>
  <c r="BS42" i="427"/>
  <c r="ED38" i="427"/>
  <c r="EF38" i="427"/>
  <c r="GO30" i="427"/>
  <c r="GN30" i="427"/>
  <c r="BQ28" i="427"/>
  <c r="BI28" i="427"/>
  <c r="BO28" i="427"/>
  <c r="BR28" i="427"/>
  <c r="BP28" i="427"/>
  <c r="BN28" i="427"/>
  <c r="BS28" i="427"/>
  <c r="BJ28" i="427"/>
  <c r="BM28" i="427"/>
  <c r="BH28" i="427"/>
  <c r="CT21" i="102"/>
  <c r="CU21" i="102" s="1"/>
  <c r="GM41" i="427"/>
  <c r="BR20" i="427"/>
  <c r="BI20" i="427"/>
  <c r="IJ20" i="427" s="1"/>
  <c r="BN20" i="427"/>
  <c r="BQ20" i="427"/>
  <c r="BO20" i="427"/>
  <c r="BV20" i="427" s="1"/>
  <c r="BS20" i="427"/>
  <c r="BJ20" i="427"/>
  <c r="BM20" i="427"/>
  <c r="BH20" i="427"/>
  <c r="BP20" i="427"/>
  <c r="GO21" i="427"/>
  <c r="GN21" i="427"/>
  <c r="BN10" i="102"/>
  <c r="BM21" i="102"/>
  <c r="IJ41" i="427"/>
  <c r="BV21" i="427"/>
  <c r="BU21" i="427" s="1"/>
  <c r="BR20" i="102"/>
  <c r="EW20" i="427"/>
  <c r="BU11" i="102"/>
  <c r="BU15" i="102"/>
  <c r="BU20" i="102"/>
  <c r="BU28" i="102"/>
  <c r="BU44" i="102"/>
  <c r="BU58" i="102"/>
  <c r="BU57" i="102"/>
  <c r="BU68" i="102"/>
  <c r="BU76" i="102"/>
  <c r="BU92" i="102"/>
  <c r="BU96" i="102"/>
  <c r="EU17" i="427"/>
  <c r="EZ26" i="427"/>
  <c r="GO22" i="427"/>
  <c r="GN22" i="427"/>
  <c r="FA8" i="427"/>
  <c r="BQ36" i="427"/>
  <c r="BJ36" i="427"/>
  <c r="BM36" i="427"/>
  <c r="BH36" i="427"/>
  <c r="BP36" i="427"/>
  <c r="BR36" i="427"/>
  <c r="BO36" i="427"/>
  <c r="BV36" i="427" s="1"/>
  <c r="BI36" i="427"/>
  <c r="IJ36" i="427" s="1"/>
  <c r="BN36" i="427"/>
  <c r="BS36" i="427"/>
  <c r="BT20" i="102"/>
  <c r="BT27" i="102"/>
  <c r="CS20" i="102"/>
  <c r="CT20" i="102" s="1"/>
  <c r="CU20" i="102" s="1"/>
  <c r="BT28" i="102"/>
  <c r="CS48" i="102"/>
  <c r="CT48" i="102" s="1"/>
  <c r="CU48" i="102" s="1"/>
  <c r="CH48" i="102"/>
  <c r="BT33" i="102"/>
  <c r="BT39" i="102"/>
  <c r="BT37" i="102"/>
  <c r="AN37" i="102" s="1"/>
  <c r="BT45" i="102"/>
  <c r="BT46" i="102"/>
  <c r="BI46" i="102"/>
  <c r="BU46" i="102" s="1"/>
  <c r="CS50" i="102"/>
  <c r="CT50" i="102" s="1"/>
  <c r="CU50" i="102" s="1"/>
  <c r="CH50" i="102"/>
  <c r="BI51" i="102"/>
  <c r="BT51" i="102"/>
  <c r="BT59" i="102"/>
  <c r="BT65" i="102"/>
  <c r="DH70" i="102"/>
  <c r="DR70" i="102" s="1"/>
  <c r="AU70" i="102" s="1"/>
  <c r="CS70" i="102"/>
  <c r="CT70" i="102" s="1"/>
  <c r="CU70" i="102" s="1"/>
  <c r="CH70" i="102"/>
  <c r="CS74" i="102"/>
  <c r="CT74" i="102" s="1"/>
  <c r="CU74" i="102" s="1"/>
  <c r="CH74" i="102"/>
  <c r="CS72" i="102"/>
  <c r="CT72" i="102" s="1"/>
  <c r="CU72" i="102" s="1"/>
  <c r="DH72" i="102"/>
  <c r="DR72" i="102" s="1"/>
  <c r="AU72" i="102" s="1"/>
  <c r="CH72" i="102"/>
  <c r="CS80" i="102"/>
  <c r="CT80" i="102" s="1"/>
  <c r="CU80" i="102" s="1"/>
  <c r="CH80" i="102"/>
  <c r="CS90" i="102"/>
  <c r="CT90" i="102" s="1"/>
  <c r="CU90" i="102" s="1"/>
  <c r="DH90" i="102" s="1"/>
  <c r="DR90" i="102" s="1"/>
  <c r="AU90" i="102" s="1"/>
  <c r="CH90" i="102"/>
  <c r="BI83" i="102"/>
  <c r="BT83" i="102" s="1"/>
  <c r="CS92" i="102"/>
  <c r="CH92" i="102"/>
  <c r="BT96" i="102"/>
  <c r="BN13" i="427"/>
  <c r="BJ13" i="427"/>
  <c r="BO13" i="427"/>
  <c r="BV13" i="427" s="1"/>
  <c r="BH13" i="427"/>
  <c r="BQ13" i="427"/>
  <c r="BS13" i="427"/>
  <c r="BM13" i="427"/>
  <c r="BR13" i="427"/>
  <c r="BP13" i="427"/>
  <c r="BI13" i="427"/>
  <c r="IJ13" i="427" s="1"/>
  <c r="BU17" i="102"/>
  <c r="CH16" i="102"/>
  <c r="HA28" i="427"/>
  <c r="HB28" i="427"/>
  <c r="BL16" i="427"/>
  <c r="BK9" i="427"/>
  <c r="BU21" i="102"/>
  <c r="BV15" i="427"/>
  <c r="BT15" i="102"/>
  <c r="GM22" i="427"/>
  <c r="BI11" i="427"/>
  <c r="BP11" i="427"/>
  <c r="BQ11" i="427"/>
  <c r="BJ11" i="427"/>
  <c r="BH11" i="427"/>
  <c r="BN11" i="427"/>
  <c r="BO11" i="427"/>
  <c r="BS11" i="427"/>
  <c r="BR11" i="427"/>
  <c r="BM11" i="427"/>
  <c r="HP11" i="427"/>
  <c r="HF14" i="427"/>
  <c r="BL11" i="102"/>
  <c r="BI18" i="102"/>
  <c r="BT18" i="102"/>
  <c r="CS12" i="102"/>
  <c r="CT12" i="102" s="1"/>
  <c r="CU12" i="102" s="1"/>
  <c r="DH12" i="102" s="1"/>
  <c r="DR12" i="102" s="1"/>
  <c r="AU12" i="102" s="1"/>
  <c r="BT21" i="102"/>
  <c r="CS30" i="102"/>
  <c r="CT30" i="102" s="1"/>
  <c r="CU30" i="102" s="1"/>
  <c r="CH30" i="102"/>
  <c r="CS27" i="102"/>
  <c r="CT27" i="102" s="1"/>
  <c r="CU27" i="102" s="1"/>
  <c r="DH27" i="102"/>
  <c r="DR27" i="102" s="1"/>
  <c r="AU27" i="102" s="1"/>
  <c r="CS42" i="102"/>
  <c r="CT42" i="102" s="1"/>
  <c r="CU42" i="102" s="1"/>
  <c r="CH42" i="102"/>
  <c r="CS40" i="102"/>
  <c r="CT40" i="102" s="1"/>
  <c r="CU40" i="102" s="1"/>
  <c r="CH40" i="102"/>
  <c r="BT44" i="102"/>
  <c r="CS49" i="102"/>
  <c r="CT49" i="102" s="1"/>
  <c r="CU49" i="102" s="1"/>
  <c r="CH49" i="102"/>
  <c r="CS52" i="102"/>
  <c r="CH52" i="102"/>
  <c r="CS54" i="102"/>
  <c r="CT54" i="102" s="1"/>
  <c r="CU54" i="102" s="1"/>
  <c r="CH54" i="102"/>
  <c r="CS60" i="102"/>
  <c r="CT60" i="102" s="1"/>
  <c r="CU60" i="102" s="1"/>
  <c r="DH60" i="102"/>
  <c r="DR60" i="102" s="1"/>
  <c r="AU60" i="102" s="1"/>
  <c r="CH60" i="102"/>
  <c r="BT70" i="102"/>
  <c r="BT71" i="102"/>
  <c r="BT75" i="102"/>
  <c r="BT73" i="102"/>
  <c r="BT81" i="102"/>
  <c r="CS89" i="102"/>
  <c r="CT89" i="102" s="1"/>
  <c r="CU89" i="102" s="1"/>
  <c r="CH89" i="102"/>
  <c r="BT84" i="102"/>
  <c r="CS93" i="102"/>
  <c r="CT93" i="102" s="1"/>
  <c r="CU93" i="102" s="1"/>
  <c r="DH93" i="102"/>
  <c r="DR93" i="102" s="1"/>
  <c r="AU93" i="102" s="1"/>
  <c r="CH93" i="102"/>
  <c r="CS99" i="102"/>
  <c r="CT99" i="102" s="1"/>
  <c r="CU99" i="102" s="1"/>
  <c r="CH99" i="102"/>
  <c r="CH39" i="102"/>
  <c r="BR18" i="427"/>
  <c r="BN18" i="427"/>
  <c r="BI18" i="427"/>
  <c r="BQ18" i="427"/>
  <c r="BJ18" i="427"/>
  <c r="BH18" i="427"/>
  <c r="BP18" i="427"/>
  <c r="BS18" i="427"/>
  <c r="BO18" i="427"/>
  <c r="BV18" i="427" s="1"/>
  <c r="BM18" i="427"/>
  <c r="BV16" i="427"/>
  <c r="BU16" i="427" s="1"/>
  <c r="ES17" i="427"/>
  <c r="HJ18" i="427"/>
  <c r="HP17" i="427"/>
  <c r="EV17" i="427"/>
  <c r="BK10" i="427"/>
  <c r="BL10" i="427" s="1"/>
  <c r="BT10" i="427"/>
  <c r="BU10" i="102"/>
  <c r="HG18" i="427"/>
  <c r="HO18" i="427" s="1"/>
  <c r="EP13" i="427"/>
  <c r="FA13" i="427" s="1"/>
  <c r="BU12" i="102"/>
  <c r="BU43" i="102"/>
  <c r="BU30" i="102"/>
  <c r="BU33" i="102"/>
  <c r="BU52" i="102"/>
  <c r="BU60" i="102"/>
  <c r="BU74" i="102"/>
  <c r="BU79" i="102"/>
  <c r="BU93" i="102"/>
  <c r="BU89" i="102"/>
  <c r="BH23" i="427"/>
  <c r="BP23" i="427"/>
  <c r="BR23" i="427"/>
  <c r="BI23" i="427"/>
  <c r="BN23" i="427"/>
  <c r="BQ23" i="427"/>
  <c r="BO23" i="427"/>
  <c r="BM23" i="427"/>
  <c r="BJ23" i="427"/>
  <c r="BS23" i="427"/>
  <c r="CS11" i="102"/>
  <c r="CT11" i="102" s="1"/>
  <c r="CU11" i="102" s="1"/>
  <c r="HC26" i="427"/>
  <c r="EG11" i="427"/>
  <c r="ED11" i="427"/>
  <c r="BK10" i="102"/>
  <c r="GN11" i="427"/>
  <c r="GO11" i="427"/>
  <c r="BV21" i="102"/>
  <c r="BM11" i="102"/>
  <c r="CS17" i="102"/>
  <c r="CT17" i="102" s="1"/>
  <c r="CU17" i="102" s="1"/>
  <c r="CH17" i="102"/>
  <c r="CS23" i="102"/>
  <c r="CT23" i="102" s="1"/>
  <c r="CU23" i="102" s="1"/>
  <c r="DH24" i="102"/>
  <c r="DR24" i="102" s="1"/>
  <c r="AU24" i="102" s="1"/>
  <c r="CH24" i="102"/>
  <c r="CS24" i="102"/>
  <c r="CT24" i="102" s="1"/>
  <c r="CU24" i="102" s="1"/>
  <c r="BT19" i="102"/>
  <c r="CS29" i="102"/>
  <c r="CT29" i="102" s="1"/>
  <c r="CU29" i="102" s="1"/>
  <c r="DH29" i="102"/>
  <c r="DR29" i="102" s="1"/>
  <c r="AU29" i="102" s="1"/>
  <c r="CS31" i="102"/>
  <c r="CH31" i="102"/>
  <c r="BT43" i="102"/>
  <c r="BT41" i="102"/>
  <c r="CS47" i="102"/>
  <c r="CT47" i="102" s="1"/>
  <c r="CU47" i="102" s="1"/>
  <c r="CH47" i="102"/>
  <c r="BT50" i="102"/>
  <c r="BT54" i="102"/>
  <c r="AN54" i="102" s="1"/>
  <c r="BI55" i="102"/>
  <c r="BU55" i="102" s="1"/>
  <c r="CS64" i="102"/>
  <c r="CT64" i="102" s="1"/>
  <c r="CU64" i="102" s="1"/>
  <c r="CH64" i="102"/>
  <c r="CS63" i="102"/>
  <c r="CT63" i="102" s="1"/>
  <c r="CU63" i="102" s="1"/>
  <c r="DH63" i="102" s="1"/>
  <c r="DR63" i="102" s="1"/>
  <c r="AU63" i="102" s="1"/>
  <c r="CH63" i="102"/>
  <c r="CS67" i="102"/>
  <c r="CT67" i="102" s="1"/>
  <c r="CU67" i="102" s="1"/>
  <c r="CH67" i="102"/>
  <c r="CS84" i="102"/>
  <c r="CT84" i="102" s="1"/>
  <c r="CU84" i="102" s="1"/>
  <c r="CH84" i="102"/>
  <c r="CS76" i="102"/>
  <c r="DH76" i="102"/>
  <c r="DR76" i="102" s="1"/>
  <c r="AU76" i="102" s="1"/>
  <c r="CH76" i="102"/>
  <c r="BT82" i="102"/>
  <c r="DH82" i="102"/>
  <c r="DR82" i="102" s="1"/>
  <c r="AU82" i="102" s="1"/>
  <c r="CS82" i="102"/>
  <c r="CT82" i="102" s="1"/>
  <c r="CU82" i="102" s="1"/>
  <c r="CH82" i="102"/>
  <c r="BT80" i="102"/>
  <c r="CS95" i="102"/>
  <c r="CT95" i="102" s="1"/>
  <c r="CU95" i="102" s="1"/>
  <c r="CH95" i="102"/>
  <c r="CS98" i="102"/>
  <c r="CT98" i="102" s="1"/>
  <c r="CU98" i="102" s="1"/>
  <c r="CH98" i="102"/>
  <c r="HH19" i="427"/>
  <c r="HP19" i="427"/>
  <c r="GN10" i="427"/>
  <c r="GO10" i="427"/>
  <c r="BL9" i="427"/>
  <c r="BK15" i="427"/>
  <c r="BL15" i="427" s="1"/>
  <c r="BT15" i="427"/>
  <c r="GN16" i="427"/>
  <c r="IJ12" i="427" l="1"/>
  <c r="DD10" i="102"/>
  <c r="IF9" i="427"/>
  <c r="DC10" i="102"/>
  <c r="BV9" i="427"/>
  <c r="IJ11" i="427"/>
  <c r="DA10" i="102"/>
  <c r="CZ10" i="102" s="1"/>
  <c r="DH8" i="102"/>
  <c r="DR8" i="102" s="1"/>
  <c r="AU8" i="102" s="1"/>
  <c r="DE8" i="102"/>
  <c r="BW9" i="427"/>
  <c r="FT9" i="427" s="1"/>
  <c r="DH10" i="102"/>
  <c r="DR10" i="102" s="1"/>
  <c r="AU10" i="102" s="1"/>
  <c r="DF8" i="102"/>
  <c r="ED9" i="427"/>
  <c r="DF10" i="102"/>
  <c r="DD8" i="102"/>
  <c r="BU9" i="427"/>
  <c r="DB8" i="102"/>
  <c r="CX10" i="102"/>
  <c r="CW10" i="102"/>
  <c r="CY10" i="102" s="1"/>
  <c r="DB10" i="102"/>
  <c r="AN11" i="102"/>
  <c r="CX36" i="102"/>
  <c r="DD36" i="102"/>
  <c r="DC36" i="102"/>
  <c r="DG36" i="102"/>
  <c r="CW36" i="102"/>
  <c r="DE36" i="102"/>
  <c r="DB36" i="102"/>
  <c r="DF36" i="102"/>
  <c r="DA36" i="102"/>
  <c r="DH36" i="102"/>
  <c r="DR36" i="102" s="1"/>
  <c r="AU36" i="102" s="1"/>
  <c r="DA69" i="102"/>
  <c r="CW69" i="102"/>
  <c r="DE69" i="102"/>
  <c r="DB69" i="102"/>
  <c r="DC69" i="102"/>
  <c r="DG69" i="102"/>
  <c r="CX69" i="102"/>
  <c r="DD69" i="102"/>
  <c r="DF69" i="102"/>
  <c r="DH69" i="102"/>
  <c r="DR69" i="102" s="1"/>
  <c r="AU69" i="102" s="1"/>
  <c r="CX37" i="102"/>
  <c r="DE37" i="102"/>
  <c r="DF37" i="102"/>
  <c r="DA37" i="102"/>
  <c r="DC37" i="102"/>
  <c r="DG37" i="102"/>
  <c r="CW37" i="102"/>
  <c r="DD37" i="102"/>
  <c r="DB37" i="102"/>
  <c r="DH37" i="102"/>
  <c r="DR37" i="102" s="1"/>
  <c r="AU37" i="102" s="1"/>
  <c r="CX75" i="102"/>
  <c r="DF75" i="102"/>
  <c r="DD75" i="102"/>
  <c r="DC75" i="102"/>
  <c r="DG75" i="102"/>
  <c r="DA75" i="102"/>
  <c r="CW75" i="102"/>
  <c r="DE75" i="102"/>
  <c r="DB75" i="102"/>
  <c r="DH75" i="102"/>
  <c r="DR75" i="102" s="1"/>
  <c r="AU75" i="102" s="1"/>
  <c r="DG25" i="102"/>
  <c r="CW25" i="102"/>
  <c r="DB25" i="102"/>
  <c r="DD25" i="102"/>
  <c r="DC25" i="102"/>
  <c r="DA25" i="102"/>
  <c r="DF25" i="102"/>
  <c r="CX25" i="102"/>
  <c r="DE25" i="102"/>
  <c r="DH25" i="102"/>
  <c r="DR25" i="102" s="1"/>
  <c r="AU25" i="102" s="1"/>
  <c r="IK41" i="427"/>
  <c r="IF41" i="427"/>
  <c r="BW41" i="427"/>
  <c r="FT41" i="427" s="1"/>
  <c r="BU41" i="427"/>
  <c r="DB95" i="102"/>
  <c r="DD95" i="102"/>
  <c r="DM95" i="102" s="1"/>
  <c r="DF95" i="102"/>
  <c r="DC95" i="102"/>
  <c r="DG95" i="102"/>
  <c r="DE95" i="102"/>
  <c r="DA95" i="102"/>
  <c r="CX95" i="102"/>
  <c r="CW95" i="102"/>
  <c r="DH95" i="102"/>
  <c r="DR95" i="102" s="1"/>
  <c r="AU95" i="102" s="1"/>
  <c r="CX64" i="102"/>
  <c r="DD64" i="102"/>
  <c r="DE64" i="102"/>
  <c r="DB64" i="102"/>
  <c r="DC64" i="102"/>
  <c r="DG64" i="102"/>
  <c r="DA64" i="102"/>
  <c r="CW64" i="102"/>
  <c r="DF64" i="102"/>
  <c r="DH64" i="102"/>
  <c r="DR64" i="102" s="1"/>
  <c r="AU64" i="102" s="1"/>
  <c r="CX23" i="102"/>
  <c r="DG23" i="102"/>
  <c r="CW23" i="102"/>
  <c r="DF23" i="102"/>
  <c r="DC23" i="102"/>
  <c r="DE23" i="102"/>
  <c r="DA23" i="102"/>
  <c r="DD23" i="102"/>
  <c r="DB23" i="102"/>
  <c r="DH23" i="102"/>
  <c r="DR23" i="102" s="1"/>
  <c r="AU23" i="102" s="1"/>
  <c r="DB42" i="102"/>
  <c r="DF42" i="102"/>
  <c r="CX42" i="102"/>
  <c r="DG42" i="102"/>
  <c r="DC42" i="102"/>
  <c r="CW42" i="102"/>
  <c r="DA42" i="102"/>
  <c r="DD42" i="102"/>
  <c r="DM42" i="102" s="1"/>
  <c r="DE42" i="102"/>
  <c r="DH42" i="102"/>
  <c r="DR42" i="102" s="1"/>
  <c r="AU42" i="102" s="1"/>
  <c r="CX74" i="102"/>
  <c r="DG74" i="102"/>
  <c r="DC74" i="102"/>
  <c r="DB74" i="102"/>
  <c r="DD74" i="102"/>
  <c r="CW74" i="102"/>
  <c r="DA74" i="102"/>
  <c r="DF74" i="102"/>
  <c r="DE74" i="102"/>
  <c r="DH74" i="102"/>
  <c r="DR74" i="102" s="1"/>
  <c r="AU74" i="102" s="1"/>
  <c r="DB38" i="102"/>
  <c r="DF38" i="102"/>
  <c r="DC38" i="102"/>
  <c r="DG38" i="102"/>
  <c r="DD38" i="102"/>
  <c r="CW38" i="102"/>
  <c r="CX38" i="102"/>
  <c r="DE38" i="102"/>
  <c r="DA38" i="102"/>
  <c r="DH38" i="102"/>
  <c r="DR38" i="102" s="1"/>
  <c r="AU38" i="102" s="1"/>
  <c r="CW39" i="102"/>
  <c r="DD39" i="102"/>
  <c r="DC39" i="102"/>
  <c r="DG39" i="102"/>
  <c r="CX39" i="102"/>
  <c r="DF39" i="102"/>
  <c r="DB39" i="102"/>
  <c r="DE39" i="102"/>
  <c r="DA39" i="102"/>
  <c r="DH39" i="102"/>
  <c r="DR39" i="102" s="1"/>
  <c r="AU39" i="102" s="1"/>
  <c r="CX61" i="102"/>
  <c r="DD61" i="102"/>
  <c r="DE61" i="102"/>
  <c r="DF61" i="102"/>
  <c r="DB61" i="102"/>
  <c r="DC61" i="102"/>
  <c r="DG61" i="102"/>
  <c r="CW61" i="102"/>
  <c r="DA61" i="102"/>
  <c r="DH61" i="102"/>
  <c r="DR61" i="102" s="1"/>
  <c r="AU61" i="102" s="1"/>
  <c r="DE62" i="102"/>
  <c r="DF62" i="102"/>
  <c r="DA62" i="102"/>
  <c r="DC62" i="102"/>
  <c r="DG62" i="102"/>
  <c r="DB62" i="102"/>
  <c r="CX62" i="102"/>
  <c r="DD62" i="102"/>
  <c r="CW62" i="102"/>
  <c r="DH62" i="102"/>
  <c r="DR62" i="102" s="1"/>
  <c r="AU62" i="102" s="1"/>
  <c r="CX50" i="102"/>
  <c r="DE50" i="102"/>
  <c r="DF50" i="102"/>
  <c r="DA50" i="102"/>
  <c r="DC50" i="102"/>
  <c r="DG50" i="102"/>
  <c r="DB50" i="102"/>
  <c r="CW50" i="102"/>
  <c r="DD50" i="102"/>
  <c r="DH50" i="102"/>
  <c r="DR50" i="102" s="1"/>
  <c r="AU50" i="102" s="1"/>
  <c r="DF48" i="102"/>
  <c r="CW48" i="102"/>
  <c r="CX48" i="102"/>
  <c r="DC48" i="102"/>
  <c r="DG48" i="102"/>
  <c r="DD48" i="102"/>
  <c r="DM48" i="102" s="1"/>
  <c r="DA48" i="102"/>
  <c r="DB48" i="102"/>
  <c r="DE48" i="102"/>
  <c r="DH48" i="102"/>
  <c r="DR48" i="102" s="1"/>
  <c r="AU48" i="102" s="1"/>
  <c r="CX41" i="102"/>
  <c r="DE41" i="102"/>
  <c r="DF41" i="102"/>
  <c r="DA41" i="102"/>
  <c r="DG41" i="102"/>
  <c r="DC41" i="102"/>
  <c r="DD41" i="102"/>
  <c r="CW41" i="102"/>
  <c r="DB41" i="102"/>
  <c r="DH41" i="102"/>
  <c r="DR41" i="102" s="1"/>
  <c r="AU41" i="102" s="1"/>
  <c r="DC15" i="102"/>
  <c r="DE15" i="102"/>
  <c r="DG15" i="102"/>
  <c r="DB15" i="102"/>
  <c r="DF15" i="102"/>
  <c r="DD15" i="102"/>
  <c r="DA15" i="102"/>
  <c r="CX15" i="102"/>
  <c r="CW15" i="102"/>
  <c r="DH15" i="102"/>
  <c r="DR15" i="102" s="1"/>
  <c r="AU15" i="102" s="1"/>
  <c r="DD79" i="102"/>
  <c r="CX79" i="102"/>
  <c r="CW79" i="102"/>
  <c r="DC79" i="102"/>
  <c r="DG79" i="102"/>
  <c r="DB79" i="102"/>
  <c r="DE79" i="102"/>
  <c r="DF79" i="102"/>
  <c r="DA79" i="102"/>
  <c r="DH79" i="102"/>
  <c r="DR79" i="102" s="1"/>
  <c r="AU79" i="102" s="1"/>
  <c r="HF39" i="427"/>
  <c r="HH39" i="427"/>
  <c r="HI39" i="427"/>
  <c r="HE39" i="427"/>
  <c r="HQ39" i="427" s="1"/>
  <c r="HL39" i="427"/>
  <c r="HD39" i="427"/>
  <c r="HC39" i="427"/>
  <c r="HG39" i="427"/>
  <c r="HJ39" i="427"/>
  <c r="HB39" i="427"/>
  <c r="FF89" i="427"/>
  <c r="DB51" i="102"/>
  <c r="DF51" i="102"/>
  <c r="CW51" i="102"/>
  <c r="DG51" i="102"/>
  <c r="DC51" i="102"/>
  <c r="DA51" i="102"/>
  <c r="CX51" i="102"/>
  <c r="DD51" i="102"/>
  <c r="DM51" i="102" s="1"/>
  <c r="DE51" i="102"/>
  <c r="DH51" i="102"/>
  <c r="DR51" i="102" s="1"/>
  <c r="AU51" i="102" s="1"/>
  <c r="CW17" i="102"/>
  <c r="DD17" i="102"/>
  <c r="CX17" i="102"/>
  <c r="DF17" i="102"/>
  <c r="DC17" i="102"/>
  <c r="DE17" i="102"/>
  <c r="DG17" i="102"/>
  <c r="DA17" i="102"/>
  <c r="DB17" i="102"/>
  <c r="DH17" i="102"/>
  <c r="DR17" i="102" s="1"/>
  <c r="AU17" i="102" s="1"/>
  <c r="DB32" i="102"/>
  <c r="DF32" i="102"/>
  <c r="CW32" i="102"/>
  <c r="DC32" i="102"/>
  <c r="DG32" i="102"/>
  <c r="CX32" i="102"/>
  <c r="DD32" i="102"/>
  <c r="DE32" i="102"/>
  <c r="DA32" i="102"/>
  <c r="DH32" i="102"/>
  <c r="DR32" i="102" s="1"/>
  <c r="AU32" i="102" s="1"/>
  <c r="CW100" i="102"/>
  <c r="CX100" i="102"/>
  <c r="DD100" i="102"/>
  <c r="DC100" i="102"/>
  <c r="DG100" i="102"/>
  <c r="DA100" i="102"/>
  <c r="DB100" i="102"/>
  <c r="DE100" i="102"/>
  <c r="DF100" i="102"/>
  <c r="DH100" i="102"/>
  <c r="DR100" i="102" s="1"/>
  <c r="AU100" i="102" s="1"/>
  <c r="DB81" i="102"/>
  <c r="CW81" i="102"/>
  <c r="CX81" i="102"/>
  <c r="DD81" i="102"/>
  <c r="DM81" i="102" s="1"/>
  <c r="DE81" i="102"/>
  <c r="DC81" i="102"/>
  <c r="DG81" i="102"/>
  <c r="DF81" i="102"/>
  <c r="DA81" i="102"/>
  <c r="DH81" i="102"/>
  <c r="DR81" i="102" s="1"/>
  <c r="AU81" i="102" s="1"/>
  <c r="DB18" i="102"/>
  <c r="DG18" i="102"/>
  <c r="DE18" i="102"/>
  <c r="DC18" i="102"/>
  <c r="CX18" i="102"/>
  <c r="DD18" i="102"/>
  <c r="DA18" i="102"/>
  <c r="DF18" i="102"/>
  <c r="CW18" i="102"/>
  <c r="DH18" i="102"/>
  <c r="DR18" i="102" s="1"/>
  <c r="AU18" i="102" s="1"/>
  <c r="IK15" i="427"/>
  <c r="BW15" i="427"/>
  <c r="FT15" i="427" s="1"/>
  <c r="IF15" i="427"/>
  <c r="CX54" i="102"/>
  <c r="DD54" i="102"/>
  <c r="DM54" i="102" s="1"/>
  <c r="DB54" i="102"/>
  <c r="DF54" i="102"/>
  <c r="DE54" i="102"/>
  <c r="DC54" i="102"/>
  <c r="DG54" i="102"/>
  <c r="CW54" i="102"/>
  <c r="DA54" i="102"/>
  <c r="DH54" i="102"/>
  <c r="DR54" i="102" s="1"/>
  <c r="AU54" i="102" s="1"/>
  <c r="CX84" i="102"/>
  <c r="DE84" i="102"/>
  <c r="DA84" i="102"/>
  <c r="DD84" i="102"/>
  <c r="DC84" i="102"/>
  <c r="DG84" i="102"/>
  <c r="CW84" i="102"/>
  <c r="DF84" i="102"/>
  <c r="DB84" i="102"/>
  <c r="DH84" i="102"/>
  <c r="DR84" i="102" s="1"/>
  <c r="AU84" i="102" s="1"/>
  <c r="DF11" i="102"/>
  <c r="DC11" i="102"/>
  <c r="DG11" i="102"/>
  <c r="DD11" i="102"/>
  <c r="DE11" i="102"/>
  <c r="DB11" i="102"/>
  <c r="DA11" i="102"/>
  <c r="CX11" i="102"/>
  <c r="CW11" i="102"/>
  <c r="DH11" i="102"/>
  <c r="DR11" i="102" s="1"/>
  <c r="AU11" i="102" s="1"/>
  <c r="CW49" i="102"/>
  <c r="CX49" i="102"/>
  <c r="DD49" i="102"/>
  <c r="DM49" i="102" s="1"/>
  <c r="DA49" i="102"/>
  <c r="DG49" i="102"/>
  <c r="DC49" i="102"/>
  <c r="DF49" i="102"/>
  <c r="DE49" i="102"/>
  <c r="DB49" i="102"/>
  <c r="DH49" i="102"/>
  <c r="DR49" i="102" s="1"/>
  <c r="AU49" i="102" s="1"/>
  <c r="DE80" i="102"/>
  <c r="DF80" i="102"/>
  <c r="DA80" i="102"/>
  <c r="CX80" i="102"/>
  <c r="CW80" i="102"/>
  <c r="DC80" i="102"/>
  <c r="DG80" i="102"/>
  <c r="DD80" i="102"/>
  <c r="DB80" i="102"/>
  <c r="DH80" i="102"/>
  <c r="DR80" i="102" s="1"/>
  <c r="AU80" i="102" s="1"/>
  <c r="CW43" i="102"/>
  <c r="CX43" i="102"/>
  <c r="DC43" i="102"/>
  <c r="DG43" i="102"/>
  <c r="DD43" i="102"/>
  <c r="DB43" i="102"/>
  <c r="DE43" i="102"/>
  <c r="DA43" i="102"/>
  <c r="DF43" i="102"/>
  <c r="DH43" i="102"/>
  <c r="DR43" i="102" s="1"/>
  <c r="AU43" i="102" s="1"/>
  <c r="DB91" i="102"/>
  <c r="DE91" i="102"/>
  <c r="DG91" i="102"/>
  <c r="DC91" i="102"/>
  <c r="CW91" i="102"/>
  <c r="DF91" i="102"/>
  <c r="CX91" i="102"/>
  <c r="DA91" i="102"/>
  <c r="DD91" i="102"/>
  <c r="DH91" i="102"/>
  <c r="DR91" i="102" s="1"/>
  <c r="AU91" i="102" s="1"/>
  <c r="CX97" i="102"/>
  <c r="CW97" i="102"/>
  <c r="DD97" i="102"/>
  <c r="DB97" i="102"/>
  <c r="DA97" i="102"/>
  <c r="DC97" i="102"/>
  <c r="DG97" i="102"/>
  <c r="DF97" i="102"/>
  <c r="DE97" i="102"/>
  <c r="DH97" i="102"/>
  <c r="DR97" i="102" s="1"/>
  <c r="AU97" i="102" s="1"/>
  <c r="IK94" i="427"/>
  <c r="BW94" i="427"/>
  <c r="FT94" i="427" s="1"/>
  <c r="IF94" i="427"/>
  <c r="FC97" i="427"/>
  <c r="FO97" i="427" s="1"/>
  <c r="DE98" i="102"/>
  <c r="DB98" i="102"/>
  <c r="DA98" i="102"/>
  <c r="CW98" i="102"/>
  <c r="DG98" i="102"/>
  <c r="DC98" i="102"/>
  <c r="DD98" i="102"/>
  <c r="DF98" i="102"/>
  <c r="CX98" i="102"/>
  <c r="DH98" i="102"/>
  <c r="DR98" i="102" s="1"/>
  <c r="AU98" i="102" s="1"/>
  <c r="DE83" i="102"/>
  <c r="DA83" i="102"/>
  <c r="CW83" i="102"/>
  <c r="CX83" i="102"/>
  <c r="DB83" i="102"/>
  <c r="DG83" i="102"/>
  <c r="DC83" i="102"/>
  <c r="DD83" i="102"/>
  <c r="DF83" i="102"/>
  <c r="DH83" i="102"/>
  <c r="DR83" i="102" s="1"/>
  <c r="AU83" i="102" s="1"/>
  <c r="CW65" i="102"/>
  <c r="DF65" i="102"/>
  <c r="CX65" i="102"/>
  <c r="DA65" i="102"/>
  <c r="DE65" i="102"/>
  <c r="DC65" i="102"/>
  <c r="DG65" i="102"/>
  <c r="DD65" i="102"/>
  <c r="DB65" i="102"/>
  <c r="DH65" i="102"/>
  <c r="DR65" i="102" s="1"/>
  <c r="AU65" i="102" s="1"/>
  <c r="IK19" i="427"/>
  <c r="IF19" i="427"/>
  <c r="BW19" i="427"/>
  <c r="FT19" i="427" s="1"/>
  <c r="DD94" i="102"/>
  <c r="DF94" i="102"/>
  <c r="CW94" i="102"/>
  <c r="DC94" i="102"/>
  <c r="DG94" i="102"/>
  <c r="DE94" i="102"/>
  <c r="CX94" i="102"/>
  <c r="DA94" i="102"/>
  <c r="DB94" i="102"/>
  <c r="DH94" i="102"/>
  <c r="DR94" i="102" s="1"/>
  <c r="AU94" i="102" s="1"/>
  <c r="DF13" i="102"/>
  <c r="DC13" i="102"/>
  <c r="CW13" i="102"/>
  <c r="CX13" i="102"/>
  <c r="DE13" i="102"/>
  <c r="DB13" i="102"/>
  <c r="DG13" i="102"/>
  <c r="DA13" i="102"/>
  <c r="DD13" i="102"/>
  <c r="DH13" i="102"/>
  <c r="DR13" i="102" s="1"/>
  <c r="AU13" i="102" s="1"/>
  <c r="CX40" i="102"/>
  <c r="DC40" i="102"/>
  <c r="DD40" i="102"/>
  <c r="DG40" i="102"/>
  <c r="CW40" i="102"/>
  <c r="DA40" i="102"/>
  <c r="DE40" i="102"/>
  <c r="DF40" i="102"/>
  <c r="DB40" i="102"/>
  <c r="DH40" i="102"/>
  <c r="DR40" i="102" s="1"/>
  <c r="AU40" i="102" s="1"/>
  <c r="CX19" i="102"/>
  <c r="DA19" i="102"/>
  <c r="DG19" i="102"/>
  <c r="DC19" i="102"/>
  <c r="DF19" i="102"/>
  <c r="DB19" i="102"/>
  <c r="DE19" i="102"/>
  <c r="CW19" i="102"/>
  <c r="DD19" i="102"/>
  <c r="DH19" i="102"/>
  <c r="DR19" i="102" s="1"/>
  <c r="AU19" i="102" s="1"/>
  <c r="CX46" i="102"/>
  <c r="DE46" i="102"/>
  <c r="DF46" i="102"/>
  <c r="DA46" i="102"/>
  <c r="DC46" i="102"/>
  <c r="DG46" i="102"/>
  <c r="DD46" i="102"/>
  <c r="DB46" i="102"/>
  <c r="CW46" i="102"/>
  <c r="DH46" i="102"/>
  <c r="DR46" i="102" s="1"/>
  <c r="AU46" i="102" s="1"/>
  <c r="CX56" i="102"/>
  <c r="DB56" i="102"/>
  <c r="DD56" i="102"/>
  <c r="DM56" i="102" s="1"/>
  <c r="CW56" i="102"/>
  <c r="DC56" i="102"/>
  <c r="DG56" i="102"/>
  <c r="DE56" i="102"/>
  <c r="DF56" i="102"/>
  <c r="DA56" i="102"/>
  <c r="DH56" i="102"/>
  <c r="DR56" i="102" s="1"/>
  <c r="AU56" i="102" s="1"/>
  <c r="DF99" i="102"/>
  <c r="CW99" i="102"/>
  <c r="DB99" i="102"/>
  <c r="DE99" i="102"/>
  <c r="DD99" i="102"/>
  <c r="DC99" i="102"/>
  <c r="DG99" i="102"/>
  <c r="CX99" i="102"/>
  <c r="DA99" i="102"/>
  <c r="DH99" i="102"/>
  <c r="DR99" i="102" s="1"/>
  <c r="AU99" i="102" s="1"/>
  <c r="CX30" i="102"/>
  <c r="DD30" i="102"/>
  <c r="DF30" i="102"/>
  <c r="DC30" i="102"/>
  <c r="DA30" i="102"/>
  <c r="DG30" i="102"/>
  <c r="CW30" i="102"/>
  <c r="DB30" i="102"/>
  <c r="DE30" i="102"/>
  <c r="DH30" i="102"/>
  <c r="DR30" i="102" s="1"/>
  <c r="AU30" i="102" s="1"/>
  <c r="DE47" i="102"/>
  <c r="DB47" i="102"/>
  <c r="DC47" i="102"/>
  <c r="DG47" i="102"/>
  <c r="CX47" i="102"/>
  <c r="CW47" i="102"/>
  <c r="DA47" i="102"/>
  <c r="DF47" i="102"/>
  <c r="DD47" i="102"/>
  <c r="DH47" i="102"/>
  <c r="DR47" i="102" s="1"/>
  <c r="AU47" i="102" s="1"/>
  <c r="DA89" i="102"/>
  <c r="CX89" i="102"/>
  <c r="DB89" i="102"/>
  <c r="DE89" i="102"/>
  <c r="DC89" i="102"/>
  <c r="DG89" i="102"/>
  <c r="DD89" i="102"/>
  <c r="CW89" i="102"/>
  <c r="DF89" i="102"/>
  <c r="DH89" i="102"/>
  <c r="DR89" i="102" s="1"/>
  <c r="AU89" i="102" s="1"/>
  <c r="CX66" i="102"/>
  <c r="DB66" i="102"/>
  <c r="DF66" i="102"/>
  <c r="DD66" i="102"/>
  <c r="DG66" i="102"/>
  <c r="DC66" i="102"/>
  <c r="CW66" i="102"/>
  <c r="DE66" i="102"/>
  <c r="DA66" i="102"/>
  <c r="DH66" i="102"/>
  <c r="DR66" i="102" s="1"/>
  <c r="AU66" i="102" s="1"/>
  <c r="IK14" i="427"/>
  <c r="IF14" i="427"/>
  <c r="BW14" i="427"/>
  <c r="FT14" i="427" s="1"/>
  <c r="BU14" i="427"/>
  <c r="DD78" i="102"/>
  <c r="DC78" i="102"/>
  <c r="DG78" i="102"/>
  <c r="DE78" i="102"/>
  <c r="DB78" i="102"/>
  <c r="CW78" i="102"/>
  <c r="DA78" i="102"/>
  <c r="CX78" i="102"/>
  <c r="DF78" i="102"/>
  <c r="DH78" i="102"/>
  <c r="DR78" i="102" s="1"/>
  <c r="AU78" i="102" s="1"/>
  <c r="CX22" i="102"/>
  <c r="DD22" i="102"/>
  <c r="DM22" i="102" s="1"/>
  <c r="DA22" i="102"/>
  <c r="DC22" i="102"/>
  <c r="CW22" i="102"/>
  <c r="DE22" i="102"/>
  <c r="DF22" i="102"/>
  <c r="DB22" i="102"/>
  <c r="DG22" i="102"/>
  <c r="DH22" i="102"/>
  <c r="DR22" i="102" s="1"/>
  <c r="AU22" i="102" s="1"/>
  <c r="IK61" i="427"/>
  <c r="BW61" i="427"/>
  <c r="FT61" i="427" s="1"/>
  <c r="BU61" i="427"/>
  <c r="IF61" i="427"/>
  <c r="FB62" i="427"/>
  <c r="EV62" i="427"/>
  <c r="EX62" i="427"/>
  <c r="EZ62" i="427"/>
  <c r="EY62" i="427"/>
  <c r="EU62" i="427"/>
  <c r="ET62" i="427"/>
  <c r="EW62" i="427"/>
  <c r="ER62" i="427"/>
  <c r="EQ62" i="427"/>
  <c r="FA62" i="427"/>
  <c r="BV76" i="102"/>
  <c r="HP13" i="427"/>
  <c r="HA81" i="427"/>
  <c r="IK10" i="427"/>
  <c r="DF20" i="102"/>
  <c r="DE20" i="102"/>
  <c r="DG20" i="102"/>
  <c r="CX20" i="102"/>
  <c r="DC20" i="102"/>
  <c r="DB20" i="102"/>
  <c r="DA20" i="102"/>
  <c r="DD20" i="102"/>
  <c r="CW20" i="102"/>
  <c r="BQ67" i="102"/>
  <c r="BL67" i="102"/>
  <c r="BS67" i="102"/>
  <c r="BP67" i="102"/>
  <c r="BN67" i="102"/>
  <c r="BO67" i="102"/>
  <c r="BK67" i="102"/>
  <c r="BR67" i="102"/>
  <c r="BM67" i="102"/>
  <c r="EP52" i="427"/>
  <c r="BV33" i="102"/>
  <c r="BV12" i="102"/>
  <c r="BK29" i="427"/>
  <c r="BT29" i="427"/>
  <c r="BV9" i="102"/>
  <c r="AN63" i="102"/>
  <c r="AN31" i="102"/>
  <c r="HA40" i="427"/>
  <c r="CY8" i="102"/>
  <c r="IJ46" i="427"/>
  <c r="BV64" i="102"/>
  <c r="EP93" i="427"/>
  <c r="IF51" i="427"/>
  <c r="BT26" i="102"/>
  <c r="DH20" i="102"/>
  <c r="DR20" i="102" s="1"/>
  <c r="AU20" i="102" s="1"/>
  <c r="HA30" i="427"/>
  <c r="HB30" i="427"/>
  <c r="IJ33" i="427"/>
  <c r="FC17" i="427"/>
  <c r="FO17" i="427" s="1"/>
  <c r="FL17" i="427"/>
  <c r="CW44" i="102"/>
  <c r="CX44" i="102"/>
  <c r="DC44" i="102"/>
  <c r="DG44" i="102"/>
  <c r="DE44" i="102"/>
  <c r="DB44" i="102"/>
  <c r="DA44" i="102"/>
  <c r="DD44" i="102"/>
  <c r="DF44" i="102"/>
  <c r="AN27" i="102"/>
  <c r="ER53" i="427"/>
  <c r="FB53" i="427"/>
  <c r="EU53" i="427"/>
  <c r="EW53" i="427"/>
  <c r="EQ53" i="427"/>
  <c r="EV53" i="427"/>
  <c r="ET53" i="427"/>
  <c r="EZ53" i="427"/>
  <c r="HG53" i="427"/>
  <c r="HI53" i="427"/>
  <c r="HJ53" i="427"/>
  <c r="HE53" i="427"/>
  <c r="HH53" i="427"/>
  <c r="HK53" i="427"/>
  <c r="HC53" i="427"/>
  <c r="HN53" i="427" s="1"/>
  <c r="BK32" i="427"/>
  <c r="BT32" i="427"/>
  <c r="IJ32" i="427"/>
  <c r="EO64" i="427"/>
  <c r="ED64" i="427"/>
  <c r="HC44" i="427"/>
  <c r="BN51" i="102"/>
  <c r="BQ51" i="102"/>
  <c r="BK51" i="102"/>
  <c r="BS51" i="102"/>
  <c r="BO51" i="102"/>
  <c r="BR51" i="102"/>
  <c r="BP51" i="102"/>
  <c r="BL51" i="102"/>
  <c r="BM51" i="102"/>
  <c r="BU19" i="427"/>
  <c r="HC34" i="427"/>
  <c r="BL25" i="427"/>
  <c r="FB9" i="427"/>
  <c r="EX9" i="427"/>
  <c r="EZ9" i="427"/>
  <c r="EV9" i="427"/>
  <c r="ES9" i="427"/>
  <c r="EW9" i="427"/>
  <c r="EU9" i="427"/>
  <c r="EY9" i="427"/>
  <c r="AN41" i="102"/>
  <c r="BK35" i="427"/>
  <c r="BT35" i="427"/>
  <c r="HH26" i="427"/>
  <c r="HJ26" i="427"/>
  <c r="HD26" i="427"/>
  <c r="HG26" i="427"/>
  <c r="HF26" i="427"/>
  <c r="HK26" i="427"/>
  <c r="HI26" i="427"/>
  <c r="HL26" i="427"/>
  <c r="AN24" i="102"/>
  <c r="HA54" i="427"/>
  <c r="HA73" i="427"/>
  <c r="HC73" i="427"/>
  <c r="BU51" i="102"/>
  <c r="HB75" i="427"/>
  <c r="HA75" i="427"/>
  <c r="HA50" i="427"/>
  <c r="BV74" i="427"/>
  <c r="BU74" i="427" s="1"/>
  <c r="BL95" i="427"/>
  <c r="BU67" i="102"/>
  <c r="EQ37" i="427"/>
  <c r="EP37" i="427"/>
  <c r="HA41" i="427"/>
  <c r="ED72" i="427"/>
  <c r="AN19" i="102"/>
  <c r="AN75" i="102"/>
  <c r="CX27" i="102"/>
  <c r="DB27" i="102"/>
  <c r="DD27" i="102"/>
  <c r="DA27" i="102"/>
  <c r="CW27" i="102"/>
  <c r="DG27" i="102"/>
  <c r="DC27" i="102"/>
  <c r="DE27" i="102"/>
  <c r="DF27" i="102"/>
  <c r="BT20" i="427"/>
  <c r="BK20" i="427"/>
  <c r="BK23" i="102"/>
  <c r="BM23" i="102"/>
  <c r="BN23" i="102"/>
  <c r="BO23" i="102"/>
  <c r="BQ23" i="102"/>
  <c r="BP23" i="102"/>
  <c r="ED23" i="102" s="1"/>
  <c r="BR23" i="102"/>
  <c r="BL23" i="102"/>
  <c r="BS23" i="102"/>
  <c r="HA15" i="427"/>
  <c r="EQ9" i="427"/>
  <c r="AN16" i="102"/>
  <c r="DB86" i="102"/>
  <c r="CX86" i="102"/>
  <c r="DF86" i="102"/>
  <c r="CW86" i="102"/>
  <c r="DC86" i="102"/>
  <c r="DG86" i="102"/>
  <c r="DE86" i="102"/>
  <c r="DD86" i="102"/>
  <c r="DA86" i="102"/>
  <c r="HA12" i="427"/>
  <c r="HP12" i="427"/>
  <c r="HC16" i="427"/>
  <c r="HE26" i="427"/>
  <c r="HQ26" i="427" s="1"/>
  <c r="HP26" i="427"/>
  <c r="BV30" i="427"/>
  <c r="FF54" i="427"/>
  <c r="FL55" i="427"/>
  <c r="FC55" i="427"/>
  <c r="BO25" i="102"/>
  <c r="BM25" i="102"/>
  <c r="BQ25" i="102"/>
  <c r="BR25" i="102"/>
  <c r="BS25" i="102"/>
  <c r="BK25" i="102"/>
  <c r="BV25" i="102" s="1"/>
  <c r="BP25" i="102"/>
  <c r="BN25" i="102"/>
  <c r="BL25" i="102"/>
  <c r="FB50" i="427"/>
  <c r="EY50" i="427"/>
  <c r="EX50" i="427"/>
  <c r="EV50" i="427"/>
  <c r="ET50" i="427"/>
  <c r="EU50" i="427"/>
  <c r="ER50" i="427"/>
  <c r="EW50" i="427"/>
  <c r="EZ50" i="427"/>
  <c r="BV56" i="427"/>
  <c r="IJ49" i="427"/>
  <c r="BV49" i="427"/>
  <c r="AN44" i="102"/>
  <c r="HI56" i="427"/>
  <c r="HK56" i="427"/>
  <c r="HG56" i="427"/>
  <c r="HO56" i="427" s="1"/>
  <c r="HE56" i="427"/>
  <c r="HF56" i="427"/>
  <c r="HN56" i="427" s="1"/>
  <c r="HJ56" i="427"/>
  <c r="HD56" i="427"/>
  <c r="BK55" i="427"/>
  <c r="BT55" i="427"/>
  <c r="EQ71" i="427"/>
  <c r="EP71" i="427"/>
  <c r="EP76" i="427"/>
  <c r="IJ78" i="427"/>
  <c r="BV22" i="427"/>
  <c r="HE35" i="427"/>
  <c r="BK67" i="427"/>
  <c r="BT67" i="427"/>
  <c r="IK64" i="427"/>
  <c r="BW64" i="427"/>
  <c r="FT64" i="427" s="1"/>
  <c r="BU64" i="427"/>
  <c r="IF64" i="427"/>
  <c r="ET26" i="427"/>
  <c r="HK24" i="427"/>
  <c r="HA64" i="427"/>
  <c r="HB64" i="427" s="1"/>
  <c r="BT70" i="427"/>
  <c r="BK70" i="427"/>
  <c r="BT74" i="427"/>
  <c r="BK74" i="427"/>
  <c r="EP14" i="427"/>
  <c r="FA14" i="427" s="1"/>
  <c r="ED25" i="427"/>
  <c r="BK47" i="427"/>
  <c r="BT47" i="427"/>
  <c r="BV50" i="427"/>
  <c r="HA49" i="427"/>
  <c r="BU24" i="427"/>
  <c r="ER20" i="427"/>
  <c r="ED30" i="427"/>
  <c r="ED37" i="427"/>
  <c r="AN28" i="102"/>
  <c r="IJ44" i="427"/>
  <c r="AN45" i="102"/>
  <c r="FB77" i="427"/>
  <c r="ES77" i="427"/>
  <c r="EU77" i="427"/>
  <c r="EX77" i="427"/>
  <c r="ET77" i="427"/>
  <c r="BV68" i="427"/>
  <c r="ED34" i="427"/>
  <c r="EP58" i="427"/>
  <c r="BT48" i="427"/>
  <c r="BK48" i="427"/>
  <c r="BV54" i="102"/>
  <c r="BU94" i="427"/>
  <c r="BL87" i="427"/>
  <c r="BU87" i="427" s="1"/>
  <c r="ER65" i="427"/>
  <c r="HP57" i="427"/>
  <c r="HH57" i="427"/>
  <c r="HH78" i="427"/>
  <c r="BK86" i="427"/>
  <c r="BT86" i="427"/>
  <c r="IJ86" i="427"/>
  <c r="EP31" i="427"/>
  <c r="HF74" i="427"/>
  <c r="HD74" i="427"/>
  <c r="HJ74" i="427"/>
  <c r="HL74" i="427"/>
  <c r="HG74" i="427"/>
  <c r="HE74" i="427"/>
  <c r="HC74" i="427"/>
  <c r="HH74" i="427"/>
  <c r="IJ72" i="427"/>
  <c r="BT77" i="427"/>
  <c r="BK77" i="427"/>
  <c r="HZ79" i="427"/>
  <c r="HY79" i="427"/>
  <c r="AN95" i="102"/>
  <c r="BV90" i="102"/>
  <c r="BV52" i="102"/>
  <c r="FA50" i="427"/>
  <c r="FA77" i="427"/>
  <c r="FB81" i="427"/>
  <c r="EQ81" i="427"/>
  <c r="EZ81" i="427"/>
  <c r="EY81" i="427"/>
  <c r="ES81" i="427"/>
  <c r="EW81" i="427"/>
  <c r="EU81" i="427"/>
  <c r="ER81" i="427"/>
  <c r="EX81" i="427"/>
  <c r="ET81" i="427"/>
  <c r="HB88" i="427"/>
  <c r="HA88" i="427"/>
  <c r="EX100" i="427"/>
  <c r="EO45" i="427"/>
  <c r="ED45" i="427"/>
  <c r="ED35" i="102"/>
  <c r="FA51" i="427"/>
  <c r="AN70" i="102"/>
  <c r="EX82" i="427"/>
  <c r="HB97" i="427"/>
  <c r="HD97" i="427"/>
  <c r="HH97" i="427"/>
  <c r="HF97" i="427"/>
  <c r="HG97" i="427"/>
  <c r="HJ97" i="427"/>
  <c r="HC97" i="427"/>
  <c r="FA100" i="427"/>
  <c r="FB83" i="427"/>
  <c r="ET83" i="427"/>
  <c r="ER83" i="427"/>
  <c r="EU83" i="427"/>
  <c r="EX83" i="427"/>
  <c r="EV83" i="427"/>
  <c r="EY83" i="427"/>
  <c r="HA25" i="427"/>
  <c r="EP42" i="427"/>
  <c r="HO79" i="427"/>
  <c r="BK43" i="427"/>
  <c r="BT43" i="427"/>
  <c r="DB26" i="102"/>
  <c r="CW26" i="102"/>
  <c r="CX26" i="102"/>
  <c r="DF26" i="102"/>
  <c r="DG26" i="102"/>
  <c r="DC26" i="102"/>
  <c r="DA26" i="102"/>
  <c r="DD26" i="102"/>
  <c r="DM26" i="102" s="1"/>
  <c r="DE26" i="102"/>
  <c r="BS8" i="102"/>
  <c r="BP8" i="102"/>
  <c r="BN8" i="102"/>
  <c r="BO8" i="102"/>
  <c r="BM8" i="102"/>
  <c r="BL8" i="102"/>
  <c r="BK8" i="102"/>
  <c r="BR8" i="102"/>
  <c r="BQ8" i="102"/>
  <c r="DA58" i="102"/>
  <c r="CW58" i="102"/>
  <c r="DG58" i="102"/>
  <c r="DC58" i="102"/>
  <c r="DF58" i="102"/>
  <c r="DD58" i="102"/>
  <c r="DM58" i="102" s="1"/>
  <c r="DB58" i="102"/>
  <c r="CX58" i="102"/>
  <c r="DE58" i="102"/>
  <c r="BS29" i="102"/>
  <c r="BQ29" i="102"/>
  <c r="BP29" i="102"/>
  <c r="BN29" i="102"/>
  <c r="BL29" i="102"/>
  <c r="BO29" i="102"/>
  <c r="BR29" i="102"/>
  <c r="BM29" i="102"/>
  <c r="BK29" i="102"/>
  <c r="DN8" i="102"/>
  <c r="DA76" i="102"/>
  <c r="DC76" i="102"/>
  <c r="DG76" i="102"/>
  <c r="CX76" i="102"/>
  <c r="CW76" i="102"/>
  <c r="DE76" i="102"/>
  <c r="DF76" i="102"/>
  <c r="DB76" i="102"/>
  <c r="DD76" i="102"/>
  <c r="BV14" i="102"/>
  <c r="HB34" i="427"/>
  <c r="HA37" i="427"/>
  <c r="BL74" i="427"/>
  <c r="BK71" i="427"/>
  <c r="BT71" i="427"/>
  <c r="IJ95" i="427"/>
  <c r="BU29" i="102"/>
  <c r="EQ67" i="427"/>
  <c r="FB28" i="427"/>
  <c r="EZ28" i="427"/>
  <c r="EY28" i="427"/>
  <c r="EQ28" i="427"/>
  <c r="EU28" i="427"/>
  <c r="EW28" i="427"/>
  <c r="ER28" i="427"/>
  <c r="EV28" i="427"/>
  <c r="ES28" i="427"/>
  <c r="BV88" i="102"/>
  <c r="BU15" i="427"/>
  <c r="HA22" i="427"/>
  <c r="FF17" i="427"/>
  <c r="EQ41" i="427"/>
  <c r="EP41" i="427"/>
  <c r="HB67" i="427"/>
  <c r="HA67" i="427"/>
  <c r="ED36" i="102"/>
  <c r="FA21" i="427"/>
  <c r="BV11" i="427"/>
  <c r="BV12" i="427"/>
  <c r="BK25" i="427"/>
  <c r="BT25" i="427"/>
  <c r="HB17" i="427"/>
  <c r="BT30" i="427"/>
  <c r="BK30" i="427"/>
  <c r="ES53" i="427"/>
  <c r="ER56" i="427"/>
  <c r="EP56" i="427"/>
  <c r="AN9" i="102"/>
  <c r="BV27" i="427"/>
  <c r="ED41" i="102"/>
  <c r="HB66" i="427"/>
  <c r="HA66" i="427"/>
  <c r="AN43" i="102"/>
  <c r="ED61" i="102"/>
  <c r="AN69" i="102"/>
  <c r="ES62" i="427"/>
  <c r="CX29" i="102"/>
  <c r="DD29" i="102"/>
  <c r="DM29" i="102" s="1"/>
  <c r="CW29" i="102"/>
  <c r="DG29" i="102"/>
  <c r="DC29" i="102"/>
  <c r="DF29" i="102"/>
  <c r="DE29" i="102"/>
  <c r="DA29" i="102"/>
  <c r="DB29" i="102"/>
  <c r="BP18" i="102"/>
  <c r="ED18" i="102" s="1"/>
  <c r="BS18" i="102"/>
  <c r="BL18" i="102"/>
  <c r="BQ18" i="102"/>
  <c r="BO18" i="102"/>
  <c r="BM18" i="102"/>
  <c r="BN18" i="102"/>
  <c r="BR18" i="102"/>
  <c r="BK18" i="102"/>
  <c r="HJ17" i="427"/>
  <c r="CW45" i="102"/>
  <c r="CX45" i="102"/>
  <c r="DB45" i="102"/>
  <c r="DD45" i="102"/>
  <c r="DM45" i="102" s="1"/>
  <c r="DA45" i="102"/>
  <c r="DE45" i="102"/>
  <c r="DC45" i="102"/>
  <c r="DG45" i="102"/>
  <c r="DF45" i="102"/>
  <c r="ET18" i="427"/>
  <c r="EP18" i="427"/>
  <c r="BU18" i="102"/>
  <c r="BK17" i="102"/>
  <c r="BP17" i="102"/>
  <c r="BR17" i="102"/>
  <c r="BO17" i="102"/>
  <c r="BN17" i="102"/>
  <c r="BM17" i="102"/>
  <c r="BS17" i="102"/>
  <c r="BL17" i="102"/>
  <c r="BQ17" i="102"/>
  <c r="ED10" i="102"/>
  <c r="DD53" i="102"/>
  <c r="CX53" i="102"/>
  <c r="DF53" i="102"/>
  <c r="DE53" i="102"/>
  <c r="DC53" i="102"/>
  <c r="DG53" i="102"/>
  <c r="DA53" i="102"/>
  <c r="DB53" i="102"/>
  <c r="CW53" i="102"/>
  <c r="CW82" i="102"/>
  <c r="DF82" i="102"/>
  <c r="CX82" i="102"/>
  <c r="DD82" i="102"/>
  <c r="DA82" i="102"/>
  <c r="DG82" i="102"/>
  <c r="DC82" i="102"/>
  <c r="DE82" i="102"/>
  <c r="DB82" i="102"/>
  <c r="ER9" i="427"/>
  <c r="DF93" i="102"/>
  <c r="DD93" i="102"/>
  <c r="DE93" i="102"/>
  <c r="DC93" i="102"/>
  <c r="DG93" i="102"/>
  <c r="CX93" i="102"/>
  <c r="CW93" i="102"/>
  <c r="DA93" i="102"/>
  <c r="DB93" i="102"/>
  <c r="BT11" i="427"/>
  <c r="BK11" i="427"/>
  <c r="BT36" i="427"/>
  <c r="BK36" i="427"/>
  <c r="IJ42" i="427"/>
  <c r="HY18" i="427"/>
  <c r="HZ18" i="427"/>
  <c r="DC16" i="102"/>
  <c r="DE16" i="102"/>
  <c r="DG16" i="102"/>
  <c r="CW16" i="102"/>
  <c r="DA16" i="102"/>
  <c r="DF16" i="102"/>
  <c r="DB16" i="102"/>
  <c r="CX16" i="102"/>
  <c r="DD16" i="102"/>
  <c r="DM16" i="102" s="1"/>
  <c r="HE14" i="427"/>
  <c r="HL14" i="427"/>
  <c r="HK14" i="427"/>
  <c r="HI14" i="427"/>
  <c r="HB14" i="427"/>
  <c r="HD14" i="427"/>
  <c r="HG14" i="427"/>
  <c r="HO14" i="427" s="1"/>
  <c r="HH14" i="427"/>
  <c r="HZ14" i="427" s="1"/>
  <c r="HJ14" i="427"/>
  <c r="BT17" i="427"/>
  <c r="BK17" i="427"/>
  <c r="BO13" i="102"/>
  <c r="BQ13" i="102"/>
  <c r="BK13" i="102"/>
  <c r="BP13" i="102"/>
  <c r="ED13" i="102" s="1"/>
  <c r="BL13" i="102"/>
  <c r="BN13" i="102"/>
  <c r="BM13" i="102"/>
  <c r="BS13" i="102"/>
  <c r="BR13" i="102"/>
  <c r="FB26" i="427"/>
  <c r="EW26" i="427"/>
  <c r="ES26" i="427"/>
  <c r="EY26" i="427"/>
  <c r="EV26" i="427"/>
  <c r="EX26" i="427"/>
  <c r="EU26" i="427"/>
  <c r="ER26" i="427"/>
  <c r="BT17" i="102"/>
  <c r="BU83" i="102"/>
  <c r="IK21" i="427"/>
  <c r="IF10" i="427"/>
  <c r="CX57" i="102"/>
  <c r="DB57" i="102"/>
  <c r="DD57" i="102"/>
  <c r="CW57" i="102"/>
  <c r="DC57" i="102"/>
  <c r="DG57" i="102"/>
  <c r="DF57" i="102"/>
  <c r="DA57" i="102"/>
  <c r="DE57" i="102"/>
  <c r="CX28" i="102"/>
  <c r="DD28" i="102"/>
  <c r="CW28" i="102"/>
  <c r="DG28" i="102"/>
  <c r="DC28" i="102"/>
  <c r="DB28" i="102"/>
  <c r="DE28" i="102"/>
  <c r="DA28" i="102"/>
  <c r="DF28" i="102"/>
  <c r="IJ8" i="427"/>
  <c r="DG14" i="102"/>
  <c r="DD14" i="102"/>
  <c r="CX14" i="102"/>
  <c r="DA14" i="102"/>
  <c r="DB14" i="102"/>
  <c r="CW14" i="102"/>
  <c r="DF14" i="102"/>
  <c r="DE14" i="102"/>
  <c r="DC14" i="102"/>
  <c r="HA8" i="427"/>
  <c r="DH86" i="102"/>
  <c r="DR86" i="102" s="1"/>
  <c r="AU86" i="102" s="1"/>
  <c r="BT8" i="102"/>
  <c r="EP15" i="427"/>
  <c r="HB46" i="427"/>
  <c r="HA46" i="427"/>
  <c r="BL30" i="427"/>
  <c r="BW30" i="427"/>
  <c r="FT30" i="427" s="1"/>
  <c r="BV37" i="102"/>
  <c r="BL35" i="427"/>
  <c r="HA42" i="427"/>
  <c r="HB42" i="427"/>
  <c r="ER48" i="427"/>
  <c r="EP48" i="427"/>
  <c r="FC54" i="427"/>
  <c r="FO54" i="427" s="1"/>
  <c r="FL54" i="427"/>
  <c r="CW87" i="102"/>
  <c r="DF87" i="102"/>
  <c r="DA87" i="102"/>
  <c r="DC87" i="102"/>
  <c r="DG87" i="102"/>
  <c r="CX87" i="102"/>
  <c r="DB87" i="102"/>
  <c r="DD87" i="102"/>
  <c r="DE87" i="102"/>
  <c r="BT25" i="102"/>
  <c r="EP22" i="427"/>
  <c r="EQ22" i="427"/>
  <c r="IJ29" i="427"/>
  <c r="BV29" i="427"/>
  <c r="EQ50" i="427"/>
  <c r="ED14" i="102"/>
  <c r="HH56" i="427"/>
  <c r="FA53" i="427"/>
  <c r="EQ57" i="427"/>
  <c r="BK62" i="427"/>
  <c r="BT62" i="427"/>
  <c r="EW77" i="427"/>
  <c r="EZ20" i="427"/>
  <c r="FA26" i="427"/>
  <c r="BV34" i="102"/>
  <c r="EP32" i="427"/>
  <c r="BV41" i="102"/>
  <c r="BV47" i="102"/>
  <c r="BT53" i="427"/>
  <c r="BK53" i="427"/>
  <c r="BT66" i="427"/>
  <c r="BK66" i="427"/>
  <c r="BV85" i="427"/>
  <c r="ED78" i="102"/>
  <c r="BW74" i="427"/>
  <c r="FT74" i="427" s="1"/>
  <c r="ED34" i="102"/>
  <c r="EP25" i="427"/>
  <c r="EQ25" i="427" s="1"/>
  <c r="ER51" i="427"/>
  <c r="EP51" i="427"/>
  <c r="BV48" i="102"/>
  <c r="FA67" i="427"/>
  <c r="IK73" i="427"/>
  <c r="IJ71" i="427"/>
  <c r="HK87" i="427"/>
  <c r="HH87" i="427"/>
  <c r="HG87" i="427"/>
  <c r="HE87" i="427"/>
  <c r="HC87" i="427"/>
  <c r="HB87" i="427"/>
  <c r="BT82" i="427"/>
  <c r="BK82" i="427"/>
  <c r="IJ82" i="427"/>
  <c r="AN15" i="102"/>
  <c r="ED27" i="102"/>
  <c r="EP30" i="427"/>
  <c r="AN50" i="102"/>
  <c r="AN49" i="102"/>
  <c r="HD53" i="427"/>
  <c r="EQ77" i="427"/>
  <c r="HQ61" i="427"/>
  <c r="ER34" i="427"/>
  <c r="EP34" i="427"/>
  <c r="BT45" i="427"/>
  <c r="BK45" i="427"/>
  <c r="BL48" i="427"/>
  <c r="FA65" i="427"/>
  <c r="HG89" i="427"/>
  <c r="HK89" i="427"/>
  <c r="HC89" i="427"/>
  <c r="HF89" i="427"/>
  <c r="HL89" i="427"/>
  <c r="HE89" i="427"/>
  <c r="HC95" i="427"/>
  <c r="HA95" i="427"/>
  <c r="BT87" i="427"/>
  <c r="BK87" i="427"/>
  <c r="EU87" i="427"/>
  <c r="EP87" i="427"/>
  <c r="ED84" i="102"/>
  <c r="ED99" i="102"/>
  <c r="IJ97" i="427"/>
  <c r="FD97" i="427"/>
  <c r="EO40" i="427"/>
  <c r="ED40" i="427"/>
  <c r="HB74" i="427"/>
  <c r="HB70" i="427"/>
  <c r="HA70" i="427"/>
  <c r="BL77" i="427"/>
  <c r="ED80" i="102"/>
  <c r="HA38" i="427"/>
  <c r="HB38" i="427"/>
  <c r="HN52" i="427"/>
  <c r="HH89" i="427"/>
  <c r="HA32" i="427"/>
  <c r="HB32" i="427"/>
  <c r="BV72" i="102"/>
  <c r="BV90" i="427"/>
  <c r="HA100" i="427"/>
  <c r="HB100" i="427"/>
  <c r="HA62" i="427"/>
  <c r="BV70" i="102"/>
  <c r="IJ79" i="427"/>
  <c r="HJ87" i="427"/>
  <c r="HG69" i="427"/>
  <c r="HO69" i="427" s="1"/>
  <c r="HF69" i="427"/>
  <c r="HD69" i="427"/>
  <c r="HN69" i="427" s="1"/>
  <c r="HI69" i="427"/>
  <c r="HH69" i="427"/>
  <c r="HE69" i="427"/>
  <c r="HK69" i="427"/>
  <c r="HL69" i="427"/>
  <c r="HY69" i="427" s="1"/>
  <c r="ED84" i="427"/>
  <c r="EQ83" i="427"/>
  <c r="BT88" i="427"/>
  <c r="BK88" i="427"/>
  <c r="BL88" i="427" s="1"/>
  <c r="IJ89" i="427"/>
  <c r="AN98" i="102"/>
  <c r="ED71" i="102"/>
  <c r="BV76" i="427"/>
  <c r="BT40" i="427"/>
  <c r="BK40" i="427"/>
  <c r="BV54" i="427"/>
  <c r="BT69" i="427"/>
  <c r="BK69" i="427"/>
  <c r="BL69" i="427" s="1"/>
  <c r="BT100" i="427"/>
  <c r="BK100" i="427"/>
  <c r="HA10" i="427"/>
  <c r="HB10" i="427" s="1"/>
  <c r="CX67" i="102"/>
  <c r="DE67" i="102"/>
  <c r="DA67" i="102"/>
  <c r="CW67" i="102"/>
  <c r="DC67" i="102"/>
  <c r="DG67" i="102"/>
  <c r="DD67" i="102"/>
  <c r="DF67" i="102"/>
  <c r="DB67" i="102"/>
  <c r="IJ43" i="427"/>
  <c r="CX71" i="102"/>
  <c r="DE71" i="102"/>
  <c r="DA71" i="102"/>
  <c r="CW71" i="102"/>
  <c r="DF71" i="102"/>
  <c r="DC71" i="102"/>
  <c r="DG71" i="102"/>
  <c r="DD71" i="102"/>
  <c r="DM71" i="102" s="1"/>
  <c r="DB71" i="102"/>
  <c r="BK57" i="427"/>
  <c r="BL57" i="427" s="1"/>
  <c r="BT57" i="427"/>
  <c r="EP10" i="427"/>
  <c r="BT49" i="427"/>
  <c r="BK49" i="427"/>
  <c r="IF62" i="427"/>
  <c r="EP73" i="427"/>
  <c r="BL82" i="427"/>
  <c r="BK95" i="427"/>
  <c r="BT95" i="427"/>
  <c r="HD27" i="427"/>
  <c r="HA27" i="427"/>
  <c r="BK97" i="427"/>
  <c r="BT97" i="427"/>
  <c r="IK75" i="427"/>
  <c r="ER96" i="427"/>
  <c r="EP96" i="427"/>
  <c r="FB13" i="427"/>
  <c r="EX13" i="427"/>
  <c r="EZ13" i="427"/>
  <c r="EW13" i="427"/>
  <c r="EQ13" i="427"/>
  <c r="ET13" i="427"/>
  <c r="EY13" i="427"/>
  <c r="ES13" i="427"/>
  <c r="ER13" i="427"/>
  <c r="DF60" i="102"/>
  <c r="DA60" i="102"/>
  <c r="DE60" i="102"/>
  <c r="DC60" i="102"/>
  <c r="DG60" i="102"/>
  <c r="DB60" i="102"/>
  <c r="CX60" i="102"/>
  <c r="CW60" i="102"/>
  <c r="DD60" i="102"/>
  <c r="DM60" i="102" s="1"/>
  <c r="CX52" i="102"/>
  <c r="DB52" i="102"/>
  <c r="DD52" i="102"/>
  <c r="CW52" i="102"/>
  <c r="DE52" i="102"/>
  <c r="DG52" i="102"/>
  <c r="DC52" i="102"/>
  <c r="DA52" i="102"/>
  <c r="DF52" i="102"/>
  <c r="EP27" i="427"/>
  <c r="FA27" i="427" s="1"/>
  <c r="EP33" i="427"/>
  <c r="EQ33" i="427" s="1"/>
  <c r="BL62" i="102"/>
  <c r="BQ62" i="102"/>
  <c r="BM62" i="102"/>
  <c r="BO62" i="102"/>
  <c r="BK62" i="102"/>
  <c r="BN62" i="102"/>
  <c r="BR62" i="102"/>
  <c r="BS62" i="102"/>
  <c r="BP62" i="102"/>
  <c r="ED62" i="102" s="1"/>
  <c r="AN20" i="102"/>
  <c r="HG44" i="427"/>
  <c r="HK44" i="427"/>
  <c r="HD44" i="427"/>
  <c r="HL44" i="427"/>
  <c r="HF44" i="427"/>
  <c r="HI44" i="427"/>
  <c r="HJ44" i="427"/>
  <c r="BK56" i="427"/>
  <c r="BT56" i="427"/>
  <c r="DA12" i="102"/>
  <c r="DD12" i="102"/>
  <c r="CX12" i="102"/>
  <c r="DC12" i="102"/>
  <c r="DG12" i="102"/>
  <c r="CW12" i="102"/>
  <c r="DE12" i="102"/>
  <c r="DB12" i="102"/>
  <c r="DF12" i="102"/>
  <c r="HZ80" i="427"/>
  <c r="HY80" i="427"/>
  <c r="HE84" i="427"/>
  <c r="HK84" i="427"/>
  <c r="HJ84" i="427"/>
  <c r="HH84" i="427"/>
  <c r="HD84" i="427"/>
  <c r="HG84" i="427"/>
  <c r="HC84" i="427"/>
  <c r="HN84" i="427" s="1"/>
  <c r="DE63" i="102"/>
  <c r="DF63" i="102"/>
  <c r="CW63" i="102"/>
  <c r="DB63" i="102"/>
  <c r="DC63" i="102"/>
  <c r="DG63" i="102"/>
  <c r="DD63" i="102"/>
  <c r="CX63" i="102"/>
  <c r="DA63" i="102"/>
  <c r="CW90" i="102"/>
  <c r="DB90" i="102"/>
  <c r="DE90" i="102"/>
  <c r="DG90" i="102"/>
  <c r="DC90" i="102"/>
  <c r="CX90" i="102"/>
  <c r="DA90" i="102"/>
  <c r="DF90" i="102"/>
  <c r="DD90" i="102"/>
  <c r="BL42" i="427"/>
  <c r="BK37" i="427"/>
  <c r="BL37" i="427" s="1"/>
  <c r="BT37" i="427"/>
  <c r="HN26" i="427"/>
  <c r="HA11" i="427"/>
  <c r="BV43" i="427"/>
  <c r="HB9" i="427"/>
  <c r="HA9" i="427"/>
  <c r="BU62" i="102"/>
  <c r="DE85" i="102"/>
  <c r="DF85" i="102"/>
  <c r="DA85" i="102"/>
  <c r="CW85" i="102"/>
  <c r="DB85" i="102"/>
  <c r="DC85" i="102"/>
  <c r="DG85" i="102"/>
  <c r="CX85" i="102"/>
  <c r="DD85" i="102"/>
  <c r="HI16" i="427"/>
  <c r="HH16" i="427"/>
  <c r="HD16" i="427"/>
  <c r="HJ16" i="427"/>
  <c r="HG16" i="427"/>
  <c r="HO16" i="427" s="1"/>
  <c r="HE16" i="427"/>
  <c r="HK16" i="427"/>
  <c r="HB16" i="427"/>
  <c r="BQ32" i="102"/>
  <c r="BK32" i="102"/>
  <c r="BO32" i="102"/>
  <c r="BL32" i="102"/>
  <c r="BM32" i="102"/>
  <c r="BS32" i="102"/>
  <c r="BP32" i="102"/>
  <c r="ED32" i="102" s="1"/>
  <c r="BR32" i="102"/>
  <c r="BN32" i="102"/>
  <c r="EP68" i="427"/>
  <c r="BL29" i="427"/>
  <c r="BV44" i="102"/>
  <c r="BL32" i="427"/>
  <c r="ED14" i="427"/>
  <c r="BL71" i="427"/>
  <c r="IJ18" i="427"/>
  <c r="IK9" i="427"/>
  <c r="DF24" i="102"/>
  <c r="DG24" i="102"/>
  <c r="DE24" i="102"/>
  <c r="CX24" i="102"/>
  <c r="DB24" i="102"/>
  <c r="DC24" i="102"/>
  <c r="DD24" i="102"/>
  <c r="DM24" i="102" s="1"/>
  <c r="CW24" i="102"/>
  <c r="DA24" i="102"/>
  <c r="IJ23" i="427"/>
  <c r="EV24" i="427"/>
  <c r="DH52" i="102"/>
  <c r="DR52" i="102" s="1"/>
  <c r="AU52" i="102" s="1"/>
  <c r="BL11" i="427"/>
  <c r="BW11" i="427" s="1"/>
  <c r="FT11" i="427" s="1"/>
  <c r="HA13" i="427"/>
  <c r="CX70" i="102"/>
  <c r="DB70" i="102"/>
  <c r="DD70" i="102"/>
  <c r="DF70" i="102"/>
  <c r="DC70" i="102"/>
  <c r="DG70" i="102"/>
  <c r="DE70" i="102"/>
  <c r="CW70" i="102"/>
  <c r="DA70" i="102"/>
  <c r="BL20" i="427"/>
  <c r="BU20" i="427" s="1"/>
  <c r="DC21" i="102"/>
  <c r="CX21" i="102"/>
  <c r="DB21" i="102"/>
  <c r="DG21" i="102"/>
  <c r="DF21" i="102"/>
  <c r="DD21" i="102"/>
  <c r="DE21" i="102"/>
  <c r="CW21" i="102"/>
  <c r="DA21" i="102"/>
  <c r="BV28" i="427"/>
  <c r="BV33" i="427"/>
  <c r="HB36" i="427"/>
  <c r="HA36" i="427"/>
  <c r="HL53" i="427"/>
  <c r="BK92" i="102"/>
  <c r="BR92" i="102"/>
  <c r="BL92" i="102"/>
  <c r="BO92" i="102"/>
  <c r="BS92" i="102"/>
  <c r="BP92" i="102"/>
  <c r="ED92" i="102" s="1"/>
  <c r="BN92" i="102"/>
  <c r="BQ92" i="102"/>
  <c r="BM92" i="102"/>
  <c r="ET9" i="427"/>
  <c r="BU26" i="427"/>
  <c r="BV37" i="427"/>
  <c r="BU10" i="427"/>
  <c r="DE55" i="102"/>
  <c r="DB55" i="102"/>
  <c r="DA55" i="102"/>
  <c r="CW55" i="102"/>
  <c r="CX55" i="102"/>
  <c r="DF55" i="102"/>
  <c r="DC55" i="102"/>
  <c r="DG55" i="102"/>
  <c r="DD55" i="102"/>
  <c r="DA35" i="102"/>
  <c r="DG35" i="102"/>
  <c r="DC35" i="102"/>
  <c r="CW35" i="102"/>
  <c r="CX35" i="102"/>
  <c r="DD35" i="102"/>
  <c r="DM35" i="102" s="1"/>
  <c r="DB35" i="102"/>
  <c r="DE35" i="102"/>
  <c r="DF35" i="102"/>
  <c r="ED36" i="427"/>
  <c r="BK12" i="427"/>
  <c r="BL12" i="427" s="1"/>
  <c r="BW12" i="427" s="1"/>
  <c r="FT12" i="427" s="1"/>
  <c r="BT12" i="427"/>
  <c r="AN21" i="102"/>
  <c r="IJ25" i="427"/>
  <c r="EU13" i="427"/>
  <c r="HN18" i="427"/>
  <c r="EW8" i="427"/>
  <c r="FB8" i="427"/>
  <c r="ES8" i="427"/>
  <c r="EV8" i="427"/>
  <c r="EZ8" i="427"/>
  <c r="EY8" i="427"/>
  <c r="EX8" i="427"/>
  <c r="ER8" i="427"/>
  <c r="ET8" i="427"/>
  <c r="EU8" i="427"/>
  <c r="AN33" i="102"/>
  <c r="IK38" i="427"/>
  <c r="IF38" i="427"/>
  <c r="FA37" i="427"/>
  <c r="BV28" i="102"/>
  <c r="FA20" i="427"/>
  <c r="DF77" i="102"/>
  <c r="DC77" i="102"/>
  <c r="DG77" i="102"/>
  <c r="DB77" i="102"/>
  <c r="DA77" i="102"/>
  <c r="CX77" i="102"/>
  <c r="DE77" i="102"/>
  <c r="CW77" i="102"/>
  <c r="DD77" i="102"/>
  <c r="CX59" i="102"/>
  <c r="DD59" i="102"/>
  <c r="DM59" i="102" s="1"/>
  <c r="DE59" i="102"/>
  <c r="CW59" i="102"/>
  <c r="DB59" i="102"/>
  <c r="DC59" i="102"/>
  <c r="DG59" i="102"/>
  <c r="DA59" i="102"/>
  <c r="DF59" i="102"/>
  <c r="BT39" i="427"/>
  <c r="BK39" i="427"/>
  <c r="BL39" i="427" s="1"/>
  <c r="IJ39" i="427"/>
  <c r="HL33" i="427"/>
  <c r="HD33" i="427"/>
  <c r="HH33" i="427"/>
  <c r="HI33" i="427"/>
  <c r="HE33" i="427"/>
  <c r="HQ33" i="427" s="1"/>
  <c r="HB33" i="427"/>
  <c r="HJ33" i="427"/>
  <c r="HG33" i="427"/>
  <c r="HC33" i="427"/>
  <c r="HF33" i="427"/>
  <c r="IJ56" i="427"/>
  <c r="HA58" i="427"/>
  <c r="HB58" i="427" s="1"/>
  <c r="BL55" i="427"/>
  <c r="AN56" i="102"/>
  <c r="HE44" i="427"/>
  <c r="HC56" i="427"/>
  <c r="AN60" i="102"/>
  <c r="BT60" i="427"/>
  <c r="BK60" i="427"/>
  <c r="EU57" i="427"/>
  <c r="FB57" i="427"/>
  <c r="EW57" i="427"/>
  <c r="ET57" i="427"/>
  <c r="ER57" i="427"/>
  <c r="EZ57" i="427"/>
  <c r="EX57" i="427"/>
  <c r="BL67" i="427"/>
  <c r="BW67" i="427" s="1"/>
  <c r="FT67" i="427" s="1"/>
  <c r="BL62" i="427"/>
  <c r="EV13" i="427"/>
  <c r="HC19" i="427"/>
  <c r="HD19" i="427"/>
  <c r="HJ19" i="427"/>
  <c r="HI19" i="427"/>
  <c r="HF19" i="427"/>
  <c r="HE19" i="427"/>
  <c r="HB19" i="427"/>
  <c r="HK19" i="427"/>
  <c r="HG19" i="427"/>
  <c r="HO19" i="427" s="1"/>
  <c r="AN53" i="102"/>
  <c r="BV42" i="102"/>
  <c r="HA60" i="427"/>
  <c r="HB60" i="427"/>
  <c r="BL70" i="427"/>
  <c r="IF70" i="427" s="1"/>
  <c r="BL47" i="427"/>
  <c r="ES50" i="427"/>
  <c r="AN48" i="102"/>
  <c r="BV65" i="102"/>
  <c r="HK57" i="427"/>
  <c r="HC57" i="427"/>
  <c r="HN57" i="427" s="1"/>
  <c r="HF57" i="427"/>
  <c r="HE57" i="427"/>
  <c r="HG57" i="427"/>
  <c r="HD57" i="427"/>
  <c r="HJ57" i="427"/>
  <c r="HI57" i="427"/>
  <c r="HD78" i="427"/>
  <c r="HL78" i="427"/>
  <c r="HG78" i="427"/>
  <c r="HO78" i="427" s="1"/>
  <c r="BV71" i="427"/>
  <c r="BU71" i="427" s="1"/>
  <c r="BV15" i="102"/>
  <c r="ED43" i="102"/>
  <c r="ED35" i="427"/>
  <c r="IK63" i="427"/>
  <c r="BW63" i="427"/>
  <c r="FT63" i="427" s="1"/>
  <c r="AN64" i="102"/>
  <c r="ED76" i="102"/>
  <c r="BV80" i="427"/>
  <c r="IF92" i="427"/>
  <c r="HF78" i="427"/>
  <c r="EP80" i="427"/>
  <c r="EQ80" i="427" s="1"/>
  <c r="AN84" i="102"/>
  <c r="FA31" i="427"/>
  <c r="BV72" i="427"/>
  <c r="BU73" i="427"/>
  <c r="ED77" i="102"/>
  <c r="BW77" i="427"/>
  <c r="FT77" i="427" s="1"/>
  <c r="BV85" i="102"/>
  <c r="EP90" i="427"/>
  <c r="EQ90" i="427"/>
  <c r="BV95" i="102"/>
  <c r="AN97" i="102"/>
  <c r="BV30" i="102"/>
  <c r="HD82" i="427"/>
  <c r="HA82" i="427"/>
  <c r="ED100" i="102"/>
  <c r="HE34" i="427"/>
  <c r="HZ61" i="427"/>
  <c r="IJ52" i="427"/>
  <c r="EO66" i="427"/>
  <c r="ED66" i="427"/>
  <c r="FB97" i="427"/>
  <c r="ET97" i="427"/>
  <c r="EV97" i="427"/>
  <c r="EY97" i="427"/>
  <c r="EX97" i="427"/>
  <c r="EZ97" i="427"/>
  <c r="EU97" i="427"/>
  <c r="EW97" i="427"/>
  <c r="BV91" i="427"/>
  <c r="HA92" i="427"/>
  <c r="FF63" i="427"/>
  <c r="HA59" i="427"/>
  <c r="EQ84" i="427"/>
  <c r="EP84" i="427"/>
  <c r="FA84" i="427" s="1"/>
  <c r="IJ83" i="427"/>
  <c r="HA65" i="427"/>
  <c r="HB65" i="427" s="1"/>
  <c r="IJ54" i="427"/>
  <c r="HN80" i="427"/>
  <c r="IK24" i="427"/>
  <c r="IF24" i="427"/>
  <c r="CX31" i="102"/>
  <c r="DE31" i="102"/>
  <c r="DB31" i="102"/>
  <c r="DA31" i="102"/>
  <c r="CW31" i="102"/>
  <c r="DG31" i="102"/>
  <c r="DC31" i="102"/>
  <c r="DF31" i="102"/>
  <c r="DD31" i="102"/>
  <c r="BW56" i="427"/>
  <c r="FT56" i="427" s="1"/>
  <c r="BK22" i="427"/>
  <c r="BL22" i="427" s="1"/>
  <c r="BT22" i="427"/>
  <c r="BU67" i="427"/>
  <c r="HA77" i="427"/>
  <c r="BW53" i="427"/>
  <c r="FT53" i="427" s="1"/>
  <c r="BW10" i="427"/>
  <c r="FT10" i="427" s="1"/>
  <c r="BP66" i="102"/>
  <c r="ED66" i="102" s="1"/>
  <c r="BN66" i="102"/>
  <c r="BS66" i="102"/>
  <c r="BR66" i="102"/>
  <c r="BO66" i="102"/>
  <c r="BL66" i="102"/>
  <c r="BM66" i="102"/>
  <c r="BQ66" i="102"/>
  <c r="BK66" i="102"/>
  <c r="HD17" i="427"/>
  <c r="HL17" i="427"/>
  <c r="HK17" i="427"/>
  <c r="HG17" i="427"/>
  <c r="HH17" i="427"/>
  <c r="HE17" i="427"/>
  <c r="HQ17" i="427" s="1"/>
  <c r="HI17" i="427"/>
  <c r="HC17" i="427"/>
  <c r="HH24" i="427"/>
  <c r="HL24" i="427"/>
  <c r="HZ24" i="427" s="1"/>
  <c r="HJ24" i="427"/>
  <c r="HF24" i="427"/>
  <c r="HE24" i="427"/>
  <c r="HI24" i="427"/>
  <c r="HG24" i="427"/>
  <c r="HD24" i="427"/>
  <c r="HN24" i="427" s="1"/>
  <c r="IF30" i="427"/>
  <c r="FD54" i="427"/>
  <c r="AN12" i="102"/>
  <c r="BL56" i="427"/>
  <c r="BL49" i="427"/>
  <c r="BW49" i="427" s="1"/>
  <c r="FT49" i="427" s="1"/>
  <c r="AN61" i="102"/>
  <c r="AN14" i="102"/>
  <c r="HC43" i="427"/>
  <c r="HA43" i="427"/>
  <c r="BL53" i="427"/>
  <c r="IF53" i="427" s="1"/>
  <c r="BV23" i="427"/>
  <c r="EP38" i="427"/>
  <c r="CW96" i="102"/>
  <c r="DC96" i="102"/>
  <c r="DG96" i="102"/>
  <c r="DA96" i="102"/>
  <c r="DE96" i="102"/>
  <c r="DB96" i="102"/>
  <c r="CX96" i="102"/>
  <c r="DD96" i="102"/>
  <c r="DF96" i="102"/>
  <c r="ED37" i="102"/>
  <c r="CX33" i="102"/>
  <c r="DB33" i="102"/>
  <c r="DE33" i="102"/>
  <c r="DG33" i="102"/>
  <c r="DA33" i="102"/>
  <c r="DC33" i="102"/>
  <c r="DF33" i="102"/>
  <c r="DD33" i="102"/>
  <c r="CW33" i="102"/>
  <c r="BV39" i="427"/>
  <c r="IJ22" i="427"/>
  <c r="FB20" i="427"/>
  <c r="EU20" i="427"/>
  <c r="ES20" i="427"/>
  <c r="EX20" i="427"/>
  <c r="EY20" i="427"/>
  <c r="BV38" i="102"/>
  <c r="IK26" i="427"/>
  <c r="IF26" i="427"/>
  <c r="HQ18" i="427"/>
  <c r="DH67" i="102"/>
  <c r="DR67" i="102" s="1"/>
  <c r="AU67" i="102" s="1"/>
  <c r="BT55" i="102"/>
  <c r="BV10" i="102"/>
  <c r="AN10" i="102"/>
  <c r="IK16" i="427"/>
  <c r="BK13" i="427"/>
  <c r="BL13" i="427" s="1"/>
  <c r="BT13" i="427"/>
  <c r="BL46" i="102"/>
  <c r="BP46" i="102"/>
  <c r="ED46" i="102" s="1"/>
  <c r="BS46" i="102"/>
  <c r="BO46" i="102"/>
  <c r="BQ46" i="102"/>
  <c r="BM46" i="102"/>
  <c r="BN46" i="102"/>
  <c r="BK46" i="102"/>
  <c r="BR46" i="102"/>
  <c r="BL36" i="427"/>
  <c r="BW36" i="427" s="1"/>
  <c r="FT36" i="427" s="1"/>
  <c r="BK28" i="427"/>
  <c r="BL28" i="427" s="1"/>
  <c r="BT28" i="427"/>
  <c r="IJ28" i="427"/>
  <c r="BK42" i="427"/>
  <c r="BT42" i="427"/>
  <c r="BL43" i="427"/>
  <c r="BW43" i="427" s="1"/>
  <c r="FT43" i="427" s="1"/>
  <c r="EO16" i="427"/>
  <c r="ED16" i="427"/>
  <c r="DF73" i="102"/>
  <c r="DD73" i="102"/>
  <c r="CX73" i="102"/>
  <c r="DC73" i="102"/>
  <c r="DG73" i="102"/>
  <c r="DB73" i="102"/>
  <c r="DE73" i="102"/>
  <c r="CW73" i="102"/>
  <c r="DA73" i="102"/>
  <c r="EP12" i="427"/>
  <c r="IK31" i="427"/>
  <c r="BW31" i="427"/>
  <c r="FT31" i="427" s="1"/>
  <c r="IJ37" i="427"/>
  <c r="EQ36" i="427"/>
  <c r="EP36" i="427"/>
  <c r="FA9" i="427"/>
  <c r="HY14" i="427"/>
  <c r="DH71" i="102"/>
  <c r="DR71" i="102" s="1"/>
  <c r="AU71" i="102" s="1"/>
  <c r="BT23" i="102"/>
  <c r="BV8" i="427"/>
  <c r="BK8" i="427"/>
  <c r="BT8" i="427"/>
  <c r="DL10" i="102"/>
  <c r="IJ30" i="427"/>
  <c r="EX28" i="427"/>
  <c r="AN36" i="102"/>
  <c r="IF35" i="427"/>
  <c r="BV35" i="427"/>
  <c r="BU35" i="427" s="1"/>
  <c r="HC48" i="427"/>
  <c r="HA48" i="427"/>
  <c r="HF53" i="427"/>
  <c r="BN87" i="102"/>
  <c r="BR87" i="102"/>
  <c r="BS87" i="102"/>
  <c r="BK87" i="102"/>
  <c r="BV87" i="102" s="1"/>
  <c r="BQ87" i="102"/>
  <c r="BL87" i="102"/>
  <c r="BO87" i="102"/>
  <c r="BM87" i="102"/>
  <c r="BP87" i="102"/>
  <c r="ED87" i="102" s="1"/>
  <c r="DB34" i="102"/>
  <c r="DE34" i="102"/>
  <c r="DD34" i="102"/>
  <c r="DM34" i="102" s="1"/>
  <c r="DG34" i="102"/>
  <c r="DC34" i="102"/>
  <c r="CW34" i="102"/>
  <c r="DA34" i="102"/>
  <c r="DF34" i="102"/>
  <c r="CX34" i="102"/>
  <c r="BV24" i="102"/>
  <c r="BW29" i="427"/>
  <c r="FT29" i="427" s="1"/>
  <c r="HG34" i="427"/>
  <c r="HO34" i="427" s="1"/>
  <c r="IF49" i="427"/>
  <c r="HA55" i="427"/>
  <c r="HN61" i="427"/>
  <c r="IF78" i="427"/>
  <c r="BL78" i="427"/>
  <c r="EP85" i="427"/>
  <c r="EQ85" i="427" s="1"/>
  <c r="BK22" i="102"/>
  <c r="BR22" i="102"/>
  <c r="BS22" i="102"/>
  <c r="BP22" i="102"/>
  <c r="ED22" i="102" s="1"/>
  <c r="BM22" i="102"/>
  <c r="BQ22" i="102"/>
  <c r="BO22" i="102"/>
  <c r="BN22" i="102"/>
  <c r="BL22" i="102"/>
  <c r="BV36" i="102"/>
  <c r="BL60" i="427"/>
  <c r="BK58" i="427"/>
  <c r="BL58" i="427" s="1"/>
  <c r="BT58" i="427"/>
  <c r="BT59" i="427"/>
  <c r="BK59" i="427"/>
  <c r="BL59" i="427" s="1"/>
  <c r="BW62" i="427"/>
  <c r="FT62" i="427" s="1"/>
  <c r="BK27" i="427"/>
  <c r="BL27" i="427" s="1"/>
  <c r="BT27" i="427"/>
  <c r="HQ52" i="427"/>
  <c r="BV53" i="427"/>
  <c r="BU53" i="427" s="1"/>
  <c r="BL66" i="427"/>
  <c r="IF66" i="427" s="1"/>
  <c r="EP43" i="427"/>
  <c r="BU51" i="427"/>
  <c r="EO59" i="427"/>
  <c r="ED59" i="427"/>
  <c r="HB78" i="427"/>
  <c r="BU32" i="102"/>
  <c r="ES35" i="427"/>
  <c r="EP35" i="427"/>
  <c r="DM8" i="102"/>
  <c r="HH20" i="427"/>
  <c r="HF20" i="427"/>
  <c r="HQ20" i="427" s="1"/>
  <c r="HL20" i="427"/>
  <c r="HZ20" i="427" s="1"/>
  <c r="HJ20" i="427"/>
  <c r="HI20" i="427"/>
  <c r="HK20" i="427"/>
  <c r="HD20" i="427"/>
  <c r="HN20" i="427" s="1"/>
  <c r="FA61" i="427"/>
  <c r="EP61" i="427"/>
  <c r="EQ65" i="427"/>
  <c r="HC72" i="427"/>
  <c r="HA72" i="427"/>
  <c r="BL45" i="427"/>
  <c r="BW45" i="427" s="1"/>
  <c r="FT45" i="427" s="1"/>
  <c r="BU48" i="427"/>
  <c r="ED64" i="102"/>
  <c r="BK80" i="427"/>
  <c r="BL80" i="427" s="1"/>
  <c r="BT80" i="427"/>
  <c r="IF87" i="427"/>
  <c r="BT92" i="427"/>
  <c r="BK92" i="427"/>
  <c r="BV86" i="102"/>
  <c r="HE28" i="427"/>
  <c r="HP28" i="427"/>
  <c r="FB39" i="427"/>
  <c r="EX39" i="427"/>
  <c r="EU39" i="427"/>
  <c r="EY39" i="427"/>
  <c r="EW39" i="427"/>
  <c r="ET39" i="427"/>
  <c r="ES39" i="427"/>
  <c r="FA70" i="427"/>
  <c r="EP70" i="427"/>
  <c r="IJ81" i="427"/>
  <c r="FA73" i="427"/>
  <c r="IJ77" i="427"/>
  <c r="BV82" i="102"/>
  <c r="EY92" i="427"/>
  <c r="ER92" i="427"/>
  <c r="FB92" i="427"/>
  <c r="FA92" i="427"/>
  <c r="EV92" i="427"/>
  <c r="EU92" i="427"/>
  <c r="EX92" i="427"/>
  <c r="EZ92" i="427"/>
  <c r="ED98" i="427"/>
  <c r="HY52" i="427"/>
  <c r="HZ52" i="427"/>
  <c r="ES92" i="427"/>
  <c r="FC92" i="427" s="1"/>
  <c r="AN52" i="102"/>
  <c r="BV91" i="102"/>
  <c r="ED100" i="427"/>
  <c r="BV100" i="102"/>
  <c r="EZ39" i="427"/>
  <c r="HY61" i="427"/>
  <c r="BV73" i="102"/>
  <c r="HK83" i="427"/>
  <c r="HG83" i="427"/>
  <c r="HE83" i="427"/>
  <c r="HI83" i="427"/>
  <c r="HL83" i="427"/>
  <c r="HZ83" i="427" s="1"/>
  <c r="FA33" i="427"/>
  <c r="ED79" i="102"/>
  <c r="EQ69" i="427"/>
  <c r="FB69" i="427"/>
  <c r="EU69" i="427"/>
  <c r="EX69" i="427"/>
  <c r="EY69" i="427"/>
  <c r="ES69" i="427"/>
  <c r="EZ69" i="427"/>
  <c r="ER69" i="427"/>
  <c r="FC89" i="427"/>
  <c r="FO89" i="427" s="1"/>
  <c r="BT83" i="427"/>
  <c r="BK83" i="427"/>
  <c r="BL83" i="427" s="1"/>
  <c r="BV88" i="427"/>
  <c r="ER97" i="427"/>
  <c r="BV98" i="102"/>
  <c r="AN82" i="102"/>
  <c r="IJ34" i="427"/>
  <c r="BL40" i="427"/>
  <c r="FA60" i="427"/>
  <c r="ED94" i="427"/>
  <c r="FA83" i="427"/>
  <c r="AN100" i="102"/>
  <c r="EP47" i="427"/>
  <c r="BV39" i="102"/>
  <c r="IJ91" i="427"/>
  <c r="HE97" i="427"/>
  <c r="EV69" i="427"/>
  <c r="FB89" i="427"/>
  <c r="EV89" i="427"/>
  <c r="EU89" i="427"/>
  <c r="ER89" i="427"/>
  <c r="ET89" i="427"/>
  <c r="EY89" i="427"/>
  <c r="IJ99" i="427"/>
  <c r="ED75" i="427"/>
  <c r="IJ76" i="427"/>
  <c r="BV34" i="427"/>
  <c r="BT84" i="427"/>
  <c r="BK84" i="427"/>
  <c r="BL84" i="427" s="1"/>
  <c r="BL100" i="427"/>
  <c r="HO93" i="427"/>
  <c r="BV81" i="102"/>
  <c r="HA21" i="427"/>
  <c r="BL8" i="427"/>
  <c r="BW8" i="427" s="1"/>
  <c r="FT8" i="427" s="1"/>
  <c r="IJ57" i="427"/>
  <c r="FA19" i="427"/>
  <c r="EP19" i="427"/>
  <c r="HN44" i="427"/>
  <c r="IF56" i="427"/>
  <c r="IK51" i="427"/>
  <c r="EP78" i="427"/>
  <c r="FA78" i="427" s="1"/>
  <c r="EQ78" i="427"/>
  <c r="FC24" i="427"/>
  <c r="FO24" i="427" s="1"/>
  <c r="HA23" i="427"/>
  <c r="HI34" i="427"/>
  <c r="HD34" i="427"/>
  <c r="HK34" i="427"/>
  <c r="HF34" i="427"/>
  <c r="HL34" i="427"/>
  <c r="AN65" i="102"/>
  <c r="AN59" i="102"/>
  <c r="BW71" i="427"/>
  <c r="FT71" i="427" s="1"/>
  <c r="BU95" i="427"/>
  <c r="FA34" i="427"/>
  <c r="BK44" i="427"/>
  <c r="BL44" i="427" s="1"/>
  <c r="BT44" i="427"/>
  <c r="FB65" i="427"/>
  <c r="EW65" i="427"/>
  <c r="ET65" i="427"/>
  <c r="EU65" i="427"/>
  <c r="ES65" i="427"/>
  <c r="EV65" i="427"/>
  <c r="BV19" i="102"/>
  <c r="BK46" i="427"/>
  <c r="BT46" i="427"/>
  <c r="FB67" i="427"/>
  <c r="ER67" i="427"/>
  <c r="EY67" i="427"/>
  <c r="EZ67" i="427"/>
  <c r="EW67" i="427"/>
  <c r="ET67" i="427"/>
  <c r="EV67" i="427"/>
  <c r="AN86" i="102"/>
  <c r="BV58" i="102"/>
  <c r="BT72" i="427"/>
  <c r="BK72" i="427"/>
  <c r="BL72" i="427" s="1"/>
  <c r="ER98" i="427"/>
  <c r="EP98" i="427"/>
  <c r="BV68" i="102"/>
  <c r="FB23" i="427"/>
  <c r="EQ23" i="427"/>
  <c r="EV23" i="427"/>
  <c r="EU23" i="427"/>
  <c r="ES23" i="427"/>
  <c r="EW23" i="427"/>
  <c r="EZ23" i="427"/>
  <c r="ER23" i="427"/>
  <c r="ET23" i="427"/>
  <c r="EX23" i="427"/>
  <c r="EP11" i="427"/>
  <c r="BL23" i="427"/>
  <c r="BK23" i="427"/>
  <c r="BT23" i="427"/>
  <c r="BK18" i="427"/>
  <c r="BL18" i="427" s="1"/>
  <c r="BT18" i="427"/>
  <c r="HJ28" i="427"/>
  <c r="HF28" i="427"/>
  <c r="HI28" i="427"/>
  <c r="HL28" i="427"/>
  <c r="HD28" i="427"/>
  <c r="HH28" i="427"/>
  <c r="HK28" i="427"/>
  <c r="HG28" i="427"/>
  <c r="HO28" i="427" s="1"/>
  <c r="HC28" i="427"/>
  <c r="HN28" i="427" s="1"/>
  <c r="CX72" i="102"/>
  <c r="DB72" i="102"/>
  <c r="DD72" i="102"/>
  <c r="DE72" i="102"/>
  <c r="DC72" i="102"/>
  <c r="DG72" i="102"/>
  <c r="DA72" i="102"/>
  <c r="DF72" i="102"/>
  <c r="CW72" i="102"/>
  <c r="BW20" i="427"/>
  <c r="FT20" i="427" s="1"/>
  <c r="FB21" i="427"/>
  <c r="ER21" i="427"/>
  <c r="EV21" i="427"/>
  <c r="EU21" i="427"/>
  <c r="EX21" i="427"/>
  <c r="ET21" i="427"/>
  <c r="EY21" i="427"/>
  <c r="EW21" i="427"/>
  <c r="EZ21" i="427"/>
  <c r="EQ21" i="427"/>
  <c r="DF9" i="102"/>
  <c r="DG9" i="102"/>
  <c r="DB9" i="102"/>
  <c r="DD9" i="102"/>
  <c r="CX9" i="102"/>
  <c r="DA9" i="102"/>
  <c r="CW9" i="102"/>
  <c r="DE9" i="102"/>
  <c r="DC9" i="102"/>
  <c r="BU8" i="102"/>
  <c r="BV16" i="102"/>
  <c r="EP46" i="427"/>
  <c r="BN26" i="102"/>
  <c r="BQ26" i="102"/>
  <c r="BK26" i="102"/>
  <c r="BO26" i="102"/>
  <c r="BS26" i="102"/>
  <c r="BR26" i="102"/>
  <c r="BM26" i="102"/>
  <c r="BP26" i="102"/>
  <c r="BL26" i="102"/>
  <c r="EW24" i="427"/>
  <c r="FB24" i="427"/>
  <c r="ES24" i="427"/>
  <c r="EY24" i="427"/>
  <c r="EX24" i="427"/>
  <c r="ET24" i="427"/>
  <c r="EU24" i="427"/>
  <c r="EZ24" i="427"/>
  <c r="ER24" i="427"/>
  <c r="FA25" i="427"/>
  <c r="FA23" i="427"/>
  <c r="FB82" i="427"/>
  <c r="ES82" i="427"/>
  <c r="ET82" i="427"/>
  <c r="EY82" i="427"/>
  <c r="EU82" i="427"/>
  <c r="CX68" i="102"/>
  <c r="DB68" i="102"/>
  <c r="DD68" i="102"/>
  <c r="DC68" i="102"/>
  <c r="DG68" i="102"/>
  <c r="DE68" i="102"/>
  <c r="DA68" i="102"/>
  <c r="DF68" i="102"/>
  <c r="CW68" i="102"/>
  <c r="FA72" i="427"/>
  <c r="HA90" i="427"/>
  <c r="BL92" i="427"/>
  <c r="BW92" i="427" s="1"/>
  <c r="FT92" i="427" s="1"/>
  <c r="HB91" i="427"/>
  <c r="HA91" i="427"/>
  <c r="BL97" i="427"/>
  <c r="BU97" i="427" s="1"/>
  <c r="HO51" i="427"/>
  <c r="HK39" i="427"/>
  <c r="AN58" i="102"/>
  <c r="AN77" i="102"/>
  <c r="HE85" i="427"/>
  <c r="HO85" i="427" s="1"/>
  <c r="HL85" i="427"/>
  <c r="HD85" i="427"/>
  <c r="HJ85" i="427"/>
  <c r="HI85" i="427"/>
  <c r="HH85" i="427"/>
  <c r="HK85" i="427"/>
  <c r="HC85" i="427"/>
  <c r="BV80" i="102"/>
  <c r="ED88" i="427"/>
  <c r="AN30" i="102"/>
  <c r="EO99" i="427"/>
  <c r="ED99" i="427"/>
  <c r="EY23" i="427"/>
  <c r="HF84" i="427"/>
  <c r="HB86" i="427"/>
  <c r="HA86" i="427"/>
  <c r="EP94" i="427"/>
  <c r="EQ94" i="427"/>
  <c r="DF92" i="102"/>
  <c r="DA92" i="102"/>
  <c r="CX92" i="102"/>
  <c r="DB92" i="102"/>
  <c r="DD92" i="102"/>
  <c r="DM92" i="102" s="1"/>
  <c r="DC92" i="102"/>
  <c r="DG92" i="102"/>
  <c r="CW92" i="102"/>
  <c r="DE92" i="102"/>
  <c r="AN39" i="102"/>
  <c r="BV35" i="102"/>
  <c r="BL52" i="427"/>
  <c r="BU52" i="427" s="1"/>
  <c r="BT52" i="427"/>
  <c r="BK52" i="427"/>
  <c r="HF94" i="427"/>
  <c r="HE94" i="427"/>
  <c r="HD94" i="427"/>
  <c r="HL94" i="427"/>
  <c r="HJ94" i="427"/>
  <c r="HC94" i="427"/>
  <c r="HI94" i="427"/>
  <c r="HH94" i="427"/>
  <c r="HK94" i="427"/>
  <c r="AN81" i="102"/>
  <c r="FB100" i="427"/>
  <c r="ES100" i="427"/>
  <c r="FC100" i="427" s="1"/>
  <c r="EY100" i="427"/>
  <c r="ET100" i="427"/>
  <c r="EZ100" i="427"/>
  <c r="EW100" i="427"/>
  <c r="ER100" i="427"/>
  <c r="EV100" i="427"/>
  <c r="HI35" i="427"/>
  <c r="HH35" i="427"/>
  <c r="HF35" i="427"/>
  <c r="HB35" i="427"/>
  <c r="HD35" i="427"/>
  <c r="HL35" i="427"/>
  <c r="HK35" i="427"/>
  <c r="HC35" i="427"/>
  <c r="FC63" i="427"/>
  <c r="HD76" i="427"/>
  <c r="HL76" i="427"/>
  <c r="HZ76" i="427" s="1"/>
  <c r="HF76" i="427"/>
  <c r="HQ76" i="427" s="1"/>
  <c r="HI76" i="427"/>
  <c r="EZ77" i="427"/>
  <c r="BV94" i="102"/>
  <c r="BV89" i="427"/>
  <c r="ED91" i="102"/>
  <c r="EP75" i="427"/>
  <c r="FA75" i="427" s="1"/>
  <c r="AN71" i="102"/>
  <c r="BK76" i="427"/>
  <c r="BL76" i="427" s="1"/>
  <c r="BT76" i="427"/>
  <c r="HI74" i="427"/>
  <c r="FA81" i="427"/>
  <c r="BT54" i="427"/>
  <c r="BK54" i="427"/>
  <c r="BV69" i="427"/>
  <c r="HH83" i="427"/>
  <c r="HN79" i="427"/>
  <c r="HN93" i="427"/>
  <c r="FA97" i="427"/>
  <c r="BQ55" i="102"/>
  <c r="BK55" i="102"/>
  <c r="BL55" i="102"/>
  <c r="BN55" i="102"/>
  <c r="BS55" i="102"/>
  <c r="BO55" i="102"/>
  <c r="BP55" i="102"/>
  <c r="ED55" i="102" s="1"/>
  <c r="BM55" i="102"/>
  <c r="BR55" i="102"/>
  <c r="BT33" i="427"/>
  <c r="BK33" i="427"/>
  <c r="BL33" i="427" s="1"/>
  <c r="BV11" i="102"/>
  <c r="BK78" i="427"/>
  <c r="BT78" i="427"/>
  <c r="FF65" i="427"/>
  <c r="AN38" i="102"/>
  <c r="BK85" i="427"/>
  <c r="BL85" i="427" s="1"/>
  <c r="BT85" i="427"/>
  <c r="IF74" i="427"/>
  <c r="EQ20" i="427"/>
  <c r="BK50" i="427"/>
  <c r="BL50" i="427" s="1"/>
  <c r="BT50" i="427"/>
  <c r="ER44" i="427"/>
  <c r="EP44" i="427"/>
  <c r="HA45" i="427"/>
  <c r="EQ60" i="427"/>
  <c r="EP60" i="427"/>
  <c r="ED57" i="102"/>
  <c r="ED59" i="102"/>
  <c r="HB71" i="427"/>
  <c r="HA71" i="427"/>
  <c r="IF71" i="427"/>
  <c r="BK65" i="427"/>
  <c r="BL65" i="427" s="1"/>
  <c r="BT65" i="427"/>
  <c r="EQ82" i="427"/>
  <c r="BV82" i="427"/>
  <c r="BU82" i="427" s="1"/>
  <c r="IF95" i="427"/>
  <c r="FA28" i="427"/>
  <c r="BU13" i="102"/>
  <c r="HL19" i="427"/>
  <c r="CZ8" i="102"/>
  <c r="DP8" i="102" s="1"/>
  <c r="AR8" i="102" s="1"/>
  <c r="HD51" i="427"/>
  <c r="HN51" i="427" s="1"/>
  <c r="HJ51" i="427"/>
  <c r="HK51" i="427"/>
  <c r="HF51" i="427"/>
  <c r="HZ51" i="427" s="1"/>
  <c r="HL51" i="427"/>
  <c r="HH51" i="427"/>
  <c r="HI51" i="427"/>
  <c r="HE51" i="427"/>
  <c r="ED45" i="102"/>
  <c r="AN57" i="102"/>
  <c r="EP72" i="427"/>
  <c r="EQ72" i="427"/>
  <c r="BK68" i="427"/>
  <c r="BL68" i="427" s="1"/>
  <c r="BT68" i="427"/>
  <c r="BV69" i="102"/>
  <c r="BV46" i="427"/>
  <c r="BL46" i="427"/>
  <c r="IJ48" i="427"/>
  <c r="HI87" i="427"/>
  <c r="EV82" i="427"/>
  <c r="HG94" i="427"/>
  <c r="HO94" i="427" s="1"/>
  <c r="AN96" i="102"/>
  <c r="FB95" i="427"/>
  <c r="EW95" i="427"/>
  <c r="EX95" i="427"/>
  <c r="EZ95" i="427"/>
  <c r="EV95" i="427"/>
  <c r="EQ95" i="427"/>
  <c r="ES95" i="427"/>
  <c r="FA38" i="427"/>
  <c r="AN74" i="102"/>
  <c r="BV99" i="102"/>
  <c r="EU67" i="427"/>
  <c r="HC99" i="427"/>
  <c r="HA99" i="427"/>
  <c r="HL47" i="427"/>
  <c r="HY47" i="427" s="1"/>
  <c r="HD47" i="427"/>
  <c r="HQ47" i="427" s="1"/>
  <c r="HB47" i="427"/>
  <c r="HN47" i="427" s="1"/>
  <c r="HF47" i="427"/>
  <c r="HK47" i="427"/>
  <c r="HI47" i="427"/>
  <c r="FF55" i="427"/>
  <c r="EV77" i="427"/>
  <c r="FA76" i="427"/>
  <c r="BV77" i="102"/>
  <c r="IF77" i="427"/>
  <c r="HC78" i="427"/>
  <c r="AN80" i="102"/>
  <c r="EP88" i="427"/>
  <c r="FA88" i="427" s="1"/>
  <c r="EQ88" i="427"/>
  <c r="HL84" i="427"/>
  <c r="HC96" i="427"/>
  <c r="HA96" i="427"/>
  <c r="BK98" i="427"/>
  <c r="BL98" i="427" s="1"/>
  <c r="BT98" i="427"/>
  <c r="HO52" i="427"/>
  <c r="EU100" i="427"/>
  <c r="ED52" i="102"/>
  <c r="BV89" i="102"/>
  <c r="BK90" i="427"/>
  <c r="BL90" i="427" s="1"/>
  <c r="BT90" i="427"/>
  <c r="EP91" i="427"/>
  <c r="EQ91" i="427" s="1"/>
  <c r="HF98" i="427"/>
  <c r="HQ98" i="427" s="1"/>
  <c r="HI98" i="427"/>
  <c r="HD98" i="427"/>
  <c r="HK98" i="427"/>
  <c r="HB98" i="427"/>
  <c r="HJ98" i="427"/>
  <c r="HG98" i="427"/>
  <c r="HO98" i="427" s="1"/>
  <c r="HL98" i="427"/>
  <c r="EO49" i="427"/>
  <c r="ED49" i="427"/>
  <c r="EP74" i="427"/>
  <c r="IK96" i="427"/>
  <c r="IF96" i="427"/>
  <c r="AN35" i="102"/>
  <c r="BV79" i="427"/>
  <c r="BK79" i="427"/>
  <c r="BL79" i="427" s="1"/>
  <c r="BT79" i="427"/>
  <c r="HI78" i="427"/>
  <c r="EP86" i="427"/>
  <c r="ET86" i="427" s="1"/>
  <c r="BT91" i="427"/>
  <c r="BK91" i="427"/>
  <c r="BL91" i="427" s="1"/>
  <c r="HB94" i="427"/>
  <c r="FA39" i="427"/>
  <c r="AN40" i="102"/>
  <c r="HB76" i="427"/>
  <c r="EP79" i="427"/>
  <c r="BV83" i="427"/>
  <c r="BK89" i="427"/>
  <c r="BL89" i="427" s="1"/>
  <c r="BT89" i="427"/>
  <c r="ET95" i="427"/>
  <c r="BT99" i="427"/>
  <c r="BK99" i="427"/>
  <c r="BL99" i="427" s="1"/>
  <c r="EX67" i="427"/>
  <c r="HJ83" i="427"/>
  <c r="BV63" i="102"/>
  <c r="HF83" i="427"/>
  <c r="EW92" i="427"/>
  <c r="HY93" i="427"/>
  <c r="HZ93" i="427"/>
  <c r="HQ80" i="427"/>
  <c r="BQ83" i="102"/>
  <c r="BS83" i="102"/>
  <c r="BK83" i="102"/>
  <c r="BP83" i="102"/>
  <c r="BO83" i="102"/>
  <c r="BL83" i="102"/>
  <c r="BN83" i="102"/>
  <c r="BR83" i="102"/>
  <c r="BM83" i="102"/>
  <c r="HA29" i="427"/>
  <c r="HB29" i="427" s="1"/>
  <c r="BL17" i="427"/>
  <c r="BU17" i="427" s="1"/>
  <c r="IF8" i="427"/>
  <c r="CX88" i="102"/>
  <c r="DA88" i="102"/>
  <c r="DD88" i="102"/>
  <c r="DM88" i="102" s="1"/>
  <c r="CW88" i="102"/>
  <c r="DF88" i="102"/>
  <c r="DC88" i="102"/>
  <c r="DG88" i="102"/>
  <c r="DB88" i="102"/>
  <c r="DE88" i="102"/>
  <c r="BW35" i="427"/>
  <c r="FT35" i="427" s="1"/>
  <c r="BV92" i="427"/>
  <c r="BU92" i="427" s="1"/>
  <c r="HD68" i="427"/>
  <c r="HF68" i="427"/>
  <c r="HH68" i="427"/>
  <c r="HE68" i="427"/>
  <c r="HQ68" i="427" s="1"/>
  <c r="HC68" i="427"/>
  <c r="HN68" i="427" s="1"/>
  <c r="HJ68" i="427"/>
  <c r="HG68" i="427"/>
  <c r="HI68" i="427"/>
  <c r="HK68" i="427"/>
  <c r="BL86" i="427"/>
  <c r="IF86" i="427" s="1"/>
  <c r="AN93" i="102"/>
  <c r="AN99" i="102"/>
  <c r="BT81" i="427"/>
  <c r="BK81" i="427"/>
  <c r="BL81" i="427" s="1"/>
  <c r="BV61" i="102"/>
  <c r="BV77" i="427"/>
  <c r="BU77" i="427" s="1"/>
  <c r="FA94" i="427"/>
  <c r="AN68" i="102"/>
  <c r="FA82" i="427"/>
  <c r="FA35" i="427"/>
  <c r="EX53" i="427"/>
  <c r="AN72" i="102"/>
  <c r="ED91" i="427"/>
  <c r="FA98" i="427"/>
  <c r="ED74" i="427"/>
  <c r="EP29" i="427"/>
  <c r="EQ29" i="427"/>
  <c r="AN73" i="102"/>
  <c r="ER82" i="427"/>
  <c r="EW82" i="427"/>
  <c r="FA93" i="427"/>
  <c r="AN79" i="102"/>
  <c r="BV71" i="102"/>
  <c r="BK34" i="427"/>
  <c r="BL34" i="427" s="1"/>
  <c r="BT34" i="427"/>
  <c r="HJ35" i="427"/>
  <c r="BL54" i="427"/>
  <c r="IF54" i="427" s="1"/>
  <c r="BU75" i="427"/>
  <c r="ER95" i="427"/>
  <c r="HF85" i="427"/>
  <c r="HQ93" i="427"/>
  <c r="DI8" i="102" l="1"/>
  <c r="DK8" i="102" s="1"/>
  <c r="IF11" i="427"/>
  <c r="DN10" i="102"/>
  <c r="DO8" i="102"/>
  <c r="DJ8" i="102"/>
  <c r="BX8" i="427" s="1"/>
  <c r="DP10" i="102"/>
  <c r="DO10" i="102"/>
  <c r="DJ10" i="102"/>
  <c r="BX10" i="427" s="1"/>
  <c r="IN10" i="427" s="1"/>
  <c r="DI10" i="102"/>
  <c r="DK10" i="102" s="1"/>
  <c r="DL8" i="102"/>
  <c r="DM10" i="102"/>
  <c r="IK80" i="427"/>
  <c r="BW80" i="427"/>
  <c r="FT80" i="427" s="1"/>
  <c r="IF80" i="427"/>
  <c r="IK89" i="427"/>
  <c r="BW89" i="427"/>
  <c r="FT89" i="427" s="1"/>
  <c r="IF89" i="427"/>
  <c r="IK33" i="427"/>
  <c r="IF33" i="427"/>
  <c r="BW33" i="427"/>
  <c r="FT33" i="427" s="1"/>
  <c r="IK91" i="427"/>
  <c r="BW91" i="427"/>
  <c r="FT91" i="427" s="1"/>
  <c r="IF91" i="427"/>
  <c r="IK44" i="427"/>
  <c r="BU44" i="427"/>
  <c r="BW44" i="427"/>
  <c r="FT44" i="427" s="1"/>
  <c r="IF44" i="427"/>
  <c r="IK58" i="427"/>
  <c r="IF58" i="427"/>
  <c r="BU58" i="427"/>
  <c r="BW58" i="427"/>
  <c r="FT58" i="427" s="1"/>
  <c r="IK28" i="427"/>
  <c r="IF28" i="427"/>
  <c r="BW28" i="427"/>
  <c r="FT28" i="427" s="1"/>
  <c r="IK39" i="427"/>
  <c r="IF39" i="427"/>
  <c r="BW39" i="427"/>
  <c r="FT39" i="427" s="1"/>
  <c r="IK69" i="427"/>
  <c r="IF69" i="427"/>
  <c r="BW69" i="427"/>
  <c r="FT69" i="427" s="1"/>
  <c r="IK34" i="427"/>
  <c r="BW34" i="427"/>
  <c r="FT34" i="427" s="1"/>
  <c r="IF34" i="427"/>
  <c r="IK65" i="427"/>
  <c r="IF65" i="427"/>
  <c r="BU65" i="427"/>
  <c r="BW65" i="427"/>
  <c r="FT65" i="427" s="1"/>
  <c r="IK85" i="427"/>
  <c r="BW85" i="427"/>
  <c r="FT85" i="427" s="1"/>
  <c r="IF85" i="427"/>
  <c r="IK18" i="427"/>
  <c r="IF18" i="427"/>
  <c r="BU18" i="427"/>
  <c r="BW18" i="427"/>
  <c r="FT18" i="427" s="1"/>
  <c r="IK84" i="427"/>
  <c r="BW84" i="427"/>
  <c r="FT84" i="427" s="1"/>
  <c r="IF84" i="427"/>
  <c r="BU84" i="427"/>
  <c r="IK57" i="427"/>
  <c r="BU57" i="427"/>
  <c r="IF57" i="427"/>
  <c r="BW57" i="427"/>
  <c r="FT57" i="427" s="1"/>
  <c r="IK88" i="427"/>
  <c r="BW88" i="427"/>
  <c r="FT88" i="427" s="1"/>
  <c r="IF88" i="427"/>
  <c r="IK99" i="427"/>
  <c r="BU99" i="427"/>
  <c r="IF99" i="427"/>
  <c r="BW99" i="427"/>
  <c r="FT99" i="427" s="1"/>
  <c r="IK79" i="427"/>
  <c r="IF79" i="427"/>
  <c r="BW79" i="427"/>
  <c r="FT79" i="427" s="1"/>
  <c r="IK98" i="427"/>
  <c r="IF98" i="427"/>
  <c r="BU98" i="427"/>
  <c r="BW98" i="427"/>
  <c r="FT98" i="427" s="1"/>
  <c r="IK72" i="427"/>
  <c r="IF72" i="427"/>
  <c r="BW72" i="427"/>
  <c r="FT72" i="427" s="1"/>
  <c r="IK27" i="427"/>
  <c r="BW27" i="427"/>
  <c r="FT27" i="427" s="1"/>
  <c r="IF27" i="427"/>
  <c r="FO100" i="427"/>
  <c r="FL100" i="427"/>
  <c r="FO92" i="427"/>
  <c r="FL92" i="427"/>
  <c r="IK68" i="427"/>
  <c r="BW68" i="427"/>
  <c r="FT68" i="427" s="1"/>
  <c r="IF68" i="427"/>
  <c r="IK76" i="427"/>
  <c r="BW76" i="427"/>
  <c r="FT76" i="427" s="1"/>
  <c r="IF76" i="427"/>
  <c r="IK13" i="427"/>
  <c r="IF13" i="427"/>
  <c r="BW13" i="427"/>
  <c r="FT13" i="427" s="1"/>
  <c r="BU13" i="427"/>
  <c r="IK22" i="427"/>
  <c r="BW22" i="427"/>
  <c r="FT22" i="427" s="1"/>
  <c r="IF22" i="427"/>
  <c r="IK37" i="427"/>
  <c r="IF37" i="427"/>
  <c r="BW37" i="427"/>
  <c r="FT37" i="427" s="1"/>
  <c r="IK81" i="427"/>
  <c r="IF81" i="427"/>
  <c r="BW81" i="427"/>
  <c r="FT81" i="427" s="1"/>
  <c r="BU81" i="427"/>
  <c r="IK90" i="427"/>
  <c r="IF90" i="427"/>
  <c r="BW90" i="427"/>
  <c r="FT90" i="427" s="1"/>
  <c r="IK50" i="427"/>
  <c r="BW50" i="427"/>
  <c r="FT50" i="427" s="1"/>
  <c r="IF50" i="427"/>
  <c r="IK83" i="427"/>
  <c r="BW83" i="427"/>
  <c r="FT83" i="427" s="1"/>
  <c r="IF83" i="427"/>
  <c r="IK59" i="427"/>
  <c r="BU59" i="427"/>
  <c r="BW59" i="427"/>
  <c r="FT59" i="427" s="1"/>
  <c r="IF59" i="427"/>
  <c r="IK46" i="427"/>
  <c r="HC90" i="427"/>
  <c r="HE90" i="427"/>
  <c r="HG90" i="427"/>
  <c r="HO90" i="427" s="1"/>
  <c r="HL90" i="427"/>
  <c r="HJ90" i="427"/>
  <c r="HF90" i="427"/>
  <c r="HK90" i="427"/>
  <c r="HD90" i="427"/>
  <c r="HH90" i="427"/>
  <c r="HI90" i="427"/>
  <c r="AN26" i="102"/>
  <c r="FF23" i="427"/>
  <c r="FC23" i="427"/>
  <c r="FO23" i="427" s="1"/>
  <c r="HI21" i="427"/>
  <c r="HF21" i="427"/>
  <c r="HG21" i="427"/>
  <c r="HD21" i="427"/>
  <c r="HC21" i="427"/>
  <c r="HE21" i="427"/>
  <c r="HK21" i="427"/>
  <c r="HH21" i="427"/>
  <c r="HL21" i="427"/>
  <c r="HJ21" i="427"/>
  <c r="IK100" i="427"/>
  <c r="BU88" i="427"/>
  <c r="EQ70" i="427"/>
  <c r="EU70" i="427"/>
  <c r="FB70" i="427"/>
  <c r="ER70" i="427"/>
  <c r="EY70" i="427"/>
  <c r="EZ70" i="427"/>
  <c r="EX70" i="427"/>
  <c r="ES70" i="427"/>
  <c r="EW70" i="427"/>
  <c r="ET70" i="427"/>
  <c r="EV70" i="427"/>
  <c r="HL72" i="427"/>
  <c r="HB72" i="427"/>
  <c r="HE72" i="427"/>
  <c r="HQ72" i="427" s="1"/>
  <c r="HH72" i="427"/>
  <c r="HF72" i="427"/>
  <c r="HJ72" i="427"/>
  <c r="HD72" i="427"/>
  <c r="HI72" i="427"/>
  <c r="HK72" i="427"/>
  <c r="HG72" i="427"/>
  <c r="FB43" i="427"/>
  <c r="ET43" i="427"/>
  <c r="EV43" i="427"/>
  <c r="EX43" i="427"/>
  <c r="EU43" i="427"/>
  <c r="ES43" i="427"/>
  <c r="EY43" i="427"/>
  <c r="EW43" i="427"/>
  <c r="EZ43" i="427"/>
  <c r="EQ43" i="427"/>
  <c r="AN22" i="102"/>
  <c r="IK78" i="427"/>
  <c r="AN87" i="102"/>
  <c r="DL73" i="102"/>
  <c r="FA16" i="427"/>
  <c r="EP16" i="427"/>
  <c r="BU39" i="427"/>
  <c r="DN33" i="102"/>
  <c r="HE43" i="427"/>
  <c r="HH43" i="427"/>
  <c r="HI43" i="427"/>
  <c r="HD43" i="427"/>
  <c r="HF43" i="427"/>
  <c r="HL43" i="427"/>
  <c r="HG43" i="427"/>
  <c r="HO43" i="427" s="1"/>
  <c r="HB43" i="427"/>
  <c r="HJ43" i="427"/>
  <c r="HK43" i="427"/>
  <c r="HQ24" i="427"/>
  <c r="AN66" i="102"/>
  <c r="HY51" i="427"/>
  <c r="HJ59" i="427"/>
  <c r="HC59" i="427"/>
  <c r="HH59" i="427"/>
  <c r="HE59" i="427"/>
  <c r="HG59" i="427"/>
  <c r="HL59" i="427"/>
  <c r="HI59" i="427"/>
  <c r="HD59" i="427"/>
  <c r="HK59" i="427"/>
  <c r="HF59" i="427"/>
  <c r="FA66" i="427"/>
  <c r="EP66" i="427"/>
  <c r="BW86" i="427"/>
  <c r="FT86" i="427" s="1"/>
  <c r="HQ57" i="427"/>
  <c r="IK47" i="427"/>
  <c r="IK55" i="427"/>
  <c r="HN33" i="427"/>
  <c r="DL59" i="102"/>
  <c r="DN77" i="102"/>
  <c r="BU37" i="427"/>
  <c r="BU33" i="427"/>
  <c r="IK11" i="427"/>
  <c r="IK32" i="427"/>
  <c r="HJ11" i="427"/>
  <c r="HG11" i="427"/>
  <c r="HO11" i="427" s="1"/>
  <c r="HE11" i="427"/>
  <c r="HK11" i="427"/>
  <c r="HD11" i="427"/>
  <c r="HC11" i="427"/>
  <c r="HL11" i="427"/>
  <c r="HI11" i="427"/>
  <c r="HH11" i="427"/>
  <c r="HF11" i="427"/>
  <c r="IK42" i="427"/>
  <c r="DN90" i="102"/>
  <c r="DN63" i="102"/>
  <c r="DN12" i="102"/>
  <c r="FF13" i="427"/>
  <c r="IK82" i="427"/>
  <c r="BW32" i="427"/>
  <c r="FT32" i="427" s="1"/>
  <c r="FB10" i="427"/>
  <c r="EY10" i="427"/>
  <c r="ES10" i="427"/>
  <c r="EZ10" i="427"/>
  <c r="ET10" i="427"/>
  <c r="ER10" i="427"/>
  <c r="EX10" i="427"/>
  <c r="EQ10" i="427"/>
  <c r="EW10" i="427"/>
  <c r="EV10" i="427"/>
  <c r="FA10" i="427"/>
  <c r="BU42" i="427"/>
  <c r="FC77" i="427"/>
  <c r="FO77" i="427" s="1"/>
  <c r="FB30" i="427"/>
  <c r="EU30" i="427"/>
  <c r="ES30" i="427"/>
  <c r="ET30" i="427"/>
  <c r="EY30" i="427"/>
  <c r="EW30" i="427"/>
  <c r="EZ30" i="427"/>
  <c r="EQ30" i="427"/>
  <c r="EV30" i="427"/>
  <c r="ER30" i="427"/>
  <c r="BU85" i="427"/>
  <c r="DL87" i="102"/>
  <c r="CY87" i="102"/>
  <c r="DI87" i="102"/>
  <c r="DK87" i="102" s="1"/>
  <c r="IK35" i="427"/>
  <c r="DN14" i="102"/>
  <c r="DN57" i="102"/>
  <c r="DN93" i="102"/>
  <c r="DL53" i="102"/>
  <c r="BV18" i="102"/>
  <c r="BU11" i="427"/>
  <c r="BU36" i="427"/>
  <c r="HD37" i="427"/>
  <c r="HL37" i="427"/>
  <c r="HF37" i="427"/>
  <c r="HK37" i="427"/>
  <c r="HI37" i="427"/>
  <c r="HG37" i="427"/>
  <c r="HJ37" i="427"/>
  <c r="HH37" i="427"/>
  <c r="HC37" i="427"/>
  <c r="HE37" i="427"/>
  <c r="DN76" i="102"/>
  <c r="AN8" i="102"/>
  <c r="CY26" i="102"/>
  <c r="DI26" i="102"/>
  <c r="DK26" i="102" s="1"/>
  <c r="BW54" i="427"/>
  <c r="FT54" i="427" s="1"/>
  <c r="HY83" i="427"/>
  <c r="HQ74" i="427"/>
  <c r="IF97" i="427"/>
  <c r="HY76" i="427"/>
  <c r="FB76" i="427"/>
  <c r="EZ76" i="427"/>
  <c r="EU76" i="427"/>
  <c r="ER76" i="427"/>
  <c r="EY76" i="427"/>
  <c r="ET76" i="427"/>
  <c r="EX76" i="427"/>
  <c r="ES76" i="427"/>
  <c r="EW76" i="427"/>
  <c r="EV76" i="427"/>
  <c r="FF50" i="427"/>
  <c r="DL86" i="102"/>
  <c r="BV23" i="102"/>
  <c r="IK95" i="427"/>
  <c r="ER43" i="427"/>
  <c r="IK25" i="427"/>
  <c r="FL53" i="427"/>
  <c r="FC53" i="427"/>
  <c r="FO53" i="427" s="1"/>
  <c r="HY26" i="427"/>
  <c r="FB52" i="427"/>
  <c r="EQ52" i="427"/>
  <c r="EX52" i="427"/>
  <c r="EW52" i="427"/>
  <c r="EU52" i="427"/>
  <c r="ES52" i="427"/>
  <c r="EZ52" i="427"/>
  <c r="ET52" i="427"/>
  <c r="EV52" i="427"/>
  <c r="EY52" i="427"/>
  <c r="FA52" i="427"/>
  <c r="CY78" i="102"/>
  <c r="DI78" i="102"/>
  <c r="DK78" i="102" s="1"/>
  <c r="CY66" i="102"/>
  <c r="DI66" i="102"/>
  <c r="DK66" i="102" s="1"/>
  <c r="DL40" i="102"/>
  <c r="DL13" i="102"/>
  <c r="DN94" i="102"/>
  <c r="DM94" i="102"/>
  <c r="DN65" i="102"/>
  <c r="CY65" i="102"/>
  <c r="DI65" i="102"/>
  <c r="DK65" i="102" s="1"/>
  <c r="CY83" i="102"/>
  <c r="DI83" i="102"/>
  <c r="DK83" i="102" s="1"/>
  <c r="DN97" i="102"/>
  <c r="DN11" i="102"/>
  <c r="DL18" i="102"/>
  <c r="DL17" i="102"/>
  <c r="DN79" i="102"/>
  <c r="DL15" i="102"/>
  <c r="CY50" i="102"/>
  <c r="DI50" i="102"/>
  <c r="DK50" i="102" s="1"/>
  <c r="DN62" i="102"/>
  <c r="DL61" i="102"/>
  <c r="DL38" i="102"/>
  <c r="DL23" i="102"/>
  <c r="CY64" i="102"/>
  <c r="DI64" i="102"/>
  <c r="DK64" i="102" s="1"/>
  <c r="DN75" i="102"/>
  <c r="EA10" i="102"/>
  <c r="AS10" i="102"/>
  <c r="IF42" i="427"/>
  <c r="DN21" i="102"/>
  <c r="HQ16" i="427"/>
  <c r="HD9" i="427"/>
  <c r="HF9" i="427"/>
  <c r="HL9" i="427"/>
  <c r="HH9" i="427"/>
  <c r="HI9" i="427"/>
  <c r="HK9" i="427"/>
  <c r="HC9" i="427"/>
  <c r="HG9" i="427"/>
  <c r="HJ9" i="427"/>
  <c r="HE9" i="427"/>
  <c r="DM90" i="102"/>
  <c r="CY90" i="102"/>
  <c r="DI90" i="102"/>
  <c r="DK90" i="102" s="1"/>
  <c r="CY63" i="102"/>
  <c r="DI63" i="102"/>
  <c r="DK63" i="102" s="1"/>
  <c r="DL12" i="102"/>
  <c r="BU47" i="427"/>
  <c r="DL52" i="102"/>
  <c r="CY60" i="102"/>
  <c r="DI60" i="102"/>
  <c r="DK60" i="102" s="1"/>
  <c r="EU10" i="427"/>
  <c r="CY71" i="102"/>
  <c r="DI71" i="102"/>
  <c r="DK71" i="102" s="1"/>
  <c r="DL67" i="102"/>
  <c r="FL83" i="427"/>
  <c r="FC83" i="427"/>
  <c r="HD100" i="427"/>
  <c r="HE100" i="427"/>
  <c r="HH100" i="427"/>
  <c r="HK100" i="427"/>
  <c r="HL100" i="427"/>
  <c r="HI100" i="427"/>
  <c r="HG100" i="427"/>
  <c r="HO100" i="427" s="1"/>
  <c r="HJ100" i="427"/>
  <c r="HC100" i="427"/>
  <c r="HN100" i="427" s="1"/>
  <c r="HF100" i="427"/>
  <c r="IK48" i="427"/>
  <c r="EX30" i="427"/>
  <c r="FB51" i="427"/>
  <c r="ET51" i="427"/>
  <c r="ES51" i="427"/>
  <c r="EW51" i="427"/>
  <c r="EX51" i="427"/>
  <c r="EU51" i="427"/>
  <c r="EY51" i="427"/>
  <c r="EZ51" i="427"/>
  <c r="EQ51" i="427"/>
  <c r="EV51" i="427"/>
  <c r="DM87" i="102"/>
  <c r="DL57" i="102"/>
  <c r="EY18" i="427"/>
  <c r="FB18" i="427"/>
  <c r="ES18" i="427"/>
  <c r="EQ18" i="427"/>
  <c r="EZ18" i="427"/>
  <c r="EW18" i="427"/>
  <c r="EX18" i="427"/>
  <c r="ER18" i="427"/>
  <c r="EU18" i="427"/>
  <c r="EV18" i="427"/>
  <c r="FA18" i="427"/>
  <c r="DN45" i="102"/>
  <c r="DN29" i="102"/>
  <c r="FB41" i="427"/>
  <c r="EZ41" i="427"/>
  <c r="EY41" i="427"/>
  <c r="ES41" i="427"/>
  <c r="ET41" i="427"/>
  <c r="EV41" i="427"/>
  <c r="EW41" i="427"/>
  <c r="EU41" i="427"/>
  <c r="ER41" i="427"/>
  <c r="FA41" i="427"/>
  <c r="EX41" i="427"/>
  <c r="HB37" i="427"/>
  <c r="DN58" i="102"/>
  <c r="DL26" i="102"/>
  <c r="DN26" i="102"/>
  <c r="FB42" i="427"/>
  <c r="EQ42" i="427"/>
  <c r="EV42" i="427"/>
  <c r="ES42" i="427"/>
  <c r="EY42" i="427"/>
  <c r="EX42" i="427"/>
  <c r="EZ42" i="427"/>
  <c r="EW42" i="427"/>
  <c r="EU42" i="427"/>
  <c r="FA42" i="427"/>
  <c r="ER42" i="427"/>
  <c r="HJ88" i="427"/>
  <c r="HG88" i="427"/>
  <c r="HF88" i="427"/>
  <c r="HH88" i="427"/>
  <c r="HD88" i="427"/>
  <c r="HI88" i="427"/>
  <c r="HE88" i="427"/>
  <c r="HQ88" i="427" s="1"/>
  <c r="HC88" i="427"/>
  <c r="HL88" i="427"/>
  <c r="HK88" i="427"/>
  <c r="HO74" i="427"/>
  <c r="IF45" i="427"/>
  <c r="FF77" i="427"/>
  <c r="FB71" i="427"/>
  <c r="ET71" i="427"/>
  <c r="EY71" i="427"/>
  <c r="ER71" i="427"/>
  <c r="EW71" i="427"/>
  <c r="EU71" i="427"/>
  <c r="EZ71" i="427"/>
  <c r="EV71" i="427"/>
  <c r="FA71" i="427"/>
  <c r="EX71" i="427"/>
  <c r="ES71" i="427"/>
  <c r="HQ56" i="427"/>
  <c r="BU56" i="427"/>
  <c r="HY16" i="427"/>
  <c r="HZ16" i="427"/>
  <c r="FC9" i="427"/>
  <c r="FO9" i="427" s="1"/>
  <c r="DM27" i="102"/>
  <c r="IF47" i="427"/>
  <c r="HY34" i="427"/>
  <c r="HZ34" i="427"/>
  <c r="BV51" i="102"/>
  <c r="HQ53" i="427"/>
  <c r="DN44" i="102"/>
  <c r="HZ26" i="427"/>
  <c r="ER52" i="427"/>
  <c r="BW48" i="427"/>
  <c r="FT48" i="427" s="1"/>
  <c r="DN78" i="102"/>
  <c r="CY89" i="102"/>
  <c r="DI89" i="102"/>
  <c r="DK89" i="102" s="1"/>
  <c r="DN47" i="102"/>
  <c r="DL46" i="102"/>
  <c r="DM65" i="102"/>
  <c r="CZ83" i="102"/>
  <c r="DP83" i="102" s="1"/>
  <c r="AR83" i="102" s="1"/>
  <c r="DM97" i="102"/>
  <c r="CY91" i="102"/>
  <c r="DI91" i="102"/>
  <c r="DK91" i="102" s="1"/>
  <c r="DL43" i="102"/>
  <c r="DN80" i="102"/>
  <c r="DL80" i="102"/>
  <c r="DL11" i="102"/>
  <c r="CY84" i="102"/>
  <c r="DI84" i="102"/>
  <c r="DK84" i="102" s="1"/>
  <c r="CZ54" i="102"/>
  <c r="DP54" i="102" s="1"/>
  <c r="AR54" i="102" s="1"/>
  <c r="CY100" i="102"/>
  <c r="DI100" i="102"/>
  <c r="DK100" i="102" s="1"/>
  <c r="CY32" i="102"/>
  <c r="DI32" i="102"/>
  <c r="DK32" i="102" s="1"/>
  <c r="DI15" i="102"/>
  <c r="DK15" i="102" s="1"/>
  <c r="CY15" i="102"/>
  <c r="DN50" i="102"/>
  <c r="DM61" i="102"/>
  <c r="DL74" i="102"/>
  <c r="CZ64" i="102"/>
  <c r="DP64" i="102" s="1"/>
  <c r="AR64" i="102" s="1"/>
  <c r="CY95" i="102"/>
  <c r="DI95" i="102"/>
  <c r="DK95" i="102" s="1"/>
  <c r="DN95" i="102"/>
  <c r="DL75" i="102"/>
  <c r="DL37" i="102"/>
  <c r="DN69" i="102"/>
  <c r="DN36" i="102"/>
  <c r="ET74" i="427"/>
  <c r="EY74" i="427"/>
  <c r="FB74" i="427"/>
  <c r="EU74" i="427"/>
  <c r="EX74" i="427"/>
  <c r="EZ74" i="427"/>
  <c r="EV74" i="427"/>
  <c r="ER74" i="427"/>
  <c r="ES74" i="427"/>
  <c r="EW74" i="427"/>
  <c r="FO63" i="427"/>
  <c r="FL63" i="427"/>
  <c r="DN92" i="102"/>
  <c r="DM68" i="102"/>
  <c r="FL24" i="427"/>
  <c r="HB21" i="427"/>
  <c r="IK40" i="427"/>
  <c r="DN31" i="102"/>
  <c r="HN78" i="427"/>
  <c r="DM33" i="102"/>
  <c r="HF77" i="427"/>
  <c r="HI77" i="427"/>
  <c r="HB77" i="427"/>
  <c r="HK77" i="427"/>
  <c r="HD77" i="427"/>
  <c r="HG77" i="427"/>
  <c r="HO77" i="427" s="1"/>
  <c r="HJ77" i="427"/>
  <c r="HH77" i="427"/>
  <c r="HE77" i="427"/>
  <c r="HL77" i="427"/>
  <c r="DL31" i="102"/>
  <c r="HZ57" i="427"/>
  <c r="HY57" i="427"/>
  <c r="CY35" i="102"/>
  <c r="DI35" i="102"/>
  <c r="DK35" i="102" s="1"/>
  <c r="BW17" i="427"/>
  <c r="FT17" i="427" s="1"/>
  <c r="BU28" i="427"/>
  <c r="DN24" i="102"/>
  <c r="DO90" i="102"/>
  <c r="HQ84" i="427"/>
  <c r="CY12" i="102"/>
  <c r="DI12" i="102"/>
  <c r="DK12" i="102" s="1"/>
  <c r="FB33" i="427"/>
  <c r="EZ33" i="427"/>
  <c r="EW33" i="427"/>
  <c r="ER33" i="427"/>
  <c r="EX33" i="427"/>
  <c r="EU33" i="427"/>
  <c r="ET33" i="427"/>
  <c r="EY33" i="427"/>
  <c r="EV33" i="427"/>
  <c r="ES33" i="427"/>
  <c r="CY52" i="102"/>
  <c r="DI52" i="102"/>
  <c r="DK52" i="102" s="1"/>
  <c r="BU45" i="427"/>
  <c r="CZ71" i="102"/>
  <c r="DP71" i="102" s="1"/>
  <c r="AR71" i="102" s="1"/>
  <c r="DN67" i="102"/>
  <c r="BU54" i="427"/>
  <c r="BU90" i="427"/>
  <c r="HN74" i="427"/>
  <c r="HQ89" i="427"/>
  <c r="HZ69" i="427"/>
  <c r="FB32" i="427"/>
  <c r="EX32" i="427"/>
  <c r="EU32" i="427"/>
  <c r="EQ32" i="427"/>
  <c r="ES32" i="427"/>
  <c r="EW32" i="427"/>
  <c r="EY32" i="427"/>
  <c r="EV32" i="427"/>
  <c r="ET32" i="427"/>
  <c r="FA32" i="427"/>
  <c r="EZ32" i="427"/>
  <c r="FL57" i="427"/>
  <c r="FC57" i="427"/>
  <c r="FC50" i="427"/>
  <c r="FO50" i="427" s="1"/>
  <c r="FL50" i="427"/>
  <c r="DN87" i="102"/>
  <c r="HD8" i="427"/>
  <c r="HK8" i="427"/>
  <c r="HI8" i="427"/>
  <c r="HG8" i="427"/>
  <c r="HL8" i="427"/>
  <c r="HJ8" i="427"/>
  <c r="HE8" i="427"/>
  <c r="HF8" i="427"/>
  <c r="HH8" i="427"/>
  <c r="HC8" i="427"/>
  <c r="DL28" i="102"/>
  <c r="HY20" i="427"/>
  <c r="IF12" i="427"/>
  <c r="BV13" i="102"/>
  <c r="DN16" i="102"/>
  <c r="CY93" i="102"/>
  <c r="DI93" i="102"/>
  <c r="DK93" i="102" s="1"/>
  <c r="DN82" i="102"/>
  <c r="CY82" i="102"/>
  <c r="DJ82" i="102" s="1"/>
  <c r="BX82" i="427" s="1"/>
  <c r="DI82" i="102"/>
  <c r="DK82" i="102" s="1"/>
  <c r="FD89" i="427"/>
  <c r="BU27" i="427"/>
  <c r="FC41" i="427"/>
  <c r="FO41" i="427" s="1"/>
  <c r="FC28" i="427"/>
  <c r="FO28" i="427" s="1"/>
  <c r="HN34" i="427"/>
  <c r="DL76" i="102"/>
  <c r="BV8" i="102"/>
  <c r="IF40" i="427"/>
  <c r="HN88" i="427"/>
  <c r="IK87" i="427"/>
  <c r="FB58" i="427"/>
  <c r="EU58" i="427"/>
  <c r="EZ58" i="427"/>
  <c r="ET58" i="427"/>
  <c r="ES58" i="427"/>
  <c r="EQ58" i="427"/>
  <c r="EX58" i="427"/>
  <c r="EY58" i="427"/>
  <c r="EW58" i="427"/>
  <c r="EV58" i="427"/>
  <c r="FA58" i="427"/>
  <c r="ET14" i="427"/>
  <c r="FB14" i="427"/>
  <c r="EY14" i="427"/>
  <c r="EX14" i="427"/>
  <c r="ES14" i="427"/>
  <c r="EW14" i="427"/>
  <c r="EQ14" i="427"/>
  <c r="EV14" i="427"/>
  <c r="EZ14" i="427"/>
  <c r="EU14" i="427"/>
  <c r="HF64" i="427"/>
  <c r="HI64" i="427"/>
  <c r="HC64" i="427"/>
  <c r="HK64" i="427"/>
  <c r="HH64" i="427"/>
  <c r="HG64" i="427"/>
  <c r="HO64" i="427" s="1"/>
  <c r="HD64" i="427"/>
  <c r="HN64" i="427" s="1"/>
  <c r="HL64" i="427"/>
  <c r="HE64" i="427"/>
  <c r="HJ64" i="427"/>
  <c r="FC71" i="427"/>
  <c r="FO71" i="427" s="1"/>
  <c r="FH54" i="427"/>
  <c r="IF25" i="427"/>
  <c r="DN27" i="102"/>
  <c r="IF67" i="427"/>
  <c r="AN51" i="102"/>
  <c r="DL44" i="102"/>
  <c r="DQ8" i="102"/>
  <c r="AN67" i="102"/>
  <c r="DL20" i="102"/>
  <c r="ET42" i="427"/>
  <c r="DL78" i="102"/>
  <c r="DM89" i="102"/>
  <c r="DM47" i="102"/>
  <c r="DL47" i="102"/>
  <c r="DM99" i="102"/>
  <c r="DL56" i="102"/>
  <c r="CY46" i="102"/>
  <c r="DI46" i="102"/>
  <c r="DK46" i="102" s="1"/>
  <c r="CY40" i="102"/>
  <c r="CZ40" i="102" s="1"/>
  <c r="DI40" i="102"/>
  <c r="DK40" i="102" s="1"/>
  <c r="CY13" i="102"/>
  <c r="DI13" i="102"/>
  <c r="DK13" i="102" s="1"/>
  <c r="DO83" i="102"/>
  <c r="DJ83" i="102"/>
  <c r="BX83" i="427" s="1"/>
  <c r="IM83" i="427" s="1"/>
  <c r="DL83" i="102"/>
  <c r="CY98" i="102"/>
  <c r="DI98" i="102"/>
  <c r="DK98" i="102" s="1"/>
  <c r="CY97" i="102"/>
  <c r="DI97" i="102"/>
  <c r="DK97" i="102" s="1"/>
  <c r="DN43" i="102"/>
  <c r="DM80" i="102"/>
  <c r="DM11" i="102"/>
  <c r="CY54" i="102"/>
  <c r="DI54" i="102"/>
  <c r="DK54" i="102" s="1"/>
  <c r="DI18" i="102"/>
  <c r="DK18" i="102" s="1"/>
  <c r="CY18" i="102"/>
  <c r="DN18" i="102"/>
  <c r="DL100" i="102"/>
  <c r="CZ51" i="102"/>
  <c r="DP51" i="102" s="1"/>
  <c r="AR51" i="102" s="1"/>
  <c r="HN39" i="427"/>
  <c r="DL41" i="102"/>
  <c r="CY38" i="102"/>
  <c r="DI38" i="102"/>
  <c r="DK38" i="102" s="1"/>
  <c r="DO74" i="102"/>
  <c r="CY75" i="102"/>
  <c r="DI75" i="102"/>
  <c r="DK75" i="102" s="1"/>
  <c r="DN37" i="102"/>
  <c r="DL69" i="102"/>
  <c r="DL36" i="102"/>
  <c r="IK52" i="427"/>
  <c r="DL9" i="102"/>
  <c r="FC21" i="427"/>
  <c r="IK60" i="427"/>
  <c r="HF65" i="427"/>
  <c r="HJ65" i="427"/>
  <c r="HH65" i="427"/>
  <c r="HD65" i="427"/>
  <c r="HE65" i="427"/>
  <c r="HI65" i="427"/>
  <c r="HG65" i="427"/>
  <c r="HO65" i="427" s="1"/>
  <c r="HK65" i="427"/>
  <c r="HC65" i="427"/>
  <c r="HN65" i="427" s="1"/>
  <c r="HL65" i="427"/>
  <c r="IK70" i="427"/>
  <c r="BW40" i="427"/>
  <c r="FT40" i="427" s="1"/>
  <c r="ED26" i="102"/>
  <c r="FC78" i="427"/>
  <c r="FO78" i="427" s="1"/>
  <c r="IF52" i="427"/>
  <c r="FF69" i="427"/>
  <c r="HQ83" i="427"/>
  <c r="HQ28" i="427"/>
  <c r="FL65" i="427"/>
  <c r="FC65" i="427"/>
  <c r="FO65" i="427" s="1"/>
  <c r="IK66" i="427"/>
  <c r="IF55" i="427"/>
  <c r="DL34" i="102"/>
  <c r="IF43" i="427"/>
  <c r="FE54" i="427"/>
  <c r="FG54" i="427" s="1"/>
  <c r="FP54" i="427" s="1"/>
  <c r="DN88" i="102"/>
  <c r="FB88" i="427"/>
  <c r="EV88" i="427"/>
  <c r="EX88" i="427"/>
  <c r="EU88" i="427"/>
  <c r="EZ88" i="427"/>
  <c r="ER88" i="427"/>
  <c r="EW88" i="427"/>
  <c r="ET88" i="427"/>
  <c r="EY88" i="427"/>
  <c r="ES88" i="427"/>
  <c r="FC88" i="427" s="1"/>
  <c r="HB99" i="427"/>
  <c r="HK99" i="427"/>
  <c r="HG99" i="427"/>
  <c r="HE99" i="427"/>
  <c r="HL99" i="427"/>
  <c r="HY99" i="427" s="1"/>
  <c r="HH99" i="427"/>
  <c r="HD99" i="427"/>
  <c r="HI99" i="427"/>
  <c r="HJ99" i="427"/>
  <c r="HF99" i="427"/>
  <c r="FC95" i="427"/>
  <c r="FO95" i="427" s="1"/>
  <c r="FL95" i="427"/>
  <c r="FL82" i="427"/>
  <c r="FC82" i="427"/>
  <c r="FO82" i="427" s="1"/>
  <c r="FB60" i="427"/>
  <c r="ET60" i="427"/>
  <c r="EY60" i="427"/>
  <c r="EZ60" i="427"/>
  <c r="EU60" i="427"/>
  <c r="ES60" i="427"/>
  <c r="EX60" i="427"/>
  <c r="EW60" i="427"/>
  <c r="EV60" i="427"/>
  <c r="ER60" i="427"/>
  <c r="BW47" i="427"/>
  <c r="FT47" i="427" s="1"/>
  <c r="HQ94" i="427"/>
  <c r="HZ85" i="427"/>
  <c r="HY85" i="427"/>
  <c r="CY68" i="102"/>
  <c r="DI68" i="102"/>
  <c r="DK68" i="102" s="1"/>
  <c r="BW70" i="427"/>
  <c r="FT70" i="427" s="1"/>
  <c r="IF17" i="427"/>
  <c r="DL72" i="102"/>
  <c r="FB98" i="427"/>
  <c r="EQ98" i="427"/>
  <c r="EV98" i="427"/>
  <c r="EX98" i="427"/>
  <c r="EU98" i="427"/>
  <c r="ES98" i="427"/>
  <c r="EZ98" i="427"/>
  <c r="EY98" i="427"/>
  <c r="ET98" i="427"/>
  <c r="EW98" i="427"/>
  <c r="FB78" i="427"/>
  <c r="ES78" i="427"/>
  <c r="EU78" i="427"/>
  <c r="ET78" i="427"/>
  <c r="EZ78" i="427"/>
  <c r="EY78" i="427"/>
  <c r="EX78" i="427"/>
  <c r="EW78" i="427"/>
  <c r="ER78" i="427"/>
  <c r="EV78" i="427"/>
  <c r="FB19" i="427"/>
  <c r="EQ19" i="427"/>
  <c r="EZ19" i="427"/>
  <c r="ER19" i="427"/>
  <c r="EW19" i="427"/>
  <c r="EU19" i="427"/>
  <c r="EV19" i="427"/>
  <c r="EX19" i="427"/>
  <c r="ES19" i="427"/>
  <c r="ET19" i="427"/>
  <c r="EY19" i="427"/>
  <c r="BW52" i="427"/>
  <c r="FT52" i="427" s="1"/>
  <c r="HO83" i="427"/>
  <c r="EZ61" i="427"/>
  <c r="FB61" i="427"/>
  <c r="EQ61" i="427"/>
  <c r="ES61" i="427"/>
  <c r="EW61" i="427"/>
  <c r="EY61" i="427"/>
  <c r="EU61" i="427"/>
  <c r="EV61" i="427"/>
  <c r="ER61" i="427"/>
  <c r="ET61" i="427"/>
  <c r="EX61" i="427"/>
  <c r="DN34" i="102"/>
  <c r="FB36" i="427"/>
  <c r="EV36" i="427"/>
  <c r="EZ36" i="427"/>
  <c r="EY36" i="427"/>
  <c r="ER36" i="427"/>
  <c r="ET36" i="427"/>
  <c r="EX36" i="427"/>
  <c r="EW36" i="427"/>
  <c r="ES36" i="427"/>
  <c r="EU36" i="427"/>
  <c r="BV46" i="102"/>
  <c r="CY96" i="102"/>
  <c r="CZ96" i="102" s="1"/>
  <c r="DI96" i="102"/>
  <c r="DK96" i="102" s="1"/>
  <c r="HO17" i="427"/>
  <c r="HC77" i="427"/>
  <c r="DM31" i="102"/>
  <c r="HJ92" i="427"/>
  <c r="HI92" i="427"/>
  <c r="HG92" i="427"/>
  <c r="HO92" i="427" s="1"/>
  <c r="HE92" i="427"/>
  <c r="HH92" i="427"/>
  <c r="HL92" i="427"/>
  <c r="HC92" i="427"/>
  <c r="HF92" i="427"/>
  <c r="HK92" i="427"/>
  <c r="HD92" i="427"/>
  <c r="HQ34" i="427"/>
  <c r="HN19" i="427"/>
  <c r="IK62" i="427"/>
  <c r="HZ56" i="427"/>
  <c r="HY56" i="427"/>
  <c r="DM77" i="102"/>
  <c r="CY55" i="102"/>
  <c r="DJ55" i="102" s="1"/>
  <c r="BX55" i="427" s="1"/>
  <c r="DI55" i="102"/>
  <c r="DK55" i="102" s="1"/>
  <c r="DM70" i="102"/>
  <c r="IK29" i="427"/>
  <c r="DN85" i="102"/>
  <c r="CZ90" i="102"/>
  <c r="DP90" i="102" s="1"/>
  <c r="AR90" i="102" s="1"/>
  <c r="CZ63" i="102"/>
  <c r="DP63" i="102" s="1"/>
  <c r="AR63" i="102" s="1"/>
  <c r="DL63" i="102"/>
  <c r="EQ27" i="427"/>
  <c r="DM52" i="102"/>
  <c r="DN60" i="102"/>
  <c r="FD63" i="427"/>
  <c r="IF60" i="427"/>
  <c r="DL71" i="102"/>
  <c r="HH38" i="427"/>
  <c r="HD38" i="427"/>
  <c r="HF38" i="427"/>
  <c r="HK38" i="427"/>
  <c r="HL38" i="427"/>
  <c r="HI38" i="427"/>
  <c r="HJ38" i="427"/>
  <c r="HG38" i="427"/>
  <c r="HO38" i="427" s="1"/>
  <c r="HE38" i="427"/>
  <c r="HC38" i="427"/>
  <c r="FB87" i="427"/>
  <c r="EW87" i="427"/>
  <c r="EQ87" i="427"/>
  <c r="EV87" i="427"/>
  <c r="ET87" i="427"/>
  <c r="ER87" i="427"/>
  <c r="ES87" i="427"/>
  <c r="FA87" i="427"/>
  <c r="EZ87" i="427"/>
  <c r="EX87" i="427"/>
  <c r="EY87" i="427"/>
  <c r="HN87" i="427"/>
  <c r="ER32" i="427"/>
  <c r="BU29" i="427"/>
  <c r="IK30" i="427"/>
  <c r="HB8" i="427"/>
  <c r="HN8" i="427" s="1"/>
  <c r="DM14" i="102"/>
  <c r="DN28" i="102"/>
  <c r="AN13" i="102"/>
  <c r="HN14" i="427"/>
  <c r="DO16" i="102"/>
  <c r="DL82" i="102"/>
  <c r="CY53" i="102"/>
  <c r="DI53" i="102"/>
  <c r="DK53" i="102" s="1"/>
  <c r="DM53" i="102"/>
  <c r="DJ45" i="102"/>
  <c r="BX45" i="427" s="1"/>
  <c r="IM45" i="427" s="1"/>
  <c r="CY45" i="102"/>
  <c r="DI45" i="102"/>
  <c r="DK45" i="102" s="1"/>
  <c r="DL29" i="102"/>
  <c r="HN17" i="427"/>
  <c r="BW66" i="427"/>
  <c r="FT66" i="427" s="1"/>
  <c r="CY76" i="102"/>
  <c r="DJ76" i="102" s="1"/>
  <c r="BX76" i="427" s="1"/>
  <c r="DI76" i="102"/>
  <c r="DK76" i="102" s="1"/>
  <c r="ED29" i="102"/>
  <c r="CZ26" i="102"/>
  <c r="DP26" i="102" s="1"/>
  <c r="AR26" i="102" s="1"/>
  <c r="FF83" i="427"/>
  <c r="HN97" i="427"/>
  <c r="ER58" i="427"/>
  <c r="FD77" i="427"/>
  <c r="HE49" i="427"/>
  <c r="HJ49" i="427"/>
  <c r="HC49" i="427"/>
  <c r="HH49" i="427"/>
  <c r="HG49" i="427"/>
  <c r="HL49" i="427"/>
  <c r="HD49" i="427"/>
  <c r="HK49" i="427"/>
  <c r="HI49" i="427"/>
  <c r="HF49" i="427"/>
  <c r="ER14" i="427"/>
  <c r="HQ35" i="427"/>
  <c r="AN25" i="102"/>
  <c r="CY86" i="102"/>
  <c r="DI86" i="102"/>
  <c r="DK86" i="102" s="1"/>
  <c r="HL15" i="427"/>
  <c r="HD15" i="427"/>
  <c r="HE15" i="427"/>
  <c r="HK15" i="427"/>
  <c r="HG15" i="427"/>
  <c r="HO15" i="427" s="1"/>
  <c r="HB15" i="427"/>
  <c r="HH15" i="427"/>
  <c r="HI15" i="427"/>
  <c r="HF15" i="427"/>
  <c r="HJ15" i="427"/>
  <c r="HC41" i="427"/>
  <c r="HL41" i="427"/>
  <c r="HG41" i="427"/>
  <c r="HO41" i="427" s="1"/>
  <c r="HH41" i="427"/>
  <c r="HE41" i="427"/>
  <c r="HK41" i="427"/>
  <c r="HJ41" i="427"/>
  <c r="HI41" i="427"/>
  <c r="HF41" i="427"/>
  <c r="HD41" i="427"/>
  <c r="FB93" i="427"/>
  <c r="EZ93" i="427"/>
  <c r="EQ93" i="427"/>
  <c r="EY93" i="427"/>
  <c r="ET93" i="427"/>
  <c r="EU93" i="427"/>
  <c r="EV93" i="427"/>
  <c r="EX93" i="427"/>
  <c r="ES93" i="427"/>
  <c r="EW93" i="427"/>
  <c r="CY20" i="102"/>
  <c r="DI20" i="102"/>
  <c r="DK20" i="102" s="1"/>
  <c r="FA30" i="427"/>
  <c r="DN22" i="102"/>
  <c r="DM66" i="102"/>
  <c r="DM30" i="102"/>
  <c r="DL99" i="102"/>
  <c r="DN46" i="102"/>
  <c r="DL94" i="102"/>
  <c r="DM83" i="102"/>
  <c r="CZ98" i="102"/>
  <c r="DP98" i="102" s="1"/>
  <c r="AR98" i="102" s="1"/>
  <c r="DL97" i="102"/>
  <c r="DM43" i="102"/>
  <c r="DN49" i="102"/>
  <c r="CY49" i="102"/>
  <c r="CZ49" i="102" s="1"/>
  <c r="DI49" i="102"/>
  <c r="DK49" i="102" s="1"/>
  <c r="DL81" i="102"/>
  <c r="DN100" i="102"/>
  <c r="CZ32" i="102"/>
  <c r="DP32" i="102" s="1"/>
  <c r="AR32" i="102" s="1"/>
  <c r="DN32" i="102"/>
  <c r="CY79" i="102"/>
  <c r="DI79" i="102"/>
  <c r="DK79" i="102" s="1"/>
  <c r="CZ15" i="102"/>
  <c r="DP15" i="102" s="1"/>
  <c r="AR15" i="102" s="1"/>
  <c r="DN41" i="102"/>
  <c r="CZ62" i="102"/>
  <c r="DP62" i="102" s="1"/>
  <c r="AR62" i="102" s="1"/>
  <c r="CY61" i="102"/>
  <c r="CZ61" i="102" s="1"/>
  <c r="DI61" i="102"/>
  <c r="DK61" i="102" s="1"/>
  <c r="DM39" i="102"/>
  <c r="DM38" i="102"/>
  <c r="CZ74" i="102"/>
  <c r="DP74" i="102" s="1"/>
  <c r="AR74" i="102" s="1"/>
  <c r="DL42" i="102"/>
  <c r="DN42" i="102"/>
  <c r="DI23" i="102"/>
  <c r="DK23" i="102" s="1"/>
  <c r="CY23" i="102"/>
  <c r="CZ95" i="102"/>
  <c r="DP95" i="102" s="1"/>
  <c r="AR95" i="102" s="1"/>
  <c r="DM25" i="102"/>
  <c r="DM37" i="102"/>
  <c r="CY69" i="102"/>
  <c r="DI69" i="102"/>
  <c r="DK69" i="102" s="1"/>
  <c r="CY36" i="102"/>
  <c r="DI36" i="102"/>
  <c r="DK36" i="102" s="1"/>
  <c r="FB79" i="427"/>
  <c r="EW79" i="427"/>
  <c r="EU79" i="427"/>
  <c r="ES79" i="427"/>
  <c r="EX79" i="427"/>
  <c r="EY79" i="427"/>
  <c r="EZ79" i="427"/>
  <c r="FA79" i="427"/>
  <c r="ER79" i="427"/>
  <c r="ET79" i="427"/>
  <c r="EV79" i="427"/>
  <c r="HB90" i="427"/>
  <c r="FB29" i="427"/>
  <c r="ET29" i="427"/>
  <c r="EU29" i="427"/>
  <c r="EV29" i="427"/>
  <c r="EW29" i="427"/>
  <c r="EZ29" i="427"/>
  <c r="EY29" i="427"/>
  <c r="ES29" i="427"/>
  <c r="FC29" i="427" s="1"/>
  <c r="EX29" i="427"/>
  <c r="ER29" i="427"/>
  <c r="FA29" i="427"/>
  <c r="FA49" i="427"/>
  <c r="EP49" i="427"/>
  <c r="FD95" i="427"/>
  <c r="HZ35" i="427"/>
  <c r="HY35" i="427"/>
  <c r="IK97" i="427"/>
  <c r="IK54" i="427"/>
  <c r="IK17" i="427"/>
  <c r="ED83" i="102"/>
  <c r="FB91" i="427"/>
  <c r="EV91" i="427"/>
  <c r="EW91" i="427"/>
  <c r="EU91" i="427"/>
  <c r="ES91" i="427"/>
  <c r="EY91" i="427"/>
  <c r="ET91" i="427"/>
  <c r="ER91" i="427"/>
  <c r="EZ91" i="427"/>
  <c r="EX91" i="427"/>
  <c r="HZ99" i="427"/>
  <c r="HQ51" i="427"/>
  <c r="BU69" i="427"/>
  <c r="DL92" i="102"/>
  <c r="FA99" i="427"/>
  <c r="EP99" i="427"/>
  <c r="HF91" i="427"/>
  <c r="HN91" i="427" s="1"/>
  <c r="HL91" i="427"/>
  <c r="HH91" i="427"/>
  <c r="HE91" i="427"/>
  <c r="HG91" i="427"/>
  <c r="HD91" i="427"/>
  <c r="HJ91" i="427"/>
  <c r="HC91" i="427"/>
  <c r="HK91" i="427"/>
  <c r="HI91" i="427"/>
  <c r="DO68" i="102"/>
  <c r="FF24" i="427"/>
  <c r="FB46" i="427"/>
  <c r="ES46" i="427"/>
  <c r="EV46" i="427"/>
  <c r="EZ46" i="427"/>
  <c r="ET46" i="427"/>
  <c r="ER46" i="427"/>
  <c r="EY46" i="427"/>
  <c r="EU46" i="427"/>
  <c r="EW46" i="427"/>
  <c r="FA46" i="427"/>
  <c r="EX46" i="427"/>
  <c r="DM72" i="102"/>
  <c r="IK23" i="427"/>
  <c r="BW55" i="427"/>
  <c r="FT55" i="427" s="1"/>
  <c r="BU34" i="427"/>
  <c r="HI55" i="427"/>
  <c r="HK55" i="427"/>
  <c r="HD55" i="427"/>
  <c r="HE55" i="427"/>
  <c r="HG55" i="427"/>
  <c r="HO55" i="427" s="1"/>
  <c r="HL55" i="427"/>
  <c r="HC55" i="427"/>
  <c r="HJ55" i="427"/>
  <c r="HF55" i="427"/>
  <c r="HH55" i="427"/>
  <c r="BU8" i="427"/>
  <c r="FC36" i="427"/>
  <c r="FO36" i="427" s="1"/>
  <c r="FB12" i="427"/>
  <c r="EV12" i="427"/>
  <c r="EY12" i="427"/>
  <c r="EX12" i="427"/>
  <c r="ES12" i="427"/>
  <c r="EZ12" i="427"/>
  <c r="EW12" i="427"/>
  <c r="ER12" i="427"/>
  <c r="ET12" i="427"/>
  <c r="EU12" i="427"/>
  <c r="FA12" i="427"/>
  <c r="BW82" i="427"/>
  <c r="FT82" i="427" s="1"/>
  <c r="BU78" i="427"/>
  <c r="DM96" i="102"/>
  <c r="FB38" i="427"/>
  <c r="EQ38" i="427"/>
  <c r="EX38" i="427"/>
  <c r="EV38" i="427"/>
  <c r="EY38" i="427"/>
  <c r="EU38" i="427"/>
  <c r="EW38" i="427"/>
  <c r="ET38" i="427"/>
  <c r="EZ38" i="427"/>
  <c r="ES38" i="427"/>
  <c r="ET84" i="427"/>
  <c r="FB84" i="427"/>
  <c r="EU84" i="427"/>
  <c r="EY84" i="427"/>
  <c r="ER84" i="427"/>
  <c r="EW84" i="427"/>
  <c r="EZ84" i="427"/>
  <c r="EV84" i="427"/>
  <c r="ES84" i="427"/>
  <c r="EX84" i="427"/>
  <c r="HB92" i="427"/>
  <c r="HN92" i="427" s="1"/>
  <c r="FB80" i="427"/>
  <c r="EW80" i="427"/>
  <c r="EZ80" i="427"/>
  <c r="EV80" i="427"/>
  <c r="ES80" i="427"/>
  <c r="EX80" i="427"/>
  <c r="ET80" i="427"/>
  <c r="FA80" i="427"/>
  <c r="ER80" i="427"/>
  <c r="EU80" i="427"/>
  <c r="EY80" i="427"/>
  <c r="BU80" i="427"/>
  <c r="HG60" i="427"/>
  <c r="HH60" i="427"/>
  <c r="HE60" i="427"/>
  <c r="HI60" i="427"/>
  <c r="HJ60" i="427"/>
  <c r="HD60" i="427"/>
  <c r="HC60" i="427"/>
  <c r="HK60" i="427"/>
  <c r="HF60" i="427"/>
  <c r="HL60" i="427"/>
  <c r="HQ19" i="427"/>
  <c r="HQ44" i="427"/>
  <c r="CY77" i="102"/>
  <c r="DI77" i="102"/>
  <c r="DK77" i="102" s="1"/>
  <c r="CZ55" i="102"/>
  <c r="DP55" i="102" s="1"/>
  <c r="AR55" i="102" s="1"/>
  <c r="BV92" i="102"/>
  <c r="CY21" i="102"/>
  <c r="DI21" i="102"/>
  <c r="DK21" i="102" s="1"/>
  <c r="IK20" i="427"/>
  <c r="DN70" i="102"/>
  <c r="DL24" i="102"/>
  <c r="BW23" i="427"/>
  <c r="FT23" i="427" s="1"/>
  <c r="FB68" i="427"/>
  <c r="EU68" i="427"/>
  <c r="EX68" i="427"/>
  <c r="ES68" i="427"/>
  <c r="ET68" i="427"/>
  <c r="EQ68" i="427"/>
  <c r="EZ68" i="427"/>
  <c r="EV68" i="427"/>
  <c r="EW68" i="427"/>
  <c r="FA68" i="427"/>
  <c r="EY68" i="427"/>
  <c r="CY85" i="102"/>
  <c r="DI85" i="102"/>
  <c r="DK85" i="102" s="1"/>
  <c r="BU43" i="427"/>
  <c r="BU25" i="427"/>
  <c r="HZ84" i="427"/>
  <c r="HY84" i="427"/>
  <c r="HO44" i="427"/>
  <c r="BV62" i="102"/>
  <c r="ET27" i="427"/>
  <c r="FB27" i="427"/>
  <c r="EW27" i="427"/>
  <c r="EU27" i="427"/>
  <c r="EV27" i="427"/>
  <c r="EZ27" i="427"/>
  <c r="ES27" i="427"/>
  <c r="EX27" i="427"/>
  <c r="EY27" i="427"/>
  <c r="ER27" i="427"/>
  <c r="DN52" i="102"/>
  <c r="FB96" i="427"/>
  <c r="EW96" i="427"/>
  <c r="EX96" i="427"/>
  <c r="EV96" i="427"/>
  <c r="EQ96" i="427"/>
  <c r="ES96" i="427"/>
  <c r="EU96" i="427"/>
  <c r="ET96" i="427"/>
  <c r="FA96" i="427"/>
  <c r="EZ96" i="427"/>
  <c r="EY96" i="427"/>
  <c r="HB27" i="427"/>
  <c r="HG27" i="427"/>
  <c r="HC27" i="427"/>
  <c r="HF27" i="427"/>
  <c r="HJ27" i="427"/>
  <c r="HH27" i="427"/>
  <c r="HE27" i="427"/>
  <c r="HQ27" i="427" s="1"/>
  <c r="HL27" i="427"/>
  <c r="HK27" i="427"/>
  <c r="HI27" i="427"/>
  <c r="DN71" i="102"/>
  <c r="DM67" i="102"/>
  <c r="HF10" i="427"/>
  <c r="HK10" i="427"/>
  <c r="HH10" i="427"/>
  <c r="HE10" i="427"/>
  <c r="HI10" i="427"/>
  <c r="HJ10" i="427"/>
  <c r="HG10" i="427"/>
  <c r="HO10" i="427" s="1"/>
  <c r="HL10" i="427"/>
  <c r="HC10" i="427"/>
  <c r="HD10" i="427"/>
  <c r="FA40" i="427"/>
  <c r="EP40" i="427"/>
  <c r="FB34" i="427"/>
  <c r="EQ34" i="427"/>
  <c r="EX34" i="427"/>
  <c r="EU34" i="427"/>
  <c r="EV34" i="427"/>
  <c r="ES34" i="427"/>
  <c r="EY34" i="427"/>
  <c r="EZ34" i="427"/>
  <c r="ET34" i="427"/>
  <c r="EW34" i="427"/>
  <c r="HZ87" i="427"/>
  <c r="HY87" i="427"/>
  <c r="FB25" i="427"/>
  <c r="EU25" i="427"/>
  <c r="EX25" i="427"/>
  <c r="ES25" i="427"/>
  <c r="EY25" i="427"/>
  <c r="EZ25" i="427"/>
  <c r="ER25" i="427"/>
  <c r="EW25" i="427"/>
  <c r="EV25" i="427"/>
  <c r="ET25" i="427"/>
  <c r="EQ48" i="427"/>
  <c r="FB48" i="427"/>
  <c r="EX48" i="427"/>
  <c r="EU48" i="427"/>
  <c r="ES48" i="427"/>
  <c r="EW48" i="427"/>
  <c r="ET48" i="427"/>
  <c r="EY48" i="427"/>
  <c r="EZ48" i="427"/>
  <c r="FA48" i="427"/>
  <c r="EV48" i="427"/>
  <c r="HG46" i="427"/>
  <c r="HO46" i="427" s="1"/>
  <c r="HE46" i="427"/>
  <c r="HC46" i="427"/>
  <c r="HK46" i="427"/>
  <c r="HI46" i="427"/>
  <c r="HJ46" i="427"/>
  <c r="HL46" i="427"/>
  <c r="HF46" i="427"/>
  <c r="HH46" i="427"/>
  <c r="HD46" i="427"/>
  <c r="CZ16" i="102"/>
  <c r="DP16" i="102" s="1"/>
  <c r="AR16" i="102" s="1"/>
  <c r="DN53" i="102"/>
  <c r="IF48" i="427"/>
  <c r="BU62" i="427"/>
  <c r="AN29" i="102"/>
  <c r="HC25" i="427"/>
  <c r="HJ25" i="427"/>
  <c r="HF25" i="427"/>
  <c r="HH25" i="427"/>
  <c r="HD25" i="427"/>
  <c r="HE25" i="427"/>
  <c r="HB25" i="427"/>
  <c r="HI25" i="427"/>
  <c r="HL25" i="427"/>
  <c r="HG25" i="427"/>
  <c r="FC81" i="427"/>
  <c r="FO81" i="427" s="1"/>
  <c r="FL81" i="427"/>
  <c r="HB49" i="427"/>
  <c r="BU22" i="427"/>
  <c r="HK12" i="427"/>
  <c r="HL12" i="427"/>
  <c r="HD12" i="427"/>
  <c r="HC12" i="427"/>
  <c r="HB12" i="427"/>
  <c r="HJ12" i="427"/>
  <c r="HE12" i="427"/>
  <c r="HG12" i="427"/>
  <c r="HO12" i="427" s="1"/>
  <c r="HH12" i="427"/>
  <c r="HI12" i="427"/>
  <c r="HC15" i="427"/>
  <c r="AN23" i="102"/>
  <c r="DL27" i="102"/>
  <c r="HB41" i="427"/>
  <c r="HE50" i="427"/>
  <c r="HC50" i="427"/>
  <c r="HL50" i="427"/>
  <c r="HK50" i="427"/>
  <c r="HF50" i="427"/>
  <c r="HJ50" i="427"/>
  <c r="HG50" i="427"/>
  <c r="HO50" i="427" s="1"/>
  <c r="HH50" i="427"/>
  <c r="HI50" i="427"/>
  <c r="HD50" i="427"/>
  <c r="FD17" i="427"/>
  <c r="HO53" i="427"/>
  <c r="HG30" i="427"/>
  <c r="HO30" i="427" s="1"/>
  <c r="HE30" i="427"/>
  <c r="HD30" i="427"/>
  <c r="HH30" i="427"/>
  <c r="HC30" i="427"/>
  <c r="HI30" i="427"/>
  <c r="HJ30" i="427"/>
  <c r="HK30" i="427"/>
  <c r="HN30" i="427" s="1"/>
  <c r="HF30" i="427"/>
  <c r="HL30" i="427"/>
  <c r="ER93" i="427"/>
  <c r="HL40" i="427"/>
  <c r="HF40" i="427"/>
  <c r="HC40" i="427"/>
  <c r="HJ40" i="427"/>
  <c r="HG40" i="427"/>
  <c r="HO40" i="427" s="1"/>
  <c r="HE40" i="427"/>
  <c r="HH40" i="427"/>
  <c r="HD40" i="427"/>
  <c r="HI40" i="427"/>
  <c r="HK40" i="427"/>
  <c r="BV67" i="102"/>
  <c r="DM20" i="102"/>
  <c r="HD81" i="427"/>
  <c r="HF81" i="427"/>
  <c r="HG81" i="427"/>
  <c r="HB81" i="427"/>
  <c r="HK81" i="427"/>
  <c r="HH81" i="427"/>
  <c r="HL81" i="427"/>
  <c r="HI81" i="427"/>
  <c r="HJ81" i="427"/>
  <c r="HE81" i="427"/>
  <c r="HN83" i="427"/>
  <c r="DJ66" i="102"/>
  <c r="BX66" i="427" s="1"/>
  <c r="IL66" i="427" s="1"/>
  <c r="DL30" i="102"/>
  <c r="DN99" i="102"/>
  <c r="DM46" i="102"/>
  <c r="DM19" i="102"/>
  <c r="DM40" i="102"/>
  <c r="DM13" i="102"/>
  <c r="DL65" i="102"/>
  <c r="DN98" i="102"/>
  <c r="DO97" i="102"/>
  <c r="DL91" i="102"/>
  <c r="DL49" i="102"/>
  <c r="DM84" i="102"/>
  <c r="CZ18" i="102"/>
  <c r="DP18" i="102" s="1"/>
  <c r="AR18" i="102" s="1"/>
  <c r="CZ100" i="102"/>
  <c r="DP100" i="102" s="1"/>
  <c r="AR100" i="102" s="1"/>
  <c r="DL32" i="102"/>
  <c r="DM17" i="102"/>
  <c r="HO39" i="427"/>
  <c r="DM15" i="102"/>
  <c r="CY41" i="102"/>
  <c r="CZ41" i="102" s="1"/>
  <c r="DI41" i="102"/>
  <c r="DK41" i="102" s="1"/>
  <c r="CY48" i="102"/>
  <c r="DI48" i="102"/>
  <c r="DK48" i="102" s="1"/>
  <c r="CZ50" i="102"/>
  <c r="DP50" i="102" s="1"/>
  <c r="AR50" i="102" s="1"/>
  <c r="DO62" i="102"/>
  <c r="CZ39" i="102"/>
  <c r="DP39" i="102" s="1"/>
  <c r="AR39" i="102" s="1"/>
  <c r="CY39" i="102"/>
  <c r="DI39" i="102"/>
  <c r="DK39" i="102" s="1"/>
  <c r="CY74" i="102"/>
  <c r="DI74" i="102"/>
  <c r="DK74" i="102" s="1"/>
  <c r="DN64" i="102"/>
  <c r="DL95" i="102"/>
  <c r="DN25" i="102"/>
  <c r="CY37" i="102"/>
  <c r="DI37" i="102"/>
  <c r="DK37" i="102" s="1"/>
  <c r="CZ69" i="102"/>
  <c r="DP69" i="102" s="1"/>
  <c r="AR69" i="102" s="1"/>
  <c r="AS8" i="102"/>
  <c r="EA8" i="102"/>
  <c r="HF58" i="427"/>
  <c r="HI58" i="427"/>
  <c r="HK58" i="427"/>
  <c r="HL58" i="427"/>
  <c r="HC58" i="427"/>
  <c r="HD58" i="427"/>
  <c r="HG58" i="427"/>
  <c r="HO58" i="427" s="1"/>
  <c r="HH58" i="427"/>
  <c r="HJ58" i="427"/>
  <c r="HE58" i="427"/>
  <c r="FF8" i="427"/>
  <c r="DL88" i="102"/>
  <c r="BW100" i="427"/>
  <c r="FT100" i="427" s="1"/>
  <c r="BU89" i="427"/>
  <c r="HQ85" i="427"/>
  <c r="DN68" i="102"/>
  <c r="DI9" i="102"/>
  <c r="DK9" i="102" s="1"/>
  <c r="CY9" i="102"/>
  <c r="CZ9" i="102" s="1"/>
  <c r="BW97" i="427"/>
  <c r="FT97" i="427" s="1"/>
  <c r="HD45" i="427"/>
  <c r="HG45" i="427"/>
  <c r="HL45" i="427"/>
  <c r="HH45" i="427"/>
  <c r="HJ45" i="427"/>
  <c r="HF45" i="427"/>
  <c r="HE45" i="427"/>
  <c r="HQ45" i="427" s="1"/>
  <c r="HC45" i="427"/>
  <c r="HI45" i="427"/>
  <c r="HK45" i="427"/>
  <c r="FL20" i="427"/>
  <c r="FC20" i="427"/>
  <c r="FO20" i="427" s="1"/>
  <c r="BV55" i="102"/>
  <c r="CY92" i="102"/>
  <c r="DI92" i="102"/>
  <c r="DK92" i="102" s="1"/>
  <c r="CZ68" i="102"/>
  <c r="DP68" i="102" s="1"/>
  <c r="AR68" i="102" s="1"/>
  <c r="EQ46" i="427"/>
  <c r="DM9" i="102"/>
  <c r="DN72" i="102"/>
  <c r="FB11" i="427"/>
  <c r="EQ11" i="427"/>
  <c r="EV11" i="427"/>
  <c r="ER11" i="427"/>
  <c r="EU11" i="427"/>
  <c r="EW11" i="427"/>
  <c r="EZ11" i="427"/>
  <c r="EY11" i="427"/>
  <c r="FA11" i="427"/>
  <c r="EX11" i="427"/>
  <c r="ET11" i="427"/>
  <c r="FD23" i="427"/>
  <c r="FA91" i="427"/>
  <c r="HB23" i="427"/>
  <c r="HN23" i="427" s="1"/>
  <c r="HC23" i="427"/>
  <c r="HJ23" i="427"/>
  <c r="HH23" i="427"/>
  <c r="HI23" i="427"/>
  <c r="HE23" i="427"/>
  <c r="HD23" i="427"/>
  <c r="HG23" i="427"/>
  <c r="HK23" i="427"/>
  <c r="HF23" i="427"/>
  <c r="FB47" i="427"/>
  <c r="EQ47" i="427"/>
  <c r="EU47" i="427"/>
  <c r="EV47" i="427"/>
  <c r="EZ47" i="427"/>
  <c r="EY47" i="427"/>
  <c r="EX47" i="427"/>
  <c r="ES47" i="427"/>
  <c r="FA47" i="427"/>
  <c r="EW47" i="427"/>
  <c r="ET47" i="427"/>
  <c r="BU100" i="427"/>
  <c r="FL89" i="427"/>
  <c r="FC69" i="427"/>
  <c r="FO69" i="427" s="1"/>
  <c r="FF92" i="427"/>
  <c r="EP59" i="427"/>
  <c r="BV22" i="102"/>
  <c r="HB55" i="427"/>
  <c r="CZ34" i="102"/>
  <c r="DP34" i="102" s="1"/>
  <c r="AR34" i="102" s="1"/>
  <c r="FF28" i="427"/>
  <c r="EQ12" i="427"/>
  <c r="DM73" i="102"/>
  <c r="ER38" i="427"/>
  <c r="BU91" i="427"/>
  <c r="BU72" i="427"/>
  <c r="FC39" i="427"/>
  <c r="BW95" i="427"/>
  <c r="FT95" i="427" s="1"/>
  <c r="BW78" i="427"/>
  <c r="FT78" i="427" s="1"/>
  <c r="HZ33" i="427"/>
  <c r="HY33" i="427"/>
  <c r="DL77" i="102"/>
  <c r="CZ35" i="102"/>
  <c r="DP35" i="102" s="1"/>
  <c r="AR35" i="102" s="1"/>
  <c r="DN55" i="102"/>
  <c r="AN92" i="102"/>
  <c r="DL21" i="102"/>
  <c r="CZ70" i="102"/>
  <c r="DP70" i="102" s="1"/>
  <c r="AR70" i="102" s="1"/>
  <c r="IK71" i="427"/>
  <c r="ER68" i="427"/>
  <c r="BV32" i="102"/>
  <c r="CZ85" i="102"/>
  <c r="DP85" i="102" s="1"/>
  <c r="AR85" i="102" s="1"/>
  <c r="IF20" i="427"/>
  <c r="DM63" i="102"/>
  <c r="HO84" i="427"/>
  <c r="FC13" i="427"/>
  <c r="FO13" i="427" s="1"/>
  <c r="FL13" i="427"/>
  <c r="FB73" i="427"/>
  <c r="EX73" i="427"/>
  <c r="EY73" i="427"/>
  <c r="EW73" i="427"/>
  <c r="EU73" i="427"/>
  <c r="ET73" i="427"/>
  <c r="ES73" i="427"/>
  <c r="EV73" i="427"/>
  <c r="ER73" i="427"/>
  <c r="EZ73" i="427"/>
  <c r="HQ69" i="427"/>
  <c r="FE97" i="427"/>
  <c r="FG97" i="427" s="1"/>
  <c r="FP97" i="427"/>
  <c r="HY89" i="427"/>
  <c r="HZ89" i="427"/>
  <c r="DZ8" i="102"/>
  <c r="EC8" i="102" s="1"/>
  <c r="HQ87" i="427"/>
  <c r="DL14" i="102"/>
  <c r="DI16" i="102"/>
  <c r="DK16" i="102" s="1"/>
  <c r="CY16" i="102"/>
  <c r="ED17" i="102"/>
  <c r="AN18" i="102"/>
  <c r="HH66" i="427"/>
  <c r="HI66" i="427"/>
  <c r="HG66" i="427"/>
  <c r="HO66" i="427" s="1"/>
  <c r="HC66" i="427"/>
  <c r="HF66" i="427"/>
  <c r="HK66" i="427"/>
  <c r="HD66" i="427"/>
  <c r="HE66" i="427"/>
  <c r="HJ66" i="427"/>
  <c r="HL66" i="427"/>
  <c r="FB56" i="427"/>
  <c r="EX56" i="427"/>
  <c r="EZ56" i="427"/>
  <c r="EU56" i="427"/>
  <c r="EV56" i="427"/>
  <c r="EQ56" i="427"/>
  <c r="ES56" i="427"/>
  <c r="ET56" i="427"/>
  <c r="EW56" i="427"/>
  <c r="EY56" i="427"/>
  <c r="FA56" i="427"/>
  <c r="FD28" i="427"/>
  <c r="BW60" i="427"/>
  <c r="FT60" i="427" s="1"/>
  <c r="BV29" i="102"/>
  <c r="IF23" i="427"/>
  <c r="HK25" i="427"/>
  <c r="HY97" i="427"/>
  <c r="HZ97" i="427"/>
  <c r="FF82" i="427"/>
  <c r="FF81" i="427"/>
  <c r="HN89" i="427"/>
  <c r="HF12" i="427"/>
  <c r="FB37" i="427"/>
  <c r="EV37" i="427"/>
  <c r="EY37" i="427"/>
  <c r="EW37" i="427"/>
  <c r="ER37" i="427"/>
  <c r="EU37" i="427"/>
  <c r="ET37" i="427"/>
  <c r="ES37" i="427"/>
  <c r="EZ37" i="427"/>
  <c r="EX37" i="427"/>
  <c r="HB50" i="427"/>
  <c r="HL73" i="427"/>
  <c r="HZ73" i="427" s="1"/>
  <c r="HJ73" i="427"/>
  <c r="HK73" i="427"/>
  <c r="HB73" i="427"/>
  <c r="HI73" i="427"/>
  <c r="HD73" i="427"/>
  <c r="HG73" i="427"/>
  <c r="HO73" i="427" s="1"/>
  <c r="HH73" i="427"/>
  <c r="HF73" i="427"/>
  <c r="HE73" i="427"/>
  <c r="ED51" i="102"/>
  <c r="HY44" i="427"/>
  <c r="HZ44" i="427"/>
  <c r="HB40" i="427"/>
  <c r="CZ20" i="102"/>
  <c r="DP20" i="102" s="1"/>
  <c r="AR20" i="102" s="1"/>
  <c r="HC81" i="427"/>
  <c r="DL22" i="102"/>
  <c r="DM78" i="102"/>
  <c r="DN66" i="102"/>
  <c r="DL89" i="102"/>
  <c r="CY47" i="102"/>
  <c r="DI47" i="102"/>
  <c r="DK47" i="102" s="1"/>
  <c r="DN30" i="102"/>
  <c r="CY99" i="102"/>
  <c r="DI99" i="102"/>
  <c r="DK99" i="102" s="1"/>
  <c r="CY56" i="102"/>
  <c r="DI56" i="102"/>
  <c r="DK56" i="102" s="1"/>
  <c r="CY19" i="102"/>
  <c r="DI19" i="102"/>
  <c r="DK19" i="102" s="1"/>
  <c r="CZ13" i="102"/>
  <c r="DP13" i="102" s="1"/>
  <c r="AR13" i="102" s="1"/>
  <c r="FC8" i="427"/>
  <c r="FD8" i="427" s="1"/>
  <c r="CZ65" i="102"/>
  <c r="DP65" i="102" s="1"/>
  <c r="AR65" i="102" s="1"/>
  <c r="DL98" i="102"/>
  <c r="DM91" i="102"/>
  <c r="DN91" i="102"/>
  <c r="CY80" i="102"/>
  <c r="DI80" i="102"/>
  <c r="DK80" i="102" s="1"/>
  <c r="CY11" i="102"/>
  <c r="DI11" i="102"/>
  <c r="DK11" i="102" s="1"/>
  <c r="CZ84" i="102"/>
  <c r="DP84" i="102" s="1"/>
  <c r="AR84" i="102" s="1"/>
  <c r="DL54" i="102"/>
  <c r="DM18" i="102"/>
  <c r="DM32" i="102"/>
  <c r="DN17" i="102"/>
  <c r="DI17" i="102"/>
  <c r="DK17" i="102" s="1"/>
  <c r="CY17" i="102"/>
  <c r="DJ17" i="102" s="1"/>
  <c r="BX17" i="427" s="1"/>
  <c r="CY51" i="102"/>
  <c r="DI51" i="102"/>
  <c r="DK51" i="102" s="1"/>
  <c r="HZ39" i="427"/>
  <c r="HY39" i="427"/>
  <c r="CZ79" i="102"/>
  <c r="DP79" i="102" s="1"/>
  <c r="AR79" i="102" s="1"/>
  <c r="DM79" i="102"/>
  <c r="DJ15" i="102"/>
  <c r="BX15" i="427" s="1"/>
  <c r="DO15" i="102"/>
  <c r="DM41" i="102"/>
  <c r="DL48" i="102"/>
  <c r="DO48" i="102"/>
  <c r="DO50" i="102"/>
  <c r="CY62" i="102"/>
  <c r="DI62" i="102"/>
  <c r="DK62" i="102" s="1"/>
  <c r="DL62" i="102"/>
  <c r="DL39" i="102"/>
  <c r="DM74" i="102"/>
  <c r="DN23" i="102"/>
  <c r="DL64" i="102"/>
  <c r="CY25" i="102"/>
  <c r="DI25" i="102"/>
  <c r="DK25" i="102" s="1"/>
  <c r="DM69" i="102"/>
  <c r="FD100" i="427"/>
  <c r="CZ88" i="102"/>
  <c r="DP88" i="102" s="1"/>
  <c r="AR88" i="102" s="1"/>
  <c r="HN76" i="427"/>
  <c r="BU46" i="427"/>
  <c r="IK12" i="427"/>
  <c r="DN73" i="102"/>
  <c r="IK43" i="427"/>
  <c r="IK36" i="427"/>
  <c r="HZ43" i="427"/>
  <c r="HY43" i="427"/>
  <c r="IK86" i="427"/>
  <c r="HO68" i="427"/>
  <c r="BV83" i="102"/>
  <c r="DJ88" i="102"/>
  <c r="BX88" i="427" s="1"/>
  <c r="IM88" i="427" s="1"/>
  <c r="FF67" i="427"/>
  <c r="HN98" i="427"/>
  <c r="HY78" i="427"/>
  <c r="HZ78" i="427"/>
  <c r="FF95" i="427"/>
  <c r="FC72" i="427"/>
  <c r="FO72" i="427" s="1"/>
  <c r="HB45" i="427"/>
  <c r="AN55" i="102"/>
  <c r="FB75" i="427"/>
  <c r="EY75" i="427"/>
  <c r="EU75" i="427"/>
  <c r="EX75" i="427"/>
  <c r="ET75" i="427"/>
  <c r="EV75" i="427"/>
  <c r="EZ75" i="427"/>
  <c r="EW75" i="427"/>
  <c r="ER75" i="427"/>
  <c r="ES75" i="427"/>
  <c r="HN35" i="427"/>
  <c r="FB94" i="427"/>
  <c r="EW94" i="427"/>
  <c r="EX94" i="427"/>
  <c r="ET94" i="427"/>
  <c r="EZ94" i="427"/>
  <c r="EU94" i="427"/>
  <c r="ES94" i="427"/>
  <c r="FC94" i="427" s="1"/>
  <c r="EY94" i="427"/>
  <c r="ER94" i="427"/>
  <c r="EV94" i="427"/>
  <c r="BU86" i="427"/>
  <c r="DL68" i="102"/>
  <c r="FD24" i="427"/>
  <c r="DN9" i="102"/>
  <c r="FF21" i="427"/>
  <c r="CY72" i="102"/>
  <c r="DI72" i="102"/>
  <c r="DK72" i="102" s="1"/>
  <c r="ES11" i="427"/>
  <c r="HN85" i="427"/>
  <c r="HL23" i="427"/>
  <c r="HQ97" i="427"/>
  <c r="ER47" i="427"/>
  <c r="IK45" i="427"/>
  <c r="FB35" i="427"/>
  <c r="ER35" i="427"/>
  <c r="EV35" i="427"/>
  <c r="EZ35" i="427"/>
  <c r="EU35" i="427"/>
  <c r="EX35" i="427"/>
  <c r="EQ35" i="427"/>
  <c r="ET35" i="427"/>
  <c r="EW35" i="427"/>
  <c r="EY35" i="427"/>
  <c r="CY34" i="102"/>
  <c r="DJ34" i="102" s="1"/>
  <c r="BX34" i="427" s="1"/>
  <c r="DI34" i="102"/>
  <c r="DK34" i="102" s="1"/>
  <c r="AN46" i="102"/>
  <c r="HZ47" i="427"/>
  <c r="DN96" i="102"/>
  <c r="BU23" i="427"/>
  <c r="IK49" i="427"/>
  <c r="HO24" i="427"/>
  <c r="HK82" i="427"/>
  <c r="HB82" i="427"/>
  <c r="HL82" i="427"/>
  <c r="HE82" i="427"/>
  <c r="HC82" i="427"/>
  <c r="HI82" i="427"/>
  <c r="HF82" i="427"/>
  <c r="HH82" i="427"/>
  <c r="HJ82" i="427"/>
  <c r="HG82" i="427"/>
  <c r="FB90" i="427"/>
  <c r="EZ90" i="427"/>
  <c r="ET90" i="427"/>
  <c r="ER90" i="427"/>
  <c r="EU90" i="427"/>
  <c r="ES90" i="427"/>
  <c r="EX90" i="427"/>
  <c r="EY90" i="427"/>
  <c r="EW90" i="427"/>
  <c r="EV90" i="427"/>
  <c r="FA90" i="427"/>
  <c r="IF82" i="427"/>
  <c r="IK67" i="427"/>
  <c r="HO33" i="427"/>
  <c r="DN59" i="102"/>
  <c r="DL35" i="102"/>
  <c r="DM55" i="102"/>
  <c r="DL55" i="102"/>
  <c r="HL36" i="427"/>
  <c r="HE36" i="427"/>
  <c r="HJ36" i="427"/>
  <c r="HG36" i="427"/>
  <c r="HD36" i="427"/>
  <c r="HC36" i="427"/>
  <c r="HH36" i="427"/>
  <c r="HN36" i="427" s="1"/>
  <c r="HI36" i="427"/>
  <c r="HK36" i="427"/>
  <c r="HF36" i="427"/>
  <c r="DM21" i="102"/>
  <c r="CY70" i="102"/>
  <c r="DI70" i="102"/>
  <c r="DK70" i="102" s="1"/>
  <c r="AN32" i="102"/>
  <c r="DO85" i="102"/>
  <c r="DJ85" i="102"/>
  <c r="BX85" i="427" s="1"/>
  <c r="IM85" i="427" s="1"/>
  <c r="DM12" i="102"/>
  <c r="CZ52" i="102"/>
  <c r="DP52" i="102" s="1"/>
  <c r="AR52" i="102" s="1"/>
  <c r="DL60" i="102"/>
  <c r="EQ73" i="427"/>
  <c r="FA36" i="427"/>
  <c r="HL62" i="427"/>
  <c r="HE62" i="427"/>
  <c r="HB62" i="427"/>
  <c r="HF62" i="427"/>
  <c r="HI62" i="427"/>
  <c r="HG62" i="427"/>
  <c r="HJ62" i="427"/>
  <c r="HK62" i="427"/>
  <c r="HH62" i="427"/>
  <c r="HD62" i="427"/>
  <c r="IK77" i="427"/>
  <c r="HO87" i="427"/>
  <c r="FB22" i="427"/>
  <c r="ET22" i="427"/>
  <c r="EY22" i="427"/>
  <c r="EU22" i="427"/>
  <c r="EV22" i="427"/>
  <c r="EZ22" i="427"/>
  <c r="ES22" i="427"/>
  <c r="EW22" i="427"/>
  <c r="ER22" i="427"/>
  <c r="FA22" i="427"/>
  <c r="EX22" i="427"/>
  <c r="CZ87" i="102"/>
  <c r="DP87" i="102" s="1"/>
  <c r="AR87" i="102" s="1"/>
  <c r="EY15" i="427"/>
  <c r="FB15" i="427"/>
  <c r="EW15" i="427"/>
  <c r="EX15" i="427"/>
  <c r="ES15" i="427"/>
  <c r="EQ15" i="427"/>
  <c r="ET15" i="427"/>
  <c r="FA15" i="427"/>
  <c r="EZ15" i="427"/>
  <c r="EU15" i="427"/>
  <c r="EV15" i="427"/>
  <c r="CY28" i="102"/>
  <c r="DI28" i="102"/>
  <c r="DK28" i="102" s="1"/>
  <c r="CY57" i="102"/>
  <c r="DI57" i="102"/>
  <c r="DK57" i="102" s="1"/>
  <c r="FF26" i="427"/>
  <c r="DL93" i="102"/>
  <c r="CZ82" i="102"/>
  <c r="DP82" i="102" s="1"/>
  <c r="AR82" i="102" s="1"/>
  <c r="AN17" i="102"/>
  <c r="BV17" i="102"/>
  <c r="DL45" i="102"/>
  <c r="HN66" i="427"/>
  <c r="BU12" i="427"/>
  <c r="HK22" i="427"/>
  <c r="HE22" i="427"/>
  <c r="HG22" i="427"/>
  <c r="HO22" i="427" s="1"/>
  <c r="HC22" i="427"/>
  <c r="HL22" i="427"/>
  <c r="HJ22" i="427"/>
  <c r="HF22" i="427"/>
  <c r="HH22" i="427"/>
  <c r="HD22" i="427"/>
  <c r="HI22" i="427"/>
  <c r="BW87" i="427"/>
  <c r="FT87" i="427" s="1"/>
  <c r="IK74" i="427"/>
  <c r="CY58" i="102"/>
  <c r="DJ58" i="102" s="1"/>
  <c r="BX58" i="427" s="1"/>
  <c r="DI58" i="102"/>
  <c r="DK58" i="102" s="1"/>
  <c r="DO26" i="102"/>
  <c r="DJ26" i="102"/>
  <c r="BX26" i="427" s="1"/>
  <c r="FA45" i="427"/>
  <c r="EP45" i="427"/>
  <c r="FB31" i="427"/>
  <c r="EZ31" i="427"/>
  <c r="EV31" i="427"/>
  <c r="ES31" i="427"/>
  <c r="EU31" i="427"/>
  <c r="EW31" i="427"/>
  <c r="EQ31" i="427"/>
  <c r="EY31" i="427"/>
  <c r="ER31" i="427"/>
  <c r="ET31" i="427"/>
  <c r="BU50" i="427"/>
  <c r="IF32" i="427"/>
  <c r="BU30" i="427"/>
  <c r="CZ86" i="102"/>
  <c r="DP86" i="102" s="1"/>
  <c r="AR86" i="102" s="1"/>
  <c r="DN86" i="102"/>
  <c r="FC26" i="427"/>
  <c r="FC37" i="427"/>
  <c r="FO37" i="427" s="1"/>
  <c r="HC54" i="427"/>
  <c r="HH54" i="427"/>
  <c r="HD54" i="427"/>
  <c r="HJ54" i="427"/>
  <c r="HF54" i="427"/>
  <c r="HI54" i="427"/>
  <c r="HE54" i="427"/>
  <c r="HG54" i="427"/>
  <c r="HL54" i="427"/>
  <c r="HK54" i="427"/>
  <c r="FF9" i="427"/>
  <c r="HZ53" i="427"/>
  <c r="HY53" i="427"/>
  <c r="CY44" i="102"/>
  <c r="DI44" i="102"/>
  <c r="DK44" i="102" s="1"/>
  <c r="DN20" i="102"/>
  <c r="FF62" i="427"/>
  <c r="CY22" i="102"/>
  <c r="CZ22" i="102" s="1"/>
  <c r="DI22" i="102"/>
  <c r="DK22" i="102" s="1"/>
  <c r="CZ66" i="102"/>
  <c r="DP66" i="102" s="1"/>
  <c r="AR66" i="102" s="1"/>
  <c r="DN89" i="102"/>
  <c r="CY30" i="102"/>
  <c r="DI30" i="102"/>
  <c r="DK30" i="102" s="1"/>
  <c r="CZ99" i="102"/>
  <c r="DP99" i="102" s="1"/>
  <c r="AR99" i="102" s="1"/>
  <c r="DL19" i="102"/>
  <c r="DN40" i="102"/>
  <c r="CY94" i="102"/>
  <c r="DI94" i="102"/>
  <c r="DK94" i="102" s="1"/>
  <c r="DN83" i="102"/>
  <c r="DJ98" i="102"/>
  <c r="BX98" i="427" s="1"/>
  <c r="IM98" i="427" s="1"/>
  <c r="CZ91" i="102"/>
  <c r="DP91" i="102" s="1"/>
  <c r="AR91" i="102" s="1"/>
  <c r="DL84" i="102"/>
  <c r="DO54" i="102"/>
  <c r="DJ54" i="102"/>
  <c r="BX54" i="427" s="1"/>
  <c r="IM54" i="427" s="1"/>
  <c r="CY81" i="102"/>
  <c r="DJ81" i="102" s="1"/>
  <c r="BX81" i="427" s="1"/>
  <c r="DI81" i="102"/>
  <c r="DK81" i="102" s="1"/>
  <c r="CZ17" i="102"/>
  <c r="DP17" i="102" s="1"/>
  <c r="AR17" i="102" s="1"/>
  <c r="DO51" i="102"/>
  <c r="DJ51" i="102"/>
  <c r="BX51" i="427" s="1"/>
  <c r="HY24" i="427"/>
  <c r="DN15" i="102"/>
  <c r="DN48" i="102"/>
  <c r="DL50" i="102"/>
  <c r="DM62" i="102"/>
  <c r="DN61" i="102"/>
  <c r="DN39" i="102"/>
  <c r="DO38" i="102"/>
  <c r="DN74" i="102"/>
  <c r="DI42" i="102"/>
  <c r="DK42" i="102" s="1"/>
  <c r="CY42" i="102"/>
  <c r="CZ42" i="102" s="1"/>
  <c r="DM23" i="102"/>
  <c r="DM64" i="102"/>
  <c r="DL25" i="102"/>
  <c r="DM75" i="102"/>
  <c r="DM36" i="102"/>
  <c r="FF53" i="427"/>
  <c r="FA74" i="427"/>
  <c r="HY72" i="427"/>
  <c r="HZ72" i="427"/>
  <c r="CY33" i="102"/>
  <c r="CZ33" i="102" s="1"/>
  <c r="DI33" i="102"/>
  <c r="DK33" i="102" s="1"/>
  <c r="FF97" i="427"/>
  <c r="FH97" i="427" s="1"/>
  <c r="FK97" i="427" s="1"/>
  <c r="FJ97" i="427"/>
  <c r="BW46" i="427"/>
  <c r="FT46" i="427" s="1"/>
  <c r="HZ19" i="427"/>
  <c r="HY19" i="427"/>
  <c r="HQ78" i="427"/>
  <c r="FB86" i="427"/>
  <c r="EQ86" i="427"/>
  <c r="ER86" i="427"/>
  <c r="EV86" i="427"/>
  <c r="EU86" i="427"/>
  <c r="ES86" i="427"/>
  <c r="EX86" i="427"/>
  <c r="EW86" i="427"/>
  <c r="EZ86" i="427"/>
  <c r="FA86" i="427"/>
  <c r="EY86" i="427"/>
  <c r="HH29" i="427"/>
  <c r="HJ29" i="427"/>
  <c r="HF29" i="427"/>
  <c r="HL29" i="427"/>
  <c r="HE29" i="427"/>
  <c r="HG29" i="427"/>
  <c r="HO29" i="427" s="1"/>
  <c r="HI29" i="427"/>
  <c r="HK29" i="427"/>
  <c r="HC29" i="427"/>
  <c r="HN29" i="427" s="1"/>
  <c r="HD29" i="427"/>
  <c r="BU83" i="427"/>
  <c r="HZ98" i="427"/>
  <c r="HN94" i="427"/>
  <c r="HY98" i="427"/>
  <c r="HZ68" i="427"/>
  <c r="HY68" i="427"/>
  <c r="BU55" i="427"/>
  <c r="CY88" i="102"/>
  <c r="DI88" i="102"/>
  <c r="DK88" i="102" s="1"/>
  <c r="AN83" i="102"/>
  <c r="EQ79" i="427"/>
  <c r="BU79" i="427"/>
  <c r="EQ74" i="427"/>
  <c r="HB96" i="427"/>
  <c r="HH96" i="427"/>
  <c r="HF96" i="427"/>
  <c r="HD96" i="427"/>
  <c r="HE96" i="427"/>
  <c r="HY96" i="427" s="1"/>
  <c r="HI96" i="427"/>
  <c r="HK96" i="427"/>
  <c r="HG96" i="427"/>
  <c r="HO96" i="427" s="1"/>
  <c r="HJ96" i="427"/>
  <c r="HL96" i="427"/>
  <c r="HZ96" i="427" s="1"/>
  <c r="FB72" i="427"/>
  <c r="ES72" i="427"/>
  <c r="EV72" i="427"/>
  <c r="EY72" i="427"/>
  <c r="EU72" i="427"/>
  <c r="EZ72" i="427"/>
  <c r="EW72" i="427"/>
  <c r="ET72" i="427"/>
  <c r="EX72" i="427"/>
  <c r="ER72" i="427"/>
  <c r="HG71" i="427"/>
  <c r="HO71" i="427" s="1"/>
  <c r="HC71" i="427"/>
  <c r="HF71" i="427"/>
  <c r="HJ71" i="427"/>
  <c r="HK71" i="427"/>
  <c r="HE71" i="427"/>
  <c r="HH71" i="427"/>
  <c r="HL71" i="427"/>
  <c r="HD71" i="427"/>
  <c r="HN71" i="427" s="1"/>
  <c r="HI71" i="427"/>
  <c r="FB44" i="427"/>
  <c r="EQ44" i="427"/>
  <c r="EZ44" i="427"/>
  <c r="EV44" i="427"/>
  <c r="EU44" i="427"/>
  <c r="EX44" i="427"/>
  <c r="EY44" i="427"/>
  <c r="ET44" i="427"/>
  <c r="ES44" i="427"/>
  <c r="FA44" i="427"/>
  <c r="EW44" i="427"/>
  <c r="BU60" i="427"/>
  <c r="BU40" i="427"/>
  <c r="EQ75" i="427"/>
  <c r="HY94" i="427"/>
  <c r="HZ94" i="427"/>
  <c r="HH86" i="427"/>
  <c r="HI86" i="427"/>
  <c r="HD86" i="427"/>
  <c r="HC86" i="427"/>
  <c r="HK86" i="427"/>
  <c r="HF86" i="427"/>
  <c r="HE86" i="427"/>
  <c r="HG86" i="427"/>
  <c r="HL86" i="427"/>
  <c r="HJ86" i="427"/>
  <c r="IK92" i="427"/>
  <c r="FD82" i="427"/>
  <c r="BV26" i="102"/>
  <c r="HY28" i="427"/>
  <c r="HZ28" i="427"/>
  <c r="BU70" i="427"/>
  <c r="IN8" i="427"/>
  <c r="IM8" i="427"/>
  <c r="IL8" i="427"/>
  <c r="IK8" i="427"/>
  <c r="FD92" i="427"/>
  <c r="FF39" i="427"/>
  <c r="IF46" i="427"/>
  <c r="BU32" i="427"/>
  <c r="FB85" i="427"/>
  <c r="EY85" i="427"/>
  <c r="ER85" i="427"/>
  <c r="ES85" i="427"/>
  <c r="ET85" i="427"/>
  <c r="EU85" i="427"/>
  <c r="EW85" i="427"/>
  <c r="FA85" i="427"/>
  <c r="EV85" i="427"/>
  <c r="EZ85" i="427"/>
  <c r="EX85" i="427"/>
  <c r="HB48" i="427"/>
  <c r="HI48" i="427"/>
  <c r="HF48" i="427"/>
  <c r="HL48" i="427"/>
  <c r="HZ48" i="427" s="1"/>
  <c r="HK48" i="427"/>
  <c r="HE48" i="427"/>
  <c r="HD48" i="427"/>
  <c r="HJ48" i="427"/>
  <c r="HG48" i="427"/>
  <c r="HO48" i="427" s="1"/>
  <c r="HH48" i="427"/>
  <c r="CY73" i="102"/>
  <c r="CZ73" i="102" s="1"/>
  <c r="DI73" i="102"/>
  <c r="DK73" i="102" s="1"/>
  <c r="FF20" i="427"/>
  <c r="DL33" i="102"/>
  <c r="DL96" i="102"/>
  <c r="IK53" i="427"/>
  <c r="IK56" i="427"/>
  <c r="HY17" i="427"/>
  <c r="HZ17" i="427"/>
  <c r="BV66" i="102"/>
  <c r="CY31" i="102"/>
  <c r="DI31" i="102"/>
  <c r="DK31" i="102" s="1"/>
  <c r="HB59" i="427"/>
  <c r="HN59" i="427" s="1"/>
  <c r="HO57" i="427"/>
  <c r="FD50" i="427"/>
  <c r="FF57" i="427"/>
  <c r="CY59" i="102"/>
  <c r="DI59" i="102"/>
  <c r="DK59" i="102" s="1"/>
  <c r="DN35" i="102"/>
  <c r="DL70" i="102"/>
  <c r="HK13" i="427"/>
  <c r="HE13" i="427"/>
  <c r="HL13" i="427"/>
  <c r="HF13" i="427"/>
  <c r="HD13" i="427"/>
  <c r="HG13" i="427"/>
  <c r="HO13" i="427" s="1"/>
  <c r="HC13" i="427"/>
  <c r="HJ13" i="427"/>
  <c r="HH13" i="427"/>
  <c r="HB13" i="427"/>
  <c r="CY24" i="102"/>
  <c r="CZ24" i="102" s="1"/>
  <c r="DI24" i="102"/>
  <c r="DK24" i="102" s="1"/>
  <c r="HN16" i="427"/>
  <c r="DM85" i="102"/>
  <c r="DL85" i="102"/>
  <c r="HB11" i="427"/>
  <c r="HN11" i="427" s="1"/>
  <c r="DL90" i="102"/>
  <c r="CZ12" i="102"/>
  <c r="DP12" i="102" s="1"/>
  <c r="AR12" i="102" s="1"/>
  <c r="AN62" i="102"/>
  <c r="CZ60" i="102"/>
  <c r="DP60" i="102" s="1"/>
  <c r="AR60" i="102" s="1"/>
  <c r="IF29" i="427"/>
  <c r="CY67" i="102"/>
  <c r="DI67" i="102"/>
  <c r="DK67" i="102" s="1"/>
  <c r="IF100" i="427"/>
  <c r="BU76" i="427"/>
  <c r="HC62" i="427"/>
  <c r="HH32" i="427"/>
  <c r="HF32" i="427"/>
  <c r="HI32" i="427"/>
  <c r="HN32" i="427" s="1"/>
  <c r="HD32" i="427"/>
  <c r="HK32" i="427"/>
  <c r="HC32" i="427"/>
  <c r="HG32" i="427"/>
  <c r="HJ32" i="427"/>
  <c r="HL32" i="427"/>
  <c r="HE32" i="427"/>
  <c r="HG70" i="427"/>
  <c r="HO70" i="427" s="1"/>
  <c r="HH70" i="427"/>
  <c r="HI70" i="427"/>
  <c r="HJ70" i="427"/>
  <c r="HC70" i="427"/>
  <c r="HN70" i="427" s="1"/>
  <c r="HF70" i="427"/>
  <c r="HK70" i="427"/>
  <c r="HE70" i="427"/>
  <c r="HD70" i="427"/>
  <c r="HL70" i="427"/>
  <c r="HK95" i="427"/>
  <c r="HD95" i="427"/>
  <c r="HB95" i="427"/>
  <c r="HF95" i="427"/>
  <c r="HI95" i="427"/>
  <c r="HH95" i="427"/>
  <c r="HE95" i="427"/>
  <c r="HL95" i="427"/>
  <c r="HZ95" i="427" s="1"/>
  <c r="HJ95" i="427"/>
  <c r="HG95" i="427"/>
  <c r="HO89" i="427"/>
  <c r="DJ87" i="102"/>
  <c r="BX87" i="427" s="1"/>
  <c r="IL87" i="427" s="1"/>
  <c r="HF42" i="427"/>
  <c r="HI42" i="427"/>
  <c r="HK42" i="427"/>
  <c r="HL42" i="427"/>
  <c r="HD42" i="427"/>
  <c r="HG42" i="427"/>
  <c r="HO42" i="427" s="1"/>
  <c r="HE42" i="427"/>
  <c r="HJ42" i="427"/>
  <c r="HC42" i="427"/>
  <c r="HH42" i="427"/>
  <c r="ER15" i="427"/>
  <c r="DI14" i="102"/>
  <c r="DK14" i="102" s="1"/>
  <c r="CY14" i="102"/>
  <c r="DM28" i="102"/>
  <c r="DM57" i="102"/>
  <c r="HQ14" i="427"/>
  <c r="DL16" i="102"/>
  <c r="DM93" i="102"/>
  <c r="DM82" i="102"/>
  <c r="CZ45" i="102"/>
  <c r="DP45" i="102" s="1"/>
  <c r="AR45" i="102" s="1"/>
  <c r="IF36" i="427"/>
  <c r="CY29" i="102"/>
  <c r="DI29" i="102"/>
  <c r="DK29" i="102" s="1"/>
  <c r="FA43" i="427"/>
  <c r="BW42" i="427"/>
  <c r="FT42" i="427" s="1"/>
  <c r="HG67" i="427"/>
  <c r="HJ67" i="427"/>
  <c r="HE67" i="427"/>
  <c r="HQ67" i="427" s="1"/>
  <c r="HK67" i="427"/>
  <c r="HC67" i="427"/>
  <c r="HF67" i="427"/>
  <c r="HL67" i="427"/>
  <c r="HH67" i="427"/>
  <c r="HD67" i="427"/>
  <c r="HI67" i="427"/>
  <c r="HB22" i="427"/>
  <c r="FL67" i="427"/>
  <c r="FC67" i="427"/>
  <c r="BU66" i="427"/>
  <c r="DM76" i="102"/>
  <c r="CZ76" i="102"/>
  <c r="DP76" i="102" s="1"/>
  <c r="AR76" i="102" s="1"/>
  <c r="DL58" i="102"/>
  <c r="CZ58" i="102"/>
  <c r="DP58" i="102" s="1"/>
  <c r="AR58" i="102" s="1"/>
  <c r="ED8" i="102"/>
  <c r="HO97" i="427"/>
  <c r="FF100" i="427"/>
  <c r="HY74" i="427"/>
  <c r="HZ74" i="427"/>
  <c r="EX31" i="427"/>
  <c r="BU68" i="427"/>
  <c r="EQ76" i="427"/>
  <c r="BU49" i="427"/>
  <c r="ED25" i="102"/>
  <c r="FO55" i="427"/>
  <c r="FD55" i="427"/>
  <c r="DM86" i="102"/>
  <c r="CY27" i="102"/>
  <c r="DI27" i="102"/>
  <c r="DK27" i="102" s="1"/>
  <c r="HC75" i="427"/>
  <c r="HJ75" i="427"/>
  <c r="HI75" i="427"/>
  <c r="HK75" i="427"/>
  <c r="HE75" i="427"/>
  <c r="HH75" i="427"/>
  <c r="HG75" i="427"/>
  <c r="HO75" i="427" s="1"/>
  <c r="HL75" i="427"/>
  <c r="HF75" i="427"/>
  <c r="HD75" i="427"/>
  <c r="HB54" i="427"/>
  <c r="HO26" i="427"/>
  <c r="FA64" i="427"/>
  <c r="EP64" i="427"/>
  <c r="DM44" i="102"/>
  <c r="BW25" i="427"/>
  <c r="FT25" i="427" s="1"/>
  <c r="ED67" i="102"/>
  <c r="HI13" i="427"/>
  <c r="FC62" i="427"/>
  <c r="FO62" i="427" s="1"/>
  <c r="CZ78" i="102"/>
  <c r="DP78" i="102" s="1"/>
  <c r="AR78" i="102" s="1"/>
  <c r="DL66" i="102"/>
  <c r="DN56" i="102"/>
  <c r="CZ46" i="102"/>
  <c r="DP46" i="102" s="1"/>
  <c r="AR46" i="102" s="1"/>
  <c r="DN19" i="102"/>
  <c r="HO35" i="427"/>
  <c r="DN13" i="102"/>
  <c r="DO65" i="102"/>
  <c r="DJ65" i="102"/>
  <c r="BX65" i="427" s="1"/>
  <c r="IM65" i="427" s="1"/>
  <c r="DM98" i="102"/>
  <c r="FL97" i="427"/>
  <c r="CZ97" i="102"/>
  <c r="DP97" i="102" s="1"/>
  <c r="AR97" i="102" s="1"/>
  <c r="CY43" i="102"/>
  <c r="DI43" i="102"/>
  <c r="DK43" i="102" s="1"/>
  <c r="CZ11" i="102"/>
  <c r="DP11" i="102" s="1"/>
  <c r="AR11" i="102" s="1"/>
  <c r="DN84" i="102"/>
  <c r="DN54" i="102"/>
  <c r="CZ81" i="102"/>
  <c r="DP81" i="102" s="1"/>
  <c r="AR81" i="102" s="1"/>
  <c r="DN81" i="102"/>
  <c r="DM100" i="102"/>
  <c r="DL51" i="102"/>
  <c r="DN51" i="102"/>
  <c r="DL79" i="102"/>
  <c r="CZ48" i="102"/>
  <c r="DP48" i="102" s="1"/>
  <c r="AR48" i="102" s="1"/>
  <c r="DM50" i="102"/>
  <c r="DJ39" i="102"/>
  <c r="BX39" i="427" s="1"/>
  <c r="IM39" i="427" s="1"/>
  <c r="CZ38" i="102"/>
  <c r="DP38" i="102" s="1"/>
  <c r="AR38" i="102" s="1"/>
  <c r="DN38" i="102"/>
  <c r="CZ23" i="102"/>
  <c r="DP23" i="102" s="1"/>
  <c r="AR23" i="102" s="1"/>
  <c r="DO64" i="102"/>
  <c r="DJ64" i="102"/>
  <c r="BX64" i="427" s="1"/>
  <c r="DO95" i="102"/>
  <c r="DJ95" i="102"/>
  <c r="BX95" i="427" s="1"/>
  <c r="IN95" i="427" s="1"/>
  <c r="CZ37" i="102"/>
  <c r="DP37" i="102" s="1"/>
  <c r="AR37" i="102" s="1"/>
  <c r="CZ36" i="102"/>
  <c r="DP36" i="102" s="1"/>
  <c r="AR36" i="102" s="1"/>
  <c r="DJ12" i="102" l="1"/>
  <c r="BX12" i="427" s="1"/>
  <c r="IM12" i="427" s="1"/>
  <c r="IL10" i="427"/>
  <c r="DO12" i="102"/>
  <c r="IM10" i="427"/>
  <c r="AR10" i="102"/>
  <c r="DQ10" i="102"/>
  <c r="DZ10" i="102" s="1"/>
  <c r="EC10" i="102" s="1"/>
  <c r="IN17" i="427"/>
  <c r="IM17" i="427"/>
  <c r="IL17" i="427"/>
  <c r="DP40" i="102"/>
  <c r="DO40" i="102"/>
  <c r="DJ40" i="102"/>
  <c r="BX40" i="427" s="1"/>
  <c r="DP61" i="102"/>
  <c r="DJ61" i="102"/>
  <c r="BX61" i="427" s="1"/>
  <c r="DO61" i="102"/>
  <c r="IM82" i="427"/>
  <c r="IL82" i="427"/>
  <c r="IN82" i="427"/>
  <c r="DP33" i="102"/>
  <c r="DO33" i="102"/>
  <c r="DP73" i="102"/>
  <c r="DO73" i="102"/>
  <c r="IL34" i="427"/>
  <c r="IN34" i="427"/>
  <c r="IM34" i="427"/>
  <c r="FE8" i="427"/>
  <c r="FG8" i="427" s="1"/>
  <c r="FP8" i="427" s="1"/>
  <c r="DP96" i="102"/>
  <c r="DO96" i="102"/>
  <c r="DJ96" i="102"/>
  <c r="BX96" i="427" s="1"/>
  <c r="DP42" i="102"/>
  <c r="DO42" i="102"/>
  <c r="DP22" i="102"/>
  <c r="DO22" i="102"/>
  <c r="DJ22" i="102"/>
  <c r="BX22" i="427" s="1"/>
  <c r="IN58" i="427"/>
  <c r="IL58" i="427"/>
  <c r="IM58" i="427"/>
  <c r="FO94" i="427"/>
  <c r="FL94" i="427"/>
  <c r="FO88" i="427"/>
  <c r="FL88" i="427"/>
  <c r="DP9" i="102"/>
  <c r="DO9" i="102"/>
  <c r="FO29" i="427"/>
  <c r="FL29" i="427"/>
  <c r="IL55" i="427"/>
  <c r="IN55" i="427"/>
  <c r="IM55" i="427"/>
  <c r="IL81" i="427"/>
  <c r="IM81" i="427"/>
  <c r="IN81" i="427"/>
  <c r="DP41" i="102"/>
  <c r="DO41" i="102"/>
  <c r="IN76" i="427"/>
  <c r="IM76" i="427"/>
  <c r="IL76" i="427"/>
  <c r="DP49" i="102"/>
  <c r="DO49" i="102"/>
  <c r="DJ49" i="102"/>
  <c r="BX49" i="427" s="1"/>
  <c r="DP24" i="102"/>
  <c r="DO24" i="102"/>
  <c r="AS65" i="102"/>
  <c r="EA65" i="102"/>
  <c r="HO67" i="427"/>
  <c r="HN48" i="427"/>
  <c r="FC79" i="427"/>
  <c r="FO79" i="427" s="1"/>
  <c r="FL79" i="427"/>
  <c r="HN62" i="427"/>
  <c r="EA48" i="102"/>
  <c r="AS48" i="102"/>
  <c r="DJ11" i="102"/>
  <c r="BX11" i="427" s="1"/>
  <c r="DO35" i="102"/>
  <c r="FE23" i="427"/>
  <c r="FG23" i="427" s="1"/>
  <c r="FP23" i="427"/>
  <c r="DO69" i="102"/>
  <c r="AS62" i="102"/>
  <c r="EA62" i="102"/>
  <c r="HZ40" i="427"/>
  <c r="HY40" i="427"/>
  <c r="HQ25" i="427"/>
  <c r="HY46" i="427"/>
  <c r="HZ46" i="427"/>
  <c r="HQ60" i="427"/>
  <c r="FF46" i="427"/>
  <c r="DJ20" i="102"/>
  <c r="BX20" i="427" s="1"/>
  <c r="DQ86" i="102"/>
  <c r="FE77" i="427"/>
  <c r="FG77" i="427" s="1"/>
  <c r="FD62" i="427"/>
  <c r="FC87" i="427"/>
  <c r="FO87" i="427" s="1"/>
  <c r="FF36" i="427"/>
  <c r="FF60" i="427"/>
  <c r="IM66" i="427"/>
  <c r="EA74" i="102"/>
  <c r="AS74" i="102"/>
  <c r="DQ46" i="102"/>
  <c r="FJ54" i="427"/>
  <c r="FI54" i="427"/>
  <c r="FK54" i="427"/>
  <c r="EA90" i="102"/>
  <c r="AS90" i="102"/>
  <c r="FC42" i="427"/>
  <c r="FO42" i="427" s="1"/>
  <c r="FL42" i="427"/>
  <c r="FF30" i="427"/>
  <c r="DQ60" i="102"/>
  <c r="HZ9" i="427"/>
  <c r="HY9" i="427"/>
  <c r="DJ84" i="102"/>
  <c r="BX84" i="427" s="1"/>
  <c r="DJ91" i="102"/>
  <c r="BX91" i="427" s="1"/>
  <c r="CZ30" i="102"/>
  <c r="IL95" i="427"/>
  <c r="FI97" i="427"/>
  <c r="FQ97" i="427" s="1"/>
  <c r="HY22" i="427"/>
  <c r="HZ22" i="427"/>
  <c r="FF15" i="427"/>
  <c r="HQ62" i="427"/>
  <c r="HZ36" i="427"/>
  <c r="HY36" i="427"/>
  <c r="DJ73" i="102"/>
  <c r="BX73" i="427" s="1"/>
  <c r="FL35" i="427"/>
  <c r="FC35" i="427"/>
  <c r="IN45" i="427"/>
  <c r="FE100" i="427"/>
  <c r="FG100" i="427" s="1"/>
  <c r="DO78" i="102"/>
  <c r="HN40" i="427"/>
  <c r="HN50" i="427"/>
  <c r="FE28" i="427"/>
  <c r="FG28" i="427" s="1"/>
  <c r="FP28" i="427" s="1"/>
  <c r="FL56" i="427"/>
  <c r="FC56" i="427"/>
  <c r="FO56" i="427" s="1"/>
  <c r="HQ66" i="427"/>
  <c r="FO39" i="427"/>
  <c r="FL39" i="427"/>
  <c r="HQ23" i="427"/>
  <c r="DO66" i="102"/>
  <c r="HZ30" i="427"/>
  <c r="HY30" i="427"/>
  <c r="HY73" i="427"/>
  <c r="HQ12" i="427"/>
  <c r="HN49" i="427"/>
  <c r="HQ46" i="427"/>
  <c r="FF34" i="427"/>
  <c r="FC68" i="427"/>
  <c r="FO68" i="427" s="1"/>
  <c r="FL68" i="427"/>
  <c r="FF80" i="427"/>
  <c r="FF84" i="427"/>
  <c r="FF12" i="427"/>
  <c r="HQ55" i="427"/>
  <c r="HY91" i="427"/>
  <c r="HZ91" i="427"/>
  <c r="EX99" i="427"/>
  <c r="FB99" i="427"/>
  <c r="EU99" i="427"/>
  <c r="ET99" i="427"/>
  <c r="ES99" i="427"/>
  <c r="EW99" i="427"/>
  <c r="EY99" i="427"/>
  <c r="EZ99" i="427"/>
  <c r="EQ99" i="427"/>
  <c r="ER99" i="427"/>
  <c r="EV99" i="427"/>
  <c r="FF29" i="427"/>
  <c r="DZ81" i="102"/>
  <c r="DO20" i="102"/>
  <c r="HY41" i="427"/>
  <c r="HZ41" i="427"/>
  <c r="HN15" i="427"/>
  <c r="FF87" i="427"/>
  <c r="FF61" i="427"/>
  <c r="FC61" i="427"/>
  <c r="FO61" i="427" s="1"/>
  <c r="FF19" i="427"/>
  <c r="FD78" i="427"/>
  <c r="FL78" i="427"/>
  <c r="DO17" i="102"/>
  <c r="FL41" i="427"/>
  <c r="HQ8" i="427"/>
  <c r="HN9" i="427"/>
  <c r="CZ25" i="102"/>
  <c r="DJ25" i="102" s="1"/>
  <c r="BX25" i="427" s="1"/>
  <c r="FF18" i="427"/>
  <c r="DQ63" i="102"/>
  <c r="DZ38" i="102"/>
  <c r="EC38" i="102" s="1"/>
  <c r="DQ50" i="102"/>
  <c r="DO84" i="102"/>
  <c r="DO91" i="102"/>
  <c r="CZ89" i="102"/>
  <c r="DJ89" i="102" s="1"/>
  <c r="BX89" i="427" s="1"/>
  <c r="IM95" i="427"/>
  <c r="FH50" i="427"/>
  <c r="HQ37" i="427"/>
  <c r="HY59" i="427"/>
  <c r="HZ59" i="427"/>
  <c r="HQ43" i="427"/>
  <c r="HO72" i="427"/>
  <c r="HN72" i="427"/>
  <c r="HQ21" i="427"/>
  <c r="FL23" i="427"/>
  <c r="IN83" i="427"/>
  <c r="AS38" i="102"/>
  <c r="EA38" i="102"/>
  <c r="FE82" i="427"/>
  <c r="FG82" i="427" s="1"/>
  <c r="FP82" i="427" s="1"/>
  <c r="FD56" i="427"/>
  <c r="HQ32" i="427"/>
  <c r="FF44" i="427"/>
  <c r="DQ33" i="102"/>
  <c r="FL62" i="427"/>
  <c r="DQ24" i="102"/>
  <c r="FE92" i="427"/>
  <c r="FG92" i="427" s="1"/>
  <c r="FP92" i="427"/>
  <c r="HQ29" i="427"/>
  <c r="HO82" i="427"/>
  <c r="FF35" i="427"/>
  <c r="DQ11" i="102"/>
  <c r="DZ11" i="102" s="1"/>
  <c r="FF37" i="427"/>
  <c r="HN46" i="427"/>
  <c r="DJ52" i="102"/>
  <c r="BX52" i="427" s="1"/>
  <c r="FB59" i="427"/>
  <c r="ET59" i="427"/>
  <c r="EU59" i="427"/>
  <c r="EZ59" i="427"/>
  <c r="EW59" i="427"/>
  <c r="EY59" i="427"/>
  <c r="EV59" i="427"/>
  <c r="EQ59" i="427"/>
  <c r="ES59" i="427"/>
  <c r="EX59" i="427"/>
  <c r="ER59" i="427"/>
  <c r="FF11" i="427"/>
  <c r="FC11" i="427"/>
  <c r="FO11" i="427" s="1"/>
  <c r="HZ58" i="427"/>
  <c r="HY58" i="427"/>
  <c r="DQ37" i="102"/>
  <c r="DZ37" i="102" s="1"/>
  <c r="FC34" i="427"/>
  <c r="FO34" i="427" s="1"/>
  <c r="HY27" i="427"/>
  <c r="HZ27" i="427"/>
  <c r="FD96" i="427"/>
  <c r="HO60" i="427"/>
  <c r="FD80" i="427"/>
  <c r="DO34" i="102"/>
  <c r="FF91" i="427"/>
  <c r="IL54" i="427"/>
  <c r="FD29" i="427"/>
  <c r="DQ23" i="102"/>
  <c r="DO58" i="102"/>
  <c r="DJ33" i="102"/>
  <c r="BX33" i="427" s="1"/>
  <c r="FF98" i="427"/>
  <c r="CZ92" i="102"/>
  <c r="HQ65" i="427"/>
  <c r="DQ38" i="102"/>
  <c r="DQ18" i="102"/>
  <c r="AS83" i="102"/>
  <c r="EA83" i="102"/>
  <c r="FC14" i="427"/>
  <c r="FO14" i="427" s="1"/>
  <c r="FL14" i="427"/>
  <c r="CZ57" i="102"/>
  <c r="FF74" i="427"/>
  <c r="DQ84" i="102"/>
  <c r="FF52" i="427"/>
  <c r="HY37" i="427"/>
  <c r="HZ37" i="427"/>
  <c r="DJ60" i="102"/>
  <c r="BX60" i="427" s="1"/>
  <c r="HN43" i="427"/>
  <c r="HZ21" i="427"/>
  <c r="HY21" i="427"/>
  <c r="IL83" i="427"/>
  <c r="HN58" i="427"/>
  <c r="IN85" i="427"/>
  <c r="IN65" i="427"/>
  <c r="FC80" i="427"/>
  <c r="FC74" i="427"/>
  <c r="FO74" i="427" s="1"/>
  <c r="HQ86" i="427"/>
  <c r="FC31" i="427"/>
  <c r="FO31" i="427" s="1"/>
  <c r="FL31" i="427"/>
  <c r="DJ78" i="102"/>
  <c r="BX78" i="427" s="1"/>
  <c r="FC75" i="427"/>
  <c r="FO75" i="427" s="1"/>
  <c r="FL75" i="427"/>
  <c r="FD72" i="427"/>
  <c r="HQ96" i="427"/>
  <c r="HN54" i="427"/>
  <c r="FF85" i="427"/>
  <c r="IN26" i="427"/>
  <c r="IM26" i="427"/>
  <c r="IL26" i="427"/>
  <c r="HN82" i="427"/>
  <c r="IL45" i="427"/>
  <c r="DZ68" i="102"/>
  <c r="HN95" i="427"/>
  <c r="HZ62" i="427"/>
  <c r="HY62" i="427"/>
  <c r="HQ13" i="427"/>
  <c r="HQ48" i="427"/>
  <c r="HY86" i="427"/>
  <c r="HZ86" i="427"/>
  <c r="HQ71" i="427"/>
  <c r="FF86" i="427"/>
  <c r="HZ54" i="427"/>
  <c r="HY54" i="427"/>
  <c r="FD31" i="427"/>
  <c r="EA26" i="102"/>
  <c r="AS26" i="102"/>
  <c r="HQ22" i="427"/>
  <c r="FD22" i="427"/>
  <c r="DQ70" i="102"/>
  <c r="HO36" i="427"/>
  <c r="FF90" i="427"/>
  <c r="IN12" i="427"/>
  <c r="FC22" i="427"/>
  <c r="FM97" i="427"/>
  <c r="FN97" i="427" s="1"/>
  <c r="DO52" i="102"/>
  <c r="FC12" i="427"/>
  <c r="FO12" i="427" s="1"/>
  <c r="FA59" i="427"/>
  <c r="FC47" i="427"/>
  <c r="FO47" i="427" s="1"/>
  <c r="HO45" i="427"/>
  <c r="DQ74" i="102"/>
  <c r="DQ48" i="102"/>
  <c r="DZ48" i="102" s="1"/>
  <c r="EC48" i="102" s="1"/>
  <c r="HN81" i="427"/>
  <c r="HY50" i="427"/>
  <c r="HZ50" i="427"/>
  <c r="HY15" i="427"/>
  <c r="HZ15" i="427"/>
  <c r="HN12" i="427"/>
  <c r="FF48" i="427"/>
  <c r="HO27" i="427"/>
  <c r="FC96" i="427"/>
  <c r="FO96" i="427" s="1"/>
  <c r="DQ85" i="102"/>
  <c r="FD68" i="427"/>
  <c r="HN90" i="427"/>
  <c r="DQ36" i="102"/>
  <c r="DQ79" i="102"/>
  <c r="CZ19" i="102"/>
  <c r="DQ20" i="102"/>
  <c r="FC93" i="427"/>
  <c r="FO93" i="427" s="1"/>
  <c r="HO49" i="427"/>
  <c r="HZ38" i="427"/>
  <c r="HY38" i="427"/>
  <c r="FE63" i="427"/>
  <c r="FG63" i="427" s="1"/>
  <c r="FP63" i="427"/>
  <c r="HQ99" i="427"/>
  <c r="FO21" i="427"/>
  <c r="FD21" i="427"/>
  <c r="DJ23" i="102"/>
  <c r="BX23" i="427" s="1"/>
  <c r="DJ32" i="102"/>
  <c r="BX32" i="427" s="1"/>
  <c r="DQ97" i="102"/>
  <c r="DQ12" i="102"/>
  <c r="DZ12" i="102" s="1"/>
  <c r="EC12" i="102" s="1"/>
  <c r="DQ35" i="102"/>
  <c r="HN77" i="427"/>
  <c r="DQ32" i="102"/>
  <c r="CZ94" i="102"/>
  <c r="DO76" i="102"/>
  <c r="DO82" i="102"/>
  <c r="CZ28" i="102"/>
  <c r="FF51" i="427"/>
  <c r="DQ90" i="102"/>
  <c r="DJ36" i="102"/>
  <c r="BX36" i="427" s="1"/>
  <c r="DJ19" i="102"/>
  <c r="BX19" i="427" s="1"/>
  <c r="FC52" i="427"/>
  <c r="FO52" i="427" s="1"/>
  <c r="CZ27" i="102"/>
  <c r="DQ26" i="102"/>
  <c r="FC10" i="427"/>
  <c r="FO10" i="427" s="1"/>
  <c r="DO60" i="102"/>
  <c r="CZ31" i="102"/>
  <c r="FC33" i="427"/>
  <c r="FD33" i="427" s="1"/>
  <c r="IL85" i="427"/>
  <c r="IL65" i="427"/>
  <c r="IN39" i="427"/>
  <c r="IM15" i="427"/>
  <c r="IL15" i="427"/>
  <c r="IN15" i="427"/>
  <c r="HQ75" i="427"/>
  <c r="FP55" i="427"/>
  <c r="FE55" i="427"/>
  <c r="FG55" i="427" s="1"/>
  <c r="FC86" i="427"/>
  <c r="FO86" i="427" s="1"/>
  <c r="HQ82" i="427"/>
  <c r="FD75" i="427"/>
  <c r="AS95" i="102"/>
  <c r="EA95" i="102"/>
  <c r="DO39" i="102"/>
  <c r="HQ70" i="427"/>
  <c r="HN86" i="427"/>
  <c r="DQ42" i="102"/>
  <c r="IM64" i="427"/>
  <c r="IN64" i="427"/>
  <c r="IL64" i="427"/>
  <c r="FH100" i="427"/>
  <c r="FF72" i="427"/>
  <c r="DQ81" i="102"/>
  <c r="EA64" i="102"/>
  <c r="AS64" i="102"/>
  <c r="HN13" i="427"/>
  <c r="HZ75" i="427"/>
  <c r="HY75" i="427"/>
  <c r="FC76" i="427"/>
  <c r="FO76" i="427" s="1"/>
  <c r="FO67" i="427"/>
  <c r="FD67" i="427"/>
  <c r="HY67" i="427"/>
  <c r="HZ67" i="427"/>
  <c r="HO95" i="427"/>
  <c r="HZ70" i="427"/>
  <c r="HY70" i="427"/>
  <c r="HO32" i="427"/>
  <c r="FE50" i="427"/>
  <c r="FG50" i="427" s="1"/>
  <c r="FP50" i="427"/>
  <c r="DQ88" i="102"/>
  <c r="FD86" i="427"/>
  <c r="DZ50" i="102"/>
  <c r="DJ79" i="102"/>
  <c r="BX79" i="427" s="1"/>
  <c r="AS54" i="102"/>
  <c r="EA54" i="102"/>
  <c r="DJ99" i="102"/>
  <c r="BX99" i="427" s="1"/>
  <c r="HO54" i="427"/>
  <c r="FL37" i="427"/>
  <c r="FC73" i="427"/>
  <c r="FO73" i="427" s="1"/>
  <c r="AS85" i="102"/>
  <c r="EA85" i="102"/>
  <c r="DZ35" i="102"/>
  <c r="FD90" i="427"/>
  <c r="FF94" i="427"/>
  <c r="HN45" i="427"/>
  <c r="IL12" i="427"/>
  <c r="DQ62" i="102"/>
  <c r="DZ62" i="102" s="1"/>
  <c r="EC62" i="102" s="1"/>
  <c r="DQ51" i="102"/>
  <c r="FD37" i="427"/>
  <c r="CZ53" i="102"/>
  <c r="FC90" i="427"/>
  <c r="FH28" i="427"/>
  <c r="FH8" i="427"/>
  <c r="DO13" i="102"/>
  <c r="HO81" i="427"/>
  <c r="HQ30" i="427"/>
  <c r="HQ50" i="427"/>
  <c r="DJ86" i="102"/>
  <c r="BX86" i="427" s="1"/>
  <c r="HY12" i="427"/>
  <c r="HZ12" i="427"/>
  <c r="HO25" i="427"/>
  <c r="FB40" i="427"/>
  <c r="EY40" i="427"/>
  <c r="ES40" i="427"/>
  <c r="EU40" i="427"/>
  <c r="ET40" i="427"/>
  <c r="ER40" i="427"/>
  <c r="EV40" i="427"/>
  <c r="EZ40" i="427"/>
  <c r="EX40" i="427"/>
  <c r="EW40" i="427"/>
  <c r="EQ40" i="427"/>
  <c r="HQ10" i="427"/>
  <c r="HN27" i="427"/>
  <c r="FF27" i="427"/>
  <c r="FF68" i="427"/>
  <c r="HZ60" i="427"/>
  <c r="HY60" i="427"/>
  <c r="FF38" i="427"/>
  <c r="HO91" i="427"/>
  <c r="FC60" i="427"/>
  <c r="FD60" i="427" s="1"/>
  <c r="IN54" i="427"/>
  <c r="FE95" i="427"/>
  <c r="FG95" i="427" s="1"/>
  <c r="FH95" i="427" s="1"/>
  <c r="FP95" i="427"/>
  <c r="DO18" i="102"/>
  <c r="HQ15" i="427"/>
  <c r="DZ82" i="102"/>
  <c r="FD87" i="427"/>
  <c r="HQ38" i="427"/>
  <c r="CZ59" i="102"/>
  <c r="HZ92" i="427"/>
  <c r="HY92" i="427"/>
  <c r="HZ77" i="427"/>
  <c r="HY77" i="427"/>
  <c r="FF78" i="427"/>
  <c r="FC98" i="427"/>
  <c r="FO98" i="427" s="1"/>
  <c r="HO99" i="427"/>
  <c r="FD39" i="427"/>
  <c r="FL21" i="427"/>
  <c r="DO23" i="102"/>
  <c r="DO32" i="102"/>
  <c r="DQ13" i="102"/>
  <c r="FL71" i="427"/>
  <c r="HZ64" i="427"/>
  <c r="HY64" i="427"/>
  <c r="FD14" i="427"/>
  <c r="FE89" i="427"/>
  <c r="FG89" i="427" s="1"/>
  <c r="HO8" i="427"/>
  <c r="FO57" i="427"/>
  <c r="FD57" i="427"/>
  <c r="FD81" i="427"/>
  <c r="FF42" i="427"/>
  <c r="HN37" i="427"/>
  <c r="FD41" i="427"/>
  <c r="FC18" i="427"/>
  <c r="FO18" i="427" s="1"/>
  <c r="FL18" i="427"/>
  <c r="CZ93" i="102"/>
  <c r="CZ14" i="102"/>
  <c r="DO55" i="102"/>
  <c r="DO36" i="102"/>
  <c r="DQ64" i="102"/>
  <c r="DO81" i="102"/>
  <c r="FC30" i="427"/>
  <c r="FO30" i="427" s="1"/>
  <c r="FL77" i="427"/>
  <c r="CZ67" i="102"/>
  <c r="DJ67" i="102" s="1"/>
  <c r="BX67" i="427" s="1"/>
  <c r="FF10" i="427"/>
  <c r="HY11" i="427"/>
  <c r="HZ11" i="427"/>
  <c r="HY48" i="427"/>
  <c r="HO21" i="427"/>
  <c r="FH23" i="427"/>
  <c r="HQ90" i="427"/>
  <c r="IN98" i="427"/>
  <c r="IL88" i="427"/>
  <c r="FC25" i="427"/>
  <c r="FD25" i="427" s="1"/>
  <c r="IL39" i="427"/>
  <c r="DQ73" i="102"/>
  <c r="FF75" i="427"/>
  <c r="FE24" i="427"/>
  <c r="FG24" i="427" s="1"/>
  <c r="FD94" i="427"/>
  <c r="DO98" i="102"/>
  <c r="HZ42" i="427"/>
  <c r="HY42" i="427"/>
  <c r="HZ32" i="427"/>
  <c r="HY32" i="427"/>
  <c r="FC44" i="427"/>
  <c r="FO44" i="427" s="1"/>
  <c r="HN96" i="427"/>
  <c r="DJ38" i="102"/>
  <c r="BX38" i="427" s="1"/>
  <c r="DO79" i="102"/>
  <c r="DO99" i="102"/>
  <c r="DQ22" i="102"/>
  <c r="HQ54" i="427"/>
  <c r="DQ58" i="102"/>
  <c r="HN42" i="427"/>
  <c r="HO62" i="427"/>
  <c r="HQ36" i="427"/>
  <c r="DQ34" i="102"/>
  <c r="FL72" i="427"/>
  <c r="DJ50" i="102"/>
  <c r="BX50" i="427" s="1"/>
  <c r="EA15" i="102"/>
  <c r="AS15" i="102"/>
  <c r="DQ17" i="102"/>
  <c r="DQ99" i="102"/>
  <c r="HN73" i="427"/>
  <c r="FF56" i="427"/>
  <c r="HZ66" i="427"/>
  <c r="HY66" i="427"/>
  <c r="DQ16" i="102"/>
  <c r="FH92" i="427"/>
  <c r="FD47" i="427"/>
  <c r="HZ23" i="427"/>
  <c r="HY23" i="427"/>
  <c r="HZ45" i="427"/>
  <c r="HY45" i="427"/>
  <c r="HQ58" i="427"/>
  <c r="DQ39" i="102"/>
  <c r="DQ41" i="102"/>
  <c r="DJ97" i="102"/>
  <c r="BX97" i="427" s="1"/>
  <c r="DJ13" i="102"/>
  <c r="BX13" i="427" s="1"/>
  <c r="HQ81" i="427"/>
  <c r="HQ40" i="427"/>
  <c r="HN41" i="427"/>
  <c r="DO86" i="102"/>
  <c r="HY25" i="427"/>
  <c r="HZ25" i="427"/>
  <c r="FC48" i="427"/>
  <c r="FO48" i="427" s="1"/>
  <c r="FF25" i="427"/>
  <c r="FF96" i="427"/>
  <c r="FC38" i="427"/>
  <c r="FO38" i="427" s="1"/>
  <c r="FL36" i="427"/>
  <c r="DJ68" i="102"/>
  <c r="BX68" i="427" s="1"/>
  <c r="HQ91" i="427"/>
  <c r="EY49" i="427"/>
  <c r="FB49" i="427"/>
  <c r="EZ49" i="427"/>
  <c r="ET49" i="427"/>
  <c r="EV49" i="427"/>
  <c r="EW49" i="427"/>
  <c r="ES49" i="427"/>
  <c r="ER49" i="427"/>
  <c r="EX49" i="427"/>
  <c r="EQ49" i="427"/>
  <c r="EU49" i="427"/>
  <c r="FF79" i="427"/>
  <c r="DQ69" i="102"/>
  <c r="DQ61" i="102"/>
  <c r="DJ18" i="102"/>
  <c r="BX18" i="427" s="1"/>
  <c r="HQ41" i="427"/>
  <c r="HZ49" i="427"/>
  <c r="HY49" i="427"/>
  <c r="DQ76" i="102"/>
  <c r="DQ45" i="102"/>
  <c r="DZ45" i="102" s="1"/>
  <c r="CZ21" i="102"/>
  <c r="HN60" i="427"/>
  <c r="FM54" i="427"/>
  <c r="DQ54" i="102"/>
  <c r="DQ98" i="102"/>
  <c r="DZ98" i="102" s="1"/>
  <c r="DJ30" i="102"/>
  <c r="BX30" i="427" s="1"/>
  <c r="AT8" i="102"/>
  <c r="DS8" i="102"/>
  <c r="FF14" i="427"/>
  <c r="FF58" i="427"/>
  <c r="IM87" i="427"/>
  <c r="CZ29" i="102"/>
  <c r="DJ29" i="102" s="1"/>
  <c r="BX29" i="427" s="1"/>
  <c r="FL32" i="427"/>
  <c r="FC32" i="427"/>
  <c r="FO32" i="427" s="1"/>
  <c r="HN38" i="427"/>
  <c r="FD13" i="427"/>
  <c r="FF33" i="427"/>
  <c r="DJ63" i="102"/>
  <c r="BX63" i="427" s="1"/>
  <c r="DJ70" i="102"/>
  <c r="BX70" i="427" s="1"/>
  <c r="HQ77" i="427"/>
  <c r="DQ95" i="102"/>
  <c r="DJ41" i="102"/>
  <c r="BX41" i="427" s="1"/>
  <c r="DQ100" i="102"/>
  <c r="DZ100" i="102" s="1"/>
  <c r="FD71" i="427"/>
  <c r="HO88" i="427"/>
  <c r="DZ26" i="102"/>
  <c r="EC26" i="102" s="1"/>
  <c r="FF41" i="427"/>
  <c r="FD18" i="427"/>
  <c r="HQ100" i="427"/>
  <c r="DQ71" i="102"/>
  <c r="HQ9" i="427"/>
  <c r="DJ37" i="102"/>
  <c r="BX37" i="427" s="1"/>
  <c r="DZ23" i="102"/>
  <c r="DZ18" i="102"/>
  <c r="DQ83" i="102"/>
  <c r="DJ46" i="102"/>
  <c r="BX46" i="427" s="1"/>
  <c r="DQ66" i="102"/>
  <c r="FF76" i="427"/>
  <c r="HO37" i="427"/>
  <c r="HN67" i="427"/>
  <c r="DJ93" i="102"/>
  <c r="BX93" i="427" s="1"/>
  <c r="DQ87" i="102"/>
  <c r="FF43" i="427"/>
  <c r="FC70" i="427"/>
  <c r="FO70" i="427" s="1"/>
  <c r="HZ90" i="427"/>
  <c r="HY90" i="427"/>
  <c r="IL98" i="427"/>
  <c r="FF31" i="427"/>
  <c r="HY13" i="427"/>
  <c r="HZ13" i="427"/>
  <c r="IM51" i="427"/>
  <c r="IN51" i="427"/>
  <c r="IL51" i="427"/>
  <c r="FO26" i="427"/>
  <c r="FL26" i="427"/>
  <c r="AS50" i="102"/>
  <c r="EA50" i="102"/>
  <c r="EC50" i="102"/>
  <c r="HZ81" i="427"/>
  <c r="HY81" i="427"/>
  <c r="FF73" i="427"/>
  <c r="AS68" i="102"/>
  <c r="EA68" i="102"/>
  <c r="EC68" i="102"/>
  <c r="FD79" i="427"/>
  <c r="FF93" i="427"/>
  <c r="EA16" i="102"/>
  <c r="AS16" i="102"/>
  <c r="FD36" i="427"/>
  <c r="HN99" i="427"/>
  <c r="FF88" i="427"/>
  <c r="IN66" i="427"/>
  <c r="HZ65" i="427"/>
  <c r="HY65" i="427"/>
  <c r="DJ42" i="102"/>
  <c r="BX42" i="427" s="1"/>
  <c r="DQ40" i="102"/>
  <c r="HQ64" i="427"/>
  <c r="FL58" i="427"/>
  <c r="FC58" i="427"/>
  <c r="FO58" i="427" s="1"/>
  <c r="IN87" i="427"/>
  <c r="HZ8" i="427"/>
  <c r="HY8" i="427"/>
  <c r="DO63" i="102"/>
  <c r="DO70" i="102"/>
  <c r="HN21" i="427"/>
  <c r="FD74" i="427"/>
  <c r="DJ100" i="102"/>
  <c r="BX100" i="427" s="1"/>
  <c r="DZ46" i="102"/>
  <c r="FF71" i="427"/>
  <c r="FD42" i="427"/>
  <c r="HZ100" i="427"/>
  <c r="HY100" i="427"/>
  <c r="DO37" i="102"/>
  <c r="DZ13" i="102"/>
  <c r="DO46" i="102"/>
  <c r="CZ44" i="102"/>
  <c r="HN75" i="427"/>
  <c r="DZ86" i="102"/>
  <c r="HY95" i="427"/>
  <c r="DJ71" i="102"/>
  <c r="BX71" i="427" s="1"/>
  <c r="EQ66" i="427"/>
  <c r="FB66" i="427"/>
  <c r="EX66" i="427"/>
  <c r="EU66" i="427"/>
  <c r="EY66" i="427"/>
  <c r="ET66" i="427"/>
  <c r="EZ66" i="427"/>
  <c r="ER66" i="427"/>
  <c r="EW66" i="427"/>
  <c r="ES66" i="427"/>
  <c r="EV66" i="427"/>
  <c r="HO59" i="427"/>
  <c r="FD20" i="427"/>
  <c r="FD70" i="427"/>
  <c r="CZ72" i="102"/>
  <c r="FC85" i="427"/>
  <c r="IN88" i="427"/>
  <c r="HN22" i="427"/>
  <c r="HY29" i="427"/>
  <c r="HZ29" i="427"/>
  <c r="FO8" i="427"/>
  <c r="FL8" i="427"/>
  <c r="FF47" i="427"/>
  <c r="EA97" i="102"/>
  <c r="AS97" i="102"/>
  <c r="FD34" i="427"/>
  <c r="HY55" i="427"/>
  <c r="HZ55" i="427"/>
  <c r="CZ80" i="102"/>
  <c r="DJ80" i="102" s="1"/>
  <c r="BX80" i="427" s="1"/>
  <c r="FB64" i="427"/>
  <c r="EQ64" i="427"/>
  <c r="EW64" i="427"/>
  <c r="ER64" i="427"/>
  <c r="EX64" i="427"/>
  <c r="EU64" i="427"/>
  <c r="ES64" i="427"/>
  <c r="EV64" i="427"/>
  <c r="EY64" i="427"/>
  <c r="EZ64" i="427"/>
  <c r="ET64" i="427"/>
  <c r="HQ42" i="427"/>
  <c r="DO87" i="102"/>
  <c r="HQ95" i="427"/>
  <c r="AS12" i="102"/>
  <c r="EA12" i="102"/>
  <c r="CZ77" i="102"/>
  <c r="DJ77" i="102" s="1"/>
  <c r="BX77" i="427" s="1"/>
  <c r="HO86" i="427"/>
  <c r="HY71" i="427"/>
  <c r="HZ71" i="427"/>
  <c r="AS51" i="102"/>
  <c r="EA51" i="102"/>
  <c r="EY45" i="427"/>
  <c r="FB45" i="427"/>
  <c r="EX45" i="427"/>
  <c r="ES45" i="427"/>
  <c r="EW45" i="427"/>
  <c r="EU45" i="427"/>
  <c r="ET45" i="427"/>
  <c r="EZ45" i="427"/>
  <c r="EV45" i="427"/>
  <c r="ER45" i="427"/>
  <c r="EQ45" i="427"/>
  <c r="FC15" i="427"/>
  <c r="FO15" i="427" s="1"/>
  <c r="FL15" i="427"/>
  <c r="FF22" i="427"/>
  <c r="DZ60" i="102"/>
  <c r="DJ24" i="102"/>
  <c r="BX24" i="427" s="1"/>
  <c r="HZ82" i="427"/>
  <c r="HY82" i="427"/>
  <c r="DO88" i="102"/>
  <c r="DJ48" i="102"/>
  <c r="BX48" i="427" s="1"/>
  <c r="DO11" i="102"/>
  <c r="HQ73" i="427"/>
  <c r="DJ35" i="102"/>
  <c r="BX35" i="427" s="1"/>
  <c r="FC84" i="427"/>
  <c r="HN55" i="427"/>
  <c r="FL69" i="427"/>
  <c r="HO23" i="427"/>
  <c r="FC46" i="427"/>
  <c r="FO46" i="427" s="1"/>
  <c r="FL46" i="427"/>
  <c r="DQ9" i="102"/>
  <c r="DJ69" i="102"/>
  <c r="BX69" i="427" s="1"/>
  <c r="DJ62" i="102"/>
  <c r="BX62" i="427" s="1"/>
  <c r="CZ47" i="102"/>
  <c r="DJ47" i="102" s="1"/>
  <c r="BX47" i="427" s="1"/>
  <c r="FP17" i="427"/>
  <c r="FE17" i="427"/>
  <c r="FG17" i="427" s="1"/>
  <c r="HN25" i="427"/>
  <c r="HY10" i="427"/>
  <c r="HZ10" i="427"/>
  <c r="FD91" i="427"/>
  <c r="CZ75" i="102"/>
  <c r="DQ49" i="102"/>
  <c r="DZ99" i="102"/>
  <c r="FD9" i="427"/>
  <c r="HQ49" i="427"/>
  <c r="DO45" i="102"/>
  <c r="DJ16" i="102"/>
  <c r="BX16" i="427" s="1"/>
  <c r="FL27" i="427"/>
  <c r="FC27" i="427"/>
  <c r="FO27" i="427" s="1"/>
  <c r="DQ55" i="102"/>
  <c r="HQ92" i="427"/>
  <c r="DQ96" i="102"/>
  <c r="FC19" i="427"/>
  <c r="FO19" i="427" s="1"/>
  <c r="DQ68" i="102"/>
  <c r="FD88" i="427"/>
  <c r="DJ74" i="102"/>
  <c r="BX74" i="427" s="1"/>
  <c r="FL28" i="427"/>
  <c r="DQ82" i="102"/>
  <c r="FF32" i="427"/>
  <c r="DQ52" i="102"/>
  <c r="DJ90" i="102"/>
  <c r="BX90" i="427" s="1"/>
  <c r="DQ15" i="102"/>
  <c r="DZ15" i="102" s="1"/>
  <c r="EC15" i="102" s="1"/>
  <c r="DO100" i="102"/>
  <c r="DQ91" i="102"/>
  <c r="DZ91" i="102" s="1"/>
  <c r="FL9" i="427"/>
  <c r="HY88" i="427"/>
  <c r="HZ88" i="427"/>
  <c r="FD26" i="427"/>
  <c r="FC51" i="427"/>
  <c r="FO51" i="427" s="1"/>
  <c r="FO83" i="427"/>
  <c r="FD83" i="427"/>
  <c r="HO9" i="427"/>
  <c r="CZ43" i="102"/>
  <c r="DQ65" i="102"/>
  <c r="CZ56" i="102"/>
  <c r="DQ78" i="102"/>
  <c r="FD52" i="427"/>
  <c r="FD53" i="427"/>
  <c r="DO71" i="102"/>
  <c r="HQ11" i="427"/>
  <c r="HQ59" i="427"/>
  <c r="EX16" i="427"/>
  <c r="FB16" i="427"/>
  <c r="EW16" i="427"/>
  <c r="ET16" i="427"/>
  <c r="EV16" i="427"/>
  <c r="EQ16" i="427"/>
  <c r="ES16" i="427"/>
  <c r="EY16" i="427"/>
  <c r="EZ16" i="427"/>
  <c r="ER16" i="427"/>
  <c r="EU16" i="427"/>
  <c r="FC43" i="427"/>
  <c r="FO43" i="427" s="1"/>
  <c r="FF70" i="427"/>
  <c r="FD69" i="427"/>
  <c r="FD65" i="427"/>
  <c r="DJ9" i="102"/>
  <c r="BX9" i="427" s="1"/>
  <c r="FC91" i="427"/>
  <c r="HN10" i="427"/>
  <c r="FL12" i="427" l="1"/>
  <c r="AT10" i="102"/>
  <c r="DS10" i="102"/>
  <c r="FL11" i="427"/>
  <c r="FE60" i="427"/>
  <c r="FG60" i="427" s="1"/>
  <c r="IN47" i="427"/>
  <c r="IM47" i="427"/>
  <c r="IL47" i="427"/>
  <c r="IM80" i="427"/>
  <c r="IL80" i="427"/>
  <c r="IN80" i="427"/>
  <c r="FE25" i="427"/>
  <c r="FG25" i="427" s="1"/>
  <c r="IL67" i="427"/>
  <c r="IN67" i="427"/>
  <c r="IM67" i="427"/>
  <c r="FE33" i="427"/>
  <c r="FG33" i="427" s="1"/>
  <c r="FP33" i="427" s="1"/>
  <c r="IM25" i="427"/>
  <c r="IL25" i="427"/>
  <c r="IN25" i="427"/>
  <c r="IM77" i="427"/>
  <c r="IN77" i="427"/>
  <c r="IL77" i="427"/>
  <c r="IL29" i="427"/>
  <c r="IN29" i="427"/>
  <c r="IM29" i="427"/>
  <c r="IN89" i="427"/>
  <c r="IL89" i="427"/>
  <c r="IM89" i="427"/>
  <c r="FJ95" i="427"/>
  <c r="FI95" i="427"/>
  <c r="FQ95" i="427" s="1"/>
  <c r="FK95" i="427"/>
  <c r="FE20" i="427"/>
  <c r="FG20" i="427" s="1"/>
  <c r="FD51" i="427"/>
  <c r="AS99" i="102"/>
  <c r="EA99" i="102"/>
  <c r="EC99" i="102"/>
  <c r="AT90" i="102"/>
  <c r="DS90" i="102"/>
  <c r="DZ90" i="102"/>
  <c r="EC90" i="102" s="1"/>
  <c r="AT65" i="102"/>
  <c r="DS65" i="102"/>
  <c r="DZ65" i="102"/>
  <c r="EC65" i="102" s="1"/>
  <c r="IN90" i="427"/>
  <c r="IL90" i="427"/>
  <c r="IM90" i="427"/>
  <c r="IM62" i="427"/>
  <c r="IL62" i="427"/>
  <c r="IN62" i="427"/>
  <c r="FO84" i="427"/>
  <c r="FL84" i="427"/>
  <c r="FF66" i="427"/>
  <c r="DP44" i="102"/>
  <c r="DO44" i="102"/>
  <c r="FP42" i="427"/>
  <c r="FE42" i="427"/>
  <c r="FG42" i="427" s="1"/>
  <c r="AS63" i="102"/>
  <c r="EA63" i="102"/>
  <c r="EC63" i="102"/>
  <c r="AT40" i="102"/>
  <c r="DS40" i="102"/>
  <c r="AT95" i="102"/>
  <c r="DS95" i="102"/>
  <c r="DZ95" i="102"/>
  <c r="EC95" i="102" s="1"/>
  <c r="FH79" i="427"/>
  <c r="IL97" i="427"/>
  <c r="IN97" i="427"/>
  <c r="IM97" i="427"/>
  <c r="IM38" i="427"/>
  <c r="IN38" i="427"/>
  <c r="IL38" i="427"/>
  <c r="FM89" i="427"/>
  <c r="FH89" i="427"/>
  <c r="AS32" i="102"/>
  <c r="EA32" i="102"/>
  <c r="FI100" i="427"/>
  <c r="FJ100" i="427"/>
  <c r="FK100" i="427"/>
  <c r="DP94" i="102"/>
  <c r="DO94" i="102"/>
  <c r="IN78" i="427"/>
  <c r="IM78" i="427"/>
  <c r="IL78" i="427"/>
  <c r="AT84" i="102"/>
  <c r="DS84" i="102"/>
  <c r="EB84" i="102" s="1"/>
  <c r="DZ84" i="102"/>
  <c r="AS58" i="102"/>
  <c r="EA58" i="102"/>
  <c r="FC59" i="427"/>
  <c r="FO59" i="427" s="1"/>
  <c r="IL52" i="427"/>
  <c r="IM52" i="427"/>
  <c r="IN52" i="427"/>
  <c r="FD30" i="427"/>
  <c r="AS84" i="102"/>
  <c r="EA84" i="102"/>
  <c r="EC84" i="102"/>
  <c r="EA17" i="102"/>
  <c r="AS17" i="102"/>
  <c r="FC99" i="427"/>
  <c r="FO99" i="427" s="1"/>
  <c r="FF99" i="427"/>
  <c r="EA66" i="102"/>
  <c r="AS66" i="102"/>
  <c r="FN54" i="427"/>
  <c r="FR54" i="427"/>
  <c r="FD19" i="427"/>
  <c r="FD12" i="427"/>
  <c r="EA35" i="102"/>
  <c r="AS35" i="102"/>
  <c r="EC35" i="102"/>
  <c r="EA9" i="102"/>
  <c r="AS9" i="102"/>
  <c r="IL22" i="427"/>
  <c r="IN22" i="427"/>
  <c r="IM22" i="427"/>
  <c r="AR96" i="102"/>
  <c r="DZ96" i="102"/>
  <c r="EC96" i="102" s="1"/>
  <c r="AT78" i="102"/>
  <c r="DS78" i="102"/>
  <c r="AS88" i="102"/>
  <c r="EA88" i="102"/>
  <c r="AT87" i="102"/>
  <c r="DS87" i="102"/>
  <c r="AT54" i="102"/>
  <c r="DS54" i="102"/>
  <c r="IN74" i="427"/>
  <c r="IM74" i="427"/>
  <c r="IL74" i="427"/>
  <c r="FC16" i="427"/>
  <c r="FO16" i="427" s="1"/>
  <c r="DP43" i="102"/>
  <c r="DO43" i="102"/>
  <c r="FE88" i="427"/>
  <c r="FG88" i="427" s="1"/>
  <c r="FP88" i="427" s="1"/>
  <c r="AT96" i="102"/>
  <c r="DS96" i="102"/>
  <c r="IM69" i="427"/>
  <c r="IL69" i="427"/>
  <c r="IN69" i="427"/>
  <c r="IL35" i="427"/>
  <c r="IN35" i="427"/>
  <c r="IM35" i="427"/>
  <c r="FL45" i="427"/>
  <c r="FC45" i="427"/>
  <c r="FO45" i="427" s="1"/>
  <c r="FF45" i="427"/>
  <c r="AS87" i="102"/>
  <c r="EA87" i="102"/>
  <c r="EB87" i="102"/>
  <c r="FF64" i="427"/>
  <c r="FE34" i="427"/>
  <c r="FG34" i="427" s="1"/>
  <c r="FP34" i="427" s="1"/>
  <c r="FD66" i="427"/>
  <c r="FL70" i="427"/>
  <c r="IN37" i="427"/>
  <c r="IM37" i="427"/>
  <c r="IL37" i="427"/>
  <c r="DT8" i="102"/>
  <c r="DU8" i="102" s="1"/>
  <c r="AP8" i="102"/>
  <c r="DV8" i="102"/>
  <c r="EB8" i="102"/>
  <c r="FL38" i="427"/>
  <c r="AT41" i="102"/>
  <c r="DS41" i="102"/>
  <c r="AT34" i="102"/>
  <c r="DS34" i="102"/>
  <c r="AT73" i="102"/>
  <c r="DS73" i="102"/>
  <c r="FL30" i="427"/>
  <c r="FH42" i="427"/>
  <c r="FP89" i="427"/>
  <c r="AS23" i="102"/>
  <c r="EA23" i="102"/>
  <c r="EC23" i="102"/>
  <c r="EB23" i="102"/>
  <c r="EA13" i="102"/>
  <c r="EC13" i="102"/>
  <c r="AS13" i="102"/>
  <c r="FE37" i="427"/>
  <c r="FG37" i="427" s="1"/>
  <c r="DJ44" i="102"/>
  <c r="BX44" i="427" s="1"/>
  <c r="IL79" i="427"/>
  <c r="IN79" i="427"/>
  <c r="IM79" i="427"/>
  <c r="FM50" i="427"/>
  <c r="FE75" i="427"/>
  <c r="FG75" i="427" s="1"/>
  <c r="FD43" i="427"/>
  <c r="DP27" i="102"/>
  <c r="DO27" i="102"/>
  <c r="DP28" i="102"/>
  <c r="DO28" i="102"/>
  <c r="AT32" i="102"/>
  <c r="DS32" i="102"/>
  <c r="FL93" i="427"/>
  <c r="FL96" i="427"/>
  <c r="FL74" i="427"/>
  <c r="EB34" i="102"/>
  <c r="AS34" i="102"/>
  <c r="EA34" i="102"/>
  <c r="FL34" i="427"/>
  <c r="AT50" i="102"/>
  <c r="DS50" i="102"/>
  <c r="DP25" i="102"/>
  <c r="DO25" i="102"/>
  <c r="AS20" i="102"/>
  <c r="EA20" i="102"/>
  <c r="EB20" i="102"/>
  <c r="FD48" i="427"/>
  <c r="DZ32" i="102"/>
  <c r="EC32" i="102" s="1"/>
  <c r="IM73" i="427"/>
  <c r="IL73" i="427"/>
  <c r="IN73" i="427"/>
  <c r="DP30" i="102"/>
  <c r="DO30" i="102"/>
  <c r="FQ54" i="427"/>
  <c r="FD61" i="427"/>
  <c r="FP77" i="427"/>
  <c r="AR9" i="102"/>
  <c r="DZ9" i="102"/>
  <c r="EC9" i="102" s="1"/>
  <c r="AS22" i="102"/>
  <c r="EA22" i="102"/>
  <c r="FM8" i="427"/>
  <c r="AS73" i="102"/>
  <c r="EB73" i="102"/>
  <c r="EA73" i="102"/>
  <c r="DJ27" i="102"/>
  <c r="BX27" i="427" s="1"/>
  <c r="FE65" i="427"/>
  <c r="FG65" i="427" s="1"/>
  <c r="FP65" i="427" s="1"/>
  <c r="DP80" i="102"/>
  <c r="DO80" i="102"/>
  <c r="AT83" i="102"/>
  <c r="DZ83" i="102"/>
  <c r="EC83" i="102" s="1"/>
  <c r="DS83" i="102"/>
  <c r="AT76" i="102"/>
  <c r="DS76" i="102"/>
  <c r="FH72" i="427"/>
  <c r="AT79" i="102"/>
  <c r="DS79" i="102"/>
  <c r="IN24" i="427"/>
  <c r="IM24" i="427"/>
  <c r="IL24" i="427"/>
  <c r="EA86" i="102"/>
  <c r="AS86" i="102"/>
  <c r="EC86" i="102"/>
  <c r="AT58" i="102"/>
  <c r="DZ58" i="102"/>
  <c r="EC58" i="102" s="1"/>
  <c r="DS58" i="102"/>
  <c r="EB58" i="102" s="1"/>
  <c r="FE94" i="427"/>
  <c r="FG94" i="427" s="1"/>
  <c r="EA18" i="102"/>
  <c r="AS18" i="102"/>
  <c r="EC18" i="102"/>
  <c r="IL99" i="427"/>
  <c r="IM99" i="427"/>
  <c r="IN99" i="427"/>
  <c r="FE67" i="427"/>
  <c r="FG67" i="427" s="1"/>
  <c r="EA39" i="102"/>
  <c r="AS39" i="102"/>
  <c r="EC39" i="102"/>
  <c r="AS82" i="102"/>
  <c r="EB82" i="102"/>
  <c r="EA82" i="102"/>
  <c r="EC82" i="102"/>
  <c r="AT97" i="102"/>
  <c r="DS97" i="102"/>
  <c r="AT70" i="102"/>
  <c r="DS70" i="102"/>
  <c r="DZ70" i="102"/>
  <c r="DP92" i="102"/>
  <c r="DO92" i="102"/>
  <c r="FD84" i="427"/>
  <c r="FH82" i="427"/>
  <c r="FK50" i="427"/>
  <c r="FI50" i="427"/>
  <c r="FJ50" i="427"/>
  <c r="DZ34" i="102"/>
  <c r="EC34" i="102" s="1"/>
  <c r="FM28" i="427"/>
  <c r="FM100" i="427"/>
  <c r="IM91" i="427"/>
  <c r="IN91" i="427"/>
  <c r="IL91" i="427"/>
  <c r="AT86" i="102"/>
  <c r="DS86" i="102"/>
  <c r="AS69" i="102"/>
  <c r="EA69" i="102"/>
  <c r="EB69" i="102"/>
  <c r="IM11" i="427"/>
  <c r="IL11" i="427"/>
  <c r="IN11" i="427"/>
  <c r="DJ92" i="102"/>
  <c r="BX92" i="427" s="1"/>
  <c r="AR22" i="102"/>
  <c r="DZ22" i="102"/>
  <c r="EC22" i="102" s="1"/>
  <c r="AR73" i="102"/>
  <c r="DZ73" i="102"/>
  <c r="EC73" i="102" s="1"/>
  <c r="AS61" i="102"/>
  <c r="EA61" i="102"/>
  <c r="IM40" i="427"/>
  <c r="IL40" i="427"/>
  <c r="IN40" i="427"/>
  <c r="DP67" i="102"/>
  <c r="DO67" i="102"/>
  <c r="FE68" i="427"/>
  <c r="FG68" i="427" s="1"/>
  <c r="FP68" i="427" s="1"/>
  <c r="AT9" i="102"/>
  <c r="DS9" i="102"/>
  <c r="FL66" i="427"/>
  <c r="FC66" i="427"/>
  <c r="FO66" i="427" s="1"/>
  <c r="FP47" i="427"/>
  <c r="FE47" i="427"/>
  <c r="FG47" i="427" s="1"/>
  <c r="FD76" i="427"/>
  <c r="DP14" i="102"/>
  <c r="DO14" i="102"/>
  <c r="DJ14" i="102"/>
  <c r="BX14" i="427" s="1"/>
  <c r="FE81" i="427"/>
  <c r="FG81" i="427" s="1"/>
  <c r="FP81" i="427" s="1"/>
  <c r="DZ54" i="102"/>
  <c r="EC54" i="102" s="1"/>
  <c r="FL43" i="427"/>
  <c r="AT55" i="102"/>
  <c r="DZ55" i="102"/>
  <c r="DS55" i="102"/>
  <c r="FO85" i="427"/>
  <c r="FL85" i="427"/>
  <c r="IM71" i="427"/>
  <c r="IL71" i="427"/>
  <c r="IN71" i="427"/>
  <c r="IM70" i="427"/>
  <c r="IL70" i="427"/>
  <c r="IN70" i="427"/>
  <c r="DP29" i="102"/>
  <c r="DO29" i="102"/>
  <c r="DZ78" i="102"/>
  <c r="EC78" i="102" s="1"/>
  <c r="DP21" i="102"/>
  <c r="DO21" i="102"/>
  <c r="DJ21" i="102"/>
  <c r="BX21" i="427" s="1"/>
  <c r="FD93" i="427"/>
  <c r="FC49" i="427"/>
  <c r="FO49" i="427" s="1"/>
  <c r="FD38" i="427"/>
  <c r="FI92" i="427"/>
  <c r="FQ92" i="427" s="1"/>
  <c r="FJ92" i="427"/>
  <c r="FK92" i="427"/>
  <c r="AT99" i="102"/>
  <c r="DS99" i="102"/>
  <c r="EB99" i="102" s="1"/>
  <c r="IM50" i="427"/>
  <c r="IL50" i="427"/>
  <c r="IN50" i="427"/>
  <c r="FM24" i="427"/>
  <c r="FO25" i="427"/>
  <c r="FL25" i="427"/>
  <c r="EA81" i="102"/>
  <c r="AS81" i="102"/>
  <c r="EC81" i="102"/>
  <c r="DP93" i="102"/>
  <c r="DO93" i="102"/>
  <c r="FE14" i="427"/>
  <c r="FG14" i="427" s="1"/>
  <c r="FH14" i="427" s="1"/>
  <c r="DP59" i="102"/>
  <c r="DO59" i="102"/>
  <c r="FJ28" i="427"/>
  <c r="FK28" i="427"/>
  <c r="FI28" i="427"/>
  <c r="FQ28" i="427" s="1"/>
  <c r="AT51" i="102"/>
  <c r="DS51" i="102"/>
  <c r="DZ51" i="102"/>
  <c r="EC51" i="102" s="1"/>
  <c r="FE90" i="427"/>
  <c r="FG90" i="427" s="1"/>
  <c r="FE86" i="427"/>
  <c r="FG86" i="427" s="1"/>
  <c r="DP31" i="102"/>
  <c r="DO31" i="102"/>
  <c r="FL52" i="427"/>
  <c r="IM32" i="427"/>
  <c r="IL32" i="427"/>
  <c r="IN32" i="427"/>
  <c r="AT20" i="102"/>
  <c r="DS20" i="102"/>
  <c r="FH24" i="427"/>
  <c r="FD44" i="427"/>
  <c r="DP57" i="102"/>
  <c r="DO57" i="102"/>
  <c r="AT23" i="102"/>
  <c r="DS23" i="102"/>
  <c r="FP80" i="427"/>
  <c r="FE80" i="427"/>
  <c r="FG80" i="427" s="1"/>
  <c r="FH80" i="427" s="1"/>
  <c r="AT63" i="102"/>
  <c r="DS63" i="102"/>
  <c r="DZ63" i="102"/>
  <c r="FD46" i="427"/>
  <c r="FP100" i="427"/>
  <c r="IL84" i="427"/>
  <c r="IN84" i="427"/>
  <c r="IM84" i="427"/>
  <c r="DZ20" i="102"/>
  <c r="EC20" i="102" s="1"/>
  <c r="IL20" i="427"/>
  <c r="IN20" i="427"/>
  <c r="IM20" i="427"/>
  <c r="FD15" i="427"/>
  <c r="AS24" i="102"/>
  <c r="EA24" i="102"/>
  <c r="EC24" i="102"/>
  <c r="DJ43" i="102"/>
  <c r="BX43" i="427" s="1"/>
  <c r="IM61" i="427"/>
  <c r="IL61" i="427"/>
  <c r="IN61" i="427"/>
  <c r="EB40" i="102"/>
  <c r="EA40" i="102"/>
  <c r="AS40" i="102"/>
  <c r="DP47" i="102"/>
  <c r="DO47" i="102"/>
  <c r="EA36" i="102"/>
  <c r="AS36" i="102"/>
  <c r="FE41" i="427"/>
  <c r="FG41" i="427" s="1"/>
  <c r="AS71" i="102"/>
  <c r="EA71" i="102"/>
  <c r="AT52" i="102"/>
  <c r="DS52" i="102"/>
  <c r="FE9" i="427"/>
  <c r="FG9" i="427" s="1"/>
  <c r="FP9" i="427" s="1"/>
  <c r="AS46" i="102"/>
  <c r="EA46" i="102"/>
  <c r="EC46" i="102"/>
  <c r="IM42" i="427"/>
  <c r="IN42" i="427"/>
  <c r="IL42" i="427"/>
  <c r="FH25" i="427"/>
  <c r="AT39" i="102"/>
  <c r="DS39" i="102"/>
  <c r="EB39" i="102" s="1"/>
  <c r="DZ76" i="102"/>
  <c r="FK8" i="427"/>
  <c r="FJ8" i="427"/>
  <c r="FI8" i="427"/>
  <c r="DZ87" i="102"/>
  <c r="EC87" i="102" s="1"/>
  <c r="FE83" i="427"/>
  <c r="FG83" i="427" s="1"/>
  <c r="AT91" i="102"/>
  <c r="DS91" i="102"/>
  <c r="AT68" i="102"/>
  <c r="DS68" i="102"/>
  <c r="FO91" i="427"/>
  <c r="FL91" i="427"/>
  <c r="FP53" i="427"/>
  <c r="FE53" i="427"/>
  <c r="FG53" i="427" s="1"/>
  <c r="AS100" i="102"/>
  <c r="EA100" i="102"/>
  <c r="EC100" i="102"/>
  <c r="AT49" i="102"/>
  <c r="DS49" i="102"/>
  <c r="FH17" i="427"/>
  <c r="AS11" i="102"/>
  <c r="EC11" i="102"/>
  <c r="EA11" i="102"/>
  <c r="FC64" i="427"/>
  <c r="FO64" i="427" s="1"/>
  <c r="FH47" i="427"/>
  <c r="DP72" i="102"/>
  <c r="DO72" i="102"/>
  <c r="DJ72" i="102"/>
  <c r="BX72" i="427" s="1"/>
  <c r="EB37" i="102"/>
  <c r="AS37" i="102"/>
  <c r="EA37" i="102"/>
  <c r="EC37" i="102"/>
  <c r="IM100" i="427"/>
  <c r="IN100" i="427"/>
  <c r="IL100" i="427"/>
  <c r="FE36" i="427"/>
  <c r="FG36" i="427" s="1"/>
  <c r="FH36" i="427" s="1"/>
  <c r="FP36" i="427"/>
  <c r="AT66" i="102"/>
  <c r="DS66" i="102"/>
  <c r="EB66" i="102" s="1"/>
  <c r="DZ66" i="102"/>
  <c r="EC66" i="102" s="1"/>
  <c r="AT71" i="102"/>
  <c r="DS71" i="102"/>
  <c r="DZ71" i="102"/>
  <c r="EC71" i="102" s="1"/>
  <c r="FE71" i="427"/>
  <c r="FG71" i="427" s="1"/>
  <c r="FH71" i="427" s="1"/>
  <c r="IN63" i="427"/>
  <c r="IM63" i="427"/>
  <c r="IL63" i="427"/>
  <c r="IM30" i="427"/>
  <c r="IL30" i="427"/>
  <c r="IN30" i="427"/>
  <c r="IM18" i="427"/>
  <c r="IL18" i="427"/>
  <c r="IN18" i="427"/>
  <c r="FF49" i="427"/>
  <c r="AT16" i="102"/>
  <c r="DS16" i="102"/>
  <c r="AT17" i="102"/>
  <c r="DS17" i="102"/>
  <c r="DZ39" i="102"/>
  <c r="FL44" i="427"/>
  <c r="AS98" i="102"/>
  <c r="EA98" i="102"/>
  <c r="EC98" i="102"/>
  <c r="FP24" i="427"/>
  <c r="FD32" i="427"/>
  <c r="FE39" i="427"/>
  <c r="FG39" i="427" s="1"/>
  <c r="FO90" i="427"/>
  <c r="FL90" i="427"/>
  <c r="AT62" i="102"/>
  <c r="DS62" i="102"/>
  <c r="FL73" i="427"/>
  <c r="AT88" i="102"/>
  <c r="DS88" i="102"/>
  <c r="FL86" i="427"/>
  <c r="AS60" i="102"/>
  <c r="EB60" i="102"/>
  <c r="EA60" i="102"/>
  <c r="EC60" i="102"/>
  <c r="IM19" i="427"/>
  <c r="IL19" i="427"/>
  <c r="IN19" i="427"/>
  <c r="EB76" i="102"/>
  <c r="AS76" i="102"/>
  <c r="EA76" i="102"/>
  <c r="EC76" i="102"/>
  <c r="AT35" i="102"/>
  <c r="DS35" i="102"/>
  <c r="EB35" i="102" s="1"/>
  <c r="IM23" i="427"/>
  <c r="IL23" i="427"/>
  <c r="IN23" i="427"/>
  <c r="FH63" i="427"/>
  <c r="DP19" i="102"/>
  <c r="DO19" i="102"/>
  <c r="DJ31" i="102"/>
  <c r="BX31" i="427" s="1"/>
  <c r="AT48" i="102"/>
  <c r="DS48" i="102"/>
  <c r="FE22" i="427"/>
  <c r="FG22" i="427" s="1"/>
  <c r="FE31" i="427"/>
  <c r="FG31" i="427" s="1"/>
  <c r="FP31" i="427" s="1"/>
  <c r="AT18" i="102"/>
  <c r="DS18" i="102"/>
  <c r="FE29" i="427"/>
  <c r="FG29" i="427" s="1"/>
  <c r="FH37" i="427"/>
  <c r="FM92" i="427"/>
  <c r="FE56" i="427"/>
  <c r="FG56" i="427" s="1"/>
  <c r="FE78" i="427"/>
  <c r="FG78" i="427" s="1"/>
  <c r="FH78" i="427" s="1"/>
  <c r="FP78" i="427"/>
  <c r="DZ17" i="102"/>
  <c r="EC17" i="102" s="1"/>
  <c r="AT46" i="102"/>
  <c r="DS46" i="102"/>
  <c r="EB46" i="102" s="1"/>
  <c r="DZ88" i="102"/>
  <c r="EC88" i="102" s="1"/>
  <c r="AR24" i="102"/>
  <c r="DZ24" i="102"/>
  <c r="DJ28" i="102"/>
  <c r="BX28" i="427" s="1"/>
  <c r="AS42" i="102"/>
  <c r="EA42" i="102"/>
  <c r="EB42" i="102"/>
  <c r="DJ57" i="102"/>
  <c r="BX57" i="427" s="1"/>
  <c r="AR61" i="102"/>
  <c r="DZ61" i="102"/>
  <c r="EC61" i="102" s="1"/>
  <c r="AR40" i="102"/>
  <c r="DZ40" i="102"/>
  <c r="EC40" i="102" s="1"/>
  <c r="IL16" i="427"/>
  <c r="IN16" i="427"/>
  <c r="IM16" i="427"/>
  <c r="AT69" i="102"/>
  <c r="DS69" i="102"/>
  <c r="IN9" i="427"/>
  <c r="IM9" i="427"/>
  <c r="IL9" i="427"/>
  <c r="FE52" i="427"/>
  <c r="FG52" i="427" s="1"/>
  <c r="FP52" i="427"/>
  <c r="FL51" i="427"/>
  <c r="AT15" i="102"/>
  <c r="DS15" i="102"/>
  <c r="AT82" i="102"/>
  <c r="DS82" i="102"/>
  <c r="FL19" i="427"/>
  <c r="DP75" i="102"/>
  <c r="DO75" i="102"/>
  <c r="DJ75" i="102"/>
  <c r="BX75" i="427" s="1"/>
  <c r="IM48" i="427"/>
  <c r="IL48" i="427"/>
  <c r="IN48" i="427"/>
  <c r="FH22" i="427"/>
  <c r="FE70" i="427"/>
  <c r="FG70" i="427" s="1"/>
  <c r="FH70" i="427" s="1"/>
  <c r="FE74" i="427"/>
  <c r="FG74" i="427" s="1"/>
  <c r="FP79" i="427"/>
  <c r="FE79" i="427"/>
  <c r="FG79" i="427" s="1"/>
  <c r="IM46" i="427"/>
  <c r="IL46" i="427"/>
  <c r="IN46" i="427"/>
  <c r="AT98" i="102"/>
  <c r="DS98" i="102"/>
  <c r="AT45" i="102"/>
  <c r="DS45" i="102"/>
  <c r="AT61" i="102"/>
  <c r="DS61" i="102"/>
  <c r="FL48" i="427"/>
  <c r="AT22" i="102"/>
  <c r="DS22" i="102"/>
  <c r="EB22" i="102" s="1"/>
  <c r="AT64" i="102"/>
  <c r="DZ64" i="102"/>
  <c r="EC64" i="102" s="1"/>
  <c r="DS64" i="102"/>
  <c r="FE57" i="427"/>
  <c r="FG57" i="427" s="1"/>
  <c r="FE87" i="427"/>
  <c r="FG87" i="427" s="1"/>
  <c r="FP87" i="427" s="1"/>
  <c r="FM95" i="427"/>
  <c r="FL40" i="427"/>
  <c r="FC40" i="427"/>
  <c r="FO40" i="427" s="1"/>
  <c r="IM86" i="427"/>
  <c r="IN86" i="427"/>
  <c r="IL86" i="427"/>
  <c r="FL76" i="427"/>
  <c r="AT81" i="102"/>
  <c r="DS81" i="102"/>
  <c r="AT42" i="102"/>
  <c r="DS42" i="102"/>
  <c r="FH55" i="427"/>
  <c r="FM55" i="427" s="1"/>
  <c r="FL10" i="427"/>
  <c r="IL36" i="427"/>
  <c r="IM36" i="427"/>
  <c r="IN36" i="427"/>
  <c r="AT12" i="102"/>
  <c r="DS12" i="102"/>
  <c r="FE21" i="427"/>
  <c r="FG21" i="427" s="1"/>
  <c r="FP21" i="427"/>
  <c r="DZ97" i="102"/>
  <c r="EC97" i="102" s="1"/>
  <c r="AT74" i="102"/>
  <c r="DS74" i="102"/>
  <c r="DZ74" i="102"/>
  <c r="EC74" i="102" s="1"/>
  <c r="EA52" i="102"/>
  <c r="EB52" i="102"/>
  <c r="AS52" i="102"/>
  <c r="EC52" i="102"/>
  <c r="FP72" i="427"/>
  <c r="FE72" i="427"/>
  <c r="FG72" i="427" s="1"/>
  <c r="FO80" i="427"/>
  <c r="FL80" i="427"/>
  <c r="DZ52" i="102"/>
  <c r="AT38" i="102"/>
  <c r="DS38" i="102"/>
  <c r="IL33" i="427"/>
  <c r="IN33" i="427"/>
  <c r="IM33" i="427"/>
  <c r="AT24" i="102"/>
  <c r="DS24" i="102"/>
  <c r="FD73" i="427"/>
  <c r="EB78" i="102"/>
  <c r="EA78" i="102"/>
  <c r="AS78" i="102"/>
  <c r="FD11" i="427"/>
  <c r="FV97" i="427"/>
  <c r="IN49" i="427"/>
  <c r="IM49" i="427"/>
  <c r="IL49" i="427"/>
  <c r="EB41" i="102"/>
  <c r="AS41" i="102"/>
  <c r="EA41" i="102"/>
  <c r="EC41" i="102"/>
  <c r="AR42" i="102"/>
  <c r="DZ42" i="102"/>
  <c r="EC42" i="102" s="1"/>
  <c r="EA33" i="102"/>
  <c r="EB33" i="102"/>
  <c r="AS33" i="102"/>
  <c r="DP89" i="102"/>
  <c r="DO89" i="102"/>
  <c r="FH60" i="427"/>
  <c r="FL87" i="427"/>
  <c r="FM23" i="427"/>
  <c r="EA49" i="102"/>
  <c r="AS49" i="102"/>
  <c r="EC49" i="102"/>
  <c r="AR41" i="102"/>
  <c r="DZ41" i="102"/>
  <c r="DJ59" i="102"/>
  <c r="BX59" i="427" s="1"/>
  <c r="IM96" i="427"/>
  <c r="IL96" i="427"/>
  <c r="IN96" i="427"/>
  <c r="AR33" i="102"/>
  <c r="DZ33" i="102"/>
  <c r="EC33" i="102" s="1"/>
  <c r="FR97" i="427"/>
  <c r="FF16" i="427"/>
  <c r="FE91" i="427"/>
  <c r="FG91" i="427" s="1"/>
  <c r="FP91" i="427"/>
  <c r="AT100" i="102"/>
  <c r="DS100" i="102"/>
  <c r="FD49" i="427"/>
  <c r="IM60" i="427"/>
  <c r="IL60" i="427"/>
  <c r="IN60" i="427"/>
  <c r="FH91" i="427"/>
  <c r="FE96" i="427"/>
  <c r="FG96" i="427" s="1"/>
  <c r="FH96" i="427" s="1"/>
  <c r="FP96" i="427"/>
  <c r="AT37" i="102"/>
  <c r="DS37" i="102"/>
  <c r="FF59" i="427"/>
  <c r="AT11" i="102"/>
  <c r="DS11" i="102"/>
  <c r="EB11" i="102" s="1"/>
  <c r="FM82" i="427"/>
  <c r="FP69" i="427"/>
  <c r="FE69" i="427"/>
  <c r="FG69" i="427" s="1"/>
  <c r="DP56" i="102"/>
  <c r="DO56" i="102"/>
  <c r="FE26" i="427"/>
  <c r="FG26" i="427" s="1"/>
  <c r="FD58" i="427"/>
  <c r="EB45" i="102"/>
  <c r="EA45" i="102"/>
  <c r="AS45" i="102"/>
  <c r="EC45" i="102"/>
  <c r="DP77" i="102"/>
  <c r="DO77" i="102"/>
  <c r="FD64" i="427"/>
  <c r="DZ79" i="102"/>
  <c r="EB70" i="102"/>
  <c r="EA70" i="102"/>
  <c r="AS70" i="102"/>
  <c r="EC70" i="102"/>
  <c r="FH88" i="427"/>
  <c r="IM93" i="427"/>
  <c r="IN93" i="427"/>
  <c r="IL93" i="427"/>
  <c r="FE18" i="427"/>
  <c r="FG18" i="427" s="1"/>
  <c r="IN41" i="427"/>
  <c r="IM41" i="427"/>
  <c r="IL41" i="427"/>
  <c r="FE13" i="427"/>
  <c r="FG13" i="427" s="1"/>
  <c r="DZ69" i="102"/>
  <c r="EC69" i="102" s="1"/>
  <c r="IN68" i="427"/>
  <c r="IL68" i="427"/>
  <c r="IM68" i="427"/>
  <c r="FD27" i="427"/>
  <c r="IL13" i="427"/>
  <c r="IN13" i="427"/>
  <c r="IM13" i="427"/>
  <c r="AS79" i="102"/>
  <c r="EA79" i="102"/>
  <c r="EB79" i="102"/>
  <c r="EC79" i="102"/>
  <c r="FH75" i="427"/>
  <c r="FI23" i="427"/>
  <c r="FJ23" i="427"/>
  <c r="FK23" i="427"/>
  <c r="EB55" i="102"/>
  <c r="AS55" i="102"/>
  <c r="EA55" i="102"/>
  <c r="EC55" i="102"/>
  <c r="AT13" i="102"/>
  <c r="DS13" i="102"/>
  <c r="FL98" i="427"/>
  <c r="FO60" i="427"/>
  <c r="FL60" i="427"/>
  <c r="FF40" i="427"/>
  <c r="DP53" i="102"/>
  <c r="DO53" i="102"/>
  <c r="DJ53" i="102"/>
  <c r="BX53" i="427" s="1"/>
  <c r="DZ16" i="102"/>
  <c r="EC16" i="102" s="1"/>
  <c r="FD85" i="427"/>
  <c r="FO33" i="427"/>
  <c r="FL33" i="427"/>
  <c r="AT26" i="102"/>
  <c r="DS26" i="102"/>
  <c r="AT36" i="102"/>
  <c r="DS36" i="102"/>
  <c r="EB36" i="102" s="1"/>
  <c r="AT85" i="102"/>
  <c r="DS85" i="102"/>
  <c r="DZ85" i="102"/>
  <c r="EC85" i="102" s="1"/>
  <c r="FL47" i="427"/>
  <c r="FO22" i="427"/>
  <c r="FL22" i="427"/>
  <c r="FH90" i="427"/>
  <c r="DZ36" i="102"/>
  <c r="EC36" i="102" s="1"/>
  <c r="FD59" i="427"/>
  <c r="AT33" i="102"/>
  <c r="DS33" i="102"/>
  <c r="EA91" i="102"/>
  <c r="EB91" i="102"/>
  <c r="AS91" i="102"/>
  <c r="EC91" i="102"/>
  <c r="FH77" i="427"/>
  <c r="FL61" i="427"/>
  <c r="FH34" i="427"/>
  <c r="FO35" i="427"/>
  <c r="FD35" i="427"/>
  <c r="FD10" i="427"/>
  <c r="AT60" i="102"/>
  <c r="DS60" i="102"/>
  <c r="FD98" i="427"/>
  <c r="FE62" i="427"/>
  <c r="FG62" i="427" s="1"/>
  <c r="AR49" i="102"/>
  <c r="DZ49" i="102"/>
  <c r="DJ56" i="102"/>
  <c r="BX56" i="427" s="1"/>
  <c r="DJ94" i="102"/>
  <c r="BX94" i="427" s="1"/>
  <c r="EB96" i="102"/>
  <c r="EA96" i="102"/>
  <c r="AS96" i="102"/>
  <c r="EB10" i="102" l="1"/>
  <c r="DT10" i="102"/>
  <c r="DU10" i="102" s="1"/>
  <c r="DV10" i="102"/>
  <c r="AP10" i="102"/>
  <c r="FK80" i="427"/>
  <c r="FI80" i="427"/>
  <c r="FQ80" i="427" s="1"/>
  <c r="FJ80" i="427"/>
  <c r="FK71" i="427"/>
  <c r="FJ71" i="427"/>
  <c r="FI71" i="427"/>
  <c r="FQ71" i="427" s="1"/>
  <c r="FI36" i="427"/>
  <c r="FQ36" i="427" s="1"/>
  <c r="FJ36" i="427"/>
  <c r="FK36" i="427"/>
  <c r="FK96" i="427"/>
  <c r="FJ96" i="427"/>
  <c r="FI96" i="427"/>
  <c r="FQ96" i="427" s="1"/>
  <c r="FI14" i="427"/>
  <c r="FJ14" i="427"/>
  <c r="FK14" i="427"/>
  <c r="FK70" i="427"/>
  <c r="FI70" i="427"/>
  <c r="FQ70" i="427" s="1"/>
  <c r="FJ70" i="427"/>
  <c r="FJ78" i="427"/>
  <c r="FI78" i="427"/>
  <c r="FK78" i="427"/>
  <c r="AG60" i="102"/>
  <c r="FJ72" i="427"/>
  <c r="FK72" i="427"/>
  <c r="FI72" i="427"/>
  <c r="FQ72" i="427" s="1"/>
  <c r="AP50" i="102"/>
  <c r="DT50" i="102"/>
  <c r="DV50" i="102"/>
  <c r="EB50" i="102"/>
  <c r="AG50" i="102" s="1"/>
  <c r="EA28" i="102"/>
  <c r="AS28" i="102"/>
  <c r="FE35" i="427"/>
  <c r="FG35" i="427" s="1"/>
  <c r="FP35" i="427" s="1"/>
  <c r="FK90" i="427"/>
  <c r="FI90" i="427"/>
  <c r="FJ90" i="427"/>
  <c r="AP13" i="102"/>
  <c r="DT13" i="102"/>
  <c r="DU13" i="102"/>
  <c r="DV13" i="102"/>
  <c r="AR77" i="102"/>
  <c r="DZ77" i="102"/>
  <c r="DQ77" i="102"/>
  <c r="FJ91" i="427"/>
  <c r="FK91" i="427"/>
  <c r="FI91" i="427"/>
  <c r="EA75" i="102"/>
  <c r="AS75" i="102"/>
  <c r="EC75" i="102"/>
  <c r="AP26" i="102"/>
  <c r="DT26" i="102"/>
  <c r="DU26" i="102" s="1"/>
  <c r="DY26" i="102" s="1"/>
  <c r="DV26" i="102"/>
  <c r="EB26" i="102"/>
  <c r="AG26" i="102" s="1"/>
  <c r="AG33" i="102"/>
  <c r="FE11" i="427"/>
  <c r="FG11" i="427" s="1"/>
  <c r="FM62" i="427"/>
  <c r="FH62" i="427"/>
  <c r="FK34" i="427"/>
  <c r="FJ34" i="427"/>
  <c r="FI34" i="427"/>
  <c r="FP98" i="427"/>
  <c r="FE98" i="427"/>
  <c r="FG98" i="427" s="1"/>
  <c r="FK77" i="427"/>
  <c r="FI77" i="427"/>
  <c r="FQ77" i="427" s="1"/>
  <c r="FJ77" i="427"/>
  <c r="FI75" i="427"/>
  <c r="FK75" i="427"/>
  <c r="FJ75" i="427"/>
  <c r="AR56" i="102"/>
  <c r="DZ56" i="102"/>
  <c r="EC56" i="102" s="1"/>
  <c r="DQ56" i="102"/>
  <c r="AP37" i="102"/>
  <c r="DT37" i="102"/>
  <c r="DU37" i="102" s="1"/>
  <c r="DY37" i="102" s="1"/>
  <c r="DV37" i="102"/>
  <c r="FE49" i="427"/>
  <c r="FG49" i="427" s="1"/>
  <c r="FP49" i="427"/>
  <c r="AS89" i="102"/>
  <c r="EA89" i="102"/>
  <c r="FH18" i="427"/>
  <c r="FM22" i="427"/>
  <c r="AP62" i="102"/>
  <c r="DT62" i="102"/>
  <c r="DU62" i="102" s="1"/>
  <c r="DV62" i="102"/>
  <c r="EB62" i="102"/>
  <c r="AG62" i="102" s="1"/>
  <c r="AR72" i="102"/>
  <c r="DZ72" i="102"/>
  <c r="DQ72" i="102"/>
  <c r="FH83" i="427"/>
  <c r="AP52" i="102"/>
  <c r="DT52" i="102"/>
  <c r="DV52" i="102"/>
  <c r="FH29" i="427"/>
  <c r="FJ24" i="427"/>
  <c r="FK24" i="427"/>
  <c r="FI24" i="427"/>
  <c r="FQ24" i="427" s="1"/>
  <c r="AR31" i="102"/>
  <c r="DZ31" i="102"/>
  <c r="DQ31" i="102"/>
  <c r="FM90" i="427"/>
  <c r="AR59" i="102"/>
  <c r="DZ59" i="102"/>
  <c r="DQ59" i="102"/>
  <c r="AR29" i="102"/>
  <c r="DQ29" i="102"/>
  <c r="FE76" i="427"/>
  <c r="FG76" i="427" s="1"/>
  <c r="DT9" i="102"/>
  <c r="DU9" i="102" s="1"/>
  <c r="AP9" i="102"/>
  <c r="DV9" i="102"/>
  <c r="EB61" i="102"/>
  <c r="AP86" i="102"/>
  <c r="DT86" i="102"/>
  <c r="DU86" i="102" s="1"/>
  <c r="DY86" i="102" s="1"/>
  <c r="DV86" i="102"/>
  <c r="FE84" i="427"/>
  <c r="FG84" i="427" s="1"/>
  <c r="AP97" i="102"/>
  <c r="DT97" i="102"/>
  <c r="DU97" i="102" s="1"/>
  <c r="DY97" i="102" s="1"/>
  <c r="DV97" i="102"/>
  <c r="EB97" i="102"/>
  <c r="FM67" i="427"/>
  <c r="FH67" i="427"/>
  <c r="AP79" i="102"/>
  <c r="DT79" i="102"/>
  <c r="DU79" i="102" s="1"/>
  <c r="DV79" i="102"/>
  <c r="AS80" i="102"/>
  <c r="EA80" i="102"/>
  <c r="FV54" i="427"/>
  <c r="EA25" i="102"/>
  <c r="AS25" i="102"/>
  <c r="AP32" i="102"/>
  <c r="DU32" i="102"/>
  <c r="DT32" i="102"/>
  <c r="DV32" i="102"/>
  <c r="FM75" i="427"/>
  <c r="DY13" i="102"/>
  <c r="AP87" i="102"/>
  <c r="DT87" i="102"/>
  <c r="DU87" i="102" s="1"/>
  <c r="DV87" i="102"/>
  <c r="AP78" i="102"/>
  <c r="DT78" i="102"/>
  <c r="DU78" i="102" s="1"/>
  <c r="DV78" i="102"/>
  <c r="FE30" i="427"/>
  <c r="FG30" i="427" s="1"/>
  <c r="FP30" i="427" s="1"/>
  <c r="FM56" i="427"/>
  <c r="AP51" i="102"/>
  <c r="DU51" i="102"/>
  <c r="DT51" i="102"/>
  <c r="DV51" i="102"/>
  <c r="EB51" i="102"/>
  <c r="AG51" i="102" s="1"/>
  <c r="FE93" i="427"/>
  <c r="FG93" i="427" s="1"/>
  <c r="FP93" i="427" s="1"/>
  <c r="FE58" i="427"/>
  <c r="FG58" i="427" s="1"/>
  <c r="FP58" i="427"/>
  <c r="IN94" i="427"/>
  <c r="IM94" i="427"/>
  <c r="IL94" i="427"/>
  <c r="AP60" i="102"/>
  <c r="DT60" i="102"/>
  <c r="DU60" i="102" s="1"/>
  <c r="DY60" i="102" s="1"/>
  <c r="DV60" i="102"/>
  <c r="FE59" i="427"/>
  <c r="FG59" i="427" s="1"/>
  <c r="FP59" i="427"/>
  <c r="AP85" i="102"/>
  <c r="DT85" i="102"/>
  <c r="DU85" i="102" s="1"/>
  <c r="DY85" i="102" s="1"/>
  <c r="DV85" i="102"/>
  <c r="EB85" i="102"/>
  <c r="AG85" i="102" s="1"/>
  <c r="FP85" i="427"/>
  <c r="FE85" i="427"/>
  <c r="FG85" i="427" s="1"/>
  <c r="FI88" i="427"/>
  <c r="FQ88" i="427" s="1"/>
  <c r="FK88" i="427"/>
  <c r="FJ88" i="427"/>
  <c r="FH69" i="427"/>
  <c r="FU97" i="427"/>
  <c r="FW97" i="427"/>
  <c r="AR89" i="102"/>
  <c r="DZ89" i="102"/>
  <c r="EC89" i="102" s="1"/>
  <c r="DQ89" i="102"/>
  <c r="FM72" i="427"/>
  <c r="AP81" i="102"/>
  <c r="DT81" i="102"/>
  <c r="DU81" i="102"/>
  <c r="DV81" i="102"/>
  <c r="AP98" i="102"/>
  <c r="DT98" i="102"/>
  <c r="DU98" i="102"/>
  <c r="DV98" i="102"/>
  <c r="FP74" i="427"/>
  <c r="DT15" i="102"/>
  <c r="DU15" i="102" s="1"/>
  <c r="DY15" i="102" s="1"/>
  <c r="AP15" i="102"/>
  <c r="DV15" i="102"/>
  <c r="EB15" i="102"/>
  <c r="AG15" i="102" s="1"/>
  <c r="AP69" i="102"/>
  <c r="DT69" i="102"/>
  <c r="DU69" i="102" s="1"/>
  <c r="DV69" i="102"/>
  <c r="IM28" i="427"/>
  <c r="IL28" i="427"/>
  <c r="IN28" i="427"/>
  <c r="FP56" i="427"/>
  <c r="AP48" i="102"/>
  <c r="DT48" i="102"/>
  <c r="DU48" i="102" s="1"/>
  <c r="DV48" i="102"/>
  <c r="EB48" i="102"/>
  <c r="AG48" i="102" s="1"/>
  <c r="DU17" i="102"/>
  <c r="DY17" i="102" s="1"/>
  <c r="AP17" i="102"/>
  <c r="DT17" i="102"/>
  <c r="DV17" i="102"/>
  <c r="FP71" i="427"/>
  <c r="FI47" i="427"/>
  <c r="FJ47" i="427"/>
  <c r="FK47" i="427"/>
  <c r="FP83" i="427"/>
  <c r="FP41" i="427"/>
  <c r="AS47" i="102"/>
  <c r="EA47" i="102"/>
  <c r="DU23" i="102"/>
  <c r="DT23" i="102"/>
  <c r="AP23" i="102"/>
  <c r="DV23" i="102"/>
  <c r="AP20" i="102"/>
  <c r="DT20" i="102"/>
  <c r="DU20" i="102" s="1"/>
  <c r="DV20" i="102"/>
  <c r="EB81" i="102"/>
  <c r="FL49" i="427"/>
  <c r="FM47" i="427"/>
  <c r="EA92" i="102"/>
  <c r="AS92" i="102"/>
  <c r="EB86" i="102"/>
  <c r="AG86" i="102" s="1"/>
  <c r="AR80" i="102"/>
  <c r="DQ80" i="102"/>
  <c r="AS30" i="102"/>
  <c r="EA30" i="102"/>
  <c r="EC30" i="102"/>
  <c r="AR25" i="102"/>
  <c r="DQ25" i="102"/>
  <c r="AP34" i="102"/>
  <c r="DT34" i="102"/>
  <c r="DV34" i="102"/>
  <c r="AG34" i="102" s="1"/>
  <c r="AP96" i="102"/>
  <c r="DT96" i="102"/>
  <c r="DU96" i="102"/>
  <c r="DV96" i="102"/>
  <c r="FR100" i="427"/>
  <c r="FN100" i="427"/>
  <c r="EA44" i="102"/>
  <c r="AS44" i="102"/>
  <c r="FD16" i="427"/>
  <c r="AP18" i="102"/>
  <c r="DT18" i="102"/>
  <c r="DU18" i="102" s="1"/>
  <c r="DY18" i="102" s="1"/>
  <c r="DV18" i="102"/>
  <c r="FM94" i="427"/>
  <c r="AR30" i="102"/>
  <c r="DZ30" i="102"/>
  <c r="DQ30" i="102"/>
  <c r="DW8" i="102"/>
  <c r="DX8" i="102" s="1"/>
  <c r="AQ8" i="102"/>
  <c r="AV8" i="102" s="1"/>
  <c r="FJ79" i="427"/>
  <c r="FK79" i="427"/>
  <c r="FI79" i="427"/>
  <c r="AR44" i="102"/>
  <c r="DQ44" i="102"/>
  <c r="FR95" i="427"/>
  <c r="FN95" i="427"/>
  <c r="IM56" i="427"/>
  <c r="IL56" i="427"/>
  <c r="IN56" i="427"/>
  <c r="FE10" i="427"/>
  <c r="FG10" i="427" s="1"/>
  <c r="FP10" i="427"/>
  <c r="AP36" i="102"/>
  <c r="DT36" i="102"/>
  <c r="DU36" i="102" s="1"/>
  <c r="DY36" i="102" s="1"/>
  <c r="DV36" i="102"/>
  <c r="AG36" i="102" s="1"/>
  <c r="FH94" i="427"/>
  <c r="AG79" i="102"/>
  <c r="FP18" i="427"/>
  <c r="AS77" i="102"/>
  <c r="EA77" i="102"/>
  <c r="EC77" i="102"/>
  <c r="FM96" i="427"/>
  <c r="AG78" i="102"/>
  <c r="FH33" i="427"/>
  <c r="FM33" i="427" s="1"/>
  <c r="FP70" i="427"/>
  <c r="IM75" i="427"/>
  <c r="IN75" i="427"/>
  <c r="IL75" i="427"/>
  <c r="IL31" i="427"/>
  <c r="IN31" i="427"/>
  <c r="IM31" i="427"/>
  <c r="AP35" i="102"/>
  <c r="DT35" i="102"/>
  <c r="DU35" i="102" s="1"/>
  <c r="DY35" i="102" s="1"/>
  <c r="DV35" i="102"/>
  <c r="EB98" i="102"/>
  <c r="AG98" i="102" s="1"/>
  <c r="DT16" i="102"/>
  <c r="DU16" i="102" s="1"/>
  <c r="AP16" i="102"/>
  <c r="DV16" i="102"/>
  <c r="EB16" i="102"/>
  <c r="AG16" i="102" s="1"/>
  <c r="FM36" i="427"/>
  <c r="FL64" i="427"/>
  <c r="FQ8" i="427"/>
  <c r="AS57" i="102"/>
  <c r="EA57" i="102"/>
  <c r="FP14" i="427"/>
  <c r="IL21" i="427"/>
  <c r="IN21" i="427"/>
  <c r="IM21" i="427"/>
  <c r="FQ50" i="427"/>
  <c r="FH74" i="427"/>
  <c r="FP94" i="427"/>
  <c r="AP76" i="102"/>
  <c r="DT76" i="102"/>
  <c r="DU76" i="102" s="1"/>
  <c r="DV76" i="102"/>
  <c r="AR28" i="102"/>
  <c r="DZ28" i="102"/>
  <c r="EC28" i="102" s="1"/>
  <c r="DQ28" i="102"/>
  <c r="AP41" i="102"/>
  <c r="DT41" i="102"/>
  <c r="DU41" i="102" s="1"/>
  <c r="DV41" i="102"/>
  <c r="AG41" i="102" s="1"/>
  <c r="AG87" i="102"/>
  <c r="FE12" i="427"/>
  <c r="FG12" i="427" s="1"/>
  <c r="FP12" i="427" s="1"/>
  <c r="FL99" i="427"/>
  <c r="FQ100" i="427"/>
  <c r="FV100" i="427" s="1"/>
  <c r="EB32" i="102"/>
  <c r="AP90" i="102"/>
  <c r="DT90" i="102"/>
  <c r="DU90" i="102"/>
  <c r="DV90" i="102"/>
  <c r="EB90" i="102"/>
  <c r="FM25" i="427"/>
  <c r="AP71" i="102"/>
  <c r="DT71" i="102"/>
  <c r="DV71" i="102"/>
  <c r="AG37" i="102"/>
  <c r="FI17" i="427"/>
  <c r="FJ17" i="427"/>
  <c r="FK17" i="427"/>
  <c r="AP68" i="102"/>
  <c r="DT68" i="102"/>
  <c r="DU68" i="102" s="1"/>
  <c r="DV68" i="102"/>
  <c r="EB68" i="102"/>
  <c r="FK25" i="427"/>
  <c r="FI25" i="427"/>
  <c r="FJ25" i="427"/>
  <c r="IN43" i="427"/>
  <c r="IM43" i="427"/>
  <c r="IL43" i="427"/>
  <c r="FE15" i="427"/>
  <c r="FG15" i="427" s="1"/>
  <c r="AR57" i="102"/>
  <c r="DZ57" i="102"/>
  <c r="EC57" i="102" s="1"/>
  <c r="DQ57" i="102"/>
  <c r="AS93" i="102"/>
  <c r="EA93" i="102"/>
  <c r="FR92" i="427"/>
  <c r="FN92" i="427"/>
  <c r="EA21" i="102"/>
  <c r="AS21" i="102"/>
  <c r="FM81" i="427"/>
  <c r="FH81" i="427"/>
  <c r="AG69" i="102"/>
  <c r="FN50" i="427"/>
  <c r="FR50" i="427"/>
  <c r="EB18" i="102"/>
  <c r="AG18" i="102" s="1"/>
  <c r="AP58" i="102"/>
  <c r="DT58" i="102"/>
  <c r="DU58" i="102" s="1"/>
  <c r="DV58" i="102"/>
  <c r="AG58" i="102" s="1"/>
  <c r="IM27" i="427"/>
  <c r="IL27" i="427"/>
  <c r="IN27" i="427"/>
  <c r="EA27" i="102"/>
  <c r="AS27" i="102"/>
  <c r="EC27" i="102"/>
  <c r="EB13" i="102"/>
  <c r="AG13" i="102" s="1"/>
  <c r="FE66" i="427"/>
  <c r="FG66" i="427" s="1"/>
  <c r="FM88" i="427"/>
  <c r="EB9" i="102"/>
  <c r="FM77" i="427"/>
  <c r="FH86" i="427"/>
  <c r="FP51" i="427"/>
  <c r="FE51" i="427"/>
  <c r="FG51" i="427" s="1"/>
  <c r="FP25" i="427"/>
  <c r="AP74" i="102"/>
  <c r="DT74" i="102"/>
  <c r="DU74" i="102"/>
  <c r="DV74" i="102"/>
  <c r="DY74" i="102" s="1"/>
  <c r="EB74" i="102"/>
  <c r="AG74" i="102" s="1"/>
  <c r="AP22" i="102"/>
  <c r="DT22" i="102"/>
  <c r="DU22" i="102" s="1"/>
  <c r="DY22" i="102" s="1"/>
  <c r="DV22" i="102"/>
  <c r="AP39" i="102"/>
  <c r="DT39" i="102"/>
  <c r="DY39" i="102" s="1"/>
  <c r="DU39" i="102"/>
  <c r="DV39" i="102"/>
  <c r="AG39" i="102" s="1"/>
  <c r="AR47" i="102"/>
  <c r="DQ47" i="102"/>
  <c r="AP63" i="102"/>
  <c r="DT63" i="102"/>
  <c r="DY63" i="102" s="1"/>
  <c r="DU63" i="102"/>
  <c r="DV63" i="102"/>
  <c r="AP99" i="102"/>
  <c r="DT99" i="102"/>
  <c r="DU99" i="102" s="1"/>
  <c r="DY99" i="102" s="1"/>
  <c r="DV99" i="102"/>
  <c r="AG20" i="102"/>
  <c r="FE73" i="427"/>
  <c r="FG73" i="427" s="1"/>
  <c r="FP73" i="427" s="1"/>
  <c r="FM70" i="427"/>
  <c r="FH39" i="427"/>
  <c r="FN23" i="427"/>
  <c r="FR23" i="427"/>
  <c r="FM91" i="427"/>
  <c r="FM57" i="427"/>
  <c r="FH57" i="427"/>
  <c r="AP61" i="102"/>
  <c r="DT61" i="102"/>
  <c r="DU61" i="102" s="1"/>
  <c r="DV61" i="102"/>
  <c r="AR75" i="102"/>
  <c r="DZ75" i="102"/>
  <c r="DQ75" i="102"/>
  <c r="AG42" i="102"/>
  <c r="FD99" i="427"/>
  <c r="AR19" i="102"/>
  <c r="DZ19" i="102"/>
  <c r="EC19" i="102" s="1"/>
  <c r="DQ19" i="102"/>
  <c r="AP88" i="102"/>
  <c r="DT88" i="102"/>
  <c r="DU88" i="102"/>
  <c r="DV88" i="102"/>
  <c r="FP39" i="427"/>
  <c r="FM17" i="427"/>
  <c r="FR8" i="427"/>
  <c r="FN8" i="427"/>
  <c r="FH52" i="427"/>
  <c r="FP86" i="427"/>
  <c r="FN28" i="427"/>
  <c r="FR28" i="427"/>
  <c r="FV28" i="427" s="1"/>
  <c r="AR93" i="102"/>
  <c r="DQ93" i="102"/>
  <c r="AR21" i="102"/>
  <c r="DQ21" i="102"/>
  <c r="IN14" i="427"/>
  <c r="IM14" i="427"/>
  <c r="IL14" i="427"/>
  <c r="AP70" i="102"/>
  <c r="DT70" i="102"/>
  <c r="DU70" i="102"/>
  <c r="DV70" i="102"/>
  <c r="AG70" i="102" s="1"/>
  <c r="AP83" i="102"/>
  <c r="DU83" i="102"/>
  <c r="DT83" i="102"/>
  <c r="DV83" i="102"/>
  <c r="EB83" i="102"/>
  <c r="AG83" i="102" s="1"/>
  <c r="AR27" i="102"/>
  <c r="DZ27" i="102"/>
  <c r="DQ27" i="102"/>
  <c r="IN44" i="427"/>
  <c r="IL44" i="427"/>
  <c r="IM44" i="427"/>
  <c r="FK42" i="427"/>
  <c r="FI42" i="427"/>
  <c r="FQ42" i="427" s="1"/>
  <c r="FJ42" i="427"/>
  <c r="EA43" i="102"/>
  <c r="AS43" i="102"/>
  <c r="EC43" i="102"/>
  <c r="FE19" i="427"/>
  <c r="FG19" i="427" s="1"/>
  <c r="EB17" i="102"/>
  <c r="AG17" i="102" s="1"/>
  <c r="FL59" i="427"/>
  <c r="FH56" i="427"/>
  <c r="AP95" i="102"/>
  <c r="DT95" i="102"/>
  <c r="DU95" i="102"/>
  <c r="DV95" i="102"/>
  <c r="EB95" i="102"/>
  <c r="EB63" i="102"/>
  <c r="AG63" i="102" s="1"/>
  <c r="FD45" i="427"/>
  <c r="FM60" i="427"/>
  <c r="FP64" i="427"/>
  <c r="FE64" i="427"/>
  <c r="FG64" i="427" s="1"/>
  <c r="FH64" i="427" s="1"/>
  <c r="AP100" i="102"/>
  <c r="DT100" i="102"/>
  <c r="DY100" i="102" s="1"/>
  <c r="DU100" i="102"/>
  <c r="DV100" i="102"/>
  <c r="FM14" i="427"/>
  <c r="FH65" i="427"/>
  <c r="IM53" i="427"/>
  <c r="IN53" i="427"/>
  <c r="IL53" i="427"/>
  <c r="AP38" i="102"/>
  <c r="DT38" i="102"/>
  <c r="DU38" i="102" s="1"/>
  <c r="DY38" i="102" s="1"/>
  <c r="DV38" i="102"/>
  <c r="EB38" i="102"/>
  <c r="AG38" i="102" s="1"/>
  <c r="AS19" i="102"/>
  <c r="EA19" i="102"/>
  <c r="AS53" i="102"/>
  <c r="EA53" i="102"/>
  <c r="FH13" i="427"/>
  <c r="FM13" i="427" s="1"/>
  <c r="AR53" i="102"/>
  <c r="DZ53" i="102"/>
  <c r="EC53" i="102" s="1"/>
  <c r="DQ53" i="102"/>
  <c r="FP13" i="427"/>
  <c r="FH87" i="427"/>
  <c r="FH21" i="427"/>
  <c r="FP57" i="427"/>
  <c r="FI22" i="427"/>
  <c r="FQ22" i="427" s="1"/>
  <c r="FJ22" i="427"/>
  <c r="FK22" i="427"/>
  <c r="FE32" i="427"/>
  <c r="FG32" i="427" s="1"/>
  <c r="FH49" i="427"/>
  <c r="IN72" i="427"/>
  <c r="IM72" i="427"/>
  <c r="IL72" i="427"/>
  <c r="AP49" i="102"/>
  <c r="DT49" i="102"/>
  <c r="DU49" i="102"/>
  <c r="DV49" i="102"/>
  <c r="EB100" i="102"/>
  <c r="AG100" i="102" s="1"/>
  <c r="FE44" i="427"/>
  <c r="FG44" i="427" s="1"/>
  <c r="FV92" i="427"/>
  <c r="AP55" i="102"/>
  <c r="DT55" i="102"/>
  <c r="DY55" i="102" s="1"/>
  <c r="DU55" i="102"/>
  <c r="DV55" i="102"/>
  <c r="EA14" i="102"/>
  <c r="AS14" i="102"/>
  <c r="AS67" i="102"/>
  <c r="EA67" i="102"/>
  <c r="IM92" i="427"/>
  <c r="IN92" i="427"/>
  <c r="IL92" i="427"/>
  <c r="AG82" i="102"/>
  <c r="FE43" i="427"/>
  <c r="FG43" i="427" s="1"/>
  <c r="FP43" i="427" s="1"/>
  <c r="FM37" i="427"/>
  <c r="AG23" i="102"/>
  <c r="DY8" i="102"/>
  <c r="FH41" i="427"/>
  <c r="FM34" i="427"/>
  <c r="AR43" i="102"/>
  <c r="DZ43" i="102"/>
  <c r="DQ43" i="102"/>
  <c r="AP54" i="102"/>
  <c r="DT54" i="102"/>
  <c r="DU54" i="102"/>
  <c r="DV54" i="102"/>
  <c r="EB54" i="102"/>
  <c r="FW54" i="427"/>
  <c r="FU54" i="427"/>
  <c r="AP84" i="102"/>
  <c r="DT84" i="102"/>
  <c r="DY84" i="102" s="1"/>
  <c r="DU84" i="102"/>
  <c r="DV84" i="102"/>
  <c r="EA94" i="102"/>
  <c r="AS94" i="102"/>
  <c r="FM20" i="427"/>
  <c r="FH20" i="427"/>
  <c r="FP60" i="427"/>
  <c r="IM57" i="427"/>
  <c r="IL57" i="427"/>
  <c r="IN57" i="427"/>
  <c r="AP46" i="102"/>
  <c r="DT46" i="102"/>
  <c r="DU46" i="102" s="1"/>
  <c r="DV46" i="102"/>
  <c r="AG46" i="102" s="1"/>
  <c r="FM71" i="427"/>
  <c r="AR92" i="102"/>
  <c r="DQ92" i="102"/>
  <c r="AG73" i="102"/>
  <c r="AP11" i="102"/>
  <c r="DT11" i="102"/>
  <c r="DU11" i="102" s="1"/>
  <c r="DV11" i="102"/>
  <c r="FJ60" i="427"/>
  <c r="FK60" i="427"/>
  <c r="FI60" i="427"/>
  <c r="FJ37" i="427"/>
  <c r="FK37" i="427"/>
  <c r="FI37" i="427"/>
  <c r="FQ37" i="427" s="1"/>
  <c r="FH26" i="427"/>
  <c r="FJ55" i="427"/>
  <c r="FK55" i="427"/>
  <c r="FI55" i="427"/>
  <c r="FQ55" i="427" s="1"/>
  <c r="FP26" i="427"/>
  <c r="AG52" i="102"/>
  <c r="FM31" i="427"/>
  <c r="FK63" i="427"/>
  <c r="FJ63" i="427"/>
  <c r="FI63" i="427"/>
  <c r="AP91" i="102"/>
  <c r="DT91" i="102"/>
  <c r="DU91" i="102" s="1"/>
  <c r="DV91" i="102"/>
  <c r="AG91" i="102" s="1"/>
  <c r="FE46" i="427"/>
  <c r="FG46" i="427" s="1"/>
  <c r="FP46" i="427" s="1"/>
  <c r="FP62" i="427"/>
  <c r="AP33" i="102"/>
  <c r="DT33" i="102"/>
  <c r="DU33" i="102"/>
  <c r="DV33" i="102"/>
  <c r="FQ23" i="427"/>
  <c r="FE27" i="427"/>
  <c r="FG27" i="427" s="1"/>
  <c r="FP27" i="427"/>
  <c r="AS56" i="102"/>
  <c r="EA56" i="102"/>
  <c r="FH59" i="427"/>
  <c r="IL59" i="427"/>
  <c r="IM59" i="427"/>
  <c r="IN59" i="427"/>
  <c r="EB49" i="102"/>
  <c r="DT24" i="102"/>
  <c r="DY24" i="102" s="1"/>
  <c r="AP24" i="102"/>
  <c r="DU24" i="102"/>
  <c r="DV24" i="102"/>
  <c r="AP12" i="102"/>
  <c r="DT12" i="102"/>
  <c r="DU12" i="102" s="1"/>
  <c r="DV12" i="102"/>
  <c r="EB12" i="102"/>
  <c r="AP42" i="102"/>
  <c r="DU42" i="102"/>
  <c r="DT42" i="102"/>
  <c r="DV42" i="102"/>
  <c r="FD40" i="427"/>
  <c r="AP64" i="102"/>
  <c r="DT64" i="102"/>
  <c r="DU64" i="102"/>
  <c r="DV64" i="102"/>
  <c r="EB64" i="102"/>
  <c r="AP45" i="102"/>
  <c r="DT45" i="102"/>
  <c r="DU45" i="102"/>
  <c r="DV45" i="102"/>
  <c r="AG45" i="102" s="1"/>
  <c r="FM79" i="427"/>
  <c r="AP82" i="102"/>
  <c r="DT82" i="102"/>
  <c r="DU82" i="102" s="1"/>
  <c r="DV82" i="102"/>
  <c r="FM78" i="427"/>
  <c r="FP29" i="427"/>
  <c r="FP22" i="427"/>
  <c r="FM63" i="427"/>
  <c r="AP66" i="102"/>
  <c r="DT66" i="102"/>
  <c r="DU66" i="102"/>
  <c r="DV66" i="102"/>
  <c r="EA72" i="102"/>
  <c r="AS72" i="102"/>
  <c r="EC72" i="102"/>
  <c r="FM53" i="427"/>
  <c r="FH53" i="427"/>
  <c r="FH9" i="427"/>
  <c r="EB71" i="102"/>
  <c r="AG71" i="102" s="1"/>
  <c r="EB24" i="102"/>
  <c r="AG24" i="102" s="1"/>
  <c r="FM80" i="427"/>
  <c r="AS31" i="102"/>
  <c r="EA31" i="102"/>
  <c r="EC31" i="102"/>
  <c r="FP90" i="427"/>
  <c r="EA59" i="102"/>
  <c r="AS59" i="102"/>
  <c r="EC59" i="102"/>
  <c r="DY81" i="102"/>
  <c r="FE38" i="427"/>
  <c r="FG38" i="427" s="1"/>
  <c r="EA29" i="102"/>
  <c r="AS29" i="102"/>
  <c r="FH31" i="427"/>
  <c r="AR14" i="102"/>
  <c r="DZ14" i="102"/>
  <c r="EC14" i="102" s="1"/>
  <c r="DQ14" i="102"/>
  <c r="AR67" i="102"/>
  <c r="DQ67" i="102"/>
  <c r="FI82" i="427"/>
  <c r="FK82" i="427"/>
  <c r="FJ82" i="427"/>
  <c r="FP67" i="427"/>
  <c r="FE61" i="427"/>
  <c r="FG61" i="427" s="1"/>
  <c r="FP61" i="427"/>
  <c r="FE48" i="427"/>
  <c r="FG48" i="427" s="1"/>
  <c r="FP48" i="427"/>
  <c r="FP75" i="427"/>
  <c r="FP37" i="427"/>
  <c r="DY23" i="102"/>
  <c r="AP73" i="102"/>
  <c r="DT73" i="102"/>
  <c r="DU73" i="102"/>
  <c r="DV73" i="102"/>
  <c r="AG8" i="102"/>
  <c r="FL16" i="427"/>
  <c r="EB88" i="102"/>
  <c r="AG88" i="102" s="1"/>
  <c r="AR94" i="102"/>
  <c r="DQ94" i="102"/>
  <c r="FH68" i="427"/>
  <c r="FM68" i="427" s="1"/>
  <c r="FK89" i="427"/>
  <c r="FI89" i="427"/>
  <c r="FJ89" i="427"/>
  <c r="AP40" i="102"/>
  <c r="DT40" i="102"/>
  <c r="DU40" i="102"/>
  <c r="DV40" i="102"/>
  <c r="FM42" i="427"/>
  <c r="AP65" i="102"/>
  <c r="DT65" i="102"/>
  <c r="DU65" i="102" s="1"/>
  <c r="DV65" i="102"/>
  <c r="EB65" i="102"/>
  <c r="AG65" i="102" s="1"/>
  <c r="FP20" i="427"/>
  <c r="DY64" i="102"/>
  <c r="AG9" i="102" l="1"/>
  <c r="AG10" i="102"/>
  <c r="EH10" i="102" s="1"/>
  <c r="AG12" i="102"/>
  <c r="H12" i="427" s="1"/>
  <c r="DY9" i="102"/>
  <c r="DW10" i="102"/>
  <c r="DX10" i="102" s="1"/>
  <c r="AQ10" i="102"/>
  <c r="AV10" i="102" s="1"/>
  <c r="DY10" i="102"/>
  <c r="AE36" i="427"/>
  <c r="H36" i="427"/>
  <c r="EH36" i="102"/>
  <c r="H46" i="427"/>
  <c r="EH46" i="102"/>
  <c r="AE46" i="427"/>
  <c r="AE91" i="427"/>
  <c r="EH91" i="102"/>
  <c r="H91" i="427"/>
  <c r="EH58" i="102"/>
  <c r="AE58" i="427"/>
  <c r="H58" i="427"/>
  <c r="AE34" i="427"/>
  <c r="H34" i="427"/>
  <c r="EH34" i="102"/>
  <c r="AE39" i="427"/>
  <c r="H39" i="427"/>
  <c r="EH39" i="102"/>
  <c r="AE70" i="427"/>
  <c r="H70" i="427"/>
  <c r="EH70" i="102"/>
  <c r="H41" i="427"/>
  <c r="EH41" i="102"/>
  <c r="AE41" i="427"/>
  <c r="AE45" i="427"/>
  <c r="H45" i="427"/>
  <c r="EH45" i="102"/>
  <c r="FJ64" i="427"/>
  <c r="FK64" i="427"/>
  <c r="FI64" i="427"/>
  <c r="AQ54" i="102"/>
  <c r="DW54" i="102"/>
  <c r="DX54" i="102" s="1"/>
  <c r="AQ90" i="102"/>
  <c r="DW90" i="102"/>
  <c r="DX90" i="102"/>
  <c r="FI74" i="427"/>
  <c r="FQ74" i="427" s="1"/>
  <c r="FJ74" i="427"/>
  <c r="FK74" i="427"/>
  <c r="EH78" i="102"/>
  <c r="H78" i="427"/>
  <c r="AE78" i="427"/>
  <c r="FU95" i="427"/>
  <c r="FW95" i="427"/>
  <c r="EH86" i="102"/>
  <c r="AE86" i="427"/>
  <c r="H86" i="427"/>
  <c r="EH51" i="102"/>
  <c r="AE51" i="427"/>
  <c r="H51" i="427"/>
  <c r="AQ32" i="102"/>
  <c r="DW32" i="102"/>
  <c r="DX32" i="102" s="1"/>
  <c r="FH84" i="427"/>
  <c r="EH62" i="102"/>
  <c r="AE62" i="427"/>
  <c r="H62" i="427"/>
  <c r="FK18" i="427"/>
  <c r="FJ18" i="427"/>
  <c r="FI18" i="427"/>
  <c r="EH33" i="102"/>
  <c r="AE33" i="427"/>
  <c r="H33" i="427"/>
  <c r="EH60" i="102"/>
  <c r="AE60" i="427"/>
  <c r="H60" i="427"/>
  <c r="FR78" i="427"/>
  <c r="FN78" i="427"/>
  <c r="DY68" i="102"/>
  <c r="FN96" i="427"/>
  <c r="FR96" i="427"/>
  <c r="DY61" i="102"/>
  <c r="H88" i="427"/>
  <c r="EH88" i="102"/>
  <c r="AE88" i="427"/>
  <c r="FQ89" i="427"/>
  <c r="FM38" i="427"/>
  <c r="FH38" i="427"/>
  <c r="AQ11" i="102"/>
  <c r="AV11" i="102" s="1"/>
  <c r="DW11" i="102"/>
  <c r="DX11" i="102" s="1"/>
  <c r="AQ61" i="102"/>
  <c r="DW61" i="102"/>
  <c r="DX61" i="102" s="1"/>
  <c r="FP38" i="427"/>
  <c r="DY33" i="102"/>
  <c r="EH38" i="102"/>
  <c r="AE38" i="427"/>
  <c r="H38" i="427"/>
  <c r="AT21" i="102"/>
  <c r="DS21" i="102"/>
  <c r="FU50" i="427"/>
  <c r="FW50" i="427"/>
  <c r="FQ25" i="427"/>
  <c r="FN17" i="427"/>
  <c r="FR17" i="427"/>
  <c r="FV50" i="427"/>
  <c r="EH98" i="102"/>
  <c r="AE98" i="427"/>
  <c r="H98" i="427"/>
  <c r="AQ96" i="102"/>
  <c r="DW96" i="102"/>
  <c r="DX96" i="102" s="1"/>
  <c r="DU34" i="102"/>
  <c r="DY34" i="102" s="1"/>
  <c r="FQ47" i="427"/>
  <c r="AE48" i="427"/>
  <c r="EH48" i="102"/>
  <c r="H48" i="427"/>
  <c r="EH15" i="102"/>
  <c r="H15" i="427"/>
  <c r="AE15" i="427"/>
  <c r="AQ98" i="102"/>
  <c r="DW98" i="102"/>
  <c r="DX98" i="102" s="1"/>
  <c r="EH85" i="102"/>
  <c r="H85" i="427"/>
  <c r="AE85" i="427"/>
  <c r="FM59" i="427"/>
  <c r="DY32" i="102"/>
  <c r="AQ79" i="102"/>
  <c r="DW79" i="102"/>
  <c r="DX79" i="102" s="1"/>
  <c r="AG97" i="102"/>
  <c r="AQ86" i="102"/>
  <c r="DX86" i="102"/>
  <c r="DW86" i="102"/>
  <c r="AT59" i="102"/>
  <c r="DS59" i="102"/>
  <c r="FN24" i="427"/>
  <c r="FR24" i="427"/>
  <c r="FM49" i="427"/>
  <c r="FQ34" i="427"/>
  <c r="FV34" i="427" s="1"/>
  <c r="AE26" i="427"/>
  <c r="EH26" i="102"/>
  <c r="H26" i="427"/>
  <c r="AT77" i="102"/>
  <c r="DS77" i="102"/>
  <c r="DU50" i="102"/>
  <c r="DY50" i="102" s="1"/>
  <c r="FM74" i="427"/>
  <c r="FQ78" i="427"/>
  <c r="FV78" i="427" s="1"/>
  <c r="AQ66" i="102"/>
  <c r="DW66" i="102"/>
  <c r="DX66" i="102"/>
  <c r="AT92" i="102"/>
  <c r="DS92" i="102"/>
  <c r="FH19" i="427"/>
  <c r="FU23" i="427"/>
  <c r="FW23" i="427"/>
  <c r="AE74" i="427"/>
  <c r="H74" i="427"/>
  <c r="EH74" i="102"/>
  <c r="H8" i="427"/>
  <c r="AE8" i="427"/>
  <c r="EH8" i="102"/>
  <c r="AE13" i="427"/>
  <c r="EH13" i="102"/>
  <c r="H13" i="427"/>
  <c r="AQ40" i="102"/>
  <c r="DW40" i="102"/>
  <c r="DX40" i="102" s="1"/>
  <c r="AQ73" i="102"/>
  <c r="DW73" i="102"/>
  <c r="DX73" i="102" s="1"/>
  <c r="AQ55" i="102"/>
  <c r="DW55" i="102"/>
  <c r="DX55" i="102" s="1"/>
  <c r="AQ38" i="102"/>
  <c r="DW38" i="102"/>
  <c r="DX38" i="102" s="1"/>
  <c r="FE99" i="427"/>
  <c r="FG99" i="427" s="1"/>
  <c r="FP99" i="427" s="1"/>
  <c r="FK39" i="427"/>
  <c r="FI39" i="427"/>
  <c r="FJ39" i="427"/>
  <c r="AV63" i="102"/>
  <c r="FK86" i="427"/>
  <c r="FI86" i="427"/>
  <c r="FQ86" i="427" s="1"/>
  <c r="FJ86" i="427"/>
  <c r="FH15" i="427"/>
  <c r="FN25" i="427"/>
  <c r="FR25" i="427"/>
  <c r="AQ41" i="102"/>
  <c r="DW41" i="102"/>
  <c r="DX41" i="102" s="1"/>
  <c r="AQ76" i="102"/>
  <c r="DW76" i="102"/>
  <c r="DX76" i="102" s="1"/>
  <c r="EH16" i="102"/>
  <c r="H16" i="427"/>
  <c r="AE16" i="427"/>
  <c r="AQ35" i="102"/>
  <c r="DX35" i="102"/>
  <c r="DW35" i="102"/>
  <c r="EH79" i="102"/>
  <c r="AE79" i="427"/>
  <c r="H79" i="427"/>
  <c r="FH10" i="427"/>
  <c r="AT44" i="102"/>
  <c r="DS44" i="102"/>
  <c r="AQ48" i="102"/>
  <c r="DW48" i="102"/>
  <c r="DX48" i="102" s="1"/>
  <c r="AQ15" i="102"/>
  <c r="DW15" i="102"/>
  <c r="DX15" i="102"/>
  <c r="FK69" i="427"/>
  <c r="FJ69" i="427"/>
  <c r="FI69" i="427"/>
  <c r="AQ60" i="102"/>
  <c r="DW60" i="102"/>
  <c r="DX60" i="102" s="1"/>
  <c r="AQ51" i="102"/>
  <c r="DW51" i="102"/>
  <c r="DX51" i="102" s="1"/>
  <c r="DY78" i="102"/>
  <c r="AQ97" i="102"/>
  <c r="DW97" i="102"/>
  <c r="DX97" i="102" s="1"/>
  <c r="DY46" i="102"/>
  <c r="AQ62" i="102"/>
  <c r="DW62" i="102"/>
  <c r="DX62" i="102" s="1"/>
  <c r="AQ37" i="102"/>
  <c r="DW37" i="102"/>
  <c r="DX37" i="102" s="1"/>
  <c r="FQ90" i="427"/>
  <c r="FM18" i="427"/>
  <c r="FN36" i="427"/>
  <c r="FR36" i="427"/>
  <c r="AG66" i="102"/>
  <c r="AQ99" i="102"/>
  <c r="DW99" i="102"/>
  <c r="DX99" i="102"/>
  <c r="H52" i="427"/>
  <c r="AE52" i="427"/>
  <c r="EH52" i="102"/>
  <c r="AQ49" i="102"/>
  <c r="DW49" i="102"/>
  <c r="DX49" i="102"/>
  <c r="FJ21" i="427"/>
  <c r="FI21" i="427"/>
  <c r="FK21" i="427"/>
  <c r="DY95" i="102"/>
  <c r="DZ21" i="102"/>
  <c r="EC21" i="102" s="1"/>
  <c r="FI9" i="427"/>
  <c r="FK9" i="427"/>
  <c r="FJ9" i="427"/>
  <c r="DY11" i="102"/>
  <c r="DY54" i="102"/>
  <c r="FH32" i="427"/>
  <c r="FJ65" i="427"/>
  <c r="FI65" i="427"/>
  <c r="FQ65" i="427" s="1"/>
  <c r="FK65" i="427"/>
  <c r="AQ83" i="102"/>
  <c r="AV83" i="102" s="1"/>
  <c r="DW83" i="102"/>
  <c r="DX83" i="102" s="1"/>
  <c r="EH69" i="102"/>
  <c r="AE69" i="427"/>
  <c r="H69" i="427"/>
  <c r="FP15" i="427"/>
  <c r="AG68" i="102"/>
  <c r="FQ17" i="427"/>
  <c r="FV17" i="427" s="1"/>
  <c r="DY90" i="102"/>
  <c r="DY16" i="102"/>
  <c r="FI94" i="427"/>
  <c r="FJ94" i="427"/>
  <c r="FK94" i="427"/>
  <c r="DZ44" i="102"/>
  <c r="EC44" i="102" s="1"/>
  <c r="DW18" i="102"/>
  <c r="DX18" i="102" s="1"/>
  <c r="AQ18" i="102"/>
  <c r="AT25" i="102"/>
  <c r="DS25" i="102"/>
  <c r="AQ23" i="102"/>
  <c r="DW23" i="102"/>
  <c r="DX23" i="102" s="1"/>
  <c r="AQ69" i="102"/>
  <c r="DW69" i="102"/>
  <c r="DX69" i="102"/>
  <c r="FM69" i="427"/>
  <c r="AQ85" i="102"/>
  <c r="DW85" i="102"/>
  <c r="DX85" i="102" s="1"/>
  <c r="FH58" i="427"/>
  <c r="DY58" i="102"/>
  <c r="AV32" i="102"/>
  <c r="FJ29" i="427"/>
  <c r="FI29" i="427"/>
  <c r="FK29" i="427"/>
  <c r="FI83" i="427"/>
  <c r="FQ83" i="427" s="1"/>
  <c r="FK83" i="427"/>
  <c r="FJ83" i="427"/>
  <c r="FR77" i="427"/>
  <c r="FN77" i="427"/>
  <c r="FR34" i="427"/>
  <c r="FN34" i="427"/>
  <c r="DW26" i="102"/>
  <c r="AQ26" i="102"/>
  <c r="DX26" i="102"/>
  <c r="FR90" i="427"/>
  <c r="FN90" i="427"/>
  <c r="FN14" i="427"/>
  <c r="FR14" i="427"/>
  <c r="FH44" i="427"/>
  <c r="FM44" i="427" s="1"/>
  <c r="EH20" i="102"/>
  <c r="AE20" i="427"/>
  <c r="H20" i="427"/>
  <c r="EH24" i="102"/>
  <c r="AE24" i="427"/>
  <c r="H24" i="427"/>
  <c r="DW24" i="102"/>
  <c r="DX24" i="102" s="1"/>
  <c r="AQ24" i="102"/>
  <c r="AV24" i="102" s="1"/>
  <c r="DZ92" i="102"/>
  <c r="EC92" i="102" s="1"/>
  <c r="AE82" i="427"/>
  <c r="H82" i="427"/>
  <c r="EH82" i="102"/>
  <c r="EH37" i="102"/>
  <c r="AE37" i="427"/>
  <c r="H37" i="427"/>
  <c r="AV90" i="102"/>
  <c r="FM12" i="427"/>
  <c r="FH12" i="427"/>
  <c r="AQ16" i="102"/>
  <c r="AV16" i="102" s="1"/>
  <c r="DW16" i="102"/>
  <c r="DX16" i="102"/>
  <c r="AQ36" i="102"/>
  <c r="AV36" i="102" s="1"/>
  <c r="DW36" i="102"/>
  <c r="DX36" i="102" s="1"/>
  <c r="DY96" i="102"/>
  <c r="DZ25" i="102"/>
  <c r="EC25" i="102" s="1"/>
  <c r="AG81" i="102"/>
  <c r="AV23" i="102"/>
  <c r="AQ17" i="102"/>
  <c r="DW17" i="102"/>
  <c r="DX17" i="102"/>
  <c r="AV15" i="102"/>
  <c r="DY98" i="102"/>
  <c r="AQ87" i="102"/>
  <c r="AV87" i="102" s="1"/>
  <c r="DW87" i="102"/>
  <c r="DX87" i="102" s="1"/>
  <c r="DY79" i="102"/>
  <c r="FH76" i="427"/>
  <c r="AG40" i="102"/>
  <c r="FM83" i="427"/>
  <c r="DY62" i="102"/>
  <c r="FH98" i="427"/>
  <c r="FI62" i="427"/>
  <c r="FQ62" i="427" s="1"/>
  <c r="FJ62" i="427"/>
  <c r="FK62" i="427"/>
  <c r="FN72" i="427"/>
  <c r="FR72" i="427"/>
  <c r="DY82" i="102"/>
  <c r="FV80" i="427"/>
  <c r="AV46" i="102"/>
  <c r="AE18" i="427"/>
  <c r="H18" i="427"/>
  <c r="EH18" i="102"/>
  <c r="FR89" i="427"/>
  <c r="FN89" i="427"/>
  <c r="FR82" i="427"/>
  <c r="FN82" i="427"/>
  <c r="AQ45" i="102"/>
  <c r="AV45" i="102" s="1"/>
  <c r="DW45" i="102"/>
  <c r="DX45" i="102" s="1"/>
  <c r="FK13" i="427"/>
  <c r="FI13" i="427"/>
  <c r="FQ13" i="427" s="1"/>
  <c r="FJ13" i="427"/>
  <c r="AQ100" i="102"/>
  <c r="DW100" i="102"/>
  <c r="DX100" i="102"/>
  <c r="AE83" i="427"/>
  <c r="H83" i="427"/>
  <c r="EH83" i="102"/>
  <c r="EH65" i="102"/>
  <c r="AE65" i="427"/>
  <c r="H65" i="427"/>
  <c r="AT94" i="102"/>
  <c r="DS94" i="102"/>
  <c r="AT67" i="102"/>
  <c r="DS67" i="102"/>
  <c r="AV66" i="102"/>
  <c r="DY12" i="102"/>
  <c r="FJ59" i="427"/>
  <c r="FK59" i="427"/>
  <c r="FI59" i="427"/>
  <c r="FQ59" i="427" s="1"/>
  <c r="FM27" i="427"/>
  <c r="FH27" i="427"/>
  <c r="FI26" i="427"/>
  <c r="FQ26" i="427" s="1"/>
  <c r="FK26" i="427"/>
  <c r="FJ26" i="427"/>
  <c r="FR37" i="427"/>
  <c r="FN37" i="427"/>
  <c r="FM21" i="427"/>
  <c r="DY70" i="102"/>
  <c r="FK52" i="427"/>
  <c r="FJ52" i="427"/>
  <c r="FI52" i="427"/>
  <c r="FQ52" i="427" s="1"/>
  <c r="EH42" i="102"/>
  <c r="AE42" i="427"/>
  <c r="H42" i="427"/>
  <c r="FM39" i="427"/>
  <c r="AT47" i="102"/>
  <c r="DS47" i="102"/>
  <c r="AQ22" i="102"/>
  <c r="DW22" i="102"/>
  <c r="DX22" i="102" s="1"/>
  <c r="AQ58" i="102"/>
  <c r="DW58" i="102"/>
  <c r="DX58" i="102"/>
  <c r="AQ65" i="102"/>
  <c r="AV65" i="102" s="1"/>
  <c r="DW65" i="102"/>
  <c r="DX65" i="102" s="1"/>
  <c r="DZ94" i="102"/>
  <c r="EC94" i="102" s="1"/>
  <c r="DZ67" i="102"/>
  <c r="EC67" i="102" s="1"/>
  <c r="FM9" i="427"/>
  <c r="DY45" i="102"/>
  <c r="FE40" i="427"/>
  <c r="FG40" i="427" s="1"/>
  <c r="AQ12" i="102"/>
  <c r="AV12" i="102" s="1"/>
  <c r="DW12" i="102"/>
  <c r="DX12" i="102" s="1"/>
  <c r="FV23" i="427"/>
  <c r="FZ23" i="427" s="1"/>
  <c r="AG96" i="102"/>
  <c r="FM26" i="427"/>
  <c r="AV54" i="102"/>
  <c r="FP32" i="427"/>
  <c r="FI87" i="427"/>
  <c r="FJ87" i="427"/>
  <c r="FK87" i="427"/>
  <c r="FM65" i="427"/>
  <c r="FE45" i="427"/>
  <c r="FG45" i="427" s="1"/>
  <c r="FP45" i="427" s="1"/>
  <c r="FJ56" i="427"/>
  <c r="FK56" i="427"/>
  <c r="FI56" i="427"/>
  <c r="AV70" i="102"/>
  <c r="AT93" i="102"/>
  <c r="DS93" i="102"/>
  <c r="DY88" i="102"/>
  <c r="FM52" i="427"/>
  <c r="AV61" i="102"/>
  <c r="DZ47" i="102"/>
  <c r="EC47" i="102" s="1"/>
  <c r="AQ68" i="102"/>
  <c r="AV68" i="102" s="1"/>
  <c r="DW68" i="102"/>
  <c r="DX68" i="102"/>
  <c r="DY40" i="102"/>
  <c r="DY73" i="102"/>
  <c r="FH61" i="427"/>
  <c r="AQ42" i="102"/>
  <c r="AV42" i="102" s="1"/>
  <c r="DW42" i="102"/>
  <c r="DX42" i="102"/>
  <c r="FQ63" i="427"/>
  <c r="FQ60" i="427"/>
  <c r="AG55" i="102"/>
  <c r="AQ46" i="102"/>
  <c r="DW46" i="102"/>
  <c r="DX46" i="102" s="1"/>
  <c r="FK20" i="427"/>
  <c r="FJ20" i="427"/>
  <c r="FI20" i="427"/>
  <c r="FQ20" i="427" s="1"/>
  <c r="AT43" i="102"/>
  <c r="DS43" i="102"/>
  <c r="AV55" i="102"/>
  <c r="DY49" i="102"/>
  <c r="FN22" i="427"/>
  <c r="FR22" i="427"/>
  <c r="EH63" i="102"/>
  <c r="AE63" i="427"/>
  <c r="H63" i="427"/>
  <c r="AT27" i="102"/>
  <c r="DS27" i="102"/>
  <c r="DY83" i="102"/>
  <c r="DZ93" i="102"/>
  <c r="EC93" i="102" s="1"/>
  <c r="AT75" i="102"/>
  <c r="DS75" i="102"/>
  <c r="FI57" i="427"/>
  <c r="FK57" i="427"/>
  <c r="FJ57" i="427"/>
  <c r="FM87" i="427"/>
  <c r="AV99" i="102"/>
  <c r="FK81" i="427"/>
  <c r="FI81" i="427"/>
  <c r="FQ81" i="427" s="1"/>
  <c r="FJ81" i="427"/>
  <c r="AQ71" i="102"/>
  <c r="AV71" i="102" s="1"/>
  <c r="DW71" i="102"/>
  <c r="DX71" i="102" s="1"/>
  <c r="DY41" i="102"/>
  <c r="DY76" i="102"/>
  <c r="FQ79" i="427"/>
  <c r="AV96" i="102"/>
  <c r="AT80" i="102"/>
  <c r="DS80" i="102"/>
  <c r="DX20" i="102"/>
  <c r="AQ20" i="102"/>
  <c r="AV20" i="102" s="1"/>
  <c r="DW20" i="102"/>
  <c r="DY48" i="102"/>
  <c r="AV98" i="102"/>
  <c r="AT89" i="102"/>
  <c r="DS89" i="102"/>
  <c r="FN88" i="427"/>
  <c r="FR88" i="427"/>
  <c r="AV51" i="102"/>
  <c r="FH30" i="427"/>
  <c r="AV79" i="102"/>
  <c r="AV86" i="102"/>
  <c r="FP76" i="427"/>
  <c r="AT31" i="102"/>
  <c r="DS31" i="102"/>
  <c r="AQ52" i="102"/>
  <c r="AV52" i="102" s="1"/>
  <c r="DW52" i="102"/>
  <c r="DX52" i="102" s="1"/>
  <c r="AT72" i="102"/>
  <c r="DS72" i="102"/>
  <c r="AV62" i="102"/>
  <c r="AQ13" i="102"/>
  <c r="AV13" i="102" s="1"/>
  <c r="DW13" i="102"/>
  <c r="DX13" i="102" s="1"/>
  <c r="FH35" i="427"/>
  <c r="FM35" i="427" s="1"/>
  <c r="H50" i="427"/>
  <c r="EH50" i="102"/>
  <c r="AE50" i="427"/>
  <c r="AG22" i="102"/>
  <c r="FN70" i="427"/>
  <c r="FR70" i="427"/>
  <c r="FQ14" i="427"/>
  <c r="FV14" i="427" s="1"/>
  <c r="FR80" i="427"/>
  <c r="FN80" i="427"/>
  <c r="FR55" i="427"/>
  <c r="FV55" i="427" s="1"/>
  <c r="FN55" i="427"/>
  <c r="AQ70" i="102"/>
  <c r="DX70" i="102"/>
  <c r="DW70" i="102"/>
  <c r="FK31" i="427"/>
  <c r="FJ31" i="427"/>
  <c r="FI31" i="427"/>
  <c r="DY91" i="102"/>
  <c r="FI41" i="427"/>
  <c r="FK41" i="427"/>
  <c r="FJ41" i="427"/>
  <c r="AE100" i="427"/>
  <c r="EH100" i="102"/>
  <c r="H100" i="427"/>
  <c r="FR42" i="427"/>
  <c r="FN42" i="427"/>
  <c r="AQ88" i="102"/>
  <c r="AV88" i="102" s="1"/>
  <c r="DW88" i="102"/>
  <c r="DX88" i="102"/>
  <c r="AQ74" i="102"/>
  <c r="AV74" i="102" s="1"/>
  <c r="DW74" i="102"/>
  <c r="DX74" i="102" s="1"/>
  <c r="FJ68" i="427"/>
  <c r="FK68" i="427"/>
  <c r="FI68" i="427"/>
  <c r="FQ82" i="427"/>
  <c r="FV82" i="427" s="1"/>
  <c r="H71" i="427"/>
  <c r="EH71" i="102"/>
  <c r="AE71" i="427"/>
  <c r="DY66" i="102"/>
  <c r="AE12" i="427"/>
  <c r="FV37" i="427"/>
  <c r="FJ49" i="427"/>
  <c r="FI49" i="427"/>
  <c r="FK49" i="427"/>
  <c r="FH48" i="427"/>
  <c r="FM48" i="427" s="1"/>
  <c r="AQ82" i="102"/>
  <c r="AV82" i="102" s="1"/>
  <c r="DW82" i="102"/>
  <c r="DX82" i="102" s="1"/>
  <c r="AV64" i="102"/>
  <c r="H23" i="427"/>
  <c r="EH23" i="102"/>
  <c r="AE23" i="427"/>
  <c r="AE9" i="427"/>
  <c r="EH9" i="102"/>
  <c r="H9" i="427"/>
  <c r="AV40" i="102"/>
  <c r="AV73" i="102"/>
  <c r="AT14" i="102"/>
  <c r="DS14" i="102"/>
  <c r="FK53" i="427"/>
  <c r="FJ53" i="427"/>
  <c r="FI53" i="427"/>
  <c r="AG64" i="102"/>
  <c r="AG49" i="102"/>
  <c r="AQ33" i="102"/>
  <c r="AV33" i="102" s="1"/>
  <c r="DW33" i="102"/>
  <c r="DX33" i="102" s="1"/>
  <c r="FM46" i="427"/>
  <c r="FH46" i="427"/>
  <c r="FN60" i="427"/>
  <c r="FR60" i="427"/>
  <c r="AQ84" i="102"/>
  <c r="AV84" i="102" s="1"/>
  <c r="DW84" i="102"/>
  <c r="DX84" i="102" s="1"/>
  <c r="FM43" i="427"/>
  <c r="FH43" i="427"/>
  <c r="AV49" i="102"/>
  <c r="AV38" i="102"/>
  <c r="AV100" i="102"/>
  <c r="AG95" i="102"/>
  <c r="EH17" i="102"/>
  <c r="H17" i="427"/>
  <c r="AE17" i="427"/>
  <c r="FU8" i="427"/>
  <c r="FW8" i="427"/>
  <c r="AQ63" i="102"/>
  <c r="DW63" i="102"/>
  <c r="DX63" i="102" s="1"/>
  <c r="AQ39" i="102"/>
  <c r="AV39" i="102" s="1"/>
  <c r="DW39" i="102"/>
  <c r="DX39" i="102"/>
  <c r="FW92" i="427"/>
  <c r="FU92" i="427"/>
  <c r="FM86" i="427"/>
  <c r="FV95" i="427"/>
  <c r="FH66" i="427"/>
  <c r="AV41" i="102"/>
  <c r="AV76" i="102"/>
  <c r="AV35" i="102"/>
  <c r="FR79" i="427"/>
  <c r="FN79" i="427"/>
  <c r="AT30" i="102"/>
  <c r="DS30" i="102"/>
  <c r="AV18" i="102"/>
  <c r="AQ34" i="102"/>
  <c r="AV34" i="102" s="1"/>
  <c r="DW34" i="102"/>
  <c r="DX34" i="102" s="1"/>
  <c r="DY20" i="102"/>
  <c r="DZ80" i="102"/>
  <c r="EC80" i="102" s="1"/>
  <c r="AV48" i="102"/>
  <c r="DY69" i="102"/>
  <c r="AQ81" i="102"/>
  <c r="AV81" i="102" s="1"/>
  <c r="DW81" i="102"/>
  <c r="DX81" i="102"/>
  <c r="FV88" i="427"/>
  <c r="AV60" i="102"/>
  <c r="FH93" i="427"/>
  <c r="FM41" i="427"/>
  <c r="FJ67" i="427"/>
  <c r="FK67" i="427"/>
  <c r="FI67" i="427"/>
  <c r="AV97" i="102"/>
  <c r="AG61" i="102"/>
  <c r="AT29" i="102"/>
  <c r="DS29" i="102"/>
  <c r="AV37" i="102"/>
  <c r="FN75" i="427"/>
  <c r="FR75" i="427"/>
  <c r="FH11" i="427"/>
  <c r="FM11" i="427" s="1"/>
  <c r="AV26" i="102"/>
  <c r="FQ91" i="427"/>
  <c r="FV91" i="427" s="1"/>
  <c r="AQ50" i="102"/>
  <c r="AV50" i="102" s="1"/>
  <c r="DW50" i="102"/>
  <c r="DX50" i="102" s="1"/>
  <c r="AG11" i="102"/>
  <c r="FV96" i="427"/>
  <c r="AG84" i="102"/>
  <c r="DY65" i="102"/>
  <c r="AQ64" i="102"/>
  <c r="DX64" i="102"/>
  <c r="DW64" i="102"/>
  <c r="DY42" i="102"/>
  <c r="AQ91" i="102"/>
  <c r="AV91" i="102" s="1"/>
  <c r="DW91" i="102"/>
  <c r="DX91" i="102" s="1"/>
  <c r="FN63" i="427"/>
  <c r="FR63" i="427"/>
  <c r="AE73" i="427"/>
  <c r="H73" i="427"/>
  <c r="EH73" i="102"/>
  <c r="AG54" i="102"/>
  <c r="FP44" i="427"/>
  <c r="FV22" i="427"/>
  <c r="AT53" i="102"/>
  <c r="DS53" i="102"/>
  <c r="FM64" i="427"/>
  <c r="AQ95" i="102"/>
  <c r="AV95" i="102" s="1"/>
  <c r="DW95" i="102"/>
  <c r="DX95" i="102" s="1"/>
  <c r="FP19" i="427"/>
  <c r="FW28" i="427"/>
  <c r="FU28" i="427"/>
  <c r="AT19" i="102"/>
  <c r="DS19" i="102"/>
  <c r="FH73" i="427"/>
  <c r="AV22" i="102"/>
  <c r="FM51" i="427"/>
  <c r="FH51" i="427"/>
  <c r="FP66" i="427"/>
  <c r="AV58" i="102"/>
  <c r="AT57" i="102"/>
  <c r="DS57" i="102"/>
  <c r="DU71" i="102"/>
  <c r="DY71" i="102" s="1"/>
  <c r="AG90" i="102"/>
  <c r="AG32" i="102"/>
  <c r="EH87" i="102"/>
  <c r="H87" i="427"/>
  <c r="AE87" i="427"/>
  <c r="AT28" i="102"/>
  <c r="DS28" i="102"/>
  <c r="FV8" i="427"/>
  <c r="FI33" i="427"/>
  <c r="FQ33" i="427" s="1"/>
  <c r="FK33" i="427"/>
  <c r="FJ33" i="427"/>
  <c r="FE16" i="427"/>
  <c r="FG16" i="427" s="1"/>
  <c r="FU100" i="427"/>
  <c r="FY100" i="427" s="1"/>
  <c r="FW100" i="427"/>
  <c r="FR47" i="427"/>
  <c r="FN47" i="427"/>
  <c r="AV17" i="102"/>
  <c r="AV69" i="102"/>
  <c r="FM85" i="427"/>
  <c r="FH85" i="427"/>
  <c r="AV85" i="102"/>
  <c r="DY51" i="102"/>
  <c r="AG76" i="102"/>
  <c r="AQ78" i="102"/>
  <c r="AV78" i="102" s="1"/>
  <c r="DX78" i="102"/>
  <c r="DW78" i="102"/>
  <c r="DY87" i="102"/>
  <c r="FP84" i="427"/>
  <c r="AQ9" i="102"/>
  <c r="AV9" i="102" s="1"/>
  <c r="DW9" i="102"/>
  <c r="DX9" i="102" s="1"/>
  <c r="DZ29" i="102"/>
  <c r="EC29" i="102" s="1"/>
  <c r="DU52" i="102"/>
  <c r="DY52" i="102" s="1"/>
  <c r="FM29" i="427"/>
  <c r="AT56" i="102"/>
  <c r="DS56" i="102"/>
  <c r="FQ75" i="427"/>
  <c r="FV75" i="427" s="1"/>
  <c r="FP11" i="427"/>
  <c r="FR91" i="427"/>
  <c r="FN91" i="427"/>
  <c r="AG35" i="102"/>
  <c r="FN71" i="427"/>
  <c r="FR71" i="427"/>
  <c r="AG99" i="102"/>
  <c r="EH12" i="102" l="1"/>
  <c r="AE10" i="427"/>
  <c r="AF10" i="427" s="1"/>
  <c r="IO10" i="427" s="1"/>
  <c r="H10" i="427"/>
  <c r="AM10" i="102"/>
  <c r="EK10" i="102"/>
  <c r="AF10" i="102" s="1"/>
  <c r="EE10" i="102"/>
  <c r="EG10" i="102" s="1"/>
  <c r="AJ10" i="102"/>
  <c r="FY8" i="427"/>
  <c r="FH16" i="427"/>
  <c r="EH64" i="102"/>
  <c r="H64" i="427"/>
  <c r="AE64" i="427"/>
  <c r="FV81" i="427"/>
  <c r="FR83" i="427"/>
  <c r="FN83" i="427"/>
  <c r="AF52" i="427"/>
  <c r="IO52" i="427" s="1"/>
  <c r="HT52" i="427"/>
  <c r="HW52" i="427"/>
  <c r="FU36" i="427"/>
  <c r="FW36" i="427"/>
  <c r="FK10" i="427"/>
  <c r="FJ10" i="427"/>
  <c r="FI10" i="427"/>
  <c r="FJ15" i="427"/>
  <c r="FK15" i="427"/>
  <c r="FI15" i="427"/>
  <c r="EE74" i="102"/>
  <c r="EG74" i="102" s="1"/>
  <c r="AJ74" i="102"/>
  <c r="EK74" i="102"/>
  <c r="AF74" i="102" s="1"/>
  <c r="AM74" i="102"/>
  <c r="AP92" i="102"/>
  <c r="DT92" i="102"/>
  <c r="DU92" i="102" s="1"/>
  <c r="DY92" i="102" s="1"/>
  <c r="DV92" i="102"/>
  <c r="EB92" i="102"/>
  <c r="AG92" i="102" s="1"/>
  <c r="AJ85" i="102"/>
  <c r="EE85" i="102"/>
  <c r="EG85" i="102" s="1"/>
  <c r="EK85" i="102"/>
  <c r="AF85" i="102" s="1"/>
  <c r="AM85" i="102"/>
  <c r="EE88" i="102"/>
  <c r="EG88" i="102" s="1"/>
  <c r="AJ88" i="102"/>
  <c r="EK88" i="102"/>
  <c r="AF88" i="102" s="1"/>
  <c r="AM88" i="102"/>
  <c r="AF33" i="427"/>
  <c r="IO33" i="427" s="1"/>
  <c r="HW33" i="427"/>
  <c r="HT33" i="427"/>
  <c r="FR74" i="427"/>
  <c r="FN74" i="427"/>
  <c r="EE39" i="102"/>
  <c r="EG39" i="102" s="1"/>
  <c r="AJ39" i="102"/>
  <c r="EK39" i="102"/>
  <c r="AF39" i="102" s="1"/>
  <c r="AM39" i="102"/>
  <c r="AF34" i="427"/>
  <c r="IO34" i="427" s="1"/>
  <c r="HW34" i="427"/>
  <c r="HT34" i="427"/>
  <c r="AE99" i="427"/>
  <c r="H99" i="427"/>
  <c r="EH99" i="102"/>
  <c r="EH76" i="102"/>
  <c r="AE76" i="427"/>
  <c r="H76" i="427"/>
  <c r="FP16" i="427"/>
  <c r="AF87" i="427"/>
  <c r="IO87" i="427" s="1"/>
  <c r="HW87" i="427"/>
  <c r="HT87" i="427"/>
  <c r="AP53" i="102"/>
  <c r="DT53" i="102"/>
  <c r="DU53" i="102" s="1"/>
  <c r="DY53" i="102" s="1"/>
  <c r="DV53" i="102"/>
  <c r="EB53" i="102"/>
  <c r="AG53" i="102" s="1"/>
  <c r="HT73" i="427"/>
  <c r="HW73" i="427"/>
  <c r="AF73" i="427"/>
  <c r="IO73" i="427" s="1"/>
  <c r="H84" i="427"/>
  <c r="AE84" i="427"/>
  <c r="EH84" i="102"/>
  <c r="AP29" i="102"/>
  <c r="DT29" i="102"/>
  <c r="DU29" i="102" s="1"/>
  <c r="DV29" i="102"/>
  <c r="EB29" i="102"/>
  <c r="FU79" i="427"/>
  <c r="FW79" i="427"/>
  <c r="HW17" i="427"/>
  <c r="AF17" i="427"/>
  <c r="IO17" i="427" s="1"/>
  <c r="HT17" i="427"/>
  <c r="FI46" i="427"/>
  <c r="FQ46" i="427" s="1"/>
  <c r="FJ46" i="427"/>
  <c r="FK46" i="427"/>
  <c r="FQ53" i="427"/>
  <c r="HT12" i="427"/>
  <c r="HW12" i="427"/>
  <c r="AF12" i="427"/>
  <c r="IO12" i="427" s="1"/>
  <c r="EE100" i="102"/>
  <c r="EG100" i="102" s="1"/>
  <c r="AJ100" i="102"/>
  <c r="EK100" i="102"/>
  <c r="AF100" i="102" s="1"/>
  <c r="AM100" i="102"/>
  <c r="FN31" i="427"/>
  <c r="FR31" i="427"/>
  <c r="HT50" i="427"/>
  <c r="HW50" i="427"/>
  <c r="AF50" i="427"/>
  <c r="IO50" i="427" s="1"/>
  <c r="AP80" i="102"/>
  <c r="DT80" i="102"/>
  <c r="DU80" i="102"/>
  <c r="DV80" i="102"/>
  <c r="EB80" i="102"/>
  <c r="FR81" i="427"/>
  <c r="FN81" i="427"/>
  <c r="FQ57" i="427"/>
  <c r="AP47" i="102"/>
  <c r="DT47" i="102"/>
  <c r="DU47" i="102"/>
  <c r="DV47" i="102"/>
  <c r="EB47" i="102"/>
  <c r="AG47" i="102" s="1"/>
  <c r="FU37" i="427"/>
  <c r="FY37" i="427" s="1"/>
  <c r="FW37" i="427"/>
  <c r="AP94" i="102"/>
  <c r="DT94" i="102"/>
  <c r="DU94" i="102" s="1"/>
  <c r="DV94" i="102"/>
  <c r="EB94" i="102"/>
  <c r="FR13" i="427"/>
  <c r="FN13" i="427"/>
  <c r="FU82" i="427"/>
  <c r="FY82" i="427" s="1"/>
  <c r="FW82" i="427"/>
  <c r="AE40" i="427"/>
  <c r="H40" i="427"/>
  <c r="EH40" i="102"/>
  <c r="AF82" i="427"/>
  <c r="IO82" i="427" s="1"/>
  <c r="HT82" i="427"/>
  <c r="HW82" i="427"/>
  <c r="FV83" i="427"/>
  <c r="FN94" i="427"/>
  <c r="FR94" i="427"/>
  <c r="FN65" i="427"/>
  <c r="FR65" i="427"/>
  <c r="FR9" i="427"/>
  <c r="FN9" i="427"/>
  <c r="FM10" i="427"/>
  <c r="FM15" i="427"/>
  <c r="EE15" i="102"/>
  <c r="EG15" i="102" s="1"/>
  <c r="AJ15" i="102"/>
  <c r="EK15" i="102"/>
  <c r="AF15" i="102" s="1"/>
  <c r="AM15" i="102"/>
  <c r="EE98" i="102"/>
  <c r="EG98" i="102" s="1"/>
  <c r="AJ98" i="102"/>
  <c r="EK98" i="102"/>
  <c r="AF98" i="102" s="1"/>
  <c r="AM98" i="102"/>
  <c r="FY50" i="427"/>
  <c r="EE33" i="102"/>
  <c r="EG33" i="102" s="1"/>
  <c r="AJ33" i="102"/>
  <c r="EK33" i="102"/>
  <c r="AF33" i="102" s="1"/>
  <c r="AM33" i="102"/>
  <c r="EE51" i="102"/>
  <c r="EG51" i="102" s="1"/>
  <c r="AJ51" i="102"/>
  <c r="EK51" i="102"/>
  <c r="AF51" i="102" s="1"/>
  <c r="AM51" i="102"/>
  <c r="FQ64" i="427"/>
  <c r="HT41" i="427"/>
  <c r="HW41" i="427"/>
  <c r="AF41" i="427"/>
  <c r="IO41" i="427" s="1"/>
  <c r="EE91" i="102"/>
  <c r="EG91" i="102" s="1"/>
  <c r="AJ91" i="102"/>
  <c r="EK91" i="102"/>
  <c r="AF91" i="102" s="1"/>
  <c r="AM91" i="102"/>
  <c r="AJ36" i="102"/>
  <c r="EE36" i="102"/>
  <c r="EG36" i="102" s="1"/>
  <c r="EK36" i="102"/>
  <c r="AF36" i="102" s="1"/>
  <c r="AM36" i="102"/>
  <c r="EE12" i="102"/>
  <c r="EG12" i="102" s="1"/>
  <c r="AJ12" i="102"/>
  <c r="EK12" i="102"/>
  <c r="AF12" i="102" s="1"/>
  <c r="AM12" i="102"/>
  <c r="FN69" i="427"/>
  <c r="FR69" i="427"/>
  <c r="FI73" i="427"/>
  <c r="FQ73" i="427" s="1"/>
  <c r="FJ73" i="427"/>
  <c r="FK73" i="427"/>
  <c r="FJ93" i="427"/>
  <c r="FK93" i="427"/>
  <c r="FI93" i="427"/>
  <c r="FQ93" i="427" s="1"/>
  <c r="FK66" i="427"/>
  <c r="FI66" i="427"/>
  <c r="FQ66" i="427" s="1"/>
  <c r="FJ66" i="427"/>
  <c r="FN49" i="427"/>
  <c r="FR49" i="427"/>
  <c r="FQ68" i="427"/>
  <c r="HT100" i="427"/>
  <c r="HW100" i="427"/>
  <c r="AF100" i="427"/>
  <c r="IO100" i="427" s="1"/>
  <c r="FU80" i="427"/>
  <c r="FW80" i="427"/>
  <c r="EE50" i="102"/>
  <c r="EG50" i="102" s="1"/>
  <c r="AJ50" i="102"/>
  <c r="EK50" i="102"/>
  <c r="AF50" i="102" s="1"/>
  <c r="AM50" i="102"/>
  <c r="AP31" i="102"/>
  <c r="DT31" i="102"/>
  <c r="DU31" i="102"/>
  <c r="DY31" i="102" s="1"/>
  <c r="DV31" i="102"/>
  <c r="EB31" i="102"/>
  <c r="FI30" i="427"/>
  <c r="FQ30" i="427" s="1"/>
  <c r="FK30" i="427"/>
  <c r="FJ30" i="427"/>
  <c r="AP75" i="102"/>
  <c r="DT75" i="102"/>
  <c r="DU75" i="102" s="1"/>
  <c r="DY75" i="102" s="1"/>
  <c r="DV75" i="102"/>
  <c r="EB75" i="102"/>
  <c r="AG75" i="102" s="1"/>
  <c r="AP93" i="102"/>
  <c r="DT93" i="102"/>
  <c r="DU93" i="102"/>
  <c r="DY93" i="102" s="1"/>
  <c r="DV93" i="102"/>
  <c r="EB93" i="102"/>
  <c r="AG93" i="102" s="1"/>
  <c r="FM45" i="427"/>
  <c r="FH45" i="427"/>
  <c r="FN52" i="427"/>
  <c r="FR52" i="427"/>
  <c r="FV52" i="427" s="1"/>
  <c r="FN59" i="427"/>
  <c r="FR59" i="427"/>
  <c r="FV59" i="427" s="1"/>
  <c r="AF83" i="427"/>
  <c r="IO83" i="427" s="1"/>
  <c r="HW83" i="427"/>
  <c r="HT83" i="427"/>
  <c r="FR62" i="427"/>
  <c r="FN62" i="427"/>
  <c r="FJ76" i="427"/>
  <c r="FI76" i="427"/>
  <c r="FK76" i="427"/>
  <c r="EH81" i="102"/>
  <c r="H81" i="427"/>
  <c r="AE81" i="427"/>
  <c r="EE24" i="102"/>
  <c r="EG24" i="102" s="1"/>
  <c r="AJ24" i="102"/>
  <c r="EK24" i="102"/>
  <c r="AF24" i="102" s="1"/>
  <c r="AM24" i="102"/>
  <c r="FU14" i="427"/>
  <c r="FW14" i="427"/>
  <c r="FN29" i="427"/>
  <c r="FR29" i="427"/>
  <c r="FI58" i="427"/>
  <c r="FJ58" i="427"/>
  <c r="FK58" i="427"/>
  <c r="DT25" i="102"/>
  <c r="AP25" i="102"/>
  <c r="DU25" i="102"/>
  <c r="DV25" i="102"/>
  <c r="EB25" i="102"/>
  <c r="AF69" i="427"/>
  <c r="IO69" i="427" s="1"/>
  <c r="HT69" i="427"/>
  <c r="HW69" i="427"/>
  <c r="FV65" i="427"/>
  <c r="FQ9" i="427"/>
  <c r="FV9" i="427" s="1"/>
  <c r="EE13" i="102"/>
  <c r="EG13" i="102" s="1"/>
  <c r="AJ13" i="102"/>
  <c r="EK13" i="102"/>
  <c r="AF13" i="102" s="1"/>
  <c r="AM13" i="102"/>
  <c r="AP77" i="102"/>
  <c r="DT77" i="102"/>
  <c r="DV77" i="102"/>
  <c r="EB77" i="102"/>
  <c r="FZ50" i="427"/>
  <c r="AP21" i="102"/>
  <c r="DT21" i="102"/>
  <c r="DU21" i="102" s="1"/>
  <c r="DV21" i="102"/>
  <c r="EB21" i="102"/>
  <c r="AF60" i="427"/>
  <c r="IO60" i="427" s="1"/>
  <c r="HW60" i="427"/>
  <c r="HT60" i="427"/>
  <c r="HT62" i="427"/>
  <c r="HW62" i="427"/>
  <c r="AF62" i="427"/>
  <c r="IO62" i="427" s="1"/>
  <c r="FV74" i="427"/>
  <c r="FM66" i="427"/>
  <c r="FR64" i="427"/>
  <c r="FN64" i="427"/>
  <c r="EE41" i="102"/>
  <c r="EG41" i="102" s="1"/>
  <c r="AJ41" i="102"/>
  <c r="EK41" i="102"/>
  <c r="AF41" i="102" s="1"/>
  <c r="AM41" i="102"/>
  <c r="AF39" i="427"/>
  <c r="IO39" i="427" s="1"/>
  <c r="HT39" i="427"/>
  <c r="HW39" i="427"/>
  <c r="HW91" i="427"/>
  <c r="HT91" i="427"/>
  <c r="AF91" i="427"/>
  <c r="IO91" i="427" s="1"/>
  <c r="FU72" i="427"/>
  <c r="FW72" i="427"/>
  <c r="FU71" i="427"/>
  <c r="FY71" i="427" s="1"/>
  <c r="FW71" i="427"/>
  <c r="AP56" i="102"/>
  <c r="DT56" i="102"/>
  <c r="DU56" i="102" s="1"/>
  <c r="DV56" i="102"/>
  <c r="EB56" i="102"/>
  <c r="AG56" i="102" s="1"/>
  <c r="FN33" i="427"/>
  <c r="FR33" i="427"/>
  <c r="FM73" i="427"/>
  <c r="FW63" i="427"/>
  <c r="FU63" i="427"/>
  <c r="AE11" i="427"/>
  <c r="EH11" i="102"/>
  <c r="H11" i="427"/>
  <c r="FI11" i="427"/>
  <c r="FJ11" i="427"/>
  <c r="FK11" i="427"/>
  <c r="H61" i="427"/>
  <c r="AE61" i="427"/>
  <c r="EH61" i="102"/>
  <c r="FM93" i="427"/>
  <c r="FZ95" i="427"/>
  <c r="FN53" i="427"/>
  <c r="FR53" i="427"/>
  <c r="FQ49" i="427"/>
  <c r="FV49" i="427" s="1"/>
  <c r="FN68" i="427"/>
  <c r="FR68" i="427"/>
  <c r="FV71" i="427"/>
  <c r="FM30" i="427"/>
  <c r="AF63" i="427"/>
  <c r="IO63" i="427" s="1"/>
  <c r="HT63" i="427"/>
  <c r="HW63" i="427"/>
  <c r="AP43" i="102"/>
  <c r="DT43" i="102"/>
  <c r="DY43" i="102" s="1"/>
  <c r="DU43" i="102"/>
  <c r="DV43" i="102"/>
  <c r="EB43" i="102"/>
  <c r="AG43" i="102" s="1"/>
  <c r="FN26" i="427"/>
  <c r="FR26" i="427"/>
  <c r="FU89" i="427"/>
  <c r="FW89" i="427"/>
  <c r="FM76" i="427"/>
  <c r="FZ100" i="427"/>
  <c r="FQ29" i="427"/>
  <c r="FV29" i="427" s="1"/>
  <c r="FM58" i="427"/>
  <c r="FQ94" i="427"/>
  <c r="FV94" i="427" s="1"/>
  <c r="HT79" i="427"/>
  <c r="HW79" i="427"/>
  <c r="AF79" i="427"/>
  <c r="IO79" i="427" s="1"/>
  <c r="HW16" i="427"/>
  <c r="HT16" i="427"/>
  <c r="AF16" i="427"/>
  <c r="IO16" i="427" s="1"/>
  <c r="FQ39" i="427"/>
  <c r="FV39" i="427" s="1"/>
  <c r="HT13" i="427"/>
  <c r="AF13" i="427"/>
  <c r="IO13" i="427" s="1"/>
  <c r="HW13" i="427"/>
  <c r="AF74" i="427"/>
  <c r="IO74" i="427" s="1"/>
  <c r="HW74" i="427"/>
  <c r="HT74" i="427"/>
  <c r="EE48" i="102"/>
  <c r="EG48" i="102" s="1"/>
  <c r="AJ48" i="102"/>
  <c r="EK48" i="102"/>
  <c r="AF48" i="102" s="1"/>
  <c r="AM48" i="102"/>
  <c r="FI38" i="427"/>
  <c r="FK38" i="427"/>
  <c r="FJ38" i="427"/>
  <c r="FW96" i="427"/>
  <c r="FU96" i="427"/>
  <c r="EE60" i="102"/>
  <c r="EG60" i="102" s="1"/>
  <c r="AJ60" i="102"/>
  <c r="EK60" i="102"/>
  <c r="AF60" i="102" s="1"/>
  <c r="AM60" i="102"/>
  <c r="EE62" i="102"/>
  <c r="EG62" i="102" s="1"/>
  <c r="AJ62" i="102"/>
  <c r="EK62" i="102"/>
  <c r="AF62" i="102" s="1"/>
  <c r="AM62" i="102"/>
  <c r="AF58" i="427"/>
  <c r="IO58" i="427" s="1"/>
  <c r="HT58" i="427"/>
  <c r="HW58" i="427"/>
  <c r="HT36" i="427"/>
  <c r="HW36" i="427"/>
  <c r="AF36" i="427"/>
  <c r="IO36" i="427" s="1"/>
  <c r="FK48" i="427"/>
  <c r="FJ48" i="427"/>
  <c r="FI48" i="427"/>
  <c r="FQ48" i="427" s="1"/>
  <c r="FM40" i="427"/>
  <c r="FH40" i="427"/>
  <c r="FV72" i="427"/>
  <c r="FW34" i="427"/>
  <c r="FU34" i="427"/>
  <c r="FZ34" i="427" s="1"/>
  <c r="AJ69" i="102"/>
  <c r="EE69" i="102"/>
  <c r="EG69" i="102" s="1"/>
  <c r="EK69" i="102"/>
  <c r="AF69" i="102" s="1"/>
  <c r="AM69" i="102"/>
  <c r="FJ32" i="427"/>
  <c r="FI32" i="427"/>
  <c r="FQ32" i="427" s="1"/>
  <c r="FK32" i="427"/>
  <c r="FR39" i="427"/>
  <c r="FN39" i="427"/>
  <c r="EE8" i="102"/>
  <c r="EG8" i="102" s="1"/>
  <c r="EK8" i="102"/>
  <c r="AF8" i="102" s="1"/>
  <c r="AM8" i="102"/>
  <c r="FU24" i="427"/>
  <c r="FW24" i="427"/>
  <c r="AF48" i="427"/>
  <c r="IO48" i="427" s="1"/>
  <c r="HT48" i="427"/>
  <c r="HW48" i="427"/>
  <c r="HT86" i="427"/>
  <c r="HW86" i="427"/>
  <c r="AF86" i="427"/>
  <c r="IO86" i="427" s="1"/>
  <c r="HT78" i="427"/>
  <c r="HW78" i="427"/>
  <c r="AF78" i="427"/>
  <c r="IO78" i="427" s="1"/>
  <c r="AJ45" i="102"/>
  <c r="EE45" i="102"/>
  <c r="EG45" i="102" s="1"/>
  <c r="EK45" i="102"/>
  <c r="AF45" i="102" s="1"/>
  <c r="AM45" i="102"/>
  <c r="AJ70" i="102"/>
  <c r="EE70" i="102"/>
  <c r="EG70" i="102" s="1"/>
  <c r="EK70" i="102"/>
  <c r="AF70" i="102" s="1"/>
  <c r="AM70" i="102"/>
  <c r="HT46" i="427"/>
  <c r="HW46" i="427"/>
  <c r="AF46" i="427"/>
  <c r="IO46" i="427" s="1"/>
  <c r="EE23" i="102"/>
  <c r="EG23" i="102" s="1"/>
  <c r="AJ23" i="102"/>
  <c r="EK23" i="102"/>
  <c r="AF23" i="102" s="1"/>
  <c r="AM23" i="102"/>
  <c r="AP89" i="102"/>
  <c r="DT89" i="102"/>
  <c r="DU89" i="102" s="1"/>
  <c r="DY89" i="102" s="1"/>
  <c r="DV89" i="102"/>
  <c r="EB89" i="102"/>
  <c r="AP27" i="102"/>
  <c r="DT27" i="102"/>
  <c r="DY27" i="102" s="1"/>
  <c r="DU27" i="102"/>
  <c r="DV27" i="102"/>
  <c r="EB27" i="102"/>
  <c r="AG27" i="102" s="1"/>
  <c r="FV13" i="427"/>
  <c r="FK44" i="427"/>
  <c r="FI44" i="427"/>
  <c r="FJ44" i="427"/>
  <c r="FU47" i="427"/>
  <c r="FW47" i="427"/>
  <c r="AP19" i="102"/>
  <c r="DT19" i="102"/>
  <c r="DU19" i="102"/>
  <c r="DV19" i="102"/>
  <c r="EB19" i="102"/>
  <c r="AG19" i="102" s="1"/>
  <c r="AJ17" i="102"/>
  <c r="EE17" i="102"/>
  <c r="EG17" i="102" s="1"/>
  <c r="EK17" i="102"/>
  <c r="AF17" i="102" s="1"/>
  <c r="AM17" i="102"/>
  <c r="FN41" i="427"/>
  <c r="FR41" i="427"/>
  <c r="EE63" i="102"/>
  <c r="EG63" i="102" s="1"/>
  <c r="AJ63" i="102"/>
  <c r="EK63" i="102"/>
  <c r="AF63" i="102" s="1"/>
  <c r="AM63" i="102"/>
  <c r="EH55" i="102"/>
  <c r="AE55" i="427"/>
  <c r="H55" i="427"/>
  <c r="FV26" i="427"/>
  <c r="AJ18" i="102"/>
  <c r="EE18" i="102"/>
  <c r="EG18" i="102" s="1"/>
  <c r="EK18" i="102"/>
  <c r="AF18" i="102" s="1"/>
  <c r="AM18" i="102"/>
  <c r="FV62" i="427"/>
  <c r="HT37" i="427"/>
  <c r="HW37" i="427"/>
  <c r="AF37" i="427"/>
  <c r="IO37" i="427" s="1"/>
  <c r="FJ85" i="427"/>
  <c r="FI85" i="427"/>
  <c r="FK85" i="427"/>
  <c r="EH32" i="102"/>
  <c r="AE32" i="427"/>
  <c r="H32" i="427"/>
  <c r="AE54" i="427"/>
  <c r="H54" i="427"/>
  <c r="EH54" i="102"/>
  <c r="FU75" i="427"/>
  <c r="FW75" i="427"/>
  <c r="AE95" i="427"/>
  <c r="FY95" i="427" s="1"/>
  <c r="H95" i="427"/>
  <c r="EH95" i="102"/>
  <c r="AF9" i="427"/>
  <c r="IO9" i="427" s="1"/>
  <c r="HT9" i="427"/>
  <c r="HW9" i="427"/>
  <c r="FZ37" i="427"/>
  <c r="AF71" i="427"/>
  <c r="IO71" i="427" s="1"/>
  <c r="HT71" i="427"/>
  <c r="HW71" i="427"/>
  <c r="FQ41" i="427"/>
  <c r="FV41" i="427" s="1"/>
  <c r="FW70" i="427"/>
  <c r="FU70" i="427"/>
  <c r="FV79" i="427"/>
  <c r="FZ79" i="427" s="1"/>
  <c r="FV60" i="427"/>
  <c r="FK61" i="427"/>
  <c r="FJ61" i="427"/>
  <c r="FI61" i="427"/>
  <c r="FQ61" i="427" s="1"/>
  <c r="HT42" i="427"/>
  <c r="HW42" i="427"/>
  <c r="AF42" i="427"/>
  <c r="IO42" i="427" s="1"/>
  <c r="AF65" i="427"/>
  <c r="IO65" i="427" s="1"/>
  <c r="HT65" i="427"/>
  <c r="HW65" i="427"/>
  <c r="FV36" i="427"/>
  <c r="FZ36" i="427" s="1"/>
  <c r="FI98" i="427"/>
  <c r="FJ98" i="427"/>
  <c r="FK98" i="427"/>
  <c r="EE37" i="102"/>
  <c r="EG37" i="102" s="1"/>
  <c r="AJ37" i="102"/>
  <c r="EK37" i="102"/>
  <c r="AF37" i="102" s="1"/>
  <c r="AM37" i="102"/>
  <c r="AF20" i="427"/>
  <c r="IO20" i="427" s="1"/>
  <c r="HW20" i="427"/>
  <c r="HT20" i="427"/>
  <c r="FM32" i="427"/>
  <c r="FV90" i="427"/>
  <c r="EE79" i="102"/>
  <c r="EG79" i="102" s="1"/>
  <c r="AJ79" i="102"/>
  <c r="EK79" i="102"/>
  <c r="AF79" i="102" s="1"/>
  <c r="AM79" i="102"/>
  <c r="AJ16" i="102"/>
  <c r="EE16" i="102"/>
  <c r="EG16" i="102" s="1"/>
  <c r="EK16" i="102"/>
  <c r="AF16" i="102" s="1"/>
  <c r="AM16" i="102"/>
  <c r="FN86" i="427"/>
  <c r="FR86" i="427"/>
  <c r="AF8" i="427"/>
  <c r="IO8" i="427" s="1"/>
  <c r="HT8" i="427"/>
  <c r="HW8" i="427"/>
  <c r="FY23" i="427"/>
  <c r="AJ26" i="102"/>
  <c r="EE26" i="102"/>
  <c r="EG26" i="102" s="1"/>
  <c r="EK26" i="102"/>
  <c r="AF26" i="102" s="1"/>
  <c r="AM26" i="102"/>
  <c r="FW17" i="427"/>
  <c r="FU17" i="427"/>
  <c r="FY17" i="427" s="1"/>
  <c r="HT38" i="427"/>
  <c r="HW38" i="427"/>
  <c r="AF38" i="427"/>
  <c r="IO38" i="427" s="1"/>
  <c r="FV89" i="427"/>
  <c r="FQ18" i="427"/>
  <c r="FV24" i="427"/>
  <c r="FZ24" i="427" s="1"/>
  <c r="AJ86" i="102"/>
  <c r="EE86" i="102"/>
  <c r="EG86" i="102" s="1"/>
  <c r="EK86" i="102"/>
  <c r="AF86" i="102" s="1"/>
  <c r="AM86" i="102"/>
  <c r="DY80" i="102"/>
  <c r="EE58" i="102"/>
  <c r="EG58" i="102" s="1"/>
  <c r="AJ58" i="102"/>
  <c r="EK58" i="102"/>
  <c r="AF58" i="102" s="1"/>
  <c r="AM58" i="102"/>
  <c r="AJ46" i="102"/>
  <c r="EE46" i="102"/>
  <c r="EG46" i="102" s="1"/>
  <c r="EK46" i="102"/>
  <c r="AF46" i="102" s="1"/>
  <c r="AM46" i="102"/>
  <c r="AP57" i="102"/>
  <c r="DT57" i="102"/>
  <c r="DU57" i="102" s="1"/>
  <c r="DV57" i="102"/>
  <c r="EB57" i="102"/>
  <c r="AG57" i="102" s="1"/>
  <c r="FN57" i="427"/>
  <c r="FR57" i="427"/>
  <c r="AF24" i="427"/>
  <c r="IO24" i="427" s="1"/>
  <c r="HW24" i="427"/>
  <c r="HT24" i="427"/>
  <c r="AE35" i="427"/>
  <c r="H35" i="427"/>
  <c r="EH35" i="102"/>
  <c r="FV33" i="427"/>
  <c r="EE87" i="102"/>
  <c r="EG87" i="102" s="1"/>
  <c r="AJ87" i="102"/>
  <c r="EK87" i="102"/>
  <c r="AF87" i="102" s="1"/>
  <c r="AM87" i="102"/>
  <c r="FU60" i="427"/>
  <c r="FW60" i="427"/>
  <c r="DT14" i="102"/>
  <c r="DU14" i="102" s="1"/>
  <c r="DY14" i="102" s="1"/>
  <c r="AP14" i="102"/>
  <c r="DV14" i="102"/>
  <c r="EB14" i="102"/>
  <c r="EE9" i="102"/>
  <c r="EG9" i="102" s="1"/>
  <c r="AJ9" i="102"/>
  <c r="EK9" i="102"/>
  <c r="AF9" i="102" s="1"/>
  <c r="AM9" i="102"/>
  <c r="FJ35" i="427"/>
  <c r="FK35" i="427"/>
  <c r="FI35" i="427"/>
  <c r="AP72" i="102"/>
  <c r="DT72" i="102"/>
  <c r="DU72" i="102" s="1"/>
  <c r="DV72" i="102"/>
  <c r="EB72" i="102"/>
  <c r="AG72" i="102" s="1"/>
  <c r="FN87" i="427"/>
  <c r="FR87" i="427"/>
  <c r="FU91" i="427"/>
  <c r="FY91" i="427" s="1"/>
  <c r="FW91" i="427"/>
  <c r="FZ8" i="427"/>
  <c r="AE90" i="427"/>
  <c r="H90" i="427"/>
  <c r="EH90" i="102"/>
  <c r="FJ51" i="427"/>
  <c r="FI51" i="427"/>
  <c r="FQ51" i="427" s="1"/>
  <c r="FK51" i="427"/>
  <c r="FQ67" i="427"/>
  <c r="FZ88" i="427"/>
  <c r="AP30" i="102"/>
  <c r="DT30" i="102"/>
  <c r="DU30" i="102" s="1"/>
  <c r="DV30" i="102"/>
  <c r="EB30" i="102"/>
  <c r="AG30" i="102" s="1"/>
  <c r="FI43" i="427"/>
  <c r="FQ43" i="427" s="1"/>
  <c r="FJ43" i="427"/>
  <c r="FK43" i="427"/>
  <c r="HT23" i="427"/>
  <c r="HW23" i="427"/>
  <c r="AF23" i="427"/>
  <c r="IO23" i="427" s="1"/>
  <c r="FU42" i="427"/>
  <c r="FW42" i="427"/>
  <c r="FW88" i="427"/>
  <c r="FU88" i="427"/>
  <c r="FY88" i="427" s="1"/>
  <c r="FU22" i="427"/>
  <c r="FW22" i="427"/>
  <c r="FV63" i="427"/>
  <c r="FZ63" i="427" s="1"/>
  <c r="FM61" i="427"/>
  <c r="FQ56" i="427"/>
  <c r="FQ87" i="427"/>
  <c r="FV87" i="427" s="1"/>
  <c r="EE65" i="102"/>
  <c r="EG65" i="102" s="1"/>
  <c r="AJ65" i="102"/>
  <c r="EK65" i="102"/>
  <c r="AF65" i="102" s="1"/>
  <c r="AM65" i="102"/>
  <c r="FV70" i="427"/>
  <c r="FZ70" i="427" s="1"/>
  <c r="FM98" i="427"/>
  <c r="FJ12" i="427"/>
  <c r="FK12" i="427"/>
  <c r="FI12" i="427"/>
  <c r="FQ12" i="427" s="1"/>
  <c r="EE82" i="102"/>
  <c r="EG82" i="102" s="1"/>
  <c r="AJ82" i="102"/>
  <c r="EK82" i="102"/>
  <c r="AF82" i="102" s="1"/>
  <c r="AM82" i="102"/>
  <c r="FW90" i="427"/>
  <c r="FU90" i="427"/>
  <c r="FW77" i="427"/>
  <c r="FU77" i="427"/>
  <c r="FZ17" i="427"/>
  <c r="FN21" i="427"/>
  <c r="FR21" i="427"/>
  <c r="FV77" i="427"/>
  <c r="FQ69" i="427"/>
  <c r="FV69" i="427" s="1"/>
  <c r="AP44" i="102"/>
  <c r="DT44" i="102"/>
  <c r="DU44" i="102" s="1"/>
  <c r="DV44" i="102"/>
  <c r="EB44" i="102"/>
  <c r="AG44" i="102" s="1"/>
  <c r="FU25" i="427"/>
  <c r="FW25" i="427"/>
  <c r="FM99" i="427"/>
  <c r="FH99" i="427"/>
  <c r="FJ19" i="427"/>
  <c r="FK19" i="427"/>
  <c r="FI19" i="427"/>
  <c r="FQ19" i="427" s="1"/>
  <c r="AF26" i="427"/>
  <c r="IO26" i="427" s="1"/>
  <c r="HT26" i="427"/>
  <c r="HW26" i="427"/>
  <c r="AP59" i="102"/>
  <c r="DU59" i="102"/>
  <c r="DT59" i="102"/>
  <c r="DV59" i="102"/>
  <c r="EB59" i="102"/>
  <c r="H97" i="427"/>
  <c r="AE97" i="427"/>
  <c r="EH97" i="102"/>
  <c r="HW85" i="427"/>
  <c r="AF85" i="427"/>
  <c r="IO85" i="427" s="1"/>
  <c r="HT85" i="427"/>
  <c r="FV47" i="427"/>
  <c r="FV42" i="427"/>
  <c r="HT88" i="427"/>
  <c r="AF88" i="427"/>
  <c r="IO88" i="427" s="1"/>
  <c r="HW88" i="427"/>
  <c r="FJ84" i="427"/>
  <c r="FK84" i="427"/>
  <c r="FI84" i="427"/>
  <c r="FQ84" i="427" s="1"/>
  <c r="AF70" i="427"/>
  <c r="IO70" i="427" s="1"/>
  <c r="HT70" i="427"/>
  <c r="HW70" i="427"/>
  <c r="AJ34" i="102"/>
  <c r="EE34" i="102"/>
  <c r="EG34" i="102" s="1"/>
  <c r="EK34" i="102"/>
  <c r="AF34" i="102" s="1"/>
  <c r="AM34" i="102"/>
  <c r="DY19" i="102"/>
  <c r="FW55" i="427"/>
  <c r="FU55" i="427"/>
  <c r="AP28" i="102"/>
  <c r="DT28" i="102"/>
  <c r="DU28" i="102"/>
  <c r="DV28" i="102"/>
  <c r="EB28" i="102"/>
  <c r="EE73" i="102"/>
  <c r="EG73" i="102" s="1"/>
  <c r="AJ73" i="102"/>
  <c r="EK73" i="102"/>
  <c r="AF73" i="102" s="1"/>
  <c r="AM73" i="102"/>
  <c r="FN67" i="427"/>
  <c r="FR67" i="427"/>
  <c r="AE49" i="427"/>
  <c r="H49" i="427"/>
  <c r="EH49" i="102"/>
  <c r="EE71" i="102"/>
  <c r="EG71" i="102" s="1"/>
  <c r="AJ71" i="102"/>
  <c r="EK71" i="102"/>
  <c r="AF71" i="102" s="1"/>
  <c r="AM71" i="102"/>
  <c r="FQ31" i="427"/>
  <c r="FV31" i="427" s="1"/>
  <c r="H22" i="427"/>
  <c r="EH22" i="102"/>
  <c r="AE22" i="427"/>
  <c r="FN20" i="427"/>
  <c r="FR20" i="427"/>
  <c r="FN56" i="427"/>
  <c r="FR56" i="427"/>
  <c r="AE96" i="427"/>
  <c r="EH96" i="102"/>
  <c r="H96" i="427"/>
  <c r="FP40" i="427"/>
  <c r="EE42" i="102"/>
  <c r="EG42" i="102" s="1"/>
  <c r="AJ42" i="102"/>
  <c r="EK42" i="102"/>
  <c r="AF42" i="102" s="1"/>
  <c r="AM42" i="102"/>
  <c r="FK27" i="427"/>
  <c r="FI27" i="427"/>
  <c r="FQ27" i="427" s="1"/>
  <c r="FJ27" i="427"/>
  <c r="AP67" i="102"/>
  <c r="DT67" i="102"/>
  <c r="DV67" i="102"/>
  <c r="EB67" i="102"/>
  <c r="EE83" i="102"/>
  <c r="EG83" i="102" s="1"/>
  <c r="AJ83" i="102"/>
  <c r="EK83" i="102"/>
  <c r="AF83" i="102" s="1"/>
  <c r="AM83" i="102"/>
  <c r="AF18" i="427"/>
  <c r="IO18" i="427" s="1"/>
  <c r="HT18" i="427"/>
  <c r="HW18" i="427"/>
  <c r="EE20" i="102"/>
  <c r="EG20" i="102" s="1"/>
  <c r="AJ20" i="102"/>
  <c r="EK20" i="102"/>
  <c r="AF20" i="102" s="1"/>
  <c r="AM20" i="102"/>
  <c r="H68" i="427"/>
  <c r="EH68" i="102"/>
  <c r="AE68" i="427"/>
  <c r="FQ21" i="427"/>
  <c r="AJ52" i="102"/>
  <c r="EE52" i="102"/>
  <c r="EG52" i="102" s="1"/>
  <c r="EK52" i="102"/>
  <c r="AF52" i="102" s="1"/>
  <c r="AM52" i="102"/>
  <c r="AE66" i="427"/>
  <c r="H66" i="427"/>
  <c r="EH66" i="102"/>
  <c r="FM19" i="427"/>
  <c r="AF15" i="427"/>
  <c r="IO15" i="427" s="1"/>
  <c r="HT15" i="427"/>
  <c r="HW15" i="427"/>
  <c r="HT98" i="427"/>
  <c r="HW98" i="427"/>
  <c r="AF98" i="427"/>
  <c r="IO98" i="427" s="1"/>
  <c r="FV25" i="427"/>
  <c r="EE38" i="102"/>
  <c r="EG38" i="102" s="1"/>
  <c r="AJ38" i="102"/>
  <c r="EK38" i="102"/>
  <c r="AF38" i="102" s="1"/>
  <c r="AM38" i="102"/>
  <c r="FU78" i="427"/>
  <c r="FW78" i="427"/>
  <c r="FZ78" i="427" s="1"/>
  <c r="FR18" i="427"/>
  <c r="FN18" i="427"/>
  <c r="FM84" i="427"/>
  <c r="AF51" i="427"/>
  <c r="IO51" i="427" s="1"/>
  <c r="HT51" i="427"/>
  <c r="HW51" i="427"/>
  <c r="EE78" i="102"/>
  <c r="EG78" i="102" s="1"/>
  <c r="AJ78" i="102"/>
  <c r="EK78" i="102"/>
  <c r="AF78" i="102" s="1"/>
  <c r="AM78" i="102"/>
  <c r="AF45" i="427"/>
  <c r="IO45" i="427" s="1"/>
  <c r="HT45" i="427"/>
  <c r="HW45" i="427"/>
  <c r="HT10" i="427" l="1"/>
  <c r="FQ11" i="427"/>
  <c r="FV11" i="427" s="1"/>
  <c r="HW10" i="427"/>
  <c r="AD10" i="427"/>
  <c r="IG10" i="427" s="1"/>
  <c r="EI10" i="102"/>
  <c r="G10" i="427"/>
  <c r="FU56" i="427"/>
  <c r="FW56" i="427"/>
  <c r="AG59" i="102"/>
  <c r="DY44" i="102"/>
  <c r="DY72" i="102"/>
  <c r="FR35" i="427"/>
  <c r="FN35" i="427"/>
  <c r="AQ14" i="102"/>
  <c r="DW14" i="102"/>
  <c r="DX14" i="102" s="1"/>
  <c r="EI87" i="102"/>
  <c r="G87" i="427"/>
  <c r="AD87" i="427"/>
  <c r="DY57" i="102"/>
  <c r="G16" i="427"/>
  <c r="EI16" i="102"/>
  <c r="AD16" i="427"/>
  <c r="HT32" i="427"/>
  <c r="HW32" i="427"/>
  <c r="AF32" i="427"/>
  <c r="IO32" i="427" s="1"/>
  <c r="H19" i="427"/>
  <c r="EH19" i="102"/>
  <c r="AE19" i="427"/>
  <c r="AD69" i="427"/>
  <c r="EI69" i="102"/>
  <c r="G69" i="427"/>
  <c r="AD48" i="427"/>
  <c r="EI48" i="102"/>
  <c r="G48" i="427"/>
  <c r="FU68" i="427"/>
  <c r="FW68" i="427"/>
  <c r="HT61" i="427"/>
  <c r="HW61" i="427"/>
  <c r="AF61" i="427"/>
  <c r="IO61" i="427" s="1"/>
  <c r="DY56" i="102"/>
  <c r="AQ21" i="102"/>
  <c r="DW21" i="102"/>
  <c r="DX21" i="102"/>
  <c r="AQ77" i="102"/>
  <c r="DW77" i="102"/>
  <c r="DX77" i="102"/>
  <c r="DW25" i="102"/>
  <c r="DX25" i="102" s="1"/>
  <c r="AQ25" i="102"/>
  <c r="AE75" i="427"/>
  <c r="H75" i="427"/>
  <c r="EH75" i="102"/>
  <c r="FN93" i="427"/>
  <c r="FR93" i="427"/>
  <c r="AD39" i="427"/>
  <c r="EI39" i="102"/>
  <c r="G39" i="427"/>
  <c r="AD74" i="427"/>
  <c r="EI74" i="102"/>
  <c r="G74" i="427"/>
  <c r="FN10" i="427"/>
  <c r="FR10" i="427"/>
  <c r="AF66" i="427"/>
  <c r="IO66" i="427" s="1"/>
  <c r="HT66" i="427"/>
  <c r="HW66" i="427"/>
  <c r="G42" i="427"/>
  <c r="AD42" i="427"/>
  <c r="EI42" i="102"/>
  <c r="FW67" i="427"/>
  <c r="FU67" i="427"/>
  <c r="EI82" i="102"/>
  <c r="AD82" i="427"/>
  <c r="G82" i="427"/>
  <c r="IA88" i="427"/>
  <c r="EH57" i="102"/>
  <c r="H57" i="427"/>
  <c r="AE57" i="427"/>
  <c r="FR98" i="427"/>
  <c r="FN98" i="427"/>
  <c r="FY70" i="427"/>
  <c r="IQ70" i="427" s="1"/>
  <c r="Z70" i="427" s="1"/>
  <c r="AQ19" i="102"/>
  <c r="DW19" i="102"/>
  <c r="DX19" i="102"/>
  <c r="FQ44" i="427"/>
  <c r="FU26" i="427"/>
  <c r="FY26" i="427" s="1"/>
  <c r="FW26" i="427"/>
  <c r="HT11" i="427"/>
  <c r="HW11" i="427"/>
  <c r="AF11" i="427"/>
  <c r="IO11" i="427" s="1"/>
  <c r="H56" i="427"/>
  <c r="EH56" i="102"/>
  <c r="AE56" i="427"/>
  <c r="EE81" i="102"/>
  <c r="EG81" i="102" s="1"/>
  <c r="AJ81" i="102"/>
  <c r="EK81" i="102"/>
  <c r="AF81" i="102" s="1"/>
  <c r="AM81" i="102"/>
  <c r="AE93" i="427"/>
  <c r="H93" i="427"/>
  <c r="EH93" i="102"/>
  <c r="AQ75" i="102"/>
  <c r="DW75" i="102"/>
  <c r="DX75" i="102" s="1"/>
  <c r="G50" i="427"/>
  <c r="AD50" i="427"/>
  <c r="EI50" i="102"/>
  <c r="FV68" i="427"/>
  <c r="G36" i="427"/>
  <c r="AD36" i="427"/>
  <c r="EI36" i="102"/>
  <c r="FW9" i="427"/>
  <c r="FU9" i="427"/>
  <c r="FY9" i="427" s="1"/>
  <c r="DY47" i="102"/>
  <c r="EH53" i="102"/>
  <c r="AE53" i="427"/>
  <c r="H53" i="427"/>
  <c r="IG87" i="427"/>
  <c r="EE99" i="102"/>
  <c r="EG99" i="102" s="1"/>
  <c r="AJ99" i="102"/>
  <c r="EK99" i="102"/>
  <c r="AF99" i="102" s="1"/>
  <c r="AM99" i="102"/>
  <c r="EI88" i="102"/>
  <c r="AD88" i="427"/>
  <c r="G88" i="427"/>
  <c r="AE92" i="427"/>
  <c r="EH92" i="102"/>
  <c r="H92" i="427"/>
  <c r="HT64" i="427"/>
  <c r="HW64" i="427"/>
  <c r="AF64" i="427"/>
  <c r="IO64" i="427" s="1"/>
  <c r="FW86" i="427"/>
  <c r="FU86" i="427"/>
  <c r="G38" i="427"/>
  <c r="AD38" i="427"/>
  <c r="IG38" i="427" s="1"/>
  <c r="EI38" i="102"/>
  <c r="AQ28" i="102"/>
  <c r="DW28" i="102"/>
  <c r="DX28" i="102" s="1"/>
  <c r="EE68" i="102"/>
  <c r="EG68" i="102" s="1"/>
  <c r="AJ68" i="102"/>
  <c r="EK68" i="102"/>
  <c r="AF68" i="102" s="1"/>
  <c r="AM68" i="102"/>
  <c r="FN84" i="427"/>
  <c r="FR84" i="427"/>
  <c r="EH44" i="102"/>
  <c r="H44" i="427"/>
  <c r="AE44" i="427"/>
  <c r="FW21" i="427"/>
  <c r="FU21" i="427"/>
  <c r="AF90" i="427"/>
  <c r="IO90" i="427" s="1"/>
  <c r="HT90" i="427"/>
  <c r="HW90" i="427"/>
  <c r="DU67" i="102"/>
  <c r="DY67" i="102" s="1"/>
  <c r="FU20" i="427"/>
  <c r="FY20" i="427" s="1"/>
  <c r="IQ20" i="427" s="1"/>
  <c r="Z20" i="427" s="1"/>
  <c r="FW20" i="427"/>
  <c r="EI71" i="102"/>
  <c r="G71" i="427"/>
  <c r="AD71" i="427"/>
  <c r="AD34" i="427"/>
  <c r="G34" i="427"/>
  <c r="EI34" i="102"/>
  <c r="FN19" i="427"/>
  <c r="FR19" i="427"/>
  <c r="FV19" i="427" s="1"/>
  <c r="AQ44" i="102"/>
  <c r="DW44" i="102"/>
  <c r="DX44" i="102" s="1"/>
  <c r="EI65" i="102"/>
  <c r="G65" i="427"/>
  <c r="AD65" i="427"/>
  <c r="FY22" i="427"/>
  <c r="AE30" i="427"/>
  <c r="H30" i="427"/>
  <c r="EH30" i="102"/>
  <c r="FV67" i="427"/>
  <c r="AQ72" i="102"/>
  <c r="DW72" i="102"/>
  <c r="DX72" i="102"/>
  <c r="AV14" i="102"/>
  <c r="AQ57" i="102"/>
  <c r="AV57" i="102" s="1"/>
  <c r="DW57" i="102"/>
  <c r="DX57" i="102"/>
  <c r="AD86" i="427"/>
  <c r="EI86" i="102"/>
  <c r="G86" i="427"/>
  <c r="FY75" i="427"/>
  <c r="EE32" i="102"/>
  <c r="EG32" i="102" s="1"/>
  <c r="AJ32" i="102"/>
  <c r="EK32" i="102"/>
  <c r="AF32" i="102" s="1"/>
  <c r="AM32" i="102"/>
  <c r="AF55" i="427"/>
  <c r="IO55" i="427" s="1"/>
  <c r="HT55" i="427"/>
  <c r="HW55" i="427"/>
  <c r="FU41" i="427"/>
  <c r="FY41" i="427" s="1"/>
  <c r="FW41" i="427"/>
  <c r="FR44" i="427"/>
  <c r="FN44" i="427"/>
  <c r="G23" i="427"/>
  <c r="AD23" i="427"/>
  <c r="EI23" i="102"/>
  <c r="EI70" i="102"/>
  <c r="AD70" i="427"/>
  <c r="IA70" i="427" s="1"/>
  <c r="G70" i="427"/>
  <c r="FU39" i="427"/>
  <c r="FZ39" i="427" s="1"/>
  <c r="IA39" i="427" s="1"/>
  <c r="FW39" i="427"/>
  <c r="FY96" i="427"/>
  <c r="IG16" i="427"/>
  <c r="FZ49" i="427"/>
  <c r="FY63" i="427"/>
  <c r="AQ56" i="102"/>
  <c r="DW56" i="102"/>
  <c r="DX56" i="102" s="1"/>
  <c r="G41" i="427"/>
  <c r="AD41" i="427"/>
  <c r="EI41" i="102"/>
  <c r="DU77" i="102"/>
  <c r="DY77" i="102" s="1"/>
  <c r="FZ65" i="427"/>
  <c r="AV25" i="102"/>
  <c r="AG31" i="102"/>
  <c r="FU49" i="427"/>
  <c r="FW49" i="427"/>
  <c r="FZ96" i="427"/>
  <c r="EI12" i="102"/>
  <c r="AD12" i="427"/>
  <c r="G12" i="427"/>
  <c r="AD33" i="427"/>
  <c r="EI33" i="102"/>
  <c r="G33" i="427"/>
  <c r="FU65" i="427"/>
  <c r="FY65" i="427" s="1"/>
  <c r="FW65" i="427"/>
  <c r="IG82" i="427"/>
  <c r="FU13" i="427"/>
  <c r="FY13" i="427" s="1"/>
  <c r="IQ13" i="427" s="1"/>
  <c r="Z13" i="427" s="1"/>
  <c r="FW13" i="427"/>
  <c r="AD100" i="427"/>
  <c r="G100" i="427"/>
  <c r="EI100" i="102"/>
  <c r="FV53" i="427"/>
  <c r="FY79" i="427"/>
  <c r="IQ79" i="427" s="1"/>
  <c r="Z79" i="427" s="1"/>
  <c r="EE84" i="102"/>
  <c r="EG84" i="102" s="1"/>
  <c r="AJ84" i="102"/>
  <c r="EK84" i="102"/>
  <c r="AF84" i="102" s="1"/>
  <c r="AM84" i="102"/>
  <c r="AQ53" i="102"/>
  <c r="DW53" i="102"/>
  <c r="DX53" i="102" s="1"/>
  <c r="AQ92" i="102"/>
  <c r="DW92" i="102"/>
  <c r="DX92" i="102" s="1"/>
  <c r="FY36" i="427"/>
  <c r="IQ36" i="427" s="1"/>
  <c r="Z36" i="427" s="1"/>
  <c r="AF97" i="427"/>
  <c r="IO97" i="427" s="1"/>
  <c r="HT97" i="427"/>
  <c r="HW97" i="427"/>
  <c r="FZ97" i="427"/>
  <c r="FY97" i="427"/>
  <c r="EI58" i="102"/>
  <c r="AD58" i="427"/>
  <c r="G58" i="427"/>
  <c r="AQ59" i="102"/>
  <c r="AV59" i="102" s="1"/>
  <c r="DW59" i="102"/>
  <c r="DX59" i="102"/>
  <c r="AE72" i="427"/>
  <c r="FY72" i="427" s="1"/>
  <c r="H72" i="427"/>
  <c r="EH72" i="102"/>
  <c r="G46" i="427"/>
  <c r="AD46" i="427"/>
  <c r="EI46" i="102"/>
  <c r="IQ23" i="427"/>
  <c r="Z23" i="427" s="1"/>
  <c r="AD52" i="427"/>
  <c r="EI52" i="102"/>
  <c r="G52" i="427"/>
  <c r="EI83" i="102"/>
  <c r="G83" i="427"/>
  <c r="AD83" i="427"/>
  <c r="EE97" i="102"/>
  <c r="EG97" i="102" s="1"/>
  <c r="AJ97" i="102"/>
  <c r="EK97" i="102"/>
  <c r="AF97" i="102" s="1"/>
  <c r="AM97" i="102"/>
  <c r="IQ88" i="427"/>
  <c r="Z88" i="427" s="1"/>
  <c r="DY30" i="102"/>
  <c r="G9" i="427"/>
  <c r="AD9" i="427"/>
  <c r="IG9" i="427" s="1"/>
  <c r="EI9" i="102"/>
  <c r="FQ98" i="427"/>
  <c r="FV98" i="427" s="1"/>
  <c r="FZ41" i="427"/>
  <c r="EE54" i="102"/>
  <c r="EG54" i="102" s="1"/>
  <c r="AJ54" i="102"/>
  <c r="EK54" i="102"/>
  <c r="AF54" i="102" s="1"/>
  <c r="AM54" i="102"/>
  <c r="FR85" i="427"/>
  <c r="FN85" i="427"/>
  <c r="AG89" i="102"/>
  <c r="FY24" i="427"/>
  <c r="FV86" i="427"/>
  <c r="FZ86" i="427" s="1"/>
  <c r="IA86" i="427" s="1"/>
  <c r="FR48" i="427"/>
  <c r="FN48" i="427"/>
  <c r="G62" i="427"/>
  <c r="EI62" i="102"/>
  <c r="AD62" i="427"/>
  <c r="IA100" i="427"/>
  <c r="FU53" i="427"/>
  <c r="FW53" i="427"/>
  <c r="FR11" i="427"/>
  <c r="FN11" i="427"/>
  <c r="IG91" i="427"/>
  <c r="DY21" i="102"/>
  <c r="DY25" i="102"/>
  <c r="FR76" i="427"/>
  <c r="FN76" i="427"/>
  <c r="FU59" i="427"/>
  <c r="FW59" i="427"/>
  <c r="AQ93" i="102"/>
  <c r="DW93" i="102"/>
  <c r="DX93" i="102" s="1"/>
  <c r="AQ31" i="102"/>
  <c r="DW31" i="102"/>
  <c r="DX31" i="102"/>
  <c r="FR73" i="427"/>
  <c r="FN73" i="427"/>
  <c r="FV64" i="427"/>
  <c r="G15" i="427"/>
  <c r="AD15" i="427"/>
  <c r="IG15" i="427" s="1"/>
  <c r="EI15" i="102"/>
  <c r="DY94" i="102"/>
  <c r="FV57" i="427"/>
  <c r="FN46" i="427"/>
  <c r="FR46" i="427"/>
  <c r="DY29" i="102"/>
  <c r="AF99" i="427"/>
  <c r="IO99" i="427" s="1"/>
  <c r="HT99" i="427"/>
  <c r="HW99" i="427"/>
  <c r="FQ15" i="427"/>
  <c r="FV15" i="427" s="1"/>
  <c r="EE64" i="102"/>
  <c r="EG64" i="102" s="1"/>
  <c r="AJ64" i="102"/>
  <c r="EK64" i="102"/>
  <c r="AF64" i="102" s="1"/>
  <c r="AM64" i="102"/>
  <c r="EE49" i="102"/>
  <c r="EG49" i="102" s="1"/>
  <c r="AJ49" i="102"/>
  <c r="EK49" i="102"/>
  <c r="AF49" i="102" s="1"/>
  <c r="AM49" i="102"/>
  <c r="AF49" i="427"/>
  <c r="IO49" i="427" s="1"/>
  <c r="HT49" i="427"/>
  <c r="HW49" i="427"/>
  <c r="AD78" i="427"/>
  <c r="EI78" i="102"/>
  <c r="G78" i="427"/>
  <c r="FU18" i="427"/>
  <c r="FW18" i="427"/>
  <c r="AD20" i="427"/>
  <c r="EI20" i="102"/>
  <c r="G20" i="427"/>
  <c r="AF22" i="427"/>
  <c r="IO22" i="427" s="1"/>
  <c r="HT22" i="427"/>
  <c r="HW22" i="427"/>
  <c r="G73" i="427"/>
  <c r="AD73" i="427"/>
  <c r="EI73" i="102"/>
  <c r="AV28" i="102"/>
  <c r="IG88" i="427"/>
  <c r="FK99" i="427"/>
  <c r="FJ99" i="427"/>
  <c r="FI99" i="427"/>
  <c r="FQ99" i="427" s="1"/>
  <c r="AQ30" i="102"/>
  <c r="AV30" i="102" s="1"/>
  <c r="DW30" i="102"/>
  <c r="DX30" i="102" s="1"/>
  <c r="FR51" i="427"/>
  <c r="FV51" i="427" s="1"/>
  <c r="FN51" i="427"/>
  <c r="EE35" i="102"/>
  <c r="EG35" i="102" s="1"/>
  <c r="AJ35" i="102"/>
  <c r="EK35" i="102"/>
  <c r="AF35" i="102" s="1"/>
  <c r="AM35" i="102"/>
  <c r="FU57" i="427"/>
  <c r="FY57" i="427" s="1"/>
  <c r="FW57" i="427"/>
  <c r="G79" i="427"/>
  <c r="AD79" i="427"/>
  <c r="EI79" i="102"/>
  <c r="IG20" i="427"/>
  <c r="IA36" i="427"/>
  <c r="EE95" i="102"/>
  <c r="EG95" i="102" s="1"/>
  <c r="AJ95" i="102"/>
  <c r="EK95" i="102"/>
  <c r="AF95" i="102" s="1"/>
  <c r="AM95" i="102"/>
  <c r="FQ85" i="427"/>
  <c r="FV85" i="427" s="1"/>
  <c r="AJ55" i="102"/>
  <c r="EE55" i="102"/>
  <c r="EG55" i="102" s="1"/>
  <c r="EK55" i="102"/>
  <c r="AF55" i="102" s="1"/>
  <c r="AM55" i="102"/>
  <c r="AQ89" i="102"/>
  <c r="AV89" i="102" s="1"/>
  <c r="DW89" i="102"/>
  <c r="DX89" i="102"/>
  <c r="IG86" i="427"/>
  <c r="FR32" i="427"/>
  <c r="FV32" i="427" s="1"/>
  <c r="FN32" i="427"/>
  <c r="FY34" i="427"/>
  <c r="IQ34" i="427" s="1"/>
  <c r="Z34" i="427" s="1"/>
  <c r="IG36" i="427"/>
  <c r="FZ22" i="427"/>
  <c r="AV21" i="102"/>
  <c r="AV77" i="102"/>
  <c r="FR58" i="427"/>
  <c r="FN58" i="427"/>
  <c r="AD24" i="427"/>
  <c r="EI24" i="102"/>
  <c r="G24" i="427"/>
  <c r="FQ76" i="427"/>
  <c r="FV76" i="427" s="1"/>
  <c r="FW94" i="427"/>
  <c r="FU94" i="427"/>
  <c r="EE40" i="102"/>
  <c r="EG40" i="102" s="1"/>
  <c r="AJ40" i="102"/>
  <c r="EK40" i="102"/>
  <c r="AF40" i="102" s="1"/>
  <c r="AM40" i="102"/>
  <c r="AG94" i="102"/>
  <c r="IQ37" i="427"/>
  <c r="Z37" i="427" s="1"/>
  <c r="IG50" i="427"/>
  <c r="AG29" i="102"/>
  <c r="HT84" i="427"/>
  <c r="AF84" i="427"/>
  <c r="IO84" i="427" s="1"/>
  <c r="HW84" i="427"/>
  <c r="HT76" i="427"/>
  <c r="HW76" i="427"/>
  <c r="AF76" i="427"/>
  <c r="IO76" i="427" s="1"/>
  <c r="FU74" i="427"/>
  <c r="FZ74" i="427" s="1"/>
  <c r="IA74" i="427" s="1"/>
  <c r="FW74" i="427"/>
  <c r="FN15" i="427"/>
  <c r="FR15" i="427"/>
  <c r="FV73" i="427"/>
  <c r="AD91" i="427"/>
  <c r="IQ91" i="427" s="1"/>
  <c r="Z91" i="427" s="1"/>
  <c r="EI91" i="102"/>
  <c r="G91" i="427"/>
  <c r="IQ50" i="427"/>
  <c r="Z50" i="427" s="1"/>
  <c r="AQ94" i="102"/>
  <c r="AV94" i="102" s="1"/>
  <c r="DX94" i="102"/>
  <c r="DW94" i="102"/>
  <c r="EH47" i="102"/>
  <c r="AE47" i="427"/>
  <c r="H47" i="427"/>
  <c r="FU81" i="427"/>
  <c r="FW81" i="427"/>
  <c r="AQ29" i="102"/>
  <c r="AV29" i="102" s="1"/>
  <c r="DW29" i="102"/>
  <c r="DX29" i="102" s="1"/>
  <c r="G85" i="427"/>
  <c r="AD85" i="427"/>
  <c r="EI85" i="102"/>
  <c r="IG52" i="427"/>
  <c r="FJ16" i="427"/>
  <c r="FK16" i="427"/>
  <c r="FI16" i="427"/>
  <c r="EE96" i="102"/>
  <c r="EG96" i="102" s="1"/>
  <c r="AJ96" i="102"/>
  <c r="EK96" i="102"/>
  <c r="AF96" i="102" s="1"/>
  <c r="AM96" i="102"/>
  <c r="FN61" i="427"/>
  <c r="FR61" i="427"/>
  <c r="AD17" i="427"/>
  <c r="EI17" i="102"/>
  <c r="G17" i="427"/>
  <c r="AV19" i="102"/>
  <c r="FR38" i="427"/>
  <c r="FN38" i="427"/>
  <c r="IG74" i="427"/>
  <c r="AE43" i="427"/>
  <c r="H43" i="427"/>
  <c r="EH43" i="102"/>
  <c r="IA50" i="427"/>
  <c r="IG69" i="427"/>
  <c r="FU52" i="427"/>
  <c r="FY52" i="427" s="1"/>
  <c r="IQ52" i="427" s="1"/>
  <c r="Z52" i="427" s="1"/>
  <c r="FW52" i="427"/>
  <c r="AV75" i="102"/>
  <c r="FY78" i="427"/>
  <c r="IQ78" i="427" s="1"/>
  <c r="Z78" i="427" s="1"/>
  <c r="EE66" i="102"/>
  <c r="EG66" i="102" s="1"/>
  <c r="AJ66" i="102"/>
  <c r="EK66" i="102"/>
  <c r="AF66" i="102" s="1"/>
  <c r="AM66" i="102"/>
  <c r="FV21" i="427"/>
  <c r="AG67" i="102"/>
  <c r="FN27" i="427"/>
  <c r="FR27" i="427"/>
  <c r="FV27" i="427" s="1"/>
  <c r="AF96" i="427"/>
  <c r="IO96" i="427" s="1"/>
  <c r="HT96" i="427"/>
  <c r="HW96" i="427"/>
  <c r="AJ22" i="102"/>
  <c r="EE22" i="102"/>
  <c r="EG22" i="102" s="1"/>
  <c r="EK22" i="102"/>
  <c r="AF22" i="102" s="1"/>
  <c r="AM22" i="102"/>
  <c r="FY55" i="427"/>
  <c r="FZ42" i="427"/>
  <c r="IA42" i="427" s="1"/>
  <c r="AV44" i="102"/>
  <c r="FY90" i="427"/>
  <c r="FV56" i="427"/>
  <c r="FZ56" i="427" s="1"/>
  <c r="FY42" i="427"/>
  <c r="IQ42" i="427" s="1"/>
  <c r="Z42" i="427" s="1"/>
  <c r="FW87" i="427"/>
  <c r="FZ87" i="427" s="1"/>
  <c r="IA87" i="427" s="1"/>
  <c r="FU87" i="427"/>
  <c r="AV72" i="102"/>
  <c r="FY60" i="427"/>
  <c r="FV18" i="427"/>
  <c r="FZ18" i="427" s="1"/>
  <c r="EI26" i="102"/>
  <c r="AD26" i="427"/>
  <c r="G26" i="427"/>
  <c r="G37" i="427"/>
  <c r="AD37" i="427"/>
  <c r="IA37" i="427" s="1"/>
  <c r="EI37" i="102"/>
  <c r="FZ60" i="427"/>
  <c r="HT95" i="427"/>
  <c r="HW95" i="427"/>
  <c r="AF95" i="427"/>
  <c r="IO95" i="427" s="1"/>
  <c r="IG37" i="427"/>
  <c r="EI63" i="102"/>
  <c r="G63" i="427"/>
  <c r="AD63" i="427"/>
  <c r="AQ27" i="102"/>
  <c r="AV27" i="102" s="1"/>
  <c r="DX27" i="102"/>
  <c r="DW27" i="102"/>
  <c r="IG46" i="427"/>
  <c r="EI45" i="102"/>
  <c r="AD45" i="427"/>
  <c r="G45" i="427"/>
  <c r="FZ72" i="427"/>
  <c r="FQ38" i="427"/>
  <c r="FV38" i="427" s="1"/>
  <c r="AQ43" i="102"/>
  <c r="AV43" i="102" s="1"/>
  <c r="DW43" i="102"/>
  <c r="DX43" i="102" s="1"/>
  <c r="FU33" i="427"/>
  <c r="FY33" i="427" s="1"/>
  <c r="IQ33" i="427" s="1"/>
  <c r="Z33" i="427" s="1"/>
  <c r="FW33" i="427"/>
  <c r="AV56" i="102"/>
  <c r="FW64" i="427"/>
  <c r="FU64" i="427"/>
  <c r="FY64" i="427" s="1"/>
  <c r="AD13" i="427"/>
  <c r="EI13" i="102"/>
  <c r="G13" i="427"/>
  <c r="AG25" i="102"/>
  <c r="FQ58" i="427"/>
  <c r="FV58" i="427" s="1"/>
  <c r="IG100" i="427"/>
  <c r="FN66" i="427"/>
  <c r="FR66" i="427"/>
  <c r="FU69" i="427"/>
  <c r="FW69" i="427"/>
  <c r="EI51" i="102"/>
  <c r="G51" i="427"/>
  <c r="AD51" i="427"/>
  <c r="IG51" i="427" s="1"/>
  <c r="AF40" i="427"/>
  <c r="IO40" i="427" s="1"/>
  <c r="HT40" i="427"/>
  <c r="HW40" i="427"/>
  <c r="AQ47" i="102"/>
  <c r="AV47" i="102" s="1"/>
  <c r="DW47" i="102"/>
  <c r="DX47" i="102" s="1"/>
  <c r="AG80" i="102"/>
  <c r="FZ82" i="427"/>
  <c r="IA82" i="427" s="1"/>
  <c r="IG73" i="427"/>
  <c r="AV53" i="102"/>
  <c r="EE76" i="102"/>
  <c r="EG76" i="102" s="1"/>
  <c r="AJ76" i="102"/>
  <c r="EK76" i="102"/>
  <c r="AF76" i="102" s="1"/>
  <c r="AM76" i="102"/>
  <c r="IG34" i="427"/>
  <c r="AV92" i="102"/>
  <c r="FQ10" i="427"/>
  <c r="FM16" i="427"/>
  <c r="FZ55" i="427"/>
  <c r="FR12" i="427"/>
  <c r="FN12" i="427"/>
  <c r="IA24" i="427"/>
  <c r="HW54" i="427"/>
  <c r="HT54" i="427"/>
  <c r="AF54" i="427"/>
  <c r="IO54" i="427" s="1"/>
  <c r="FZ54" i="427"/>
  <c r="FY54" i="427"/>
  <c r="AD18" i="427"/>
  <c r="EI18" i="102"/>
  <c r="G18" i="427"/>
  <c r="H27" i="427"/>
  <c r="AE27" i="427"/>
  <c r="EH27" i="102"/>
  <c r="IG79" i="427"/>
  <c r="HT68" i="427"/>
  <c r="HW68" i="427"/>
  <c r="AF68" i="427"/>
  <c r="IO68" i="427" s="1"/>
  <c r="AQ67" i="102"/>
  <c r="AV67" i="102" s="1"/>
  <c r="DW67" i="102"/>
  <c r="DX67" i="102"/>
  <c r="AG28" i="102"/>
  <c r="IG70" i="427"/>
  <c r="DY59" i="102"/>
  <c r="FZ69" i="427"/>
  <c r="IA69" i="427" s="1"/>
  <c r="IG23" i="427"/>
  <c r="FR43" i="427"/>
  <c r="FV43" i="427" s="1"/>
  <c r="FN43" i="427"/>
  <c r="EE90" i="102"/>
  <c r="EG90" i="102" s="1"/>
  <c r="AJ90" i="102"/>
  <c r="EK90" i="102"/>
  <c r="AF90" i="102" s="1"/>
  <c r="AM90" i="102"/>
  <c r="FQ35" i="427"/>
  <c r="FV35" i="427" s="1"/>
  <c r="AG14" i="102"/>
  <c r="AF35" i="427"/>
  <c r="IO35" i="427" s="1"/>
  <c r="HT35" i="427"/>
  <c r="HW35" i="427"/>
  <c r="FZ91" i="427"/>
  <c r="IA91" i="427" s="1"/>
  <c r="FZ90" i="427"/>
  <c r="IG65" i="427"/>
  <c r="FV20" i="427"/>
  <c r="IG71" i="427"/>
  <c r="FY47" i="427"/>
  <c r="G8" i="427"/>
  <c r="AD8" i="427"/>
  <c r="IA8" i="427" s="1"/>
  <c r="EI8" i="102"/>
  <c r="FJ40" i="427"/>
  <c r="FI40" i="427"/>
  <c r="FQ40" i="427" s="1"/>
  <c r="FK40" i="427"/>
  <c r="EI60" i="102"/>
  <c r="AD60" i="427"/>
  <c r="G60" i="427"/>
  <c r="IG13" i="427"/>
  <c r="FZ71" i="427"/>
  <c r="IA71" i="427" s="1"/>
  <c r="AJ61" i="102"/>
  <c r="EE61" i="102"/>
  <c r="EG61" i="102" s="1"/>
  <c r="EK61" i="102"/>
  <c r="AF61" i="102" s="1"/>
  <c r="AM61" i="102"/>
  <c r="EE11" i="102"/>
  <c r="EG11" i="102" s="1"/>
  <c r="AJ11" i="102"/>
  <c r="EK11" i="102"/>
  <c r="AF11" i="102" s="1"/>
  <c r="AM11" i="102"/>
  <c r="AG21" i="102"/>
  <c r="AG77" i="102"/>
  <c r="FU29" i="427"/>
  <c r="FW29" i="427"/>
  <c r="HW81" i="427"/>
  <c r="AF81" i="427"/>
  <c r="IO81" i="427" s="1"/>
  <c r="HT81" i="427"/>
  <c r="FW62" i="427"/>
  <c r="FU62" i="427"/>
  <c r="FY62" i="427" s="1"/>
  <c r="IQ62" i="427" s="1"/>
  <c r="Z62" i="427" s="1"/>
  <c r="FJ45" i="427"/>
  <c r="FK45" i="427"/>
  <c r="FI45" i="427"/>
  <c r="FQ45" i="427" s="1"/>
  <c r="AV93" i="102"/>
  <c r="FN30" i="427"/>
  <c r="FR30" i="427"/>
  <c r="AV31" i="102"/>
  <c r="FV93" i="427"/>
  <c r="G98" i="427"/>
  <c r="AD98" i="427"/>
  <c r="IG98" i="427" s="1"/>
  <c r="EI98" i="102"/>
  <c r="AQ80" i="102"/>
  <c r="AV80" i="102" s="1"/>
  <c r="DW80" i="102"/>
  <c r="DX80" i="102" s="1"/>
  <c r="FU31" i="427"/>
  <c r="FW31" i="427"/>
  <c r="IG12" i="427"/>
  <c r="FZ75" i="427"/>
  <c r="IG33" i="427"/>
  <c r="FU83" i="427"/>
  <c r="FW83" i="427"/>
  <c r="DY28" i="102"/>
  <c r="FV10" i="427" l="1"/>
  <c r="EJ10" i="102"/>
  <c r="AD10" i="102" s="1"/>
  <c r="AI10" i="102"/>
  <c r="AK10" i="102"/>
  <c r="EF10" i="102"/>
  <c r="AL10" i="102"/>
  <c r="HV10" i="427"/>
  <c r="HS10" i="427"/>
  <c r="IE10" i="427"/>
  <c r="HR91" i="427"/>
  <c r="EI22" i="102"/>
  <c r="G22" i="427"/>
  <c r="AD22" i="427"/>
  <c r="H67" i="427"/>
  <c r="EH67" i="102"/>
  <c r="AE67" i="427"/>
  <c r="IE17" i="427"/>
  <c r="HV17" i="427"/>
  <c r="HS17" i="427"/>
  <c r="HS78" i="427"/>
  <c r="IE78" i="427"/>
  <c r="HV78" i="427"/>
  <c r="EF62" i="102"/>
  <c r="AK62" i="102"/>
  <c r="AL62" i="102"/>
  <c r="AI62" i="102"/>
  <c r="EJ62" i="102"/>
  <c r="AD62" i="102" s="1"/>
  <c r="HS52" i="427"/>
  <c r="HV52" i="427"/>
  <c r="IE52" i="427"/>
  <c r="IE58" i="427"/>
  <c r="HV58" i="427"/>
  <c r="HS58" i="427"/>
  <c r="HR36" i="427"/>
  <c r="EF100" i="102"/>
  <c r="AK100" i="102"/>
  <c r="AL100" i="102"/>
  <c r="EJ100" i="102"/>
  <c r="AD100" i="102" s="1"/>
  <c r="AI100" i="102"/>
  <c r="EF70" i="102"/>
  <c r="AK70" i="102"/>
  <c r="AL70" i="102"/>
  <c r="EJ70" i="102"/>
  <c r="AD70" i="102" s="1"/>
  <c r="AI70" i="102"/>
  <c r="G32" i="427"/>
  <c r="AD32" i="427"/>
  <c r="EI32" i="102"/>
  <c r="AJ30" i="102"/>
  <c r="EE30" i="102"/>
  <c r="EG30" i="102" s="1"/>
  <c r="EK30" i="102"/>
  <c r="AF30" i="102" s="1"/>
  <c r="AM30" i="102"/>
  <c r="AL65" i="102"/>
  <c r="EF65" i="102"/>
  <c r="AK65" i="102"/>
  <c r="AI65" i="102"/>
  <c r="EJ65" i="102"/>
  <c r="AD65" i="102" s="1"/>
  <c r="AJ44" i="102"/>
  <c r="EE44" i="102"/>
  <c r="EG44" i="102" s="1"/>
  <c r="EK44" i="102"/>
  <c r="AF44" i="102" s="1"/>
  <c r="AM44" i="102"/>
  <c r="IQ9" i="427"/>
  <c r="Z9" i="427" s="1"/>
  <c r="HT93" i="427"/>
  <c r="HW93" i="427"/>
  <c r="AF93" i="427"/>
  <c r="IO93" i="427" s="1"/>
  <c r="HT56" i="427"/>
  <c r="HW56" i="427"/>
  <c r="AF56" i="427"/>
  <c r="IO56" i="427" s="1"/>
  <c r="IQ26" i="427"/>
  <c r="Z26" i="427" s="1"/>
  <c r="EE57" i="102"/>
  <c r="EG57" i="102" s="1"/>
  <c r="AJ57" i="102"/>
  <c r="EK57" i="102"/>
  <c r="AF57" i="102" s="1"/>
  <c r="AM57" i="102"/>
  <c r="HS82" i="427"/>
  <c r="IE82" i="427"/>
  <c r="HV82" i="427"/>
  <c r="FU93" i="427"/>
  <c r="FW93" i="427"/>
  <c r="HS48" i="427"/>
  <c r="IE48" i="427"/>
  <c r="HV48" i="427"/>
  <c r="FY29" i="427"/>
  <c r="EF37" i="102"/>
  <c r="AK37" i="102"/>
  <c r="AL37" i="102"/>
  <c r="EJ37" i="102"/>
  <c r="AD37" i="102" s="1"/>
  <c r="AI37" i="102"/>
  <c r="IE85" i="427"/>
  <c r="HV85" i="427"/>
  <c r="HS85" i="427"/>
  <c r="AE21" i="427"/>
  <c r="H21" i="427"/>
  <c r="EH21" i="102"/>
  <c r="HS63" i="427"/>
  <c r="HV63" i="427"/>
  <c r="IE63" i="427"/>
  <c r="FU30" i="427"/>
  <c r="FW30" i="427"/>
  <c r="AE25" i="427"/>
  <c r="EH25" i="102"/>
  <c r="H25" i="427"/>
  <c r="HS45" i="427"/>
  <c r="IE45" i="427"/>
  <c r="HV45" i="427"/>
  <c r="FW61" i="427"/>
  <c r="FU61" i="427"/>
  <c r="FQ16" i="427"/>
  <c r="FY81" i="427"/>
  <c r="IQ81" i="427" s="1"/>
  <c r="Z81" i="427" s="1"/>
  <c r="H29" i="427"/>
  <c r="AE29" i="427"/>
  <c r="EH29" i="102"/>
  <c r="FU58" i="427"/>
  <c r="FY58" i="427" s="1"/>
  <c r="IQ58" i="427" s="1"/>
  <c r="Z58" i="427" s="1"/>
  <c r="FW58" i="427"/>
  <c r="AL79" i="102"/>
  <c r="AK79" i="102"/>
  <c r="EF79" i="102"/>
  <c r="EJ79" i="102"/>
  <c r="AD79" i="102" s="1"/>
  <c r="AI79" i="102"/>
  <c r="EI35" i="102"/>
  <c r="G35" i="427"/>
  <c r="AD35" i="427"/>
  <c r="EF20" i="102"/>
  <c r="AK20" i="102"/>
  <c r="AL20" i="102"/>
  <c r="EJ20" i="102"/>
  <c r="AD20" i="102" s="1"/>
  <c r="AI20" i="102"/>
  <c r="EI49" i="102"/>
  <c r="AD49" i="427"/>
  <c r="G49" i="427"/>
  <c r="FZ15" i="427"/>
  <c r="IA15" i="427" s="1"/>
  <c r="FU73" i="427"/>
  <c r="FY73" i="427" s="1"/>
  <c r="IQ73" i="427" s="1"/>
  <c r="Z73" i="427" s="1"/>
  <c r="FW73" i="427"/>
  <c r="EH89" i="102"/>
  <c r="AE89" i="427"/>
  <c r="H89" i="427"/>
  <c r="IQ17" i="427"/>
  <c r="Z17" i="427" s="1"/>
  <c r="EF58" i="102"/>
  <c r="AK58" i="102"/>
  <c r="AL58" i="102"/>
  <c r="EJ58" i="102"/>
  <c r="AD58" i="102" s="1"/>
  <c r="AI58" i="102"/>
  <c r="IQ65" i="427"/>
  <c r="Z65" i="427" s="1"/>
  <c r="IE12" i="427"/>
  <c r="HS12" i="427"/>
  <c r="HV12" i="427"/>
  <c r="FZ29" i="427"/>
  <c r="AK23" i="102"/>
  <c r="AL23" i="102"/>
  <c r="EF23" i="102"/>
  <c r="EJ23" i="102"/>
  <c r="AD23" i="102" s="1"/>
  <c r="AI23" i="102"/>
  <c r="IQ41" i="427"/>
  <c r="Z41" i="427" s="1"/>
  <c r="EF86" i="102"/>
  <c r="AK86" i="102"/>
  <c r="AL86" i="102"/>
  <c r="EJ86" i="102"/>
  <c r="AD86" i="102" s="1"/>
  <c r="AI86" i="102"/>
  <c r="IE34" i="427"/>
  <c r="HV34" i="427"/>
  <c r="HS34" i="427"/>
  <c r="FU84" i="427"/>
  <c r="FW84" i="427"/>
  <c r="IG64" i="427"/>
  <c r="HS88" i="427"/>
  <c r="HV88" i="427"/>
  <c r="IE88" i="427"/>
  <c r="EF82" i="102"/>
  <c r="AK82" i="102"/>
  <c r="AL82" i="102"/>
  <c r="AI82" i="102"/>
  <c r="EJ82" i="102"/>
  <c r="AD82" i="102" s="1"/>
  <c r="EF42" i="102"/>
  <c r="AK42" i="102"/>
  <c r="AL42" i="102"/>
  <c r="AI42" i="102"/>
  <c r="EJ42" i="102"/>
  <c r="AD42" i="102" s="1"/>
  <c r="EF39" i="102"/>
  <c r="AK39" i="102"/>
  <c r="AL39" i="102"/>
  <c r="AI39" i="102"/>
  <c r="EJ39" i="102"/>
  <c r="AD39" i="102" s="1"/>
  <c r="HT75" i="427"/>
  <c r="HW75" i="427"/>
  <c r="AF75" i="427"/>
  <c r="IO75" i="427" s="1"/>
  <c r="FY68" i="427"/>
  <c r="AJ19" i="102"/>
  <c r="EE19" i="102"/>
  <c r="EG19" i="102" s="1"/>
  <c r="EK19" i="102"/>
  <c r="AF19" i="102" s="1"/>
  <c r="AM19" i="102"/>
  <c r="IA63" i="427"/>
  <c r="IG35" i="427"/>
  <c r="IQ64" i="427"/>
  <c r="Z64" i="427" s="1"/>
  <c r="HR62" i="427"/>
  <c r="IE18" i="427"/>
  <c r="HS18" i="427"/>
  <c r="HV18" i="427"/>
  <c r="FU12" i="427"/>
  <c r="FW12" i="427"/>
  <c r="IE51" i="427"/>
  <c r="HV51" i="427"/>
  <c r="HS51" i="427"/>
  <c r="FY83" i="427"/>
  <c r="IQ83" i="427" s="1"/>
  <c r="Z83" i="427" s="1"/>
  <c r="AE28" i="427"/>
  <c r="EH28" i="102"/>
  <c r="H28" i="427"/>
  <c r="AK8" i="102"/>
  <c r="AL8" i="102"/>
  <c r="EF8" i="102"/>
  <c r="EJ8" i="102"/>
  <c r="AD8" i="102" s="1"/>
  <c r="AJ8" i="102"/>
  <c r="AI8" i="102"/>
  <c r="EE27" i="102"/>
  <c r="EG27" i="102" s="1"/>
  <c r="AJ27" i="102"/>
  <c r="EK27" i="102"/>
  <c r="AF27" i="102" s="1"/>
  <c r="AM27" i="102"/>
  <c r="EF51" i="102"/>
  <c r="AK51" i="102"/>
  <c r="AL51" i="102"/>
  <c r="AI51" i="102"/>
  <c r="EJ51" i="102"/>
  <c r="AD51" i="102" s="1"/>
  <c r="EF45" i="102"/>
  <c r="AK45" i="102"/>
  <c r="AL45" i="102"/>
  <c r="EJ45" i="102"/>
  <c r="AD45" i="102" s="1"/>
  <c r="AI45" i="102"/>
  <c r="AL63" i="102"/>
  <c r="EF63" i="102"/>
  <c r="AK63" i="102"/>
  <c r="EJ63" i="102"/>
  <c r="AD63" i="102" s="1"/>
  <c r="AI63" i="102"/>
  <c r="IA60" i="427"/>
  <c r="IE26" i="427"/>
  <c r="HV26" i="427"/>
  <c r="HS26" i="427"/>
  <c r="FY87" i="427"/>
  <c r="IQ87" i="427" s="1"/>
  <c r="Z87" i="427" s="1"/>
  <c r="IR78" i="427"/>
  <c r="AA78" i="427" s="1"/>
  <c r="HR78" i="427"/>
  <c r="FU38" i="427"/>
  <c r="FW38" i="427"/>
  <c r="FN16" i="427"/>
  <c r="FR16" i="427"/>
  <c r="IR50" i="427"/>
  <c r="AA50" i="427" s="1"/>
  <c r="HR50" i="427"/>
  <c r="IE79" i="427"/>
  <c r="HV79" i="427"/>
  <c r="HS79" i="427"/>
  <c r="FV12" i="427"/>
  <c r="EF73" i="102"/>
  <c r="AK73" i="102"/>
  <c r="AL73" i="102"/>
  <c r="EJ73" i="102"/>
  <c r="AD73" i="102" s="1"/>
  <c r="AI73" i="102"/>
  <c r="IE20" i="427"/>
  <c r="HV20" i="427"/>
  <c r="HS20" i="427"/>
  <c r="FZ57" i="427"/>
  <c r="FZ13" i="427"/>
  <c r="IA13" i="427" s="1"/>
  <c r="FZ33" i="427"/>
  <c r="IA33" i="427" s="1"/>
  <c r="IR88" i="427"/>
  <c r="AA88" i="427" s="1"/>
  <c r="IS88" i="427"/>
  <c r="AB88" i="427" s="1"/>
  <c r="HU88" i="427"/>
  <c r="HR88" i="427"/>
  <c r="IG45" i="427"/>
  <c r="HW72" i="427"/>
  <c r="AF72" i="427"/>
  <c r="IO72" i="427" s="1"/>
  <c r="HT72" i="427"/>
  <c r="IE100" i="427"/>
  <c r="HV100" i="427"/>
  <c r="HS100" i="427"/>
  <c r="IQ100" i="427"/>
  <c r="Z100" i="427" s="1"/>
  <c r="AK12" i="102"/>
  <c r="EF12" i="102"/>
  <c r="AL12" i="102"/>
  <c r="EJ12" i="102"/>
  <c r="AD12" i="102" s="1"/>
  <c r="AI12" i="102"/>
  <c r="IE23" i="427"/>
  <c r="HV23" i="427"/>
  <c r="HS23" i="427"/>
  <c r="IA23" i="427"/>
  <c r="HS86" i="427"/>
  <c r="HV86" i="427"/>
  <c r="IE86" i="427"/>
  <c r="AF30" i="427"/>
  <c r="IO30" i="427" s="1"/>
  <c r="HT30" i="427"/>
  <c r="HW30" i="427"/>
  <c r="IE71" i="427"/>
  <c r="HV71" i="427"/>
  <c r="HS71" i="427"/>
  <c r="AK88" i="102"/>
  <c r="AL88" i="102"/>
  <c r="EF88" i="102"/>
  <c r="EJ88" i="102"/>
  <c r="AD88" i="102" s="1"/>
  <c r="AI88" i="102"/>
  <c r="AL36" i="102"/>
  <c r="AK36" i="102"/>
  <c r="EF36" i="102"/>
  <c r="AI36" i="102"/>
  <c r="EJ36" i="102"/>
  <c r="AD36" i="102" s="1"/>
  <c r="EE56" i="102"/>
  <c r="EG56" i="102" s="1"/>
  <c r="AJ56" i="102"/>
  <c r="EK56" i="102"/>
  <c r="AF56" i="102" s="1"/>
  <c r="AM56" i="102"/>
  <c r="IG58" i="427"/>
  <c r="IE42" i="427"/>
  <c r="HV42" i="427"/>
  <c r="HS42" i="427"/>
  <c r="FZ81" i="427"/>
  <c r="HS39" i="427"/>
  <c r="HV39" i="427"/>
  <c r="IE39" i="427"/>
  <c r="IG39" i="427"/>
  <c r="FV84" i="427"/>
  <c r="FZ84" i="427" s="1"/>
  <c r="IA84" i="427" s="1"/>
  <c r="FZ52" i="427"/>
  <c r="IA52" i="427" s="1"/>
  <c r="AD11" i="427"/>
  <c r="IG11" i="427" s="1"/>
  <c r="EI11" i="102"/>
  <c r="G11" i="427"/>
  <c r="FU27" i="427"/>
  <c r="FY27" i="427" s="1"/>
  <c r="FW27" i="427"/>
  <c r="AF43" i="427"/>
  <c r="IO43" i="427" s="1"/>
  <c r="HT43" i="427"/>
  <c r="HW43" i="427"/>
  <c r="EF98" i="102"/>
  <c r="AK98" i="102"/>
  <c r="AL98" i="102"/>
  <c r="AI98" i="102"/>
  <c r="EJ98" i="102"/>
  <c r="AD98" i="102" s="1"/>
  <c r="IG81" i="427"/>
  <c r="AF27" i="427"/>
  <c r="IO27" i="427" s="1"/>
  <c r="HT27" i="427"/>
  <c r="HW27" i="427"/>
  <c r="G76" i="427"/>
  <c r="AD76" i="427"/>
  <c r="EI76" i="102"/>
  <c r="IS33" i="427"/>
  <c r="AB33" i="427" s="1"/>
  <c r="HR33" i="427"/>
  <c r="EF26" i="102"/>
  <c r="AK26" i="102"/>
  <c r="AL26" i="102"/>
  <c r="EJ26" i="102"/>
  <c r="AD26" i="102" s="1"/>
  <c r="AI26" i="102"/>
  <c r="IG63" i="427"/>
  <c r="HT47" i="427"/>
  <c r="HW47" i="427"/>
  <c r="AF47" i="427"/>
  <c r="IO47" i="427" s="1"/>
  <c r="HR37" i="427"/>
  <c r="IE73" i="427"/>
  <c r="HS73" i="427"/>
  <c r="HV73" i="427"/>
  <c r="IG49" i="427"/>
  <c r="FU48" i="427"/>
  <c r="FW48" i="427"/>
  <c r="IA41" i="427"/>
  <c r="AK9" i="102"/>
  <c r="EF9" i="102"/>
  <c r="AL9" i="102"/>
  <c r="AI9" i="102"/>
  <c r="EJ9" i="102"/>
  <c r="AD9" i="102" s="1"/>
  <c r="IA17" i="427"/>
  <c r="IE83" i="427"/>
  <c r="HS83" i="427"/>
  <c r="HV83" i="427"/>
  <c r="IS23" i="427"/>
  <c r="AB23" i="427" s="1"/>
  <c r="IR23" i="427"/>
  <c r="AA23" i="427" s="1"/>
  <c r="HU23" i="427"/>
  <c r="HR23" i="427"/>
  <c r="EI84" i="102"/>
  <c r="G84" i="427"/>
  <c r="AD84" i="427"/>
  <c r="EF33" i="102"/>
  <c r="AK33" i="102"/>
  <c r="AL33" i="102"/>
  <c r="EJ33" i="102"/>
  <c r="AD33" i="102" s="1"/>
  <c r="AI33" i="102"/>
  <c r="IA96" i="427"/>
  <c r="IA65" i="427"/>
  <c r="FY21" i="427"/>
  <c r="AL38" i="102"/>
  <c r="EF38" i="102"/>
  <c r="AK38" i="102"/>
  <c r="EJ38" i="102"/>
  <c r="AD38" i="102" s="1"/>
  <c r="AI38" i="102"/>
  <c r="AF53" i="427"/>
  <c r="IO53" i="427" s="1"/>
  <c r="HT53" i="427"/>
  <c r="HW53" i="427"/>
  <c r="HS36" i="427"/>
  <c r="IR36" i="427" s="1"/>
  <c r="AA36" i="427" s="1"/>
  <c r="HV36" i="427"/>
  <c r="IE36" i="427"/>
  <c r="AD81" i="427"/>
  <c r="EI81" i="102"/>
  <c r="G81" i="427"/>
  <c r="FV48" i="427"/>
  <c r="HR70" i="427"/>
  <c r="IG85" i="427"/>
  <c r="FU10" i="427"/>
  <c r="FW10" i="427"/>
  <c r="IQ71" i="427"/>
  <c r="Z71" i="427" s="1"/>
  <c r="FZ26" i="427"/>
  <c r="IA26" i="427" s="1"/>
  <c r="IA79" i="427"/>
  <c r="EF60" i="102"/>
  <c r="AK60" i="102"/>
  <c r="AL60" i="102"/>
  <c r="AI60" i="102"/>
  <c r="EJ60" i="102"/>
  <c r="AD60" i="102" s="1"/>
  <c r="HR52" i="427"/>
  <c r="EH80" i="102"/>
  <c r="AE80" i="427"/>
  <c r="H80" i="427"/>
  <c r="FZ38" i="427"/>
  <c r="IA38" i="427" s="1"/>
  <c r="IE98" i="427"/>
  <c r="HV98" i="427"/>
  <c r="HS98" i="427"/>
  <c r="EI61" i="102"/>
  <c r="G61" i="427"/>
  <c r="AD61" i="427"/>
  <c r="HV8" i="427"/>
  <c r="HS8" i="427"/>
  <c r="IE8" i="427"/>
  <c r="IQ8" i="427"/>
  <c r="Z8" i="427" s="1"/>
  <c r="EI90" i="102"/>
  <c r="G90" i="427"/>
  <c r="AD90" i="427"/>
  <c r="EF13" i="102"/>
  <c r="AK13" i="102"/>
  <c r="AL13" i="102"/>
  <c r="AI13" i="102"/>
  <c r="EJ13" i="102"/>
  <c r="AD13" i="102" s="1"/>
  <c r="FY69" i="427"/>
  <c r="IQ69" i="427" s="1"/>
  <c r="Z69" i="427" s="1"/>
  <c r="HS13" i="427"/>
  <c r="IE13" i="427"/>
  <c r="HV13" i="427"/>
  <c r="IG95" i="427"/>
  <c r="IA18" i="427"/>
  <c r="IS42" i="427"/>
  <c r="AB42" i="427" s="1"/>
  <c r="IR42" i="427"/>
  <c r="AA42" i="427" s="1"/>
  <c r="HU42" i="427"/>
  <c r="HR42" i="427"/>
  <c r="EI66" i="102"/>
  <c r="AD66" i="427"/>
  <c r="G66" i="427"/>
  <c r="EE43" i="102"/>
  <c r="EG43" i="102" s="1"/>
  <c r="AJ43" i="102"/>
  <c r="EK43" i="102"/>
  <c r="AF43" i="102" s="1"/>
  <c r="AM43" i="102"/>
  <c r="EF91" i="102"/>
  <c r="AK91" i="102"/>
  <c r="AL91" i="102"/>
  <c r="EJ91" i="102"/>
  <c r="AD91" i="102" s="1"/>
  <c r="AI91" i="102"/>
  <c r="FU15" i="427"/>
  <c r="FY15" i="427" s="1"/>
  <c r="IQ15" i="427" s="1"/>
  <c r="Z15" i="427" s="1"/>
  <c r="FW15" i="427"/>
  <c r="EH94" i="102"/>
  <c r="H94" i="427"/>
  <c r="AE94" i="427"/>
  <c r="FY94" i="427" s="1"/>
  <c r="IS34" i="427"/>
  <c r="AB34" i="427" s="1"/>
  <c r="IR34" i="427"/>
  <c r="AA34" i="427" s="1"/>
  <c r="HU34" i="427"/>
  <c r="HR34" i="427"/>
  <c r="G95" i="427"/>
  <c r="AD95" i="427"/>
  <c r="EI95" i="102"/>
  <c r="IG8" i="427"/>
  <c r="IG99" i="427"/>
  <c r="AL15" i="102"/>
  <c r="EF15" i="102"/>
  <c r="AK15" i="102"/>
  <c r="EJ15" i="102"/>
  <c r="AD15" i="102" s="1"/>
  <c r="AI15" i="102"/>
  <c r="FU85" i="427"/>
  <c r="FY85" i="427" s="1"/>
  <c r="IQ85" i="427" s="1"/>
  <c r="Z85" i="427" s="1"/>
  <c r="FW85" i="427"/>
  <c r="FV61" i="427"/>
  <c r="FZ61" i="427" s="1"/>
  <c r="IA61" i="427" s="1"/>
  <c r="IE9" i="427"/>
  <c r="HS9" i="427"/>
  <c r="HV9" i="427"/>
  <c r="AL46" i="102"/>
  <c r="EF46" i="102"/>
  <c r="AK46" i="102"/>
  <c r="AI46" i="102"/>
  <c r="EJ46" i="102"/>
  <c r="AD46" i="102" s="1"/>
  <c r="HS33" i="427"/>
  <c r="HV33" i="427"/>
  <c r="IE33" i="427"/>
  <c r="AL71" i="102"/>
  <c r="AK71" i="102"/>
  <c r="EF71" i="102"/>
  <c r="EJ71" i="102"/>
  <c r="AD71" i="102" s="1"/>
  <c r="AI71" i="102"/>
  <c r="IE38" i="427"/>
  <c r="HV38" i="427"/>
  <c r="HS38" i="427"/>
  <c r="AJ53" i="102"/>
  <c r="EE53" i="102"/>
  <c r="EG53" i="102" s="1"/>
  <c r="EK53" i="102"/>
  <c r="AF53" i="102" s="1"/>
  <c r="AM53" i="102"/>
  <c r="IG48" i="427"/>
  <c r="FY67" i="427"/>
  <c r="IG42" i="427"/>
  <c r="FN45" i="427"/>
  <c r="FR45" i="427"/>
  <c r="FV45" i="427" s="1"/>
  <c r="IE60" i="427"/>
  <c r="HV60" i="427"/>
  <c r="HS60" i="427"/>
  <c r="FW66" i="427"/>
  <c r="FU66" i="427"/>
  <c r="FY66" i="427" s="1"/>
  <c r="IQ66" i="427" s="1"/>
  <c r="Z66" i="427" s="1"/>
  <c r="IG60" i="427"/>
  <c r="EF85" i="102"/>
  <c r="AK85" i="102"/>
  <c r="AL85" i="102"/>
  <c r="EJ85" i="102"/>
  <c r="AD85" i="102" s="1"/>
  <c r="AI85" i="102"/>
  <c r="AJ47" i="102"/>
  <c r="EE47" i="102"/>
  <c r="EG47" i="102" s="1"/>
  <c r="EK47" i="102"/>
  <c r="AF47" i="102" s="1"/>
  <c r="AM47" i="102"/>
  <c r="HS91" i="427"/>
  <c r="IE91" i="427"/>
  <c r="HV91" i="427"/>
  <c r="FU51" i="427"/>
  <c r="FZ51" i="427" s="1"/>
  <c r="IA51" i="427" s="1"/>
  <c r="FW51" i="427"/>
  <c r="FY18" i="427"/>
  <c r="IQ18" i="427" s="1"/>
  <c r="Z18" i="427" s="1"/>
  <c r="IE15" i="427"/>
  <c r="HV15" i="427"/>
  <c r="HS15" i="427"/>
  <c r="FU76" i="427"/>
  <c r="FZ76" i="427" s="1"/>
  <c r="IA76" i="427" s="1"/>
  <c r="FW76" i="427"/>
  <c r="FU11" i="427"/>
  <c r="FW11" i="427"/>
  <c r="IQ24" i="427"/>
  <c r="Z24" i="427" s="1"/>
  <c r="EF83" i="102"/>
  <c r="AK83" i="102"/>
  <c r="AL83" i="102"/>
  <c r="EJ83" i="102"/>
  <c r="AD83" i="102" s="1"/>
  <c r="AI83" i="102"/>
  <c r="IE46" i="427"/>
  <c r="HV46" i="427"/>
  <c r="HS46" i="427"/>
  <c r="FY49" i="427"/>
  <c r="IQ49" i="427" s="1"/>
  <c r="Z49" i="427" s="1"/>
  <c r="AK41" i="102"/>
  <c r="AL41" i="102"/>
  <c r="EF41" i="102"/>
  <c r="AI41" i="102"/>
  <c r="EJ41" i="102"/>
  <c r="AD41" i="102" s="1"/>
  <c r="IQ63" i="427"/>
  <c r="Z63" i="427" s="1"/>
  <c r="FY39" i="427"/>
  <c r="IQ39" i="427" s="1"/>
  <c r="Z39" i="427" s="1"/>
  <c r="FZ62" i="427"/>
  <c r="IA62" i="427" s="1"/>
  <c r="IQ22" i="427"/>
  <c r="Z22" i="427" s="1"/>
  <c r="FU19" i="427"/>
  <c r="FY19" i="427" s="1"/>
  <c r="FW19" i="427"/>
  <c r="AF44" i="427"/>
  <c r="IO44" i="427" s="1"/>
  <c r="HT44" i="427"/>
  <c r="HW44" i="427"/>
  <c r="G68" i="427"/>
  <c r="AD68" i="427"/>
  <c r="EI68" i="102"/>
  <c r="EE92" i="102"/>
  <c r="EG92" i="102" s="1"/>
  <c r="AJ92" i="102"/>
  <c r="EK92" i="102"/>
  <c r="AF92" i="102" s="1"/>
  <c r="AM92" i="102"/>
  <c r="EI99" i="102"/>
  <c r="AD99" i="427"/>
  <c r="G99" i="427"/>
  <c r="FZ68" i="427"/>
  <c r="IG78" i="427"/>
  <c r="FW98" i="427"/>
  <c r="FU98" i="427"/>
  <c r="FY98" i="427" s="1"/>
  <c r="IQ98" i="427" s="1"/>
  <c r="Z98" i="427" s="1"/>
  <c r="FV30" i="427"/>
  <c r="FZ30" i="427" s="1"/>
  <c r="IG61" i="427"/>
  <c r="EF69" i="102"/>
  <c r="AK69" i="102"/>
  <c r="AL69" i="102"/>
  <c r="EJ69" i="102"/>
  <c r="AD69" i="102" s="1"/>
  <c r="AI69" i="102"/>
  <c r="IE16" i="427"/>
  <c r="HV16" i="427"/>
  <c r="HS16" i="427"/>
  <c r="IE87" i="427"/>
  <c r="HS87" i="427"/>
  <c r="HV87" i="427"/>
  <c r="FU35" i="427"/>
  <c r="FW35" i="427"/>
  <c r="IG26" i="427"/>
  <c r="FY56" i="427"/>
  <c r="FZ73" i="427"/>
  <c r="IA73" i="427" s="1"/>
  <c r="FU32" i="427"/>
  <c r="FY32" i="427" s="1"/>
  <c r="IQ32" i="427" s="1"/>
  <c r="Z32" i="427" s="1"/>
  <c r="FW32" i="427"/>
  <c r="EI55" i="102"/>
  <c r="G55" i="427"/>
  <c r="AD55" i="427"/>
  <c r="IG55" i="427" s="1"/>
  <c r="FR99" i="427"/>
  <c r="FN99" i="427"/>
  <c r="FY86" i="427"/>
  <c r="IQ86" i="427" s="1"/>
  <c r="Z86" i="427" s="1"/>
  <c r="EF50" i="102"/>
  <c r="AK50" i="102"/>
  <c r="AL50" i="102"/>
  <c r="AI50" i="102"/>
  <c r="EJ50" i="102"/>
  <c r="AD50" i="102" s="1"/>
  <c r="AJ93" i="102"/>
  <c r="EE93" i="102"/>
  <c r="EG93" i="102" s="1"/>
  <c r="EK93" i="102"/>
  <c r="AF93" i="102" s="1"/>
  <c r="AM93" i="102"/>
  <c r="FZ9" i="427"/>
  <c r="IA9" i="427" s="1"/>
  <c r="FV44" i="427"/>
  <c r="AF57" i="427"/>
  <c r="IO57" i="427" s="1"/>
  <c r="HT57" i="427"/>
  <c r="HW57" i="427"/>
  <c r="IG66" i="427"/>
  <c r="EF74" i="102"/>
  <c r="AK74" i="102"/>
  <c r="AL74" i="102"/>
  <c r="EJ74" i="102"/>
  <c r="AD74" i="102" s="1"/>
  <c r="AI74" i="102"/>
  <c r="IQ82" i="427"/>
  <c r="Z82" i="427" s="1"/>
  <c r="EE75" i="102"/>
  <c r="EG75" i="102" s="1"/>
  <c r="AJ75" i="102"/>
  <c r="EK75" i="102"/>
  <c r="AF75" i="102" s="1"/>
  <c r="AM75" i="102"/>
  <c r="IE69" i="427"/>
  <c r="HV69" i="427"/>
  <c r="HS69" i="427"/>
  <c r="AK16" i="102"/>
  <c r="EF16" i="102"/>
  <c r="AL16" i="102"/>
  <c r="EJ16" i="102"/>
  <c r="AD16" i="102" s="1"/>
  <c r="AI16" i="102"/>
  <c r="H59" i="427"/>
  <c r="AE59" i="427"/>
  <c r="FY59" i="427" s="1"/>
  <c r="EH59" i="102"/>
  <c r="IA78" i="427"/>
  <c r="FZ93" i="427"/>
  <c r="EI96" i="102"/>
  <c r="AD96" i="427"/>
  <c r="IG96" i="427" s="1"/>
  <c r="G96" i="427"/>
  <c r="EF24" i="102"/>
  <c r="AK24" i="102"/>
  <c r="AL24" i="102"/>
  <c r="EJ24" i="102"/>
  <c r="AD24" i="102" s="1"/>
  <c r="AI24" i="102"/>
  <c r="G64" i="427"/>
  <c r="AD64" i="427"/>
  <c r="EI64" i="102"/>
  <c r="FU46" i="427"/>
  <c r="FW46" i="427"/>
  <c r="EI97" i="102"/>
  <c r="AD97" i="427"/>
  <c r="IA97" i="427" s="1"/>
  <c r="G97" i="427"/>
  <c r="IR79" i="427"/>
  <c r="AA79" i="427" s="1"/>
  <c r="IS79" i="427"/>
  <c r="AB79" i="427" s="1"/>
  <c r="HR79" i="427"/>
  <c r="HU79" i="427"/>
  <c r="IR13" i="427"/>
  <c r="AA13" i="427" s="1"/>
  <c r="IS13" i="427"/>
  <c r="AB13" i="427" s="1"/>
  <c r="HU13" i="427"/>
  <c r="HR13" i="427"/>
  <c r="H31" i="427"/>
  <c r="EH31" i="102"/>
  <c r="AE31" i="427"/>
  <c r="FY31" i="427" s="1"/>
  <c r="IE41" i="427"/>
  <c r="HV41" i="427"/>
  <c r="HS41" i="427"/>
  <c r="IA49" i="427"/>
  <c r="FZ67" i="427"/>
  <c r="IE65" i="427"/>
  <c r="HV65" i="427"/>
  <c r="HS65" i="427"/>
  <c r="IR20" i="427"/>
  <c r="AA20" i="427" s="1"/>
  <c r="IS20" i="427"/>
  <c r="AB20" i="427" s="1"/>
  <c r="HU20" i="427"/>
  <c r="HR20" i="427"/>
  <c r="IG17" i="427"/>
  <c r="FZ83" i="427"/>
  <c r="IA83" i="427" s="1"/>
  <c r="AE77" i="427"/>
  <c r="EH77" i="102"/>
  <c r="H77" i="427"/>
  <c r="FN40" i="427"/>
  <c r="FR40" i="427"/>
  <c r="FV40" i="427" s="1"/>
  <c r="FZ20" i="427"/>
  <c r="IA20" i="427" s="1"/>
  <c r="AE14" i="427"/>
  <c r="EH14" i="102"/>
  <c r="H14" i="427"/>
  <c r="FU43" i="427"/>
  <c r="FZ43" i="427" s="1"/>
  <c r="FW43" i="427"/>
  <c r="FZ47" i="427"/>
  <c r="AK18" i="102"/>
  <c r="AL18" i="102"/>
  <c r="EF18" i="102"/>
  <c r="EJ18" i="102"/>
  <c r="AD18" i="102" s="1"/>
  <c r="AI18" i="102"/>
  <c r="IE37" i="427"/>
  <c r="HV37" i="427"/>
  <c r="HS37" i="427"/>
  <c r="IR37" i="427" s="1"/>
  <c r="AA37" i="427" s="1"/>
  <c r="IQ60" i="427"/>
  <c r="Z60" i="427" s="1"/>
  <c r="AK17" i="102"/>
  <c r="AL17" i="102"/>
  <c r="EF17" i="102"/>
  <c r="EJ17" i="102"/>
  <c r="AD17" i="102" s="1"/>
  <c r="AI17" i="102"/>
  <c r="FV46" i="427"/>
  <c r="FZ46" i="427" s="1"/>
  <c r="IA46" i="427" s="1"/>
  <c r="FV66" i="427"/>
  <c r="FY74" i="427"/>
  <c r="IQ74" i="427" s="1"/>
  <c r="Z74" i="427" s="1"/>
  <c r="IG84" i="427"/>
  <c r="EI40" i="102"/>
  <c r="G40" i="427"/>
  <c r="AD40" i="427"/>
  <c r="IE24" i="427"/>
  <c r="HV24" i="427"/>
  <c r="HS24" i="427"/>
  <c r="IA22" i="427"/>
  <c r="IG22" i="427"/>
  <c r="EF78" i="102"/>
  <c r="AK78" i="102"/>
  <c r="AL78" i="102"/>
  <c r="EJ78" i="102"/>
  <c r="AD78" i="102" s="1"/>
  <c r="AI78" i="102"/>
  <c r="FZ64" i="427"/>
  <c r="IA64" i="427" s="1"/>
  <c r="FY53" i="427"/>
  <c r="IE62" i="427"/>
  <c r="HV62" i="427"/>
  <c r="HS62" i="427"/>
  <c r="IR62" i="427" s="1"/>
  <c r="AA62" i="427" s="1"/>
  <c r="G54" i="427"/>
  <c r="EI54" i="102"/>
  <c r="AD54" i="427"/>
  <c r="EF52" i="102"/>
  <c r="AK52" i="102"/>
  <c r="AL52" i="102"/>
  <c r="AI52" i="102"/>
  <c r="EJ52" i="102"/>
  <c r="AD52" i="102" s="1"/>
  <c r="EE72" i="102"/>
  <c r="EG72" i="102" s="1"/>
  <c r="AJ72" i="102"/>
  <c r="EK72" i="102"/>
  <c r="AF72" i="102" s="1"/>
  <c r="AM72" i="102"/>
  <c r="FZ53" i="427"/>
  <c r="IG83" i="427"/>
  <c r="HS70" i="427"/>
  <c r="IS70" i="427" s="1"/>
  <c r="AB70" i="427" s="1"/>
  <c r="HV70" i="427"/>
  <c r="IE70" i="427"/>
  <c r="FW44" i="427"/>
  <c r="FU44" i="427"/>
  <c r="FY44" i="427" s="1"/>
  <c r="IG24" i="427"/>
  <c r="EF34" i="102"/>
  <c r="AK34" i="102"/>
  <c r="AL34" i="102"/>
  <c r="AI34" i="102"/>
  <c r="EJ34" i="102"/>
  <c r="AD34" i="102" s="1"/>
  <c r="AF92" i="427"/>
  <c r="IO92" i="427" s="1"/>
  <c r="HT92" i="427"/>
  <c r="HW92" i="427"/>
  <c r="FZ92" i="427"/>
  <c r="FY92" i="427"/>
  <c r="IE50" i="427"/>
  <c r="HV50" i="427"/>
  <c r="HS50" i="427"/>
  <c r="IS50" i="427" s="1"/>
  <c r="AB50" i="427" s="1"/>
  <c r="IG62" i="427"/>
  <c r="IG18" i="427"/>
  <c r="HS74" i="427"/>
  <c r="HV74" i="427"/>
  <c r="IE74" i="427"/>
  <c r="IG41" i="427"/>
  <c r="AL48" i="102"/>
  <c r="EF48" i="102"/>
  <c r="AK48" i="102"/>
  <c r="EJ48" i="102"/>
  <c r="AD48" i="102" s="1"/>
  <c r="AI48" i="102"/>
  <c r="HT19" i="427"/>
  <c r="HW19" i="427"/>
  <c r="AF19" i="427"/>
  <c r="IO19" i="427" s="1"/>
  <c r="IG32" i="427"/>
  <c r="AL87" i="102"/>
  <c r="EF87" i="102"/>
  <c r="AK87" i="102"/>
  <c r="EJ87" i="102"/>
  <c r="AD87" i="102" s="1"/>
  <c r="AI87" i="102"/>
  <c r="IA34" i="427"/>
  <c r="FZ12" i="427" l="1"/>
  <c r="IA12" i="427" s="1"/>
  <c r="FZ10" i="427"/>
  <c r="IA10" i="427" s="1"/>
  <c r="ID10" i="427"/>
  <c r="HX10" i="427"/>
  <c r="IC10" i="427"/>
  <c r="AO10" i="102"/>
  <c r="AB10" i="102"/>
  <c r="C10" i="427" s="1"/>
  <c r="BE10" i="427"/>
  <c r="GZ10" i="427" s="1"/>
  <c r="HM10" i="427" s="1"/>
  <c r="IH10" i="427" s="1"/>
  <c r="V10" i="427" s="1"/>
  <c r="E10" i="427"/>
  <c r="E63" i="427"/>
  <c r="BE63" i="427"/>
  <c r="AD27" i="427"/>
  <c r="EI27" i="102"/>
  <c r="G27" i="427"/>
  <c r="BE82" i="427"/>
  <c r="E82" i="427"/>
  <c r="HR81" i="427"/>
  <c r="ID45" i="427"/>
  <c r="IC45" i="427"/>
  <c r="HX45" i="427"/>
  <c r="AJ21" i="102"/>
  <c r="EE21" i="102"/>
  <c r="EG21" i="102" s="1"/>
  <c r="EK21" i="102"/>
  <c r="AF21" i="102" s="1"/>
  <c r="AM21" i="102"/>
  <c r="E37" i="427"/>
  <c r="BE37" i="427"/>
  <c r="IC82" i="427"/>
  <c r="HX82" i="427"/>
  <c r="ID82" i="427"/>
  <c r="HX52" i="427"/>
  <c r="ID52" i="427"/>
  <c r="IC52" i="427"/>
  <c r="ID78" i="427"/>
  <c r="IC78" i="427"/>
  <c r="HX78" i="427"/>
  <c r="E85" i="427"/>
  <c r="BE85" i="427"/>
  <c r="HV90" i="427"/>
  <c r="IE90" i="427"/>
  <c r="HS90" i="427"/>
  <c r="EF84" i="102"/>
  <c r="AK84" i="102"/>
  <c r="AL84" i="102"/>
  <c r="EJ84" i="102"/>
  <c r="AD84" i="102" s="1"/>
  <c r="AI84" i="102"/>
  <c r="AK11" i="102"/>
  <c r="AL11" i="102"/>
  <c r="EF11" i="102"/>
  <c r="EJ11" i="102"/>
  <c r="AD11" i="102" s="1"/>
  <c r="AI11" i="102"/>
  <c r="HX39" i="427"/>
  <c r="IC39" i="427"/>
  <c r="ID39" i="427"/>
  <c r="E88" i="427"/>
  <c r="BE88" i="427"/>
  <c r="ID100" i="427"/>
  <c r="IC100" i="427"/>
  <c r="HX100" i="427"/>
  <c r="AJ28" i="102"/>
  <c r="EE28" i="102"/>
  <c r="EG28" i="102" s="1"/>
  <c r="EK28" i="102"/>
  <c r="AF28" i="102" s="1"/>
  <c r="AM28" i="102"/>
  <c r="HU64" i="427"/>
  <c r="HR64" i="427"/>
  <c r="AO23" i="102"/>
  <c r="AB23" i="102"/>
  <c r="C23" i="427" s="1"/>
  <c r="HX74" i="427"/>
  <c r="ID74" i="427"/>
  <c r="IC74" i="427"/>
  <c r="IG97" i="427"/>
  <c r="IQ53" i="427"/>
  <c r="Z53" i="427" s="1"/>
  <c r="IS74" i="427"/>
  <c r="AB74" i="427" s="1"/>
  <c r="IR74" i="427"/>
  <c r="AA74" i="427" s="1"/>
  <c r="HU74" i="427"/>
  <c r="HR74" i="427"/>
  <c r="IR60" i="427"/>
  <c r="AA60" i="427" s="1"/>
  <c r="IS60" i="427"/>
  <c r="AB60" i="427" s="1"/>
  <c r="HR60" i="427"/>
  <c r="HU60" i="427"/>
  <c r="AF14" i="427"/>
  <c r="IO14" i="427" s="1"/>
  <c r="HT14" i="427"/>
  <c r="HW14" i="427"/>
  <c r="FZ14" i="427"/>
  <c r="FY14" i="427"/>
  <c r="EE31" i="102"/>
  <c r="EG31" i="102" s="1"/>
  <c r="AJ31" i="102"/>
  <c r="EK31" i="102"/>
  <c r="AF31" i="102" s="1"/>
  <c r="AM31" i="102"/>
  <c r="IE64" i="427"/>
  <c r="HS64" i="427"/>
  <c r="IR64" i="427" s="1"/>
  <c r="AA64" i="427" s="1"/>
  <c r="HV64" i="427"/>
  <c r="IS82" i="427"/>
  <c r="AB82" i="427" s="1"/>
  <c r="IR82" i="427"/>
  <c r="AA82" i="427" s="1"/>
  <c r="HR82" i="427"/>
  <c r="HU82" i="427"/>
  <c r="G93" i="427"/>
  <c r="AD93" i="427"/>
  <c r="EI93" i="102"/>
  <c r="IS86" i="427"/>
  <c r="AB86" i="427" s="1"/>
  <c r="IR86" i="427"/>
  <c r="AA86" i="427" s="1"/>
  <c r="HU86" i="427"/>
  <c r="HR86" i="427"/>
  <c r="FU99" i="427"/>
  <c r="FW99" i="427"/>
  <c r="HS99" i="427"/>
  <c r="IE99" i="427"/>
  <c r="HV99" i="427"/>
  <c r="IR39" i="427"/>
  <c r="AA39" i="427" s="1"/>
  <c r="IS39" i="427"/>
  <c r="AB39" i="427" s="1"/>
  <c r="HU39" i="427"/>
  <c r="HR39" i="427"/>
  <c r="ID46" i="427"/>
  <c r="IC46" i="427"/>
  <c r="HX46" i="427"/>
  <c r="FZ98" i="427"/>
  <c r="IA98" i="427" s="1"/>
  <c r="AO71" i="102"/>
  <c r="AB71" i="102"/>
  <c r="C71" i="427" s="1"/>
  <c r="ID33" i="427"/>
  <c r="IC33" i="427"/>
  <c r="HX33" i="427"/>
  <c r="HX9" i="427"/>
  <c r="IC9" i="427"/>
  <c r="ID9" i="427"/>
  <c r="AJ94" i="102"/>
  <c r="EE94" i="102"/>
  <c r="EG94" i="102" s="1"/>
  <c r="EK94" i="102"/>
  <c r="AF94" i="102" s="1"/>
  <c r="AM94" i="102"/>
  <c r="EF61" i="102"/>
  <c r="AK61" i="102"/>
  <c r="AL61" i="102"/>
  <c r="EJ61" i="102"/>
  <c r="AD61" i="102" s="1"/>
  <c r="AI61" i="102"/>
  <c r="HW80" i="427"/>
  <c r="AF80" i="427"/>
  <c r="IO80" i="427" s="1"/>
  <c r="HT80" i="427"/>
  <c r="FZ80" i="427"/>
  <c r="FY80" i="427"/>
  <c r="FY10" i="427"/>
  <c r="IQ10" i="427" s="1"/>
  <c r="Z10" i="427" s="1"/>
  <c r="EF81" i="102"/>
  <c r="AK81" i="102"/>
  <c r="AL81" i="102"/>
  <c r="EJ81" i="102"/>
  <c r="AD81" i="102" s="1"/>
  <c r="AI81" i="102"/>
  <c r="AO33" i="102"/>
  <c r="AB33" i="102"/>
  <c r="C33" i="427" s="1"/>
  <c r="IQ97" i="427"/>
  <c r="Z97" i="427" s="1"/>
  <c r="FY48" i="427"/>
  <c r="IQ48" i="427" s="1"/>
  <c r="Z48" i="427" s="1"/>
  <c r="HU33" i="427"/>
  <c r="IE11" i="427"/>
  <c r="HS11" i="427"/>
  <c r="HV11" i="427"/>
  <c r="IA81" i="427"/>
  <c r="ID20" i="427"/>
  <c r="IC20" i="427"/>
  <c r="HX20" i="427"/>
  <c r="IS78" i="427"/>
  <c r="AB78" i="427" s="1"/>
  <c r="BE51" i="427"/>
  <c r="E51" i="427"/>
  <c r="HT28" i="427"/>
  <c r="HW28" i="427"/>
  <c r="AF28" i="427"/>
  <c r="IO28" i="427" s="1"/>
  <c r="FZ28" i="427"/>
  <c r="FY28" i="427"/>
  <c r="ID18" i="427"/>
  <c r="IC18" i="427"/>
  <c r="HX18" i="427"/>
  <c r="AO82" i="102"/>
  <c r="AB82" i="102"/>
  <c r="C82" i="427" s="1"/>
  <c r="E23" i="427"/>
  <c r="BE23" i="427"/>
  <c r="IS65" i="427"/>
  <c r="AB65" i="427" s="1"/>
  <c r="IR65" i="427"/>
  <c r="AA65" i="427" s="1"/>
  <c r="HU65" i="427"/>
  <c r="HR65" i="427"/>
  <c r="IR17" i="427"/>
  <c r="AA17" i="427" s="1"/>
  <c r="IS17" i="427"/>
  <c r="AB17" i="427" s="1"/>
  <c r="HU17" i="427"/>
  <c r="HR17" i="427"/>
  <c r="IE35" i="427"/>
  <c r="HV35" i="427"/>
  <c r="HS35" i="427"/>
  <c r="FZ85" i="427"/>
  <c r="IA85" i="427" s="1"/>
  <c r="FV16" i="427"/>
  <c r="IG93" i="427"/>
  <c r="E65" i="427"/>
  <c r="BE65" i="427"/>
  <c r="IS36" i="427"/>
  <c r="AB36" i="427" s="1"/>
  <c r="E62" i="427"/>
  <c r="BE62" i="427"/>
  <c r="EE67" i="102"/>
  <c r="EG67" i="102" s="1"/>
  <c r="AJ67" i="102"/>
  <c r="EK67" i="102"/>
  <c r="AF67" i="102" s="1"/>
  <c r="AM67" i="102"/>
  <c r="AO74" i="102"/>
  <c r="AB74" i="102"/>
  <c r="C74" i="427" s="1"/>
  <c r="AO69" i="102"/>
  <c r="AB69" i="102"/>
  <c r="C69" i="427" s="1"/>
  <c r="EF99" i="102"/>
  <c r="AK99" i="102"/>
  <c r="AL99" i="102"/>
  <c r="EJ99" i="102"/>
  <c r="AD99" i="102" s="1"/>
  <c r="AI99" i="102"/>
  <c r="IR63" i="427"/>
  <c r="AA63" i="427" s="1"/>
  <c r="IS63" i="427"/>
  <c r="AB63" i="427" s="1"/>
  <c r="HU63" i="427"/>
  <c r="HR63" i="427"/>
  <c r="IR24" i="427"/>
  <c r="AA24" i="427" s="1"/>
  <c r="IS24" i="427"/>
  <c r="AB24" i="427" s="1"/>
  <c r="HU24" i="427"/>
  <c r="HR24" i="427"/>
  <c r="IR18" i="427"/>
  <c r="AA18" i="427" s="1"/>
  <c r="IS18" i="427"/>
  <c r="AB18" i="427" s="1"/>
  <c r="HU18" i="427"/>
  <c r="HR18" i="427"/>
  <c r="ID91" i="427"/>
  <c r="HX91" i="427"/>
  <c r="IC91" i="427"/>
  <c r="BE71" i="427"/>
  <c r="E71" i="427"/>
  <c r="AD43" i="427"/>
  <c r="EI43" i="102"/>
  <c r="G43" i="427"/>
  <c r="E13" i="427"/>
  <c r="BE13" i="427"/>
  <c r="EF90" i="102"/>
  <c r="AK90" i="102"/>
  <c r="AL90" i="102"/>
  <c r="EJ90" i="102"/>
  <c r="AD90" i="102" s="1"/>
  <c r="AI90" i="102"/>
  <c r="EE80" i="102"/>
  <c r="EG80" i="102" s="1"/>
  <c r="AJ80" i="102"/>
  <c r="EK80" i="102"/>
  <c r="AF80" i="102" s="1"/>
  <c r="AM80" i="102"/>
  <c r="HS81" i="427"/>
  <c r="IS81" i="427" s="1"/>
  <c r="AB81" i="427" s="1"/>
  <c r="IE81" i="427"/>
  <c r="HV81" i="427"/>
  <c r="BE33" i="427"/>
  <c r="E33" i="427"/>
  <c r="E9" i="427"/>
  <c r="BE9" i="427"/>
  <c r="HU37" i="427"/>
  <c r="IR33" i="427"/>
  <c r="AA33" i="427" s="1"/>
  <c r="ID42" i="427"/>
  <c r="HX42" i="427"/>
  <c r="IC42" i="427"/>
  <c r="BE36" i="427"/>
  <c r="E36" i="427"/>
  <c r="AO12" i="102"/>
  <c r="AB12" i="102"/>
  <c r="C12" i="427" s="1"/>
  <c r="ID79" i="427"/>
  <c r="IC79" i="427"/>
  <c r="HX79" i="427"/>
  <c r="FU16" i="427"/>
  <c r="FW16" i="427"/>
  <c r="IR87" i="427"/>
  <c r="AA87" i="427" s="1"/>
  <c r="IS87" i="427"/>
  <c r="AB87" i="427" s="1"/>
  <c r="HU87" i="427"/>
  <c r="HR87" i="427"/>
  <c r="AO51" i="102"/>
  <c r="AB51" i="102"/>
  <c r="C51" i="427" s="1"/>
  <c r="IS83" i="427"/>
  <c r="AB83" i="427" s="1"/>
  <c r="IR83" i="427"/>
  <c r="AA83" i="427" s="1"/>
  <c r="HR83" i="427"/>
  <c r="HU83" i="427"/>
  <c r="IQ68" i="427"/>
  <c r="Z68" i="427" s="1"/>
  <c r="FY84" i="427"/>
  <c r="IQ84" i="427" s="1"/>
  <c r="Z84" i="427" s="1"/>
  <c r="AO86" i="102"/>
  <c r="AB86" i="102"/>
  <c r="C86" i="427" s="1"/>
  <c r="AO58" i="102"/>
  <c r="AB58" i="102"/>
  <c r="C58" i="427" s="1"/>
  <c r="HS49" i="427"/>
  <c r="IE49" i="427"/>
  <c r="HV49" i="427"/>
  <c r="FY61" i="427"/>
  <c r="IQ61" i="427" s="1"/>
  <c r="Z61" i="427" s="1"/>
  <c r="ID63" i="427"/>
  <c r="IC63" i="427"/>
  <c r="HX63" i="427"/>
  <c r="AF21" i="427"/>
  <c r="IO21" i="427" s="1"/>
  <c r="HT21" i="427"/>
  <c r="HW21" i="427"/>
  <c r="AD57" i="427"/>
  <c r="EI57" i="102"/>
  <c r="G57" i="427"/>
  <c r="AO65" i="102"/>
  <c r="AB65" i="102"/>
  <c r="C65" i="427" s="1"/>
  <c r="EF32" i="102"/>
  <c r="AK32" i="102"/>
  <c r="AL32" i="102"/>
  <c r="EJ32" i="102"/>
  <c r="AD32" i="102" s="1"/>
  <c r="AI32" i="102"/>
  <c r="AO100" i="102"/>
  <c r="AB100" i="102"/>
  <c r="C100" i="427" s="1"/>
  <c r="AO62" i="102"/>
  <c r="AB62" i="102"/>
  <c r="C62" i="427" s="1"/>
  <c r="AJ14" i="102"/>
  <c r="EE14" i="102"/>
  <c r="EG14" i="102" s="1"/>
  <c r="EK14" i="102"/>
  <c r="AF14" i="102" s="1"/>
  <c r="AM14" i="102"/>
  <c r="HR66" i="427"/>
  <c r="HX24" i="427"/>
  <c r="ID24" i="427"/>
  <c r="IC24" i="427"/>
  <c r="FZ44" i="427"/>
  <c r="FY35" i="427"/>
  <c r="IQ35" i="427" s="1"/>
  <c r="Z35" i="427" s="1"/>
  <c r="E69" i="427"/>
  <c r="BE69" i="427"/>
  <c r="E41" i="427"/>
  <c r="BE41" i="427"/>
  <c r="FU45" i="427"/>
  <c r="FY45" i="427" s="1"/>
  <c r="IQ45" i="427" s="1"/>
  <c r="Z45" i="427" s="1"/>
  <c r="FW45" i="427"/>
  <c r="EI53" i="102"/>
  <c r="G53" i="427"/>
  <c r="AD53" i="427"/>
  <c r="IG53" i="427" s="1"/>
  <c r="E46" i="427"/>
  <c r="BE46" i="427"/>
  <c r="IS15" i="427"/>
  <c r="AB15" i="427" s="1"/>
  <c r="IR15" i="427"/>
  <c r="AA15" i="427" s="1"/>
  <c r="HU15" i="427"/>
  <c r="HR15" i="427"/>
  <c r="AO13" i="102"/>
  <c r="AB13" i="102"/>
  <c r="C13" i="427" s="1"/>
  <c r="IR8" i="427"/>
  <c r="AA8" i="427" s="1"/>
  <c r="IS8" i="427"/>
  <c r="AB8" i="427" s="1"/>
  <c r="HR8" i="427"/>
  <c r="HU8" i="427"/>
  <c r="ID98" i="427"/>
  <c r="IC98" i="427"/>
  <c r="HX98" i="427"/>
  <c r="AO9" i="102"/>
  <c r="AB9" i="102"/>
  <c r="C9" i="427" s="1"/>
  <c r="AO26" i="102"/>
  <c r="AB26" i="102"/>
  <c r="C26" i="427" s="1"/>
  <c r="IG43" i="427"/>
  <c r="AO36" i="102"/>
  <c r="AB36" i="102"/>
  <c r="C36" i="427" s="1"/>
  <c r="E12" i="427"/>
  <c r="BE12" i="427"/>
  <c r="IC26" i="427"/>
  <c r="HX26" i="427"/>
  <c r="ID26" i="427"/>
  <c r="AO8" i="102"/>
  <c r="AB8" i="102"/>
  <c r="C8" i="427" s="1"/>
  <c r="HX51" i="427"/>
  <c r="ID51" i="427"/>
  <c r="IC51" i="427"/>
  <c r="E42" i="427"/>
  <c r="BE42" i="427"/>
  <c r="BE86" i="427"/>
  <c r="E86" i="427"/>
  <c r="BE58" i="427"/>
  <c r="E58" i="427"/>
  <c r="EF49" i="102"/>
  <c r="AK49" i="102"/>
  <c r="AL49" i="102"/>
  <c r="EJ49" i="102"/>
  <c r="AD49" i="102" s="1"/>
  <c r="AI49" i="102"/>
  <c r="EF35" i="102"/>
  <c r="AK35" i="102"/>
  <c r="AL35" i="102"/>
  <c r="EJ35" i="102"/>
  <c r="AD35" i="102" s="1"/>
  <c r="AI35" i="102"/>
  <c r="IS58" i="427"/>
  <c r="AB58" i="427" s="1"/>
  <c r="IR58" i="427"/>
  <c r="AA58" i="427" s="1"/>
  <c r="HU58" i="427"/>
  <c r="HR58" i="427"/>
  <c r="EE25" i="102"/>
  <c r="EG25" i="102" s="1"/>
  <c r="AJ25" i="102"/>
  <c r="EK25" i="102"/>
  <c r="AF25" i="102" s="1"/>
  <c r="AM25" i="102"/>
  <c r="FZ58" i="427"/>
  <c r="IA58" i="427" s="1"/>
  <c r="IC48" i="427"/>
  <c r="ID48" i="427"/>
  <c r="HX48" i="427"/>
  <c r="IE32" i="427"/>
  <c r="HV32" i="427"/>
  <c r="HS32" i="427"/>
  <c r="E100" i="427"/>
  <c r="BE100" i="427"/>
  <c r="HX58" i="427"/>
  <c r="IC58" i="427"/>
  <c r="ID58" i="427"/>
  <c r="IE22" i="427"/>
  <c r="HV22" i="427"/>
  <c r="HS22" i="427"/>
  <c r="FZ32" i="427"/>
  <c r="IA32" i="427" s="1"/>
  <c r="IE68" i="427"/>
  <c r="HV68" i="427"/>
  <c r="HS68" i="427"/>
  <c r="IG57" i="427"/>
  <c r="HW59" i="427"/>
  <c r="AF59" i="427"/>
  <c r="IO59" i="427" s="1"/>
  <c r="HT59" i="427"/>
  <c r="E34" i="427"/>
  <c r="BE34" i="427"/>
  <c r="EF54" i="102"/>
  <c r="AL54" i="102"/>
  <c r="AK54" i="102"/>
  <c r="EJ54" i="102"/>
  <c r="AD54" i="102" s="1"/>
  <c r="AI54" i="102"/>
  <c r="BE78" i="427"/>
  <c r="E78" i="427"/>
  <c r="AO17" i="102"/>
  <c r="AB17" i="102"/>
  <c r="C17" i="427" s="1"/>
  <c r="HX41" i="427"/>
  <c r="ID41" i="427"/>
  <c r="IC41" i="427"/>
  <c r="HS97" i="427"/>
  <c r="HV97" i="427"/>
  <c r="IE97" i="427"/>
  <c r="AO24" i="102"/>
  <c r="AB24" i="102"/>
  <c r="C24" i="427" s="1"/>
  <c r="E50" i="427"/>
  <c r="BE50" i="427"/>
  <c r="AL55" i="102"/>
  <c r="EF55" i="102"/>
  <c r="AK55" i="102"/>
  <c r="EJ55" i="102"/>
  <c r="AD55" i="102" s="1"/>
  <c r="AI55" i="102"/>
  <c r="IS98" i="427"/>
  <c r="AB98" i="427" s="1"/>
  <c r="IR98" i="427"/>
  <c r="AA98" i="427" s="1"/>
  <c r="HU98" i="427"/>
  <c r="HR98" i="427"/>
  <c r="EI92" i="102"/>
  <c r="AD92" i="427"/>
  <c r="G92" i="427"/>
  <c r="AO41" i="102"/>
  <c r="AB41" i="102"/>
  <c r="C41" i="427" s="1"/>
  <c r="AO83" i="102"/>
  <c r="AB83" i="102"/>
  <c r="C83" i="427" s="1"/>
  <c r="FY11" i="427"/>
  <c r="IQ11" i="427" s="1"/>
  <c r="Z11" i="427" s="1"/>
  <c r="FY51" i="427"/>
  <c r="IQ51" i="427" s="1"/>
  <c r="Z51" i="427" s="1"/>
  <c r="G47" i="427"/>
  <c r="AD47" i="427"/>
  <c r="EI47" i="102"/>
  <c r="AO46" i="102"/>
  <c r="AB46" i="102"/>
  <c r="C46" i="427" s="1"/>
  <c r="FV99" i="427"/>
  <c r="FZ99" i="427" s="1"/>
  <c r="IA99" i="427" s="1"/>
  <c r="AO91" i="102"/>
  <c r="AB91" i="102"/>
  <c r="C91" i="427" s="1"/>
  <c r="HU52" i="427"/>
  <c r="FZ31" i="427"/>
  <c r="HU70" i="427"/>
  <c r="AO38" i="102"/>
  <c r="AB38" i="102"/>
  <c r="C38" i="427" s="1"/>
  <c r="BE26" i="427"/>
  <c r="E26" i="427"/>
  <c r="EF76" i="102"/>
  <c r="AK76" i="102"/>
  <c r="AL76" i="102"/>
  <c r="EJ76" i="102"/>
  <c r="AD76" i="102" s="1"/>
  <c r="AI76" i="102"/>
  <c r="E98" i="427"/>
  <c r="BE98" i="427"/>
  <c r="FZ94" i="427"/>
  <c r="IG90" i="427"/>
  <c r="AO73" i="102"/>
  <c r="AB73" i="102"/>
  <c r="C73" i="427" s="1"/>
  <c r="AO45" i="102"/>
  <c r="AB45" i="102"/>
  <c r="C45" i="427" s="1"/>
  <c r="AO42" i="102"/>
  <c r="AB42" i="102"/>
  <c r="C42" i="427" s="1"/>
  <c r="HT89" i="427"/>
  <c r="HW89" i="427"/>
  <c r="AF89" i="427"/>
  <c r="IO89" i="427" s="1"/>
  <c r="FY89" i="427"/>
  <c r="FZ89" i="427"/>
  <c r="AO20" i="102"/>
  <c r="AB20" i="102"/>
  <c r="C20" i="427" s="1"/>
  <c r="AO79" i="102"/>
  <c r="AB79" i="102"/>
  <c r="C79" i="427" s="1"/>
  <c r="AJ29" i="102"/>
  <c r="EE29" i="102"/>
  <c r="EG29" i="102" s="1"/>
  <c r="EK29" i="102"/>
  <c r="AF29" i="102" s="1"/>
  <c r="AM29" i="102"/>
  <c r="FZ11" i="427"/>
  <c r="IA11" i="427" s="1"/>
  <c r="HT25" i="427"/>
  <c r="AF25" i="427"/>
  <c r="IO25" i="427" s="1"/>
  <c r="HW25" i="427"/>
  <c r="FY25" i="427"/>
  <c r="FZ25" i="427"/>
  <c r="ID85" i="427"/>
  <c r="HX85" i="427"/>
  <c r="IC85" i="427"/>
  <c r="IR9" i="427"/>
  <c r="AA9" i="427" s="1"/>
  <c r="IS9" i="427"/>
  <c r="AB9" i="427" s="1"/>
  <c r="HR9" i="427"/>
  <c r="HU9" i="427"/>
  <c r="HX17" i="427"/>
  <c r="IC17" i="427"/>
  <c r="ID17" i="427"/>
  <c r="HU91" i="427"/>
  <c r="IA92" i="427"/>
  <c r="EF64" i="102"/>
  <c r="AK64" i="102"/>
  <c r="AL64" i="102"/>
  <c r="EJ64" i="102"/>
  <c r="AD64" i="102" s="1"/>
  <c r="AI64" i="102"/>
  <c r="IS49" i="427"/>
  <c r="AB49" i="427" s="1"/>
  <c r="IR49" i="427"/>
  <c r="AA49" i="427" s="1"/>
  <c r="HR49" i="427"/>
  <c r="HU49" i="427"/>
  <c r="FZ66" i="427"/>
  <c r="IA66" i="427" s="1"/>
  <c r="ID37" i="427"/>
  <c r="HX37" i="427"/>
  <c r="IC37" i="427"/>
  <c r="HS96" i="427"/>
  <c r="HV96" i="427"/>
  <c r="IE96" i="427"/>
  <c r="ID69" i="427"/>
  <c r="IC69" i="427"/>
  <c r="HX69" i="427"/>
  <c r="IG92" i="427"/>
  <c r="IE54" i="427"/>
  <c r="HV54" i="427"/>
  <c r="HS54" i="427"/>
  <c r="AK96" i="102"/>
  <c r="EF96" i="102"/>
  <c r="AL96" i="102"/>
  <c r="EJ96" i="102"/>
  <c r="AD96" i="102" s="1"/>
  <c r="AI96" i="102"/>
  <c r="AO87" i="102"/>
  <c r="AB87" i="102"/>
  <c r="C87" i="427" s="1"/>
  <c r="AO34" i="102"/>
  <c r="AB34" i="102"/>
  <c r="C34" i="427" s="1"/>
  <c r="HS40" i="427"/>
  <c r="IE40" i="427"/>
  <c r="HV40" i="427"/>
  <c r="BE17" i="427"/>
  <c r="E17" i="427"/>
  <c r="IG40" i="427"/>
  <c r="FY43" i="427"/>
  <c r="IQ43" i="427" s="1"/>
  <c r="Z43" i="427" s="1"/>
  <c r="EF97" i="102"/>
  <c r="AK97" i="102"/>
  <c r="AL97" i="102"/>
  <c r="EJ97" i="102"/>
  <c r="AD97" i="102" s="1"/>
  <c r="AI97" i="102"/>
  <c r="E24" i="427"/>
  <c r="BE24" i="427"/>
  <c r="AO16" i="102"/>
  <c r="AB16" i="102"/>
  <c r="C16" i="427" s="1"/>
  <c r="AO50" i="102"/>
  <c r="AB50" i="102"/>
  <c r="C50" i="427" s="1"/>
  <c r="ID87" i="427"/>
  <c r="IC87" i="427"/>
  <c r="HX87" i="427"/>
  <c r="BE83" i="427"/>
  <c r="E83" i="427"/>
  <c r="IQ55" i="427"/>
  <c r="Z55" i="427" s="1"/>
  <c r="FZ59" i="427"/>
  <c r="IS85" i="427"/>
  <c r="AB85" i="427" s="1"/>
  <c r="IR85" i="427"/>
  <c r="AA85" i="427" s="1"/>
  <c r="HU85" i="427"/>
  <c r="HR85" i="427"/>
  <c r="E91" i="427"/>
  <c r="BE91" i="427"/>
  <c r="HX13" i="427"/>
  <c r="ID13" i="427"/>
  <c r="IC13" i="427"/>
  <c r="ID8" i="427"/>
  <c r="HX8" i="427"/>
  <c r="IC8" i="427"/>
  <c r="IS52" i="427"/>
  <c r="AB52" i="427" s="1"/>
  <c r="IR70" i="427"/>
  <c r="AA70" i="427" s="1"/>
  <c r="ID36" i="427"/>
  <c r="IC36" i="427"/>
  <c r="HX36" i="427"/>
  <c r="E38" i="427"/>
  <c r="BE38" i="427"/>
  <c r="IS37" i="427"/>
  <c r="AB37" i="427" s="1"/>
  <c r="IE76" i="427"/>
  <c r="HV76" i="427"/>
  <c r="HS76" i="427"/>
  <c r="AO98" i="102"/>
  <c r="AB98" i="102"/>
  <c r="C98" i="427" s="1"/>
  <c r="IQ27" i="427"/>
  <c r="Z27" i="427" s="1"/>
  <c r="IC71" i="427"/>
  <c r="ID71" i="427"/>
  <c r="HX71" i="427"/>
  <c r="IC86" i="427"/>
  <c r="ID86" i="427"/>
  <c r="HX86" i="427"/>
  <c r="IA57" i="427"/>
  <c r="E73" i="427"/>
  <c r="BE73" i="427"/>
  <c r="FY38" i="427"/>
  <c r="IQ38" i="427" s="1"/>
  <c r="Z38" i="427" s="1"/>
  <c r="BE45" i="427"/>
  <c r="E45" i="427"/>
  <c r="BE8" i="427"/>
  <c r="E8" i="427"/>
  <c r="IQ54" i="427"/>
  <c r="Z54" i="427" s="1"/>
  <c r="HU62" i="427"/>
  <c r="EE89" i="102"/>
  <c r="EG89" i="102" s="1"/>
  <c r="AJ89" i="102"/>
  <c r="EK89" i="102"/>
  <c r="AF89" i="102" s="1"/>
  <c r="AM89" i="102"/>
  <c r="E20" i="427"/>
  <c r="BE20" i="427"/>
  <c r="E79" i="427"/>
  <c r="BE79" i="427"/>
  <c r="AF29" i="427"/>
  <c r="IO29" i="427" s="1"/>
  <c r="HW29" i="427"/>
  <c r="HT29" i="427"/>
  <c r="FZ21" i="427"/>
  <c r="IA90" i="427"/>
  <c r="FY93" i="427"/>
  <c r="IQ93" i="427" s="1"/>
  <c r="Z93" i="427" s="1"/>
  <c r="IS26" i="427"/>
  <c r="AB26" i="427" s="1"/>
  <c r="IR26" i="427"/>
  <c r="AA26" i="427" s="1"/>
  <c r="HU26" i="427"/>
  <c r="HR26" i="427"/>
  <c r="AO70" i="102"/>
  <c r="AB70" i="102"/>
  <c r="C70" i="427" s="1"/>
  <c r="EF22" i="102"/>
  <c r="AK22" i="102"/>
  <c r="AL22" i="102"/>
  <c r="EJ22" i="102"/>
  <c r="AD22" i="102" s="1"/>
  <c r="AI22" i="102"/>
  <c r="BE74" i="427"/>
  <c r="E74" i="427"/>
  <c r="ID50" i="427"/>
  <c r="HX50" i="427"/>
  <c r="IC50" i="427"/>
  <c r="AO48" i="102"/>
  <c r="AB48" i="102"/>
  <c r="C48" i="427" s="1"/>
  <c r="BE52" i="427"/>
  <c r="E52" i="427"/>
  <c r="AO18" i="102"/>
  <c r="AB18" i="102"/>
  <c r="C18" i="427" s="1"/>
  <c r="BE16" i="427"/>
  <c r="E16" i="427"/>
  <c r="G75" i="427"/>
  <c r="AD75" i="427"/>
  <c r="IG75" i="427" s="1"/>
  <c r="EI75" i="102"/>
  <c r="IR32" i="427"/>
  <c r="AA32" i="427" s="1"/>
  <c r="IS32" i="427"/>
  <c r="AB32" i="427" s="1"/>
  <c r="HU32" i="427"/>
  <c r="HR32" i="427"/>
  <c r="IQ19" i="427"/>
  <c r="Z19" i="427" s="1"/>
  <c r="FY76" i="427"/>
  <c r="IQ76" i="427" s="1"/>
  <c r="Z76" i="427" s="1"/>
  <c r="HX38" i="427"/>
  <c r="ID38" i="427"/>
  <c r="IC38" i="427"/>
  <c r="AO15" i="102"/>
  <c r="AB15" i="102"/>
  <c r="C15" i="427" s="1"/>
  <c r="AL95" i="102"/>
  <c r="AK95" i="102"/>
  <c r="EF95" i="102"/>
  <c r="EJ95" i="102"/>
  <c r="AD95" i="102" s="1"/>
  <c r="AI95" i="102"/>
  <c r="HW94" i="427"/>
  <c r="AF94" i="427"/>
  <c r="IO94" i="427" s="1"/>
  <c r="HT94" i="427"/>
  <c r="HS66" i="427"/>
  <c r="IS66" i="427" s="1"/>
  <c r="AB66" i="427" s="1"/>
  <c r="HV66" i="427"/>
  <c r="IE66" i="427"/>
  <c r="IS69" i="427"/>
  <c r="AB69" i="427" s="1"/>
  <c r="IR69" i="427"/>
  <c r="AA69" i="427" s="1"/>
  <c r="HU69" i="427"/>
  <c r="HR69" i="427"/>
  <c r="IR52" i="427"/>
  <c r="AA52" i="427" s="1"/>
  <c r="IQ96" i="427"/>
  <c r="Z96" i="427" s="1"/>
  <c r="IE84" i="427"/>
  <c r="HV84" i="427"/>
  <c r="HS84" i="427"/>
  <c r="IG76" i="427"/>
  <c r="IQ90" i="427"/>
  <c r="Z90" i="427" s="1"/>
  <c r="HU50" i="427"/>
  <c r="IA54" i="427"/>
  <c r="BE39" i="427"/>
  <c r="E39" i="427"/>
  <c r="IC34" i="427"/>
  <c r="ID34" i="427"/>
  <c r="HX34" i="427"/>
  <c r="EI44" i="102"/>
  <c r="G44" i="427"/>
  <c r="AD44" i="427"/>
  <c r="IQ44" i="427" s="1"/>
  <c r="Z44" i="427" s="1"/>
  <c r="BE70" i="427"/>
  <c r="E70" i="427"/>
  <c r="FZ19" i="427"/>
  <c r="IS91" i="427"/>
  <c r="AB91" i="427" s="1"/>
  <c r="IA53" i="427"/>
  <c r="HT77" i="427"/>
  <c r="HW77" i="427"/>
  <c r="AF77" i="427"/>
  <c r="IO77" i="427" s="1"/>
  <c r="FZ77" i="427"/>
  <c r="FY77" i="427"/>
  <c r="AO60" i="102"/>
  <c r="AB60" i="102"/>
  <c r="C60" i="427" s="1"/>
  <c r="HX73" i="427"/>
  <c r="ID73" i="427"/>
  <c r="IC73" i="427"/>
  <c r="EE59" i="102"/>
  <c r="EG59" i="102" s="1"/>
  <c r="AJ59" i="102"/>
  <c r="EK59" i="102"/>
  <c r="AF59" i="102" s="1"/>
  <c r="AM59" i="102"/>
  <c r="IE55" i="427"/>
  <c r="HV55" i="427"/>
  <c r="HS55" i="427"/>
  <c r="AD72" i="427"/>
  <c r="G72" i="427"/>
  <c r="EI72" i="102"/>
  <c r="AO78" i="102"/>
  <c r="AB78" i="102"/>
  <c r="C78" i="427" s="1"/>
  <c r="IA47" i="427"/>
  <c r="FU40" i="427"/>
  <c r="FY40" i="427" s="1"/>
  <c r="IQ40" i="427" s="1"/>
  <c r="Z40" i="427" s="1"/>
  <c r="FW40" i="427"/>
  <c r="BE87" i="427"/>
  <c r="E87" i="427"/>
  <c r="IC70" i="427"/>
  <c r="HX70" i="427"/>
  <c r="ID70" i="427"/>
  <c r="ID62" i="427"/>
  <c r="IC62" i="427"/>
  <c r="HX62" i="427"/>
  <c r="BE48" i="427"/>
  <c r="E48" i="427"/>
  <c r="IQ92" i="427"/>
  <c r="Z92" i="427" s="1"/>
  <c r="AO52" i="102"/>
  <c r="AB52" i="102"/>
  <c r="C52" i="427" s="1"/>
  <c r="AK40" i="102"/>
  <c r="AL40" i="102"/>
  <c r="EF40" i="102"/>
  <c r="EJ40" i="102"/>
  <c r="AD40" i="102" s="1"/>
  <c r="AI40" i="102"/>
  <c r="BE18" i="427"/>
  <c r="E18" i="427"/>
  <c r="AJ77" i="102"/>
  <c r="EE77" i="102"/>
  <c r="EG77" i="102" s="1"/>
  <c r="EK77" i="102"/>
  <c r="AF77" i="102" s="1"/>
  <c r="AM77" i="102"/>
  <c r="IC65" i="427"/>
  <c r="ID65" i="427"/>
  <c r="HX65" i="427"/>
  <c r="HT31" i="427"/>
  <c r="HW31" i="427"/>
  <c r="AF31" i="427"/>
  <c r="IO31" i="427" s="1"/>
  <c r="FY46" i="427"/>
  <c r="IQ46" i="427" s="1"/>
  <c r="Z46" i="427" s="1"/>
  <c r="IA93" i="427"/>
  <c r="IC16" i="427"/>
  <c r="ID16" i="427"/>
  <c r="HX16" i="427"/>
  <c r="IA68" i="427"/>
  <c r="EF68" i="102"/>
  <c r="AK68" i="102"/>
  <c r="AL68" i="102"/>
  <c r="EJ68" i="102"/>
  <c r="AD68" i="102" s="1"/>
  <c r="AI68" i="102"/>
  <c r="IS22" i="427"/>
  <c r="AB22" i="427" s="1"/>
  <c r="IR22" i="427"/>
  <c r="AA22" i="427" s="1"/>
  <c r="HU22" i="427"/>
  <c r="HR22" i="427"/>
  <c r="IC15" i="427"/>
  <c r="ID15" i="427"/>
  <c r="HX15" i="427"/>
  <c r="AO85" i="102"/>
  <c r="AB85" i="102"/>
  <c r="C85" i="427" s="1"/>
  <c r="IC60" i="427"/>
  <c r="HX60" i="427"/>
  <c r="ID60" i="427"/>
  <c r="E15" i="427"/>
  <c r="BE15" i="427"/>
  <c r="HS95" i="427"/>
  <c r="HV95" i="427"/>
  <c r="IE95" i="427"/>
  <c r="IQ95" i="427"/>
  <c r="Z95" i="427" s="1"/>
  <c r="IA95" i="427"/>
  <c r="EF66" i="102"/>
  <c r="AK66" i="102"/>
  <c r="AL66" i="102"/>
  <c r="EJ66" i="102"/>
  <c r="AD66" i="102" s="1"/>
  <c r="AI66" i="102"/>
  <c r="IG54" i="427"/>
  <c r="HV61" i="427"/>
  <c r="IE61" i="427"/>
  <c r="HS61" i="427"/>
  <c r="E60" i="427"/>
  <c r="BE60" i="427"/>
  <c r="IR71" i="427"/>
  <c r="AA71" i="427" s="1"/>
  <c r="IS71" i="427"/>
  <c r="AB71" i="427" s="1"/>
  <c r="HR71" i="427"/>
  <c r="HU71" i="427"/>
  <c r="FZ48" i="427"/>
  <c r="IA48" i="427" s="1"/>
  <c r="ID83" i="427"/>
  <c r="HX83" i="427"/>
  <c r="IC83" i="427"/>
  <c r="IG47" i="427"/>
  <c r="IA55" i="427"/>
  <c r="G56" i="427"/>
  <c r="AD56" i="427"/>
  <c r="IG56" i="427" s="1"/>
  <c r="EI56" i="102"/>
  <c r="AO88" i="102"/>
  <c r="AB88" i="102"/>
  <c r="C88" i="427" s="1"/>
  <c r="IC23" i="427"/>
  <c r="ID23" i="427"/>
  <c r="HX23" i="427"/>
  <c r="IR100" i="427"/>
  <c r="AA100" i="427" s="1"/>
  <c r="HU100" i="427"/>
  <c r="HR100" i="427"/>
  <c r="IS100" i="427"/>
  <c r="AB100" i="427" s="1"/>
  <c r="HU78" i="427"/>
  <c r="AO63" i="102"/>
  <c r="AB63" i="102"/>
  <c r="C63" i="427" s="1"/>
  <c r="FY12" i="427"/>
  <c r="IQ12" i="427" s="1"/>
  <c r="Z12" i="427" s="1"/>
  <c r="IS62" i="427"/>
  <c r="AB62" i="427" s="1"/>
  <c r="G19" i="427"/>
  <c r="AD19" i="427"/>
  <c r="EI19" i="102"/>
  <c r="AO39" i="102"/>
  <c r="AB39" i="102"/>
  <c r="C39" i="427" s="1"/>
  <c r="ID88" i="427"/>
  <c r="IC88" i="427"/>
  <c r="HX88" i="427"/>
  <c r="IS41" i="427"/>
  <c r="AB41" i="427" s="1"/>
  <c r="IR41" i="427"/>
  <c r="AA41" i="427" s="1"/>
  <c r="HR41" i="427"/>
  <c r="HU41" i="427"/>
  <c r="HX12" i="427"/>
  <c r="IC12" i="427"/>
  <c r="ID12" i="427"/>
  <c r="IS73" i="427"/>
  <c r="AB73" i="427" s="1"/>
  <c r="IR73" i="427"/>
  <c r="AA73" i="427" s="1"/>
  <c r="HR73" i="427"/>
  <c r="HU73" i="427"/>
  <c r="FY30" i="427"/>
  <c r="FZ35" i="427"/>
  <c r="IA35" i="427" s="1"/>
  <c r="AO37" i="102"/>
  <c r="AB37" i="102"/>
  <c r="C37" i="427" s="1"/>
  <c r="IG68" i="427"/>
  <c r="EI30" i="102"/>
  <c r="G30" i="427"/>
  <c r="AD30" i="427"/>
  <c r="IG30" i="427" s="1"/>
  <c r="HU36" i="427"/>
  <c r="AF67" i="427"/>
  <c r="IO67" i="427" s="1"/>
  <c r="HT67" i="427"/>
  <c r="HW67" i="427"/>
  <c r="FZ27" i="427"/>
  <c r="IA27" i="427" s="1"/>
  <c r="IR91" i="427"/>
  <c r="AA91" i="427" s="1"/>
  <c r="X10" i="427" l="1"/>
  <c r="M10" i="427"/>
  <c r="L10" i="427"/>
  <c r="R10" i="427"/>
  <c r="N10" i="427"/>
  <c r="K10" i="427"/>
  <c r="J10" i="427"/>
  <c r="U10" i="427"/>
  <c r="Q10" i="427"/>
  <c r="T10" i="427"/>
  <c r="W10" i="427"/>
  <c r="S10" i="427"/>
  <c r="O10" i="427"/>
  <c r="P10" i="427"/>
  <c r="HR44" i="427"/>
  <c r="IR95" i="427"/>
  <c r="AA95" i="427" s="1"/>
  <c r="IS95" i="427"/>
  <c r="AB95" i="427" s="1"/>
  <c r="HU95" i="427"/>
  <c r="HR95" i="427"/>
  <c r="ID54" i="427"/>
  <c r="HX54" i="427"/>
  <c r="IC54" i="427"/>
  <c r="BE49" i="427"/>
  <c r="E49" i="427"/>
  <c r="GZ42" i="427"/>
  <c r="HM42" i="427" s="1"/>
  <c r="IH42" i="427"/>
  <c r="EF53" i="102"/>
  <c r="AK53" i="102"/>
  <c r="AL53" i="102"/>
  <c r="AI53" i="102"/>
  <c r="EJ53" i="102"/>
  <c r="AD53" i="102" s="1"/>
  <c r="GZ69" i="427"/>
  <c r="HM69" i="427" s="1"/>
  <c r="IH69" i="427" s="1"/>
  <c r="GZ33" i="427"/>
  <c r="HM33" i="427" s="1"/>
  <c r="IH33" i="427"/>
  <c r="IR10" i="427"/>
  <c r="AA10" i="427" s="1"/>
  <c r="IS10" i="427"/>
  <c r="AB10" i="427" s="1"/>
  <c r="HR10" i="427"/>
  <c r="HU10" i="427"/>
  <c r="AD31" i="427"/>
  <c r="EI31" i="102"/>
  <c r="G31" i="427"/>
  <c r="HR53" i="427"/>
  <c r="AO11" i="102"/>
  <c r="AB11" i="102"/>
  <c r="C11" i="427" s="1"/>
  <c r="IA30" i="427"/>
  <c r="HS27" i="427"/>
  <c r="IE27" i="427"/>
  <c r="HV27" i="427"/>
  <c r="GZ91" i="427"/>
  <c r="HM91" i="427" s="1"/>
  <c r="IH91" i="427" s="1"/>
  <c r="GZ98" i="427"/>
  <c r="HM98" i="427" s="1"/>
  <c r="IH98" i="427"/>
  <c r="GZ26" i="427"/>
  <c r="HM26" i="427" s="1"/>
  <c r="IH26" i="427"/>
  <c r="E54" i="427"/>
  <c r="BE54" i="427"/>
  <c r="EI67" i="102"/>
  <c r="G67" i="427"/>
  <c r="AD67" i="427"/>
  <c r="IG67" i="427"/>
  <c r="EF44" i="102"/>
  <c r="AK44" i="102"/>
  <c r="AL44" i="102"/>
  <c r="EJ44" i="102"/>
  <c r="AD44" i="102" s="1"/>
  <c r="AI44" i="102"/>
  <c r="HU93" i="427"/>
  <c r="HR93" i="427"/>
  <c r="GZ20" i="427"/>
  <c r="HM20" i="427" s="1"/>
  <c r="IH20" i="427"/>
  <c r="GZ45" i="427"/>
  <c r="HM45" i="427" s="1"/>
  <c r="IH45" i="427" s="1"/>
  <c r="GZ83" i="427"/>
  <c r="HM83" i="427" s="1"/>
  <c r="IH83" i="427"/>
  <c r="GZ24" i="427"/>
  <c r="HM24" i="427" s="1"/>
  <c r="IH24" i="427"/>
  <c r="IC96" i="427"/>
  <c r="ID96" i="427"/>
  <c r="HX96" i="427"/>
  <c r="GZ50" i="427"/>
  <c r="HM50" i="427" s="1"/>
  <c r="IH50" i="427" s="1"/>
  <c r="HX49" i="427"/>
  <c r="ID49" i="427"/>
  <c r="IC49" i="427"/>
  <c r="AO90" i="102"/>
  <c r="AB90" i="102"/>
  <c r="C90" i="427" s="1"/>
  <c r="EF43" i="102"/>
  <c r="AK43" i="102"/>
  <c r="AL43" i="102"/>
  <c r="EJ43" i="102"/>
  <c r="AD43" i="102" s="1"/>
  <c r="AI43" i="102"/>
  <c r="FZ16" i="427"/>
  <c r="IA16" i="427" s="1"/>
  <c r="EF93" i="102"/>
  <c r="AK93" i="102"/>
  <c r="AL93" i="102"/>
  <c r="AI93" i="102"/>
  <c r="EJ93" i="102"/>
  <c r="AD93" i="102" s="1"/>
  <c r="IS64" i="427"/>
  <c r="AB64" i="427" s="1"/>
  <c r="BE11" i="427"/>
  <c r="E11" i="427"/>
  <c r="HU81" i="427"/>
  <c r="GZ63" i="427"/>
  <c r="HM63" i="427" s="1"/>
  <c r="IH63" i="427" s="1"/>
  <c r="ID61" i="427"/>
  <c r="HX61" i="427"/>
  <c r="IC61" i="427"/>
  <c r="HR43" i="427"/>
  <c r="IQ30" i="427"/>
  <c r="Z30" i="427" s="1"/>
  <c r="AO66" i="102"/>
  <c r="AB66" i="102"/>
  <c r="C66" i="427" s="1"/>
  <c r="IH18" i="427"/>
  <c r="GZ18" i="427"/>
  <c r="HM18" i="427" s="1"/>
  <c r="HR92" i="427"/>
  <c r="AL72" i="102"/>
  <c r="EF72" i="102"/>
  <c r="AK72" i="102"/>
  <c r="AI72" i="102"/>
  <c r="EJ72" i="102"/>
  <c r="AD72" i="102" s="1"/>
  <c r="AD59" i="427"/>
  <c r="G59" i="427"/>
  <c r="EI59" i="102"/>
  <c r="IS90" i="427"/>
  <c r="AB90" i="427" s="1"/>
  <c r="IR90" i="427"/>
  <c r="AA90" i="427" s="1"/>
  <c r="HU90" i="427"/>
  <c r="HR90" i="427"/>
  <c r="IS38" i="427"/>
  <c r="AB38" i="427" s="1"/>
  <c r="IR38" i="427"/>
  <c r="AA38" i="427" s="1"/>
  <c r="HU38" i="427"/>
  <c r="HR38" i="427"/>
  <c r="AO64" i="102"/>
  <c r="AB64" i="102"/>
  <c r="C64" i="427" s="1"/>
  <c r="IA89" i="427"/>
  <c r="AO76" i="102"/>
  <c r="AB76" i="102"/>
  <c r="C76" i="427" s="1"/>
  <c r="HX68" i="427"/>
  <c r="ID68" i="427"/>
  <c r="IC68" i="427"/>
  <c r="AO35" i="102"/>
  <c r="AB35" i="102"/>
  <c r="C35" i="427" s="1"/>
  <c r="IS45" i="427"/>
  <c r="AB45" i="427" s="1"/>
  <c r="IR45" i="427"/>
  <c r="AA45" i="427" s="1"/>
  <c r="HR45" i="427"/>
  <c r="HU45" i="427"/>
  <c r="IR35" i="427"/>
  <c r="AA35" i="427" s="1"/>
  <c r="IS35" i="427"/>
  <c r="AB35" i="427" s="1"/>
  <c r="HU35" i="427"/>
  <c r="HR35" i="427"/>
  <c r="HU66" i="427"/>
  <c r="IG27" i="427"/>
  <c r="BE90" i="427"/>
  <c r="E90" i="427"/>
  <c r="HS43" i="427"/>
  <c r="HV43" i="427"/>
  <c r="IE43" i="427"/>
  <c r="IA80" i="427"/>
  <c r="ID99" i="427"/>
  <c r="IC99" i="427"/>
  <c r="HX99" i="427"/>
  <c r="HS93" i="427"/>
  <c r="IS93" i="427" s="1"/>
  <c r="AB93" i="427" s="1"/>
  <c r="IE93" i="427"/>
  <c r="HV93" i="427"/>
  <c r="EI21" i="102"/>
  <c r="G21" i="427"/>
  <c r="AD21" i="427"/>
  <c r="AD29" i="427"/>
  <c r="EI29" i="102"/>
  <c r="G29" i="427"/>
  <c r="E76" i="427"/>
  <c r="BE76" i="427"/>
  <c r="AK47" i="102"/>
  <c r="AL47" i="102"/>
  <c r="EF47" i="102"/>
  <c r="EJ47" i="102"/>
  <c r="AD47" i="102" s="1"/>
  <c r="AI47" i="102"/>
  <c r="AD25" i="427"/>
  <c r="EI25" i="102"/>
  <c r="G25" i="427"/>
  <c r="BE35" i="427"/>
  <c r="E35" i="427"/>
  <c r="IH41" i="427"/>
  <c r="GZ41" i="427"/>
  <c r="HM41" i="427" s="1"/>
  <c r="IA44" i="427"/>
  <c r="IR66" i="427"/>
  <c r="AA66" i="427" s="1"/>
  <c r="FY16" i="427"/>
  <c r="IQ16" i="427" s="1"/>
  <c r="Z16" i="427" s="1"/>
  <c r="GZ36" i="427"/>
  <c r="HM36" i="427" s="1"/>
  <c r="IH36" i="427" s="1"/>
  <c r="HX81" i="427"/>
  <c r="IC81" i="427"/>
  <c r="ID81" i="427"/>
  <c r="GZ62" i="427"/>
  <c r="HM62" i="427" s="1"/>
  <c r="IH62" i="427" s="1"/>
  <c r="ID35" i="427"/>
  <c r="IC35" i="427"/>
  <c r="HX35" i="427"/>
  <c r="GZ51" i="427"/>
  <c r="HM51" i="427" s="1"/>
  <c r="IH51" i="427" s="1"/>
  <c r="AO81" i="102"/>
  <c r="AB81" i="102"/>
  <c r="C81" i="427" s="1"/>
  <c r="GZ88" i="427"/>
  <c r="HM88" i="427" s="1"/>
  <c r="IH88" i="427" s="1"/>
  <c r="IC90" i="427"/>
  <c r="HX90" i="427"/>
  <c r="ID90" i="427"/>
  <c r="IR81" i="427"/>
  <c r="AA81" i="427" s="1"/>
  <c r="IE30" i="427"/>
  <c r="HV30" i="427"/>
  <c r="HS30" i="427"/>
  <c r="AL19" i="102"/>
  <c r="EF19" i="102"/>
  <c r="AK19" i="102"/>
  <c r="AI19" i="102"/>
  <c r="EJ19" i="102"/>
  <c r="AD19" i="102" s="1"/>
  <c r="HX95" i="427"/>
  <c r="ID95" i="427"/>
  <c r="IC95" i="427"/>
  <c r="AO68" i="102"/>
  <c r="AB68" i="102"/>
  <c r="C68" i="427" s="1"/>
  <c r="AO40" i="102"/>
  <c r="AB40" i="102"/>
  <c r="C40" i="427" s="1"/>
  <c r="AO95" i="102"/>
  <c r="AB95" i="102"/>
  <c r="C95" i="427" s="1"/>
  <c r="EF75" i="102"/>
  <c r="AK75" i="102"/>
  <c r="AL75" i="102"/>
  <c r="EJ75" i="102"/>
  <c r="AD75" i="102" s="1"/>
  <c r="AI75" i="102"/>
  <c r="GZ52" i="427"/>
  <c r="HM52" i="427" s="1"/>
  <c r="IH52" i="427"/>
  <c r="GZ38" i="427"/>
  <c r="HM38" i="427" s="1"/>
  <c r="IH38" i="427" s="1"/>
  <c r="AO97" i="102"/>
  <c r="AB97" i="102"/>
  <c r="C97" i="427" s="1"/>
  <c r="GZ17" i="427"/>
  <c r="HM17" i="427" s="1"/>
  <c r="IH17" i="427" s="1"/>
  <c r="AO96" i="102"/>
  <c r="AB96" i="102"/>
  <c r="C96" i="427" s="1"/>
  <c r="E64" i="427"/>
  <c r="BE64" i="427"/>
  <c r="IE19" i="427"/>
  <c r="HV19" i="427"/>
  <c r="HS19" i="427"/>
  <c r="EF56" i="102"/>
  <c r="AK56" i="102"/>
  <c r="AL56" i="102"/>
  <c r="EJ56" i="102"/>
  <c r="AD56" i="102" s="1"/>
  <c r="AI56" i="102"/>
  <c r="GZ60" i="427"/>
  <c r="HM60" i="427" s="1"/>
  <c r="IH60" i="427" s="1"/>
  <c r="GZ15" i="427"/>
  <c r="HM15" i="427" s="1"/>
  <c r="IH15" i="427" s="1"/>
  <c r="E68" i="427"/>
  <c r="BE68" i="427"/>
  <c r="BE40" i="427"/>
  <c r="E40" i="427"/>
  <c r="GZ48" i="427"/>
  <c r="HM48" i="427" s="1"/>
  <c r="IH48" i="427" s="1"/>
  <c r="GZ87" i="427"/>
  <c r="HM87" i="427" s="1"/>
  <c r="IH87" i="427"/>
  <c r="HS72" i="427"/>
  <c r="HV72" i="427"/>
  <c r="IE72" i="427"/>
  <c r="IA72" i="427"/>
  <c r="IQ72" i="427"/>
  <c r="Z72" i="427" s="1"/>
  <c r="IA19" i="427"/>
  <c r="ID84" i="427"/>
  <c r="HX84" i="427"/>
  <c r="IC84" i="427"/>
  <c r="E95" i="427"/>
  <c r="BE95" i="427"/>
  <c r="IE75" i="427"/>
  <c r="HV75" i="427"/>
  <c r="HS75" i="427"/>
  <c r="IQ75" i="427"/>
  <c r="Z75" i="427" s="1"/>
  <c r="IA75" i="427"/>
  <c r="IR27" i="427"/>
  <c r="AA27" i="427" s="1"/>
  <c r="IS27" i="427"/>
  <c r="AB27" i="427" s="1"/>
  <c r="HU27" i="427"/>
  <c r="HR27" i="427"/>
  <c r="BE97" i="427"/>
  <c r="E97" i="427"/>
  <c r="BE96" i="427"/>
  <c r="E96" i="427"/>
  <c r="IQ25" i="427"/>
  <c r="Z25" i="427" s="1"/>
  <c r="IE47" i="427"/>
  <c r="HV47" i="427"/>
  <c r="HS47" i="427"/>
  <c r="IQ47" i="427"/>
  <c r="Z47" i="427" s="1"/>
  <c r="IG44" i="427"/>
  <c r="AO55" i="102"/>
  <c r="AB55" i="102"/>
  <c r="C55" i="427" s="1"/>
  <c r="GZ34" i="427"/>
  <c r="HM34" i="427" s="1"/>
  <c r="IH34" i="427" s="1"/>
  <c r="IH46" i="427"/>
  <c r="GZ46" i="427"/>
  <c r="HM46" i="427" s="1"/>
  <c r="IG19" i="427"/>
  <c r="IH71" i="427"/>
  <c r="GZ71" i="427"/>
  <c r="HM71" i="427" s="1"/>
  <c r="AO99" i="102"/>
  <c r="AB99" i="102"/>
  <c r="C99" i="427" s="1"/>
  <c r="BE81" i="427"/>
  <c r="E81" i="427"/>
  <c r="FY99" i="427"/>
  <c r="IQ99" i="427" s="1"/>
  <c r="Z99" i="427" s="1"/>
  <c r="HX64" i="427"/>
  <c r="IC64" i="427"/>
  <c r="ID64" i="427"/>
  <c r="FZ45" i="427"/>
  <c r="IA45" i="427" s="1"/>
  <c r="BE66" i="427"/>
  <c r="E66" i="427"/>
  <c r="IA21" i="427"/>
  <c r="GZ73" i="427"/>
  <c r="HM73" i="427" s="1"/>
  <c r="IH73" i="427" s="1"/>
  <c r="AL30" i="102"/>
  <c r="AK30" i="102"/>
  <c r="EF30" i="102"/>
  <c r="EJ30" i="102"/>
  <c r="AD30" i="102" s="1"/>
  <c r="AI30" i="102"/>
  <c r="IE56" i="427"/>
  <c r="HV56" i="427"/>
  <c r="HS56" i="427"/>
  <c r="IA56" i="427"/>
  <c r="IS46" i="427"/>
  <c r="AB46" i="427" s="1"/>
  <c r="IR46" i="427"/>
  <c r="AA46" i="427" s="1"/>
  <c r="HR46" i="427"/>
  <c r="HU46" i="427"/>
  <c r="HX55" i="427"/>
  <c r="IC55" i="427"/>
  <c r="ID55" i="427"/>
  <c r="IR76" i="427"/>
  <c r="AA76" i="427" s="1"/>
  <c r="IS76" i="427"/>
  <c r="AB76" i="427" s="1"/>
  <c r="HU76" i="427"/>
  <c r="HR76" i="427"/>
  <c r="GZ74" i="427"/>
  <c r="HM74" i="427" s="1"/>
  <c r="IH74" i="427"/>
  <c r="EI89" i="102"/>
  <c r="AD89" i="427"/>
  <c r="IQ89" i="427" s="1"/>
  <c r="Z89" i="427" s="1"/>
  <c r="G89" i="427"/>
  <c r="IS54" i="427"/>
  <c r="AB54" i="427" s="1"/>
  <c r="IR54" i="427"/>
  <c r="AA54" i="427" s="1"/>
  <c r="HU54" i="427"/>
  <c r="HR54" i="427"/>
  <c r="IG72" i="427"/>
  <c r="BE55" i="427"/>
  <c r="E55" i="427"/>
  <c r="IQ56" i="427"/>
  <c r="Z56" i="427" s="1"/>
  <c r="GZ100" i="427"/>
  <c r="HM100" i="427" s="1"/>
  <c r="IH100" i="427" s="1"/>
  <c r="GZ58" i="427"/>
  <c r="HM58" i="427" s="1"/>
  <c r="IH58" i="427" s="1"/>
  <c r="GZ9" i="427"/>
  <c r="HM9" i="427" s="1"/>
  <c r="IH9" i="427" s="1"/>
  <c r="BE99" i="427"/>
  <c r="E99" i="427"/>
  <c r="IQ28" i="427"/>
  <c r="Z28" i="427" s="1"/>
  <c r="IC11" i="427"/>
  <c r="ID11" i="427"/>
  <c r="HX11" i="427"/>
  <c r="G94" i="427"/>
  <c r="EI94" i="102"/>
  <c r="AD94" i="427"/>
  <c r="IG94" i="427" s="1"/>
  <c r="AD28" i="427"/>
  <c r="EI28" i="102"/>
  <c r="G28" i="427"/>
  <c r="AO84" i="102"/>
  <c r="AB84" i="102"/>
  <c r="C84" i="427" s="1"/>
  <c r="GZ82" i="427"/>
  <c r="HM82" i="427" s="1"/>
  <c r="IH82" i="427" s="1"/>
  <c r="FZ40" i="427"/>
  <c r="IA40" i="427" s="1"/>
  <c r="IA59" i="427"/>
  <c r="IC40" i="427"/>
  <c r="HX40" i="427"/>
  <c r="ID40" i="427"/>
  <c r="IG25" i="427"/>
  <c r="IR51" i="427"/>
  <c r="AA51" i="427" s="1"/>
  <c r="IS51" i="427"/>
  <c r="AB51" i="427" s="1"/>
  <c r="HU51" i="427"/>
  <c r="HR51" i="427"/>
  <c r="HV92" i="427"/>
  <c r="HS92" i="427"/>
  <c r="HU92" i="427" s="1"/>
  <c r="IE92" i="427"/>
  <c r="IH78" i="427"/>
  <c r="GZ78" i="427"/>
  <c r="HM78" i="427" s="1"/>
  <c r="GZ12" i="427"/>
  <c r="HM12" i="427" s="1"/>
  <c r="IH12" i="427" s="1"/>
  <c r="IE53" i="427"/>
  <c r="HV53" i="427"/>
  <c r="HS53" i="427"/>
  <c r="IR53" i="427" s="1"/>
  <c r="AA53" i="427" s="1"/>
  <c r="AO32" i="102"/>
  <c r="AB32" i="102"/>
  <c r="C32" i="427" s="1"/>
  <c r="EF57" i="102"/>
  <c r="AK57" i="102"/>
  <c r="AL57" i="102"/>
  <c r="AI57" i="102"/>
  <c r="EJ57" i="102"/>
  <c r="AD57" i="102" s="1"/>
  <c r="IS61" i="427"/>
  <c r="AB61" i="427" s="1"/>
  <c r="IR61" i="427"/>
  <c r="AA61" i="427" s="1"/>
  <c r="HU61" i="427"/>
  <c r="HR61" i="427"/>
  <c r="IR84" i="427"/>
  <c r="AA84" i="427" s="1"/>
  <c r="IS84" i="427"/>
  <c r="AB84" i="427" s="1"/>
  <c r="HU84" i="427"/>
  <c r="HR84" i="427"/>
  <c r="EI80" i="102"/>
  <c r="G80" i="427"/>
  <c r="AD80" i="427"/>
  <c r="IG80" i="427" s="1"/>
  <c r="GZ13" i="427"/>
  <c r="HM13" i="427" s="1"/>
  <c r="IH13" i="427" s="1"/>
  <c r="IH65" i="427"/>
  <c r="GZ65" i="427"/>
  <c r="HM65" i="427" s="1"/>
  <c r="GZ23" i="427"/>
  <c r="HM23" i="427" s="1"/>
  <c r="IH23" i="427"/>
  <c r="IA28" i="427"/>
  <c r="IR48" i="427"/>
  <c r="AA48" i="427" s="1"/>
  <c r="IS48" i="427"/>
  <c r="AB48" i="427" s="1"/>
  <c r="HU48" i="427"/>
  <c r="HR48" i="427"/>
  <c r="AO61" i="102"/>
  <c r="AB61" i="102"/>
  <c r="C61" i="427" s="1"/>
  <c r="BE84" i="427"/>
  <c r="E84" i="427"/>
  <c r="GZ85" i="427"/>
  <c r="HM85" i="427" s="1"/>
  <c r="IH85" i="427" s="1"/>
  <c r="GZ37" i="427"/>
  <c r="HM37" i="427" s="1"/>
  <c r="IH37" i="427" s="1"/>
  <c r="G77" i="427"/>
  <c r="EI77" i="102"/>
  <c r="AD77" i="427"/>
  <c r="IA77" i="427" s="1"/>
  <c r="IR40" i="427"/>
  <c r="AA40" i="427" s="1"/>
  <c r="IS40" i="427"/>
  <c r="AB40" i="427" s="1"/>
  <c r="HR40" i="427"/>
  <c r="HU40" i="427"/>
  <c r="GZ70" i="427"/>
  <c r="HM70" i="427" s="1"/>
  <c r="IH70" i="427"/>
  <c r="IS19" i="427"/>
  <c r="AB19" i="427" s="1"/>
  <c r="IR19" i="427"/>
  <c r="AA19" i="427" s="1"/>
  <c r="HU19" i="427"/>
  <c r="HR19" i="427"/>
  <c r="AO22" i="102"/>
  <c r="AB22" i="102"/>
  <c r="C22" i="427" s="1"/>
  <c r="IG29" i="427"/>
  <c r="IS12" i="427"/>
  <c r="AB12" i="427" s="1"/>
  <c r="IR12" i="427"/>
  <c r="AA12" i="427" s="1"/>
  <c r="HU12" i="427"/>
  <c r="HR12" i="427"/>
  <c r="HV44" i="427"/>
  <c r="HS44" i="427"/>
  <c r="IE44" i="427"/>
  <c r="GZ39" i="427"/>
  <c r="HM39" i="427" s="1"/>
  <c r="IH39" i="427"/>
  <c r="IR96" i="427"/>
  <c r="AA96" i="427" s="1"/>
  <c r="IS96" i="427"/>
  <c r="AB96" i="427" s="1"/>
  <c r="HR96" i="427"/>
  <c r="HU96" i="427"/>
  <c r="ID66" i="427"/>
  <c r="IC66" i="427"/>
  <c r="HX66" i="427"/>
  <c r="GZ16" i="427"/>
  <c r="HM16" i="427" s="1"/>
  <c r="IH16" i="427" s="1"/>
  <c r="BE22" i="427"/>
  <c r="E22" i="427"/>
  <c r="GZ79" i="427"/>
  <c r="HM79" i="427" s="1"/>
  <c r="IH79" i="427"/>
  <c r="GZ8" i="427"/>
  <c r="HM8" i="427" s="1"/>
  <c r="IH8" i="427" s="1"/>
  <c r="HX76" i="427"/>
  <c r="ID76" i="427"/>
  <c r="IC76" i="427"/>
  <c r="IR55" i="427"/>
  <c r="AA55" i="427" s="1"/>
  <c r="IS55" i="427"/>
  <c r="AB55" i="427" s="1"/>
  <c r="HU55" i="427"/>
  <c r="HR55" i="427"/>
  <c r="IA94" i="427"/>
  <c r="IR11" i="427"/>
  <c r="AA11" i="427" s="1"/>
  <c r="IS11" i="427"/>
  <c r="AB11" i="427" s="1"/>
  <c r="HR11" i="427"/>
  <c r="HU11" i="427"/>
  <c r="EF92" i="102"/>
  <c r="AK92" i="102"/>
  <c r="AL92" i="102"/>
  <c r="EJ92" i="102"/>
  <c r="AD92" i="102" s="1"/>
  <c r="AI92" i="102"/>
  <c r="HX97" i="427"/>
  <c r="IC97" i="427"/>
  <c r="ID97" i="427"/>
  <c r="AO54" i="102"/>
  <c r="AB54" i="102"/>
  <c r="C54" i="427" s="1"/>
  <c r="IG59" i="427"/>
  <c r="HX22" i="427"/>
  <c r="ID22" i="427"/>
  <c r="IC22" i="427"/>
  <c r="HX32" i="427"/>
  <c r="IC32" i="427"/>
  <c r="ID32" i="427"/>
  <c r="AO49" i="102"/>
  <c r="AB49" i="102"/>
  <c r="C49" i="427" s="1"/>
  <c r="IH86" i="427"/>
  <c r="GZ86" i="427"/>
  <c r="HM86" i="427" s="1"/>
  <c r="G14" i="427"/>
  <c r="AD14" i="427"/>
  <c r="EI14" i="102"/>
  <c r="E32" i="427"/>
  <c r="BE32" i="427"/>
  <c r="IE57" i="427"/>
  <c r="HV57" i="427"/>
  <c r="HS57" i="427"/>
  <c r="IQ57" i="427"/>
  <c r="Z57" i="427" s="1"/>
  <c r="IR68" i="427"/>
  <c r="AA68" i="427" s="1"/>
  <c r="IS68" i="427"/>
  <c r="AB68" i="427" s="1"/>
  <c r="HU68" i="427"/>
  <c r="HR68" i="427"/>
  <c r="IG28" i="427"/>
  <c r="IR97" i="427"/>
  <c r="AA97" i="427" s="1"/>
  <c r="IS97" i="427"/>
  <c r="AB97" i="427" s="1"/>
  <c r="HR97" i="427"/>
  <c r="HU97" i="427"/>
  <c r="E61" i="427"/>
  <c r="BE61" i="427"/>
  <c r="IG14" i="427"/>
  <c r="EF27" i="102"/>
  <c r="AK27" i="102"/>
  <c r="AL27" i="102"/>
  <c r="EJ27" i="102"/>
  <c r="AD27" i="102" s="1"/>
  <c r="AI27" i="102"/>
  <c r="IA43" i="427"/>
  <c r="U34" i="427" l="1"/>
  <c r="M34" i="427"/>
  <c r="R34" i="427"/>
  <c r="J34" i="427"/>
  <c r="V34" i="427"/>
  <c r="K34" i="427"/>
  <c r="T34" i="427"/>
  <c r="S34" i="427"/>
  <c r="Q34" i="427"/>
  <c r="P34" i="427"/>
  <c r="O34" i="427"/>
  <c r="X34" i="427"/>
  <c r="W34" i="427"/>
  <c r="N34" i="427"/>
  <c r="L34" i="427"/>
  <c r="N15" i="427"/>
  <c r="V15" i="427"/>
  <c r="Q15" i="427"/>
  <c r="J15" i="427"/>
  <c r="R15" i="427"/>
  <c r="K15" i="427"/>
  <c r="W15" i="427"/>
  <c r="M15" i="427"/>
  <c r="L15" i="427"/>
  <c r="X15" i="427"/>
  <c r="O15" i="427"/>
  <c r="P15" i="427"/>
  <c r="S15" i="427"/>
  <c r="T15" i="427"/>
  <c r="U15" i="427"/>
  <c r="R50" i="427"/>
  <c r="J50" i="427"/>
  <c r="Q50" i="427"/>
  <c r="X50" i="427"/>
  <c r="P50" i="427"/>
  <c r="W50" i="427"/>
  <c r="O50" i="427"/>
  <c r="V50" i="427"/>
  <c r="N50" i="427"/>
  <c r="T50" i="427"/>
  <c r="L50" i="427"/>
  <c r="M50" i="427"/>
  <c r="K50" i="427"/>
  <c r="U50" i="427"/>
  <c r="S50" i="427"/>
  <c r="T45" i="427"/>
  <c r="L45" i="427"/>
  <c r="Q45" i="427"/>
  <c r="V45" i="427"/>
  <c r="N45" i="427"/>
  <c r="P45" i="427"/>
  <c r="O45" i="427"/>
  <c r="M45" i="427"/>
  <c r="X45" i="427"/>
  <c r="K45" i="427"/>
  <c r="W45" i="427"/>
  <c r="J45" i="427"/>
  <c r="S45" i="427"/>
  <c r="U45" i="427"/>
  <c r="R45" i="427"/>
  <c r="W85" i="427"/>
  <c r="O85" i="427"/>
  <c r="R85" i="427"/>
  <c r="Q85" i="427"/>
  <c r="P85" i="427"/>
  <c r="M85" i="427"/>
  <c r="X85" i="427"/>
  <c r="L85" i="427"/>
  <c r="V85" i="427"/>
  <c r="K85" i="427"/>
  <c r="J85" i="427"/>
  <c r="U85" i="427"/>
  <c r="T85" i="427"/>
  <c r="S85" i="427"/>
  <c r="N85" i="427"/>
  <c r="X38" i="427"/>
  <c r="P38" i="427"/>
  <c r="W38" i="427"/>
  <c r="O38" i="427"/>
  <c r="V38" i="427"/>
  <c r="N38" i="427"/>
  <c r="U38" i="427"/>
  <c r="M38" i="427"/>
  <c r="T38" i="427"/>
  <c r="L38" i="427"/>
  <c r="R38" i="427"/>
  <c r="J38" i="427"/>
  <c r="S38" i="427"/>
  <c r="Q38" i="427"/>
  <c r="K38" i="427"/>
  <c r="X51" i="427"/>
  <c r="P51" i="427"/>
  <c r="W51" i="427"/>
  <c r="O51" i="427"/>
  <c r="V51" i="427"/>
  <c r="N51" i="427"/>
  <c r="U51" i="427"/>
  <c r="M51" i="427"/>
  <c r="T51" i="427"/>
  <c r="L51" i="427"/>
  <c r="R51" i="427"/>
  <c r="J51" i="427"/>
  <c r="S51" i="427"/>
  <c r="Q51" i="427"/>
  <c r="K51" i="427"/>
  <c r="T36" i="427"/>
  <c r="L36" i="427"/>
  <c r="Q36" i="427"/>
  <c r="X36" i="427"/>
  <c r="P36" i="427"/>
  <c r="V36" i="427"/>
  <c r="N36" i="427"/>
  <c r="S36" i="427"/>
  <c r="R36" i="427"/>
  <c r="O36" i="427"/>
  <c r="M36" i="427"/>
  <c r="K36" i="427"/>
  <c r="J36" i="427"/>
  <c r="W36" i="427"/>
  <c r="U36" i="427"/>
  <c r="K9" i="427"/>
  <c r="S9" i="427"/>
  <c r="L9" i="427"/>
  <c r="T9" i="427"/>
  <c r="N9" i="427"/>
  <c r="V9" i="427"/>
  <c r="O9" i="427"/>
  <c r="W9" i="427"/>
  <c r="P9" i="427"/>
  <c r="Q9" i="427"/>
  <c r="R9" i="427"/>
  <c r="U9" i="427"/>
  <c r="X9" i="427"/>
  <c r="M9" i="427"/>
  <c r="J9" i="427"/>
  <c r="M12" i="427"/>
  <c r="U12" i="427"/>
  <c r="N12" i="427"/>
  <c r="V12" i="427"/>
  <c r="P12" i="427"/>
  <c r="X12" i="427"/>
  <c r="Q12" i="427"/>
  <c r="L12" i="427"/>
  <c r="O12" i="427"/>
  <c r="R12" i="427"/>
  <c r="S12" i="427"/>
  <c r="T12" i="427"/>
  <c r="K12" i="427"/>
  <c r="W12" i="427"/>
  <c r="J12" i="427"/>
  <c r="T82" i="427"/>
  <c r="L82" i="427"/>
  <c r="S82" i="427"/>
  <c r="K82" i="427"/>
  <c r="X82" i="427"/>
  <c r="N82" i="427"/>
  <c r="R82" i="427"/>
  <c r="M82" i="427"/>
  <c r="J82" i="427"/>
  <c r="W82" i="427"/>
  <c r="V82" i="427"/>
  <c r="U82" i="427"/>
  <c r="O82" i="427"/>
  <c r="Q82" i="427"/>
  <c r="P82" i="427"/>
  <c r="S58" i="427"/>
  <c r="K58" i="427"/>
  <c r="X58" i="427"/>
  <c r="O58" i="427"/>
  <c r="W58" i="427"/>
  <c r="N58" i="427"/>
  <c r="V58" i="427"/>
  <c r="M58" i="427"/>
  <c r="U58" i="427"/>
  <c r="L58" i="427"/>
  <c r="T58" i="427"/>
  <c r="J58" i="427"/>
  <c r="Q58" i="427"/>
  <c r="R58" i="427"/>
  <c r="P58" i="427"/>
  <c r="V48" i="427"/>
  <c r="N48" i="427"/>
  <c r="U48" i="427"/>
  <c r="M48" i="427"/>
  <c r="T48" i="427"/>
  <c r="L48" i="427"/>
  <c r="S48" i="427"/>
  <c r="K48" i="427"/>
  <c r="X48" i="427"/>
  <c r="P48" i="427"/>
  <c r="R48" i="427"/>
  <c r="Q48" i="427"/>
  <c r="O48" i="427"/>
  <c r="J48" i="427"/>
  <c r="W48" i="427"/>
  <c r="U63" i="427"/>
  <c r="M63" i="427"/>
  <c r="R63" i="427"/>
  <c r="J63" i="427"/>
  <c r="Q63" i="427"/>
  <c r="X63" i="427"/>
  <c r="N63" i="427"/>
  <c r="W63" i="427"/>
  <c r="L63" i="427"/>
  <c r="O63" i="427"/>
  <c r="K63" i="427"/>
  <c r="V63" i="427"/>
  <c r="S63" i="427"/>
  <c r="P63" i="427"/>
  <c r="T63" i="427"/>
  <c r="W60" i="427"/>
  <c r="O60" i="427"/>
  <c r="T60" i="427"/>
  <c r="L60" i="427"/>
  <c r="V60" i="427"/>
  <c r="K60" i="427"/>
  <c r="U60" i="427"/>
  <c r="J60" i="427"/>
  <c r="S60" i="427"/>
  <c r="R60" i="427"/>
  <c r="Q60" i="427"/>
  <c r="N60" i="427"/>
  <c r="X60" i="427"/>
  <c r="P60" i="427"/>
  <c r="M60" i="427"/>
  <c r="X100" i="427"/>
  <c r="P100" i="427"/>
  <c r="V100" i="427"/>
  <c r="N100" i="427"/>
  <c r="U100" i="427"/>
  <c r="M100" i="427"/>
  <c r="T100" i="427"/>
  <c r="L100" i="427"/>
  <c r="R100" i="427"/>
  <c r="W100" i="427"/>
  <c r="S100" i="427"/>
  <c r="Q100" i="427"/>
  <c r="J100" i="427"/>
  <c r="O100" i="427"/>
  <c r="K100" i="427"/>
  <c r="V91" i="427"/>
  <c r="N91" i="427"/>
  <c r="W91" i="427"/>
  <c r="M91" i="427"/>
  <c r="X91" i="427"/>
  <c r="L91" i="427"/>
  <c r="U91" i="427"/>
  <c r="K91" i="427"/>
  <c r="P91" i="427"/>
  <c r="O91" i="427"/>
  <c r="J91" i="427"/>
  <c r="T91" i="427"/>
  <c r="R91" i="427"/>
  <c r="Q91" i="427"/>
  <c r="S91" i="427"/>
  <c r="J8" i="427"/>
  <c r="N8" i="427"/>
  <c r="V8" i="427"/>
  <c r="O8" i="427"/>
  <c r="W8" i="427"/>
  <c r="P8" i="427"/>
  <c r="X8" i="427"/>
  <c r="Q8" i="427"/>
  <c r="R8" i="427"/>
  <c r="K8" i="427"/>
  <c r="L8" i="427"/>
  <c r="M8" i="427"/>
  <c r="S8" i="427"/>
  <c r="U8" i="427"/>
  <c r="T8" i="427"/>
  <c r="N16" i="427"/>
  <c r="V16" i="427"/>
  <c r="Q16" i="427"/>
  <c r="J16" i="427"/>
  <c r="R16" i="427"/>
  <c r="L16" i="427"/>
  <c r="X16" i="427"/>
  <c r="O16" i="427"/>
  <c r="K16" i="427"/>
  <c r="M16" i="427"/>
  <c r="P16" i="427"/>
  <c r="S16" i="427"/>
  <c r="T16" i="427"/>
  <c r="W16" i="427"/>
  <c r="U16" i="427"/>
  <c r="N13" i="427"/>
  <c r="V13" i="427"/>
  <c r="O13" i="427"/>
  <c r="W13" i="427"/>
  <c r="Q13" i="427"/>
  <c r="J13" i="427"/>
  <c r="R13" i="427"/>
  <c r="T13" i="427"/>
  <c r="X13" i="427"/>
  <c r="U13" i="427"/>
  <c r="K13" i="427"/>
  <c r="L13" i="427"/>
  <c r="M13" i="427"/>
  <c r="S13" i="427"/>
  <c r="P13" i="427"/>
  <c r="S62" i="427"/>
  <c r="K62" i="427"/>
  <c r="X62" i="427"/>
  <c r="P62" i="427"/>
  <c r="W62" i="427"/>
  <c r="O62" i="427"/>
  <c r="V62" i="427"/>
  <c r="J62" i="427"/>
  <c r="U62" i="427"/>
  <c r="T62" i="427"/>
  <c r="R62" i="427"/>
  <c r="Q62" i="427"/>
  <c r="M62" i="427"/>
  <c r="N62" i="427"/>
  <c r="L62" i="427"/>
  <c r="W69" i="427"/>
  <c r="O69" i="427"/>
  <c r="V69" i="427"/>
  <c r="N69" i="427"/>
  <c r="U69" i="427"/>
  <c r="M69" i="427"/>
  <c r="T69" i="427"/>
  <c r="L69" i="427"/>
  <c r="S69" i="427"/>
  <c r="K69" i="427"/>
  <c r="R69" i="427"/>
  <c r="Q69" i="427"/>
  <c r="J69" i="427"/>
  <c r="X69" i="427"/>
  <c r="P69" i="427"/>
  <c r="R37" i="427"/>
  <c r="J37" i="427"/>
  <c r="X37" i="427"/>
  <c r="P37" i="427"/>
  <c r="W37" i="427"/>
  <c r="O37" i="427"/>
  <c r="V37" i="427"/>
  <c r="N37" i="427"/>
  <c r="T37" i="427"/>
  <c r="L37" i="427"/>
  <c r="U37" i="427"/>
  <c r="S37" i="427"/>
  <c r="Q37" i="427"/>
  <c r="M37" i="427"/>
  <c r="K37" i="427"/>
  <c r="HR89" i="427"/>
  <c r="X73" i="427"/>
  <c r="P73" i="427"/>
  <c r="T73" i="427"/>
  <c r="L73" i="427"/>
  <c r="W73" i="427"/>
  <c r="M73" i="427"/>
  <c r="V73" i="427"/>
  <c r="K73" i="427"/>
  <c r="U73" i="427"/>
  <c r="J73" i="427"/>
  <c r="S73" i="427"/>
  <c r="R73" i="427"/>
  <c r="Q73" i="427"/>
  <c r="O73" i="427"/>
  <c r="N73" i="427"/>
  <c r="N17" i="427"/>
  <c r="V17" i="427"/>
  <c r="Q17" i="427"/>
  <c r="K17" i="427"/>
  <c r="U17" i="427"/>
  <c r="M17" i="427"/>
  <c r="T17" i="427"/>
  <c r="L17" i="427"/>
  <c r="W17" i="427"/>
  <c r="X17" i="427"/>
  <c r="O17" i="427"/>
  <c r="P17" i="427"/>
  <c r="R17" i="427"/>
  <c r="J17" i="427"/>
  <c r="S17" i="427"/>
  <c r="Q88" i="427"/>
  <c r="W88" i="427"/>
  <c r="N88" i="427"/>
  <c r="V88" i="427"/>
  <c r="M88" i="427"/>
  <c r="R88" i="427"/>
  <c r="P88" i="427"/>
  <c r="O88" i="427"/>
  <c r="X88" i="427"/>
  <c r="K88" i="427"/>
  <c r="T88" i="427"/>
  <c r="L88" i="427"/>
  <c r="J88" i="427"/>
  <c r="U88" i="427"/>
  <c r="S88" i="427"/>
  <c r="W24" i="427"/>
  <c r="O24" i="427"/>
  <c r="V24" i="427"/>
  <c r="N24" i="427"/>
  <c r="U24" i="427"/>
  <c r="M24" i="427"/>
  <c r="T24" i="427"/>
  <c r="L24" i="427"/>
  <c r="S24" i="427"/>
  <c r="K24" i="427"/>
  <c r="R24" i="427"/>
  <c r="J24" i="427"/>
  <c r="Q24" i="427"/>
  <c r="P24" i="427"/>
  <c r="X24" i="427"/>
  <c r="GZ32" i="427"/>
  <c r="HM32" i="427" s="1"/>
  <c r="IH32" i="427" s="1"/>
  <c r="IR99" i="427"/>
  <c r="AA99" i="427" s="1"/>
  <c r="IS99" i="427"/>
  <c r="AB99" i="427" s="1"/>
  <c r="HU99" i="427"/>
  <c r="HR99" i="427"/>
  <c r="IR47" i="427"/>
  <c r="AA47" i="427" s="1"/>
  <c r="IS47" i="427"/>
  <c r="AB47" i="427" s="1"/>
  <c r="HU47" i="427"/>
  <c r="HR47" i="427"/>
  <c r="GZ96" i="427"/>
  <c r="HM96" i="427" s="1"/>
  <c r="IH96" i="427"/>
  <c r="GZ68" i="427"/>
  <c r="HM68" i="427" s="1"/>
  <c r="IH68" i="427"/>
  <c r="Q52" i="427"/>
  <c r="V52" i="427"/>
  <c r="N52" i="427"/>
  <c r="U52" i="427"/>
  <c r="M52" i="427"/>
  <c r="S52" i="427"/>
  <c r="K52" i="427"/>
  <c r="P52" i="427"/>
  <c r="O52" i="427"/>
  <c r="L52" i="427"/>
  <c r="J52" i="427"/>
  <c r="X52" i="427"/>
  <c r="T52" i="427"/>
  <c r="W52" i="427"/>
  <c r="R52" i="427"/>
  <c r="E19" i="427"/>
  <c r="BE19" i="427"/>
  <c r="IR16" i="427"/>
  <c r="AA16" i="427" s="1"/>
  <c r="IS16" i="427"/>
  <c r="AB16" i="427" s="1"/>
  <c r="HU16" i="427"/>
  <c r="HR16" i="427"/>
  <c r="EF25" i="102"/>
  <c r="AK25" i="102"/>
  <c r="AL25" i="102"/>
  <c r="EJ25" i="102"/>
  <c r="AD25" i="102" s="1"/>
  <c r="AI25" i="102"/>
  <c r="AL21" i="102"/>
  <c r="EF21" i="102"/>
  <c r="AK21" i="102"/>
  <c r="EJ21" i="102"/>
  <c r="AD21" i="102" s="1"/>
  <c r="AI21" i="102"/>
  <c r="IQ80" i="427"/>
  <c r="Z80" i="427" s="1"/>
  <c r="GZ54" i="427"/>
  <c r="HM54" i="427" s="1"/>
  <c r="IH54" i="427" s="1"/>
  <c r="E53" i="427"/>
  <c r="BE53" i="427"/>
  <c r="GZ49" i="427"/>
  <c r="HM49" i="427" s="1"/>
  <c r="IH49" i="427"/>
  <c r="V74" i="427"/>
  <c r="N74" i="427"/>
  <c r="R74" i="427"/>
  <c r="J74" i="427"/>
  <c r="T74" i="427"/>
  <c r="S74" i="427"/>
  <c r="Q74" i="427"/>
  <c r="P74" i="427"/>
  <c r="O74" i="427"/>
  <c r="W74" i="427"/>
  <c r="U74" i="427"/>
  <c r="L74" i="427"/>
  <c r="X74" i="427"/>
  <c r="M74" i="427"/>
  <c r="K74" i="427"/>
  <c r="S71" i="427"/>
  <c r="K71" i="427"/>
  <c r="R71" i="427"/>
  <c r="J71" i="427"/>
  <c r="Q71" i="427"/>
  <c r="X71" i="427"/>
  <c r="P71" i="427"/>
  <c r="W71" i="427"/>
  <c r="O71" i="427"/>
  <c r="U71" i="427"/>
  <c r="T71" i="427"/>
  <c r="M71" i="427"/>
  <c r="V71" i="427"/>
  <c r="N71" i="427"/>
  <c r="L71" i="427"/>
  <c r="GZ95" i="427"/>
  <c r="HM95" i="427" s="1"/>
  <c r="IH95" i="427"/>
  <c r="EF77" i="102"/>
  <c r="AK77" i="102"/>
  <c r="AL77" i="102"/>
  <c r="EJ77" i="102"/>
  <c r="AD77" i="102" s="1"/>
  <c r="AI77" i="102"/>
  <c r="GZ84" i="427"/>
  <c r="HM84" i="427" s="1"/>
  <c r="IH84" i="427" s="1"/>
  <c r="AO30" i="102"/>
  <c r="AB30" i="102"/>
  <c r="C30" i="427" s="1"/>
  <c r="HX47" i="427"/>
  <c r="IC47" i="427"/>
  <c r="ID47" i="427"/>
  <c r="ID72" i="427"/>
  <c r="IC72" i="427"/>
  <c r="HX72" i="427"/>
  <c r="AO19" i="102"/>
  <c r="AB19" i="102"/>
  <c r="C19" i="427" s="1"/>
  <c r="HS25" i="427"/>
  <c r="IE25" i="427"/>
  <c r="HV25" i="427"/>
  <c r="GZ11" i="427"/>
  <c r="HM11" i="427" s="1"/>
  <c r="IH11" i="427" s="1"/>
  <c r="S83" i="427"/>
  <c r="K83" i="427"/>
  <c r="V83" i="427"/>
  <c r="M83" i="427"/>
  <c r="U83" i="427"/>
  <c r="L83" i="427"/>
  <c r="W83" i="427"/>
  <c r="R83" i="427"/>
  <c r="Q83" i="427"/>
  <c r="P83" i="427"/>
  <c r="N83" i="427"/>
  <c r="J83" i="427"/>
  <c r="X83" i="427"/>
  <c r="T83" i="427"/>
  <c r="O83" i="427"/>
  <c r="IR93" i="427"/>
  <c r="AA93" i="427" s="1"/>
  <c r="HU53" i="427"/>
  <c r="AO53" i="102"/>
  <c r="AB53" i="102"/>
  <c r="C53" i="427" s="1"/>
  <c r="W65" i="427"/>
  <c r="O65" i="427"/>
  <c r="S65" i="427"/>
  <c r="K65" i="427"/>
  <c r="X65" i="427"/>
  <c r="M65" i="427"/>
  <c r="V65" i="427"/>
  <c r="L65" i="427"/>
  <c r="T65" i="427"/>
  <c r="P65" i="427"/>
  <c r="U65" i="427"/>
  <c r="R65" i="427"/>
  <c r="Q65" i="427"/>
  <c r="N65" i="427"/>
  <c r="J65" i="427"/>
  <c r="IE31" i="427"/>
  <c r="HV31" i="427"/>
  <c r="HS31" i="427"/>
  <c r="IQ31" i="427"/>
  <c r="Z31" i="427" s="1"/>
  <c r="EF14" i="102"/>
  <c r="AK14" i="102"/>
  <c r="AL14" i="102"/>
  <c r="EJ14" i="102"/>
  <c r="AD14" i="102" s="1"/>
  <c r="AI14" i="102"/>
  <c r="IE80" i="427"/>
  <c r="HV80" i="427"/>
  <c r="HS80" i="427"/>
  <c r="BE30" i="427"/>
  <c r="E30" i="427"/>
  <c r="GZ66" i="427"/>
  <c r="HM66" i="427" s="1"/>
  <c r="IH66" i="427"/>
  <c r="R46" i="427"/>
  <c r="J46" i="427"/>
  <c r="Q46" i="427"/>
  <c r="X46" i="427"/>
  <c r="P46" i="427"/>
  <c r="W46" i="427"/>
  <c r="O46" i="427"/>
  <c r="T46" i="427"/>
  <c r="L46" i="427"/>
  <c r="V46" i="427"/>
  <c r="U46" i="427"/>
  <c r="S46" i="427"/>
  <c r="M46" i="427"/>
  <c r="N46" i="427"/>
  <c r="K46" i="427"/>
  <c r="GZ97" i="427"/>
  <c r="HM97" i="427" s="1"/>
  <c r="IH97" i="427" s="1"/>
  <c r="S87" i="427"/>
  <c r="K87" i="427"/>
  <c r="Q87" i="427"/>
  <c r="X87" i="427"/>
  <c r="N87" i="427"/>
  <c r="W87" i="427"/>
  <c r="M87" i="427"/>
  <c r="T87" i="427"/>
  <c r="P87" i="427"/>
  <c r="O87" i="427"/>
  <c r="L87" i="427"/>
  <c r="J87" i="427"/>
  <c r="V87" i="427"/>
  <c r="U87" i="427"/>
  <c r="R87" i="427"/>
  <c r="AO75" i="102"/>
  <c r="AB75" i="102"/>
  <c r="C75" i="427" s="1"/>
  <c r="AO47" i="102"/>
  <c r="AB47" i="102"/>
  <c r="C47" i="427" s="1"/>
  <c r="ID43" i="427"/>
  <c r="IC43" i="427"/>
  <c r="HX43" i="427"/>
  <c r="EF59" i="102"/>
  <c r="AK59" i="102"/>
  <c r="AL59" i="102"/>
  <c r="EJ59" i="102"/>
  <c r="AD59" i="102" s="1"/>
  <c r="AI59" i="102"/>
  <c r="IS30" i="427"/>
  <c r="AB30" i="427" s="1"/>
  <c r="IR30" i="427"/>
  <c r="AA30" i="427" s="1"/>
  <c r="HR30" i="427"/>
  <c r="HU30" i="427"/>
  <c r="W26" i="427"/>
  <c r="O26" i="427"/>
  <c r="V26" i="427"/>
  <c r="N26" i="427"/>
  <c r="U26" i="427"/>
  <c r="M26" i="427"/>
  <c r="T26" i="427"/>
  <c r="L26" i="427"/>
  <c r="S26" i="427"/>
  <c r="K26" i="427"/>
  <c r="R26" i="427"/>
  <c r="J26" i="427"/>
  <c r="X26" i="427"/>
  <c r="Q26" i="427"/>
  <c r="P26" i="427"/>
  <c r="N18" i="427"/>
  <c r="V18" i="427"/>
  <c r="Q18" i="427"/>
  <c r="R18" i="427"/>
  <c r="J18" i="427"/>
  <c r="P18" i="427"/>
  <c r="S18" i="427"/>
  <c r="T18" i="427"/>
  <c r="K18" i="427"/>
  <c r="U18" i="427"/>
  <c r="L18" i="427"/>
  <c r="W18" i="427"/>
  <c r="M18" i="427"/>
  <c r="X18" i="427"/>
  <c r="O18" i="427"/>
  <c r="V39" i="427"/>
  <c r="N39" i="427"/>
  <c r="U39" i="427"/>
  <c r="M39" i="427"/>
  <c r="T39" i="427"/>
  <c r="L39" i="427"/>
  <c r="S39" i="427"/>
  <c r="K39" i="427"/>
  <c r="R39" i="427"/>
  <c r="J39" i="427"/>
  <c r="X39" i="427"/>
  <c r="P39" i="427"/>
  <c r="Q39" i="427"/>
  <c r="O39" i="427"/>
  <c r="W39" i="427"/>
  <c r="AO27" i="102"/>
  <c r="AB27" i="102"/>
  <c r="C27" i="427" s="1"/>
  <c r="IE14" i="427"/>
  <c r="HV14" i="427"/>
  <c r="HS14" i="427"/>
  <c r="X79" i="427"/>
  <c r="P79" i="427"/>
  <c r="W79" i="427"/>
  <c r="O79" i="427"/>
  <c r="V79" i="427"/>
  <c r="N79" i="427"/>
  <c r="T79" i="427"/>
  <c r="L79" i="427"/>
  <c r="K79" i="427"/>
  <c r="J79" i="427"/>
  <c r="U79" i="427"/>
  <c r="S79" i="427"/>
  <c r="R79" i="427"/>
  <c r="Q79" i="427"/>
  <c r="M79" i="427"/>
  <c r="IC44" i="427"/>
  <c r="ID44" i="427"/>
  <c r="HX44" i="427"/>
  <c r="IG31" i="427"/>
  <c r="AL28" i="102"/>
  <c r="EF28" i="102"/>
  <c r="AK28" i="102"/>
  <c r="EJ28" i="102"/>
  <c r="AD28" i="102" s="1"/>
  <c r="AI28" i="102"/>
  <c r="IR28" i="427"/>
  <c r="AA28" i="427" s="1"/>
  <c r="HR28" i="427"/>
  <c r="GZ81" i="427"/>
  <c r="HM81" i="427" s="1"/>
  <c r="IH81" i="427"/>
  <c r="IR75" i="427"/>
  <c r="AA75" i="427" s="1"/>
  <c r="IS75" i="427"/>
  <c r="AB75" i="427" s="1"/>
  <c r="HR75" i="427"/>
  <c r="HU75" i="427"/>
  <c r="ID19" i="427"/>
  <c r="IC19" i="427"/>
  <c r="HX19" i="427"/>
  <c r="BE75" i="427"/>
  <c r="E75" i="427"/>
  <c r="E47" i="427"/>
  <c r="BE47" i="427"/>
  <c r="EF29" i="102"/>
  <c r="AK29" i="102"/>
  <c r="AL29" i="102"/>
  <c r="EJ29" i="102"/>
  <c r="AD29" i="102" s="1"/>
  <c r="AI29" i="102"/>
  <c r="ID93" i="427"/>
  <c r="IC93" i="427"/>
  <c r="HX93" i="427"/>
  <c r="E93" i="427"/>
  <c r="BE93" i="427"/>
  <c r="HX92" i="427"/>
  <c r="IC92" i="427"/>
  <c r="ID92" i="427"/>
  <c r="EF67" i="102"/>
  <c r="AK67" i="102"/>
  <c r="AL67" i="102"/>
  <c r="EJ67" i="102"/>
  <c r="AD67" i="102" s="1"/>
  <c r="AI67" i="102"/>
  <c r="HV77" i="427"/>
  <c r="IE77" i="427"/>
  <c r="HS77" i="427"/>
  <c r="IH61" i="427"/>
  <c r="GZ61" i="427"/>
  <c r="HM61" i="427" s="1"/>
  <c r="BE27" i="427"/>
  <c r="E27" i="427"/>
  <c r="IS57" i="427"/>
  <c r="AB57" i="427" s="1"/>
  <c r="IR57" i="427"/>
  <c r="AA57" i="427" s="1"/>
  <c r="HU57" i="427"/>
  <c r="HR57" i="427"/>
  <c r="Q23" i="427"/>
  <c r="X23" i="427"/>
  <c r="P23" i="427"/>
  <c r="W23" i="427"/>
  <c r="O23" i="427"/>
  <c r="V23" i="427"/>
  <c r="N23" i="427"/>
  <c r="U23" i="427"/>
  <c r="M23" i="427"/>
  <c r="T23" i="427"/>
  <c r="L23" i="427"/>
  <c r="S23" i="427"/>
  <c r="R23" i="427"/>
  <c r="K23" i="427"/>
  <c r="J23" i="427"/>
  <c r="AK80" i="102"/>
  <c r="AL80" i="102"/>
  <c r="EF80" i="102"/>
  <c r="EJ80" i="102"/>
  <c r="AD80" i="102" s="1"/>
  <c r="AI80" i="102"/>
  <c r="HX53" i="427"/>
  <c r="IC53" i="427"/>
  <c r="ID53" i="427"/>
  <c r="HS28" i="427"/>
  <c r="IE28" i="427"/>
  <c r="HV28" i="427"/>
  <c r="IR56" i="427"/>
  <c r="AA56" i="427" s="1"/>
  <c r="IS56" i="427"/>
  <c r="AB56" i="427" s="1"/>
  <c r="HU56" i="427"/>
  <c r="HR56" i="427"/>
  <c r="IA14" i="427"/>
  <c r="IA31" i="427"/>
  <c r="ID75" i="427"/>
  <c r="HX75" i="427"/>
  <c r="IC75" i="427"/>
  <c r="R41" i="427"/>
  <c r="J41" i="427"/>
  <c r="Q41" i="427"/>
  <c r="X41" i="427"/>
  <c r="P41" i="427"/>
  <c r="W41" i="427"/>
  <c r="O41" i="427"/>
  <c r="V41" i="427"/>
  <c r="N41" i="427"/>
  <c r="T41" i="427"/>
  <c r="L41" i="427"/>
  <c r="U41" i="427"/>
  <c r="S41" i="427"/>
  <c r="M41" i="427"/>
  <c r="K41" i="427"/>
  <c r="HS29" i="427"/>
  <c r="IE29" i="427"/>
  <c r="HV29" i="427"/>
  <c r="IQ29" i="427"/>
  <c r="Z29" i="427" s="1"/>
  <c r="IA29" i="427"/>
  <c r="GZ90" i="427"/>
  <c r="HM90" i="427" s="1"/>
  <c r="IH90" i="427"/>
  <c r="HS59" i="427"/>
  <c r="HV59" i="427"/>
  <c r="IE59" i="427"/>
  <c r="IQ59" i="427"/>
  <c r="Z59" i="427" s="1"/>
  <c r="IS92" i="427"/>
  <c r="AB92" i="427" s="1"/>
  <c r="HU43" i="427"/>
  <c r="AO93" i="102"/>
  <c r="AB93" i="102"/>
  <c r="C93" i="427" s="1"/>
  <c r="AO44" i="102"/>
  <c r="AB44" i="102"/>
  <c r="C44" i="427" s="1"/>
  <c r="X98" i="427"/>
  <c r="P98" i="427"/>
  <c r="W98" i="427"/>
  <c r="O98" i="427"/>
  <c r="U98" i="427"/>
  <c r="M98" i="427"/>
  <c r="K98" i="427"/>
  <c r="T98" i="427"/>
  <c r="Q98" i="427"/>
  <c r="V98" i="427"/>
  <c r="R98" i="427"/>
  <c r="L98" i="427"/>
  <c r="N98" i="427"/>
  <c r="J98" i="427"/>
  <c r="S98" i="427"/>
  <c r="IS53" i="427"/>
  <c r="AB53" i="427" s="1"/>
  <c r="V33" i="427"/>
  <c r="N33" i="427"/>
  <c r="U33" i="427"/>
  <c r="M33" i="427"/>
  <c r="T33" i="427"/>
  <c r="L33" i="427"/>
  <c r="S33" i="427"/>
  <c r="K33" i="427"/>
  <c r="R33" i="427"/>
  <c r="J33" i="427"/>
  <c r="Q33" i="427"/>
  <c r="P33" i="427"/>
  <c r="O33" i="427"/>
  <c r="X33" i="427"/>
  <c r="W33" i="427"/>
  <c r="HU44" i="427"/>
  <c r="E56" i="427"/>
  <c r="BE56" i="427"/>
  <c r="U70" i="427"/>
  <c r="M70" i="427"/>
  <c r="T70" i="427"/>
  <c r="L70" i="427"/>
  <c r="S70" i="427"/>
  <c r="K70" i="427"/>
  <c r="R70" i="427"/>
  <c r="J70" i="427"/>
  <c r="Q70" i="427"/>
  <c r="N70" i="427"/>
  <c r="X70" i="427"/>
  <c r="P70" i="427"/>
  <c r="W70" i="427"/>
  <c r="V70" i="427"/>
  <c r="O70" i="427"/>
  <c r="HX57" i="427"/>
  <c r="ID57" i="427"/>
  <c r="IC57" i="427"/>
  <c r="AO92" i="102"/>
  <c r="AB92" i="102"/>
  <c r="C92" i="427" s="1"/>
  <c r="IG77" i="427"/>
  <c r="E57" i="427"/>
  <c r="BE57" i="427"/>
  <c r="R78" i="427"/>
  <c r="J78" i="427"/>
  <c r="V78" i="427"/>
  <c r="N78" i="427"/>
  <c r="W78" i="427"/>
  <c r="L78" i="427"/>
  <c r="U78" i="427"/>
  <c r="K78" i="427"/>
  <c r="T78" i="427"/>
  <c r="S78" i="427"/>
  <c r="Q78" i="427"/>
  <c r="X78" i="427"/>
  <c r="P78" i="427"/>
  <c r="O78" i="427"/>
  <c r="M78" i="427"/>
  <c r="HS94" i="427"/>
  <c r="HV94" i="427"/>
  <c r="IE94" i="427"/>
  <c r="IQ94" i="427"/>
  <c r="Z94" i="427" s="1"/>
  <c r="GZ99" i="427"/>
  <c r="HM99" i="427" s="1"/>
  <c r="IH99" i="427"/>
  <c r="IE89" i="427"/>
  <c r="HV89" i="427"/>
  <c r="HS89" i="427"/>
  <c r="IR89" i="427" s="1"/>
  <c r="AA89" i="427" s="1"/>
  <c r="IQ77" i="427"/>
  <c r="Z77" i="427" s="1"/>
  <c r="IG89" i="427"/>
  <c r="IR72" i="427"/>
  <c r="AA72" i="427" s="1"/>
  <c r="IS72" i="427"/>
  <c r="AB72" i="427" s="1"/>
  <c r="HU72" i="427"/>
  <c r="HR72" i="427"/>
  <c r="IC30" i="427"/>
  <c r="HX30" i="427"/>
  <c r="ID30" i="427"/>
  <c r="IA25" i="427"/>
  <c r="E72" i="427"/>
  <c r="BE72" i="427"/>
  <c r="IR92" i="427"/>
  <c r="AA92" i="427" s="1"/>
  <c r="IS43" i="427"/>
  <c r="AB43" i="427" s="1"/>
  <c r="AO43" i="102"/>
  <c r="AB43" i="102"/>
  <c r="C43" i="427" s="1"/>
  <c r="W20" i="427"/>
  <c r="O20" i="427"/>
  <c r="V20" i="427"/>
  <c r="N20" i="427"/>
  <c r="U20" i="427"/>
  <c r="M20" i="427"/>
  <c r="T20" i="427"/>
  <c r="L20" i="427"/>
  <c r="S20" i="427"/>
  <c r="K20" i="427"/>
  <c r="R20" i="427"/>
  <c r="J20" i="427"/>
  <c r="X20" i="427"/>
  <c r="Q20" i="427"/>
  <c r="P20" i="427"/>
  <c r="BE44" i="427"/>
  <c r="E44" i="427"/>
  <c r="IE67" i="427"/>
  <c r="HV67" i="427"/>
  <c r="HS67" i="427"/>
  <c r="IA67" i="427"/>
  <c r="IQ67" i="427"/>
  <c r="Z67" i="427" s="1"/>
  <c r="ID27" i="427"/>
  <c r="IC27" i="427"/>
  <c r="HX27" i="427"/>
  <c r="X42" i="427"/>
  <c r="P42" i="427"/>
  <c r="W42" i="427"/>
  <c r="O42" i="427"/>
  <c r="V42" i="427"/>
  <c r="N42" i="427"/>
  <c r="U42" i="427"/>
  <c r="M42" i="427"/>
  <c r="T42" i="427"/>
  <c r="L42" i="427"/>
  <c r="R42" i="427"/>
  <c r="J42" i="427"/>
  <c r="S42" i="427"/>
  <c r="Q42" i="427"/>
  <c r="K42" i="427"/>
  <c r="IS44" i="427"/>
  <c r="AB44" i="427" s="1"/>
  <c r="GZ40" i="427"/>
  <c r="HM40" i="427" s="1"/>
  <c r="IH40" i="427" s="1"/>
  <c r="GZ76" i="427"/>
  <c r="HM76" i="427" s="1"/>
  <c r="IH76" i="427" s="1"/>
  <c r="U86" i="427"/>
  <c r="M86" i="427"/>
  <c r="X86" i="427"/>
  <c r="O86" i="427"/>
  <c r="W86" i="427"/>
  <c r="N86" i="427"/>
  <c r="P86" i="427"/>
  <c r="K86" i="427"/>
  <c r="V86" i="427"/>
  <c r="J86" i="427"/>
  <c r="T86" i="427"/>
  <c r="S86" i="427"/>
  <c r="R86" i="427"/>
  <c r="Q86" i="427"/>
  <c r="L86" i="427"/>
  <c r="BE92" i="427"/>
  <c r="E92" i="427"/>
  <c r="IH22" i="427"/>
  <c r="GZ22" i="427"/>
  <c r="HM22" i="427" s="1"/>
  <c r="AO57" i="102"/>
  <c r="AB57" i="102"/>
  <c r="C57" i="427" s="1"/>
  <c r="EF94" i="102"/>
  <c r="AK94" i="102"/>
  <c r="AL94" i="102"/>
  <c r="EJ94" i="102"/>
  <c r="AD94" i="102" s="1"/>
  <c r="AI94" i="102"/>
  <c r="IH55" i="427"/>
  <c r="GZ55" i="427"/>
  <c r="HM55" i="427" s="1"/>
  <c r="EF89" i="102"/>
  <c r="AK89" i="102"/>
  <c r="AL89" i="102"/>
  <c r="EJ89" i="102"/>
  <c r="AD89" i="102" s="1"/>
  <c r="AI89" i="102"/>
  <c r="IC56" i="427"/>
  <c r="HX56" i="427"/>
  <c r="ID56" i="427"/>
  <c r="IR25" i="427"/>
  <c r="AA25" i="427" s="1"/>
  <c r="IS25" i="427"/>
  <c r="AB25" i="427" s="1"/>
  <c r="HU25" i="427"/>
  <c r="HR25" i="427"/>
  <c r="AO56" i="102"/>
  <c r="AB56" i="102"/>
  <c r="C56" i="427" s="1"/>
  <c r="IH64" i="427"/>
  <c r="GZ64" i="427"/>
  <c r="HM64" i="427" s="1"/>
  <c r="IQ14" i="427"/>
  <c r="Z14" i="427" s="1"/>
  <c r="GZ35" i="427"/>
  <c r="HM35" i="427" s="1"/>
  <c r="IH35" i="427"/>
  <c r="IE21" i="427"/>
  <c r="HV21" i="427"/>
  <c r="HS21" i="427"/>
  <c r="IQ21" i="427"/>
  <c r="Z21" i="427" s="1"/>
  <c r="IG21" i="427"/>
  <c r="AO72" i="102"/>
  <c r="AB72" i="102"/>
  <c r="C72" i="427" s="1"/>
  <c r="IR43" i="427"/>
  <c r="AA43" i="427" s="1"/>
  <c r="BE43" i="427"/>
  <c r="E43" i="427"/>
  <c r="AK31" i="102"/>
  <c r="AL31" i="102"/>
  <c r="EF31" i="102"/>
  <c r="EJ31" i="102"/>
  <c r="AD31" i="102" s="1"/>
  <c r="AI31" i="102"/>
  <c r="IR44" i="427"/>
  <c r="AA44" i="427" s="1"/>
  <c r="S97" i="427" l="1"/>
  <c r="K97" i="427"/>
  <c r="Q97" i="427"/>
  <c r="V97" i="427"/>
  <c r="N97" i="427"/>
  <c r="X97" i="427"/>
  <c r="L97" i="427"/>
  <c r="U97" i="427"/>
  <c r="R97" i="427"/>
  <c r="O97" i="427"/>
  <c r="M97" i="427"/>
  <c r="J97" i="427"/>
  <c r="P97" i="427"/>
  <c r="W97" i="427"/>
  <c r="T97" i="427"/>
  <c r="X32" i="427"/>
  <c r="P32" i="427"/>
  <c r="W32" i="427"/>
  <c r="O32" i="427"/>
  <c r="V32" i="427"/>
  <c r="N32" i="427"/>
  <c r="U32" i="427"/>
  <c r="M32" i="427"/>
  <c r="T32" i="427"/>
  <c r="L32" i="427"/>
  <c r="S32" i="427"/>
  <c r="K32" i="427"/>
  <c r="R32" i="427"/>
  <c r="Q32" i="427"/>
  <c r="J32" i="427"/>
  <c r="Q84" i="427"/>
  <c r="S84" i="427"/>
  <c r="J84" i="427"/>
  <c r="R84" i="427"/>
  <c r="T84" i="427"/>
  <c r="O84" i="427"/>
  <c r="N84" i="427"/>
  <c r="X84" i="427"/>
  <c r="M84" i="427"/>
  <c r="V84" i="427"/>
  <c r="U84" i="427"/>
  <c r="P84" i="427"/>
  <c r="L84" i="427"/>
  <c r="K84" i="427"/>
  <c r="W84" i="427"/>
  <c r="U54" i="427"/>
  <c r="M54" i="427"/>
  <c r="T54" i="427"/>
  <c r="L54" i="427"/>
  <c r="R54" i="427"/>
  <c r="J54" i="427"/>
  <c r="Q54" i="427"/>
  <c r="W54" i="427"/>
  <c r="O54" i="427"/>
  <c r="K54" i="427"/>
  <c r="X54" i="427"/>
  <c r="V54" i="427"/>
  <c r="P54" i="427"/>
  <c r="N54" i="427"/>
  <c r="S54" i="427"/>
  <c r="R76" i="427"/>
  <c r="J76" i="427"/>
  <c r="X76" i="427"/>
  <c r="P76" i="427"/>
  <c r="W76" i="427"/>
  <c r="O76" i="427"/>
  <c r="V76" i="427"/>
  <c r="N76" i="427"/>
  <c r="U76" i="427"/>
  <c r="T76" i="427"/>
  <c r="S76" i="427"/>
  <c r="Q76" i="427"/>
  <c r="M76" i="427"/>
  <c r="L76" i="427"/>
  <c r="K76" i="427"/>
  <c r="T40" i="427"/>
  <c r="L40" i="427"/>
  <c r="S40" i="427"/>
  <c r="K40" i="427"/>
  <c r="R40" i="427"/>
  <c r="J40" i="427"/>
  <c r="Q40" i="427"/>
  <c r="X40" i="427"/>
  <c r="P40" i="427"/>
  <c r="V40" i="427"/>
  <c r="N40" i="427"/>
  <c r="O40" i="427"/>
  <c r="M40" i="427"/>
  <c r="W40" i="427"/>
  <c r="U40" i="427"/>
  <c r="E94" i="427"/>
  <c r="BE94" i="427"/>
  <c r="IS67" i="427"/>
  <c r="AB67" i="427" s="1"/>
  <c r="IR67" i="427"/>
  <c r="AA67" i="427" s="1"/>
  <c r="HU67" i="427"/>
  <c r="HR67" i="427"/>
  <c r="HX59" i="427"/>
  <c r="ID59" i="427"/>
  <c r="IC59" i="427"/>
  <c r="AO28" i="102"/>
  <c r="AB28" i="102"/>
  <c r="C28" i="427" s="1"/>
  <c r="HX14" i="427"/>
  <c r="ID14" i="427"/>
  <c r="IC14" i="427"/>
  <c r="ID25" i="427"/>
  <c r="IC25" i="427"/>
  <c r="HX25" i="427"/>
  <c r="IR80" i="427"/>
  <c r="AA80" i="427" s="1"/>
  <c r="IS80" i="427"/>
  <c r="AB80" i="427" s="1"/>
  <c r="HU80" i="427"/>
  <c r="HR80" i="427"/>
  <c r="Q68" i="427"/>
  <c r="X68" i="427"/>
  <c r="P68" i="427"/>
  <c r="W68" i="427"/>
  <c r="O68" i="427"/>
  <c r="V68" i="427"/>
  <c r="N68" i="427"/>
  <c r="U68" i="427"/>
  <c r="M68" i="427"/>
  <c r="T68" i="427"/>
  <c r="S68" i="427"/>
  <c r="L68" i="427"/>
  <c r="R68" i="427"/>
  <c r="K68" i="427"/>
  <c r="J68" i="427"/>
  <c r="GZ19" i="427"/>
  <c r="HM19" i="427" s="1"/>
  <c r="IH19" i="427"/>
  <c r="U90" i="427"/>
  <c r="M90" i="427"/>
  <c r="S90" i="427"/>
  <c r="J90" i="427"/>
  <c r="R90" i="427"/>
  <c r="W90" i="427"/>
  <c r="K90" i="427"/>
  <c r="V90" i="427"/>
  <c r="T90" i="427"/>
  <c r="P90" i="427"/>
  <c r="X90" i="427"/>
  <c r="Q90" i="427"/>
  <c r="O90" i="427"/>
  <c r="N90" i="427"/>
  <c r="L90" i="427"/>
  <c r="U61" i="427"/>
  <c r="M61" i="427"/>
  <c r="R61" i="427"/>
  <c r="J61" i="427"/>
  <c r="Q61" i="427"/>
  <c r="X61" i="427"/>
  <c r="L61" i="427"/>
  <c r="W61" i="427"/>
  <c r="K61" i="427"/>
  <c r="V61" i="427"/>
  <c r="T61" i="427"/>
  <c r="S61" i="427"/>
  <c r="O61" i="427"/>
  <c r="P61" i="427"/>
  <c r="N61" i="427"/>
  <c r="BE28" i="427"/>
  <c r="E28" i="427"/>
  <c r="AO14" i="102"/>
  <c r="AB14" i="102"/>
  <c r="C14" i="427" s="1"/>
  <c r="AO21" i="102"/>
  <c r="AB21" i="102"/>
  <c r="C21" i="427" s="1"/>
  <c r="E59" i="427"/>
  <c r="BE59" i="427"/>
  <c r="E89" i="427"/>
  <c r="BE89" i="427"/>
  <c r="ID67" i="427"/>
  <c r="IC67" i="427"/>
  <c r="HX67" i="427"/>
  <c r="IH72" i="427"/>
  <c r="GZ72" i="427"/>
  <c r="HM72" i="427" s="1"/>
  <c r="IC28" i="427"/>
  <c r="ID28" i="427"/>
  <c r="HX28" i="427"/>
  <c r="HX77" i="427"/>
  <c r="IC77" i="427"/>
  <c r="ID77" i="427"/>
  <c r="AO29" i="102"/>
  <c r="AB29" i="102"/>
  <c r="C29" i="427" s="1"/>
  <c r="GZ75" i="427"/>
  <c r="HM75" i="427" s="1"/>
  <c r="IH75" i="427"/>
  <c r="V81" i="427"/>
  <c r="N81" i="427"/>
  <c r="U81" i="427"/>
  <c r="M81" i="427"/>
  <c r="W81" i="427"/>
  <c r="K81" i="427"/>
  <c r="T81" i="427"/>
  <c r="J81" i="427"/>
  <c r="S81" i="427"/>
  <c r="R81" i="427"/>
  <c r="Q81" i="427"/>
  <c r="X81" i="427"/>
  <c r="P81" i="427"/>
  <c r="L81" i="427"/>
  <c r="O81" i="427"/>
  <c r="U66" i="427"/>
  <c r="M66" i="427"/>
  <c r="T66" i="427"/>
  <c r="L66" i="427"/>
  <c r="S66" i="427"/>
  <c r="K66" i="427"/>
  <c r="R66" i="427"/>
  <c r="J66" i="427"/>
  <c r="Q66" i="427"/>
  <c r="V66" i="427"/>
  <c r="P66" i="427"/>
  <c r="N66" i="427"/>
  <c r="X66" i="427"/>
  <c r="W66" i="427"/>
  <c r="O66" i="427"/>
  <c r="E14" i="427"/>
  <c r="BE14" i="427"/>
  <c r="X95" i="427"/>
  <c r="P95" i="427"/>
  <c r="V95" i="427"/>
  <c r="N95" i="427"/>
  <c r="Q95" i="427"/>
  <c r="O95" i="427"/>
  <c r="M95" i="427"/>
  <c r="U95" i="427"/>
  <c r="L95" i="427"/>
  <c r="K95" i="427"/>
  <c r="W95" i="427"/>
  <c r="T95" i="427"/>
  <c r="J95" i="427"/>
  <c r="S95" i="427"/>
  <c r="R95" i="427"/>
  <c r="T49" i="427"/>
  <c r="L49" i="427"/>
  <c r="S49" i="427"/>
  <c r="K49" i="427"/>
  <c r="R49" i="427"/>
  <c r="J49" i="427"/>
  <c r="Q49" i="427"/>
  <c r="V49" i="427"/>
  <c r="N49" i="427"/>
  <c r="W49" i="427"/>
  <c r="U49" i="427"/>
  <c r="P49" i="427"/>
  <c r="O49" i="427"/>
  <c r="M49" i="427"/>
  <c r="X49" i="427"/>
  <c r="BE21" i="427"/>
  <c r="E21" i="427"/>
  <c r="S96" i="427"/>
  <c r="K96" i="427"/>
  <c r="P96" i="427"/>
  <c r="W96" i="427"/>
  <c r="N96" i="427"/>
  <c r="R96" i="427"/>
  <c r="Q96" i="427"/>
  <c r="O96" i="427"/>
  <c r="L96" i="427"/>
  <c r="M96" i="427"/>
  <c r="J96" i="427"/>
  <c r="X96" i="427"/>
  <c r="V96" i="427"/>
  <c r="U96" i="427"/>
  <c r="T96" i="427"/>
  <c r="AO94" i="102"/>
  <c r="AB94" i="102"/>
  <c r="C94" i="427" s="1"/>
  <c r="GZ47" i="427"/>
  <c r="HM47" i="427" s="1"/>
  <c r="IH47" i="427" s="1"/>
  <c r="GZ43" i="427"/>
  <c r="HM43" i="427" s="1"/>
  <c r="IH43" i="427"/>
  <c r="GZ92" i="427"/>
  <c r="HM92" i="427" s="1"/>
  <c r="IH92" i="427" s="1"/>
  <c r="AO31" i="102"/>
  <c r="AB31" i="102"/>
  <c r="C31" i="427" s="1"/>
  <c r="IS94" i="427"/>
  <c r="AB94" i="427" s="1"/>
  <c r="IR94" i="427"/>
  <c r="AA94" i="427" s="1"/>
  <c r="HU94" i="427"/>
  <c r="HR94" i="427"/>
  <c r="BE29" i="427"/>
  <c r="E29" i="427"/>
  <c r="HU89" i="427"/>
  <c r="ID21" i="427"/>
  <c r="IC21" i="427"/>
  <c r="HX21" i="427"/>
  <c r="S22" i="427"/>
  <c r="K22" i="427"/>
  <c r="R22" i="427"/>
  <c r="J22" i="427"/>
  <c r="Q22" i="427"/>
  <c r="X22" i="427"/>
  <c r="P22" i="427"/>
  <c r="W22" i="427"/>
  <c r="O22" i="427"/>
  <c r="V22" i="427"/>
  <c r="N22" i="427"/>
  <c r="U22" i="427"/>
  <c r="T22" i="427"/>
  <c r="L22" i="427"/>
  <c r="M22" i="427"/>
  <c r="IC29" i="427"/>
  <c r="HX29" i="427"/>
  <c r="ID29" i="427"/>
  <c r="BE25" i="427"/>
  <c r="E25" i="427"/>
  <c r="V99" i="427"/>
  <c r="N99" i="427"/>
  <c r="U99" i="427"/>
  <c r="M99" i="427"/>
  <c r="T99" i="427"/>
  <c r="L99" i="427"/>
  <c r="S99" i="427"/>
  <c r="K99" i="427"/>
  <c r="J99" i="427"/>
  <c r="X99" i="427"/>
  <c r="Q99" i="427"/>
  <c r="R99" i="427"/>
  <c r="O99" i="427"/>
  <c r="W99" i="427"/>
  <c r="P99" i="427"/>
  <c r="S35" i="427"/>
  <c r="K35" i="427"/>
  <c r="X35" i="427"/>
  <c r="P35" i="427"/>
  <c r="U35" i="427"/>
  <c r="J35" i="427"/>
  <c r="T35" i="427"/>
  <c r="R35" i="427"/>
  <c r="Q35" i="427"/>
  <c r="O35" i="427"/>
  <c r="N35" i="427"/>
  <c r="W35" i="427"/>
  <c r="V35" i="427"/>
  <c r="M35" i="427"/>
  <c r="L35" i="427"/>
  <c r="IS14" i="427"/>
  <c r="AB14" i="427" s="1"/>
  <c r="IR14" i="427"/>
  <c r="AA14" i="427" s="1"/>
  <c r="HU14" i="427"/>
  <c r="HR14" i="427"/>
  <c r="IS29" i="427"/>
  <c r="AB29" i="427" s="1"/>
  <c r="IR29" i="427"/>
  <c r="AA29" i="427" s="1"/>
  <c r="HU29" i="427"/>
  <c r="HR29" i="427"/>
  <c r="HU28" i="427"/>
  <c r="GZ53" i="427"/>
  <c r="HM53" i="427" s="1"/>
  <c r="IH53" i="427"/>
  <c r="IS89" i="427"/>
  <c r="AB89" i="427" s="1"/>
  <c r="E80" i="427"/>
  <c r="BE80" i="427"/>
  <c r="GZ27" i="427"/>
  <c r="HM27" i="427" s="1"/>
  <c r="IH27" i="427" s="1"/>
  <c r="AO89" i="102"/>
  <c r="AB89" i="102"/>
  <c r="C89" i="427" s="1"/>
  <c r="E31" i="427"/>
  <c r="BE31" i="427"/>
  <c r="IS77" i="427"/>
  <c r="AB77" i="427" s="1"/>
  <c r="IR77" i="427"/>
  <c r="AA77" i="427" s="1"/>
  <c r="HR77" i="427"/>
  <c r="HU77" i="427"/>
  <c r="GZ56" i="427"/>
  <c r="HM56" i="427" s="1"/>
  <c r="IH56" i="427"/>
  <c r="IR59" i="427"/>
  <c r="AA59" i="427" s="1"/>
  <c r="IS59" i="427"/>
  <c r="AB59" i="427" s="1"/>
  <c r="HU59" i="427"/>
  <c r="HR59" i="427"/>
  <c r="AO67" i="102"/>
  <c r="AB67" i="102"/>
  <c r="C67" i="427" s="1"/>
  <c r="GZ93" i="427"/>
  <c r="HM93" i="427" s="1"/>
  <c r="IH93" i="427" s="1"/>
  <c r="GZ30" i="427"/>
  <c r="HM30" i="427" s="1"/>
  <c r="IH30" i="427"/>
  <c r="M11" i="427"/>
  <c r="U11" i="427"/>
  <c r="N11" i="427"/>
  <c r="V11" i="427"/>
  <c r="P11" i="427"/>
  <c r="X11" i="427"/>
  <c r="Q11" i="427"/>
  <c r="K11" i="427"/>
  <c r="L11" i="427"/>
  <c r="O11" i="427"/>
  <c r="R11" i="427"/>
  <c r="S11" i="427"/>
  <c r="T11" i="427"/>
  <c r="J11" i="427"/>
  <c r="W11" i="427"/>
  <c r="AO77" i="102"/>
  <c r="AB77" i="102"/>
  <c r="C77" i="427" s="1"/>
  <c r="IC31" i="427"/>
  <c r="HX31" i="427"/>
  <c r="ID31" i="427"/>
  <c r="IR21" i="427"/>
  <c r="AA21" i="427" s="1"/>
  <c r="IS21" i="427"/>
  <c r="AB21" i="427" s="1"/>
  <c r="HU21" i="427"/>
  <c r="HR21" i="427"/>
  <c r="S64" i="427"/>
  <c r="K64" i="427"/>
  <c r="X64" i="427"/>
  <c r="P64" i="427"/>
  <c r="U64" i="427"/>
  <c r="M64" i="427"/>
  <c r="T64" i="427"/>
  <c r="O64" i="427"/>
  <c r="N64" i="427"/>
  <c r="J64" i="427"/>
  <c r="W64" i="427"/>
  <c r="V64" i="427"/>
  <c r="Q64" i="427"/>
  <c r="R64" i="427"/>
  <c r="L64" i="427"/>
  <c r="S55" i="427"/>
  <c r="K55" i="427"/>
  <c r="R55" i="427"/>
  <c r="J55" i="427"/>
  <c r="X55" i="427"/>
  <c r="P55" i="427"/>
  <c r="W55" i="427"/>
  <c r="O55" i="427"/>
  <c r="U55" i="427"/>
  <c r="M55" i="427"/>
  <c r="V55" i="427"/>
  <c r="T55" i="427"/>
  <c r="Q55" i="427"/>
  <c r="N55" i="427"/>
  <c r="L55" i="427"/>
  <c r="GZ44" i="427"/>
  <c r="HM44" i="427" s="1"/>
  <c r="IH44" i="427"/>
  <c r="ID89" i="427"/>
  <c r="HX89" i="427"/>
  <c r="IC89" i="427"/>
  <c r="HX94" i="427"/>
  <c r="IC94" i="427"/>
  <c r="ID94" i="427"/>
  <c r="GZ57" i="427"/>
  <c r="HM57" i="427" s="1"/>
  <c r="IH57" i="427"/>
  <c r="AO80" i="102"/>
  <c r="AB80" i="102"/>
  <c r="C80" i="427" s="1"/>
  <c r="BE67" i="427"/>
  <c r="E67" i="427"/>
  <c r="IS28" i="427"/>
  <c r="AB28" i="427" s="1"/>
  <c r="AO59" i="102"/>
  <c r="AB59" i="102"/>
  <c r="C59" i="427" s="1"/>
  <c r="ID80" i="427"/>
  <c r="HX80" i="427"/>
  <c r="IC80" i="427"/>
  <c r="IR31" i="427"/>
  <c r="AA31" i="427" s="1"/>
  <c r="IS31" i="427"/>
  <c r="AB31" i="427" s="1"/>
  <c r="HU31" i="427"/>
  <c r="HR31" i="427"/>
  <c r="BE77" i="427"/>
  <c r="E77" i="427"/>
  <c r="AO25" i="102"/>
  <c r="AB25" i="102"/>
  <c r="C25" i="427" s="1"/>
  <c r="T92" i="427" l="1"/>
  <c r="L92" i="427"/>
  <c r="S92" i="427"/>
  <c r="K92" i="427"/>
  <c r="R92" i="427"/>
  <c r="J92" i="427"/>
  <c r="Q92" i="427"/>
  <c r="O92" i="427"/>
  <c r="N92" i="427"/>
  <c r="X92" i="427"/>
  <c r="W92" i="427"/>
  <c r="V92" i="427"/>
  <c r="U92" i="427"/>
  <c r="P92" i="427"/>
  <c r="M92" i="427"/>
  <c r="R93" i="427"/>
  <c r="J93" i="427"/>
  <c r="Q93" i="427"/>
  <c r="X93" i="427"/>
  <c r="P93" i="427"/>
  <c r="N93" i="427"/>
  <c r="L93" i="427"/>
  <c r="W93" i="427"/>
  <c r="K93" i="427"/>
  <c r="S93" i="427"/>
  <c r="O93" i="427"/>
  <c r="M93" i="427"/>
  <c r="V93" i="427"/>
  <c r="U93" i="427"/>
  <c r="T93" i="427"/>
  <c r="V27" i="427"/>
  <c r="N27" i="427"/>
  <c r="S27" i="427"/>
  <c r="K27" i="427"/>
  <c r="R27" i="427"/>
  <c r="J27" i="427"/>
  <c r="Q27" i="427"/>
  <c r="O27" i="427"/>
  <c r="M27" i="427"/>
  <c r="L27" i="427"/>
  <c r="X27" i="427"/>
  <c r="W27" i="427"/>
  <c r="U27" i="427"/>
  <c r="P27" i="427"/>
  <c r="T27" i="427"/>
  <c r="X47" i="427"/>
  <c r="P47" i="427"/>
  <c r="W47" i="427"/>
  <c r="O47" i="427"/>
  <c r="V47" i="427"/>
  <c r="N47" i="427"/>
  <c r="U47" i="427"/>
  <c r="M47" i="427"/>
  <c r="R47" i="427"/>
  <c r="J47" i="427"/>
  <c r="T47" i="427"/>
  <c r="S47" i="427"/>
  <c r="Q47" i="427"/>
  <c r="L47" i="427"/>
  <c r="K47" i="427"/>
  <c r="GZ77" i="427"/>
  <c r="HM77" i="427" s="1"/>
  <c r="IH77" i="427"/>
  <c r="W53" i="427"/>
  <c r="O53" i="427"/>
  <c r="T53" i="427"/>
  <c r="L53" i="427"/>
  <c r="S53" i="427"/>
  <c r="K53" i="427"/>
  <c r="Q53" i="427"/>
  <c r="J53" i="427"/>
  <c r="X53" i="427"/>
  <c r="V53" i="427"/>
  <c r="U53" i="427"/>
  <c r="R53" i="427"/>
  <c r="N53" i="427"/>
  <c r="P53" i="427"/>
  <c r="M53" i="427"/>
  <c r="GZ14" i="427"/>
  <c r="HM14" i="427" s="1"/>
  <c r="IH14" i="427"/>
  <c r="T75" i="427"/>
  <c r="L75" i="427"/>
  <c r="R75" i="427"/>
  <c r="J75" i="427"/>
  <c r="Q75" i="427"/>
  <c r="X75" i="427"/>
  <c r="P75" i="427"/>
  <c r="V75" i="427"/>
  <c r="U75" i="427"/>
  <c r="S75" i="427"/>
  <c r="O75" i="427"/>
  <c r="N75" i="427"/>
  <c r="M75" i="427"/>
  <c r="W75" i="427"/>
  <c r="K75" i="427"/>
  <c r="GZ28" i="427"/>
  <c r="HM28" i="427" s="1"/>
  <c r="IH28" i="427"/>
  <c r="T30" i="427"/>
  <c r="L30" i="427"/>
  <c r="Q30" i="427"/>
  <c r="X30" i="427"/>
  <c r="P30" i="427"/>
  <c r="W30" i="427"/>
  <c r="O30" i="427"/>
  <c r="V30" i="427"/>
  <c r="U30" i="427"/>
  <c r="S30" i="427"/>
  <c r="R30" i="427"/>
  <c r="N30" i="427"/>
  <c r="M30" i="427"/>
  <c r="K30" i="427"/>
  <c r="J30" i="427"/>
  <c r="Q56" i="427"/>
  <c r="X56" i="427"/>
  <c r="P56" i="427"/>
  <c r="W56" i="427"/>
  <c r="O56" i="427"/>
  <c r="V56" i="427"/>
  <c r="N56" i="427"/>
  <c r="U56" i="427"/>
  <c r="M56" i="427"/>
  <c r="S56" i="427"/>
  <c r="K56" i="427"/>
  <c r="T56" i="427"/>
  <c r="R56" i="427"/>
  <c r="J56" i="427"/>
  <c r="L56" i="427"/>
  <c r="GZ21" i="427"/>
  <c r="HM21" i="427" s="1"/>
  <c r="IH21" i="427"/>
  <c r="GZ59" i="427"/>
  <c r="HM59" i="427" s="1"/>
  <c r="IH59" i="427"/>
  <c r="GZ25" i="427"/>
  <c r="HM25" i="427" s="1"/>
  <c r="IH25" i="427" s="1"/>
  <c r="GZ29" i="427"/>
  <c r="HM29" i="427" s="1"/>
  <c r="IH29" i="427" s="1"/>
  <c r="Q19" i="427"/>
  <c r="X19" i="427"/>
  <c r="P19" i="427"/>
  <c r="W19" i="427"/>
  <c r="O19" i="427"/>
  <c r="V19" i="427"/>
  <c r="N19" i="427"/>
  <c r="U19" i="427"/>
  <c r="M19" i="427"/>
  <c r="T19" i="427"/>
  <c r="L19" i="427"/>
  <c r="S19" i="427"/>
  <c r="R19" i="427"/>
  <c r="K19" i="427"/>
  <c r="J19" i="427"/>
  <c r="V43" i="427"/>
  <c r="N43" i="427"/>
  <c r="U43" i="427"/>
  <c r="M43" i="427"/>
  <c r="T43" i="427"/>
  <c r="L43" i="427"/>
  <c r="S43" i="427"/>
  <c r="K43" i="427"/>
  <c r="R43" i="427"/>
  <c r="J43" i="427"/>
  <c r="X43" i="427"/>
  <c r="P43" i="427"/>
  <c r="W43" i="427"/>
  <c r="Q43" i="427"/>
  <c r="O43" i="427"/>
  <c r="R72" i="427"/>
  <c r="J72" i="427"/>
  <c r="T72" i="427"/>
  <c r="K72" i="427"/>
  <c r="S72" i="427"/>
  <c r="Q72" i="427"/>
  <c r="P72" i="427"/>
  <c r="X72" i="427"/>
  <c r="O72" i="427"/>
  <c r="L72" i="427"/>
  <c r="W72" i="427"/>
  <c r="N72" i="427"/>
  <c r="M72" i="427"/>
  <c r="V72" i="427"/>
  <c r="U72" i="427"/>
  <c r="GZ94" i="427"/>
  <c r="HM94" i="427" s="1"/>
  <c r="IH94" i="427" s="1"/>
  <c r="GZ67" i="427"/>
  <c r="HM67" i="427" s="1"/>
  <c r="IH67" i="427" s="1"/>
  <c r="S44" i="427"/>
  <c r="K44" i="427"/>
  <c r="X44" i="427"/>
  <c r="P44" i="427"/>
  <c r="R44" i="427"/>
  <c r="Q44" i="427"/>
  <c r="O44" i="427"/>
  <c r="N44" i="427"/>
  <c r="W44" i="427"/>
  <c r="M44" i="427"/>
  <c r="U44" i="427"/>
  <c r="J44" i="427"/>
  <c r="L44" i="427"/>
  <c r="T44" i="427"/>
  <c r="V44" i="427"/>
  <c r="GZ31" i="427"/>
  <c r="HM31" i="427" s="1"/>
  <c r="IH31" i="427" s="1"/>
  <c r="GZ89" i="427"/>
  <c r="HM89" i="427" s="1"/>
  <c r="IH89" i="427"/>
  <c r="IH80" i="427"/>
  <c r="GZ80" i="427"/>
  <c r="HM80" i="427" s="1"/>
  <c r="W57" i="427"/>
  <c r="O57" i="427"/>
  <c r="V57" i="427"/>
  <c r="N57" i="427"/>
  <c r="U57" i="427"/>
  <c r="M57" i="427"/>
  <c r="T57" i="427"/>
  <c r="L57" i="427"/>
  <c r="S57" i="427"/>
  <c r="K57" i="427"/>
  <c r="Q57" i="427"/>
  <c r="X57" i="427"/>
  <c r="R57" i="427"/>
  <c r="P57" i="427"/>
  <c r="J57" i="427"/>
  <c r="R31" i="427" l="1"/>
  <c r="J31" i="427"/>
  <c r="Q31" i="427"/>
  <c r="W31" i="427"/>
  <c r="O31" i="427"/>
  <c r="V31" i="427"/>
  <c r="N31" i="427"/>
  <c r="U31" i="427"/>
  <c r="M31" i="427"/>
  <c r="P31" i="427"/>
  <c r="L31" i="427"/>
  <c r="K31" i="427"/>
  <c r="X31" i="427"/>
  <c r="T31" i="427"/>
  <c r="S31" i="427"/>
  <c r="S67" i="427"/>
  <c r="K67" i="427"/>
  <c r="R67" i="427"/>
  <c r="J67" i="427"/>
  <c r="Q67" i="427"/>
  <c r="X67" i="427"/>
  <c r="P67" i="427"/>
  <c r="W67" i="427"/>
  <c r="O67" i="427"/>
  <c r="M67" i="427"/>
  <c r="L67" i="427"/>
  <c r="T67" i="427"/>
  <c r="N67" i="427"/>
  <c r="V67" i="427"/>
  <c r="U67" i="427"/>
  <c r="V29" i="427"/>
  <c r="N29" i="427"/>
  <c r="S29" i="427"/>
  <c r="K29" i="427"/>
  <c r="R29" i="427"/>
  <c r="J29" i="427"/>
  <c r="Q29" i="427"/>
  <c r="W29" i="427"/>
  <c r="U29" i="427"/>
  <c r="T29" i="427"/>
  <c r="P29" i="427"/>
  <c r="O29" i="427"/>
  <c r="M29" i="427"/>
  <c r="X29" i="427"/>
  <c r="L29" i="427"/>
  <c r="U25" i="427"/>
  <c r="M25" i="427"/>
  <c r="T25" i="427"/>
  <c r="L25" i="427"/>
  <c r="S25" i="427"/>
  <c r="K25" i="427"/>
  <c r="R25" i="427"/>
  <c r="J25" i="427"/>
  <c r="Q25" i="427"/>
  <c r="X25" i="427"/>
  <c r="P25" i="427"/>
  <c r="W25" i="427"/>
  <c r="V25" i="427"/>
  <c r="O25" i="427"/>
  <c r="N25" i="427"/>
  <c r="R94" i="427"/>
  <c r="J94" i="427"/>
  <c r="W94" i="427"/>
  <c r="N94" i="427"/>
  <c r="V94" i="427"/>
  <c r="M94" i="427"/>
  <c r="U94" i="427"/>
  <c r="L94" i="427"/>
  <c r="K94" i="427"/>
  <c r="X94" i="427"/>
  <c r="T94" i="427"/>
  <c r="O94" i="427"/>
  <c r="S94" i="427"/>
  <c r="Q94" i="427"/>
  <c r="P94" i="427"/>
  <c r="N14" i="427"/>
  <c r="V14" i="427"/>
  <c r="W14" i="427"/>
  <c r="O14" i="427"/>
  <c r="Q14" i="427"/>
  <c r="J14" i="427"/>
  <c r="R14" i="427"/>
  <c r="X14" i="427"/>
  <c r="L14" i="427"/>
  <c r="K14" i="427"/>
  <c r="M14" i="427"/>
  <c r="P14" i="427"/>
  <c r="S14" i="427"/>
  <c r="U14" i="427"/>
  <c r="T14" i="427"/>
  <c r="T28" i="427"/>
  <c r="L28" i="427"/>
  <c r="Q28" i="427"/>
  <c r="X28" i="427"/>
  <c r="P28" i="427"/>
  <c r="W28" i="427"/>
  <c r="O28" i="427"/>
  <c r="R28" i="427"/>
  <c r="N28" i="427"/>
  <c r="M28" i="427"/>
  <c r="K28" i="427"/>
  <c r="J28" i="427"/>
  <c r="V28" i="427"/>
  <c r="U28" i="427"/>
  <c r="S28" i="427"/>
  <c r="T77" i="427"/>
  <c r="X77" i="427"/>
  <c r="P77" i="427"/>
  <c r="W77" i="427"/>
  <c r="N77" i="427"/>
  <c r="V77" i="427"/>
  <c r="M77" i="427"/>
  <c r="U77" i="427"/>
  <c r="L77" i="427"/>
  <c r="R77" i="427"/>
  <c r="Q77" i="427"/>
  <c r="O77" i="427"/>
  <c r="K77" i="427"/>
  <c r="J77" i="427"/>
  <c r="S77" i="427"/>
  <c r="U21" i="427"/>
  <c r="M21" i="427"/>
  <c r="T21" i="427"/>
  <c r="L21" i="427"/>
  <c r="S21" i="427"/>
  <c r="K21" i="427"/>
  <c r="R21" i="427"/>
  <c r="J21" i="427"/>
  <c r="Q21" i="427"/>
  <c r="X21" i="427"/>
  <c r="P21" i="427"/>
  <c r="W21" i="427"/>
  <c r="V21" i="427"/>
  <c r="O21" i="427"/>
  <c r="N21" i="427"/>
  <c r="Q59" i="427"/>
  <c r="V59" i="427"/>
  <c r="N59" i="427"/>
  <c r="S59" i="427"/>
  <c r="R59" i="427"/>
  <c r="P59" i="427"/>
  <c r="O59" i="427"/>
  <c r="X59" i="427"/>
  <c r="M59" i="427"/>
  <c r="U59" i="427"/>
  <c r="K59" i="427"/>
  <c r="W59" i="427"/>
  <c r="T59" i="427"/>
  <c r="L59" i="427"/>
  <c r="J59" i="427"/>
  <c r="W80" i="427"/>
  <c r="O80" i="427"/>
  <c r="T80" i="427"/>
  <c r="K80" i="427"/>
  <c r="S80" i="427"/>
  <c r="J80" i="427"/>
  <c r="R80" i="427"/>
  <c r="Q80" i="427"/>
  <c r="P80" i="427"/>
  <c r="U80" i="427"/>
  <c r="N80" i="427"/>
  <c r="M80" i="427"/>
  <c r="L80" i="427"/>
  <c r="V80" i="427"/>
  <c r="X80" i="427"/>
  <c r="W89" i="427"/>
  <c r="O89" i="427"/>
  <c r="V89" i="427"/>
  <c r="M89" i="427"/>
  <c r="U89" i="427"/>
  <c r="L89" i="427"/>
  <c r="P89" i="427"/>
  <c r="N89" i="427"/>
  <c r="K89" i="427"/>
  <c r="T89" i="427"/>
  <c r="S89" i="427"/>
  <c r="Q89" i="427"/>
  <c r="J89" i="427"/>
  <c r="X89" i="427"/>
  <c r="R89" i="427"/>
</calcChain>
</file>

<file path=xl/sharedStrings.xml><?xml version="1.0" encoding="utf-8"?>
<sst xmlns="http://schemas.openxmlformats.org/spreadsheetml/2006/main" count="607" uniqueCount="261">
  <si>
    <t>REQUIRED INPUT PARAMETERS</t>
  </si>
  <si>
    <t>CALCULATION OF CPX STOICHIOMETRY (per 6 oxygens)</t>
  </si>
  <si>
    <t xml:space="preserve">CALCULATION OF MELT STOICHIOMETRY </t>
  </si>
  <si>
    <t>PREDICTION OF PARTITION COEFFICIENTS HFSE</t>
  </si>
  <si>
    <t>Predicted Cpx Components (Putirka, 1999)</t>
  </si>
  <si>
    <t>Observed Cpx Components</t>
  </si>
  <si>
    <t>CaTi</t>
  </si>
  <si>
    <t>Equations</t>
  </si>
  <si>
    <t>Calcualted using normative scheme from Putirka et al. (1996)</t>
  </si>
  <si>
    <t>Liquid compositons</t>
  </si>
  <si>
    <t>Cpx compositons</t>
  </si>
  <si>
    <t>Fe3+ from charge balance</t>
  </si>
  <si>
    <t xml:space="preserve">Input T(K) for </t>
  </si>
  <si>
    <t xml:space="preserve">Input P(kbar) for </t>
  </si>
  <si>
    <t>3.1a</t>
  </si>
  <si>
    <t>Cation Proportions</t>
  </si>
  <si>
    <t>Cation Fractions</t>
  </si>
  <si>
    <t>Si</t>
  </si>
  <si>
    <t>Ti</t>
  </si>
  <si>
    <t>Al</t>
  </si>
  <si>
    <t>Mn</t>
  </si>
  <si>
    <t>Mg</t>
  </si>
  <si>
    <t>Ca</t>
  </si>
  <si>
    <t>Na</t>
  </si>
  <si>
    <t>K</t>
  </si>
  <si>
    <t>Cr</t>
  </si>
  <si>
    <t>Sc</t>
  </si>
  <si>
    <t>Fe3+</t>
  </si>
  <si>
    <t>Wo</t>
  </si>
  <si>
    <t>En</t>
  </si>
  <si>
    <t>Fs</t>
  </si>
  <si>
    <t>P (MPa)</t>
  </si>
  <si>
    <t>NBO/T</t>
  </si>
  <si>
    <t>Tm</t>
  </si>
  <si>
    <t>X0</t>
  </si>
  <si>
    <t>X1</t>
  </si>
  <si>
    <t>X2</t>
  </si>
  <si>
    <t>X3</t>
  </si>
  <si>
    <t>X4</t>
  </si>
  <si>
    <t>Mollo et al. (2013)</t>
  </si>
  <si>
    <t>Test for equilibrium between cpx and melt</t>
  </si>
  <si>
    <t>Mollo et al. (2018)</t>
  </si>
  <si>
    <t>SEE  ±1.5 MPa</t>
  </si>
  <si>
    <r>
      <t>Eqn. H</t>
    </r>
    <r>
      <rPr>
        <vertAlign val="subscript"/>
        <sz val="10"/>
        <rFont val="Arial"/>
        <family val="2"/>
      </rPr>
      <t>MAM</t>
    </r>
  </si>
  <si>
    <r>
      <t>Eqn. A</t>
    </r>
    <r>
      <rPr>
        <vertAlign val="subscript"/>
        <sz val="10"/>
        <rFont val="Arial"/>
        <family val="2"/>
      </rPr>
      <t>MAM</t>
    </r>
    <r>
      <rPr>
        <sz val="10"/>
        <rFont val="Arial"/>
        <family val="2"/>
      </rPr>
      <t xml:space="preserve"> </t>
    </r>
  </si>
  <si>
    <t>SEE ±0.5 wt.%</t>
  </si>
  <si>
    <t>ΔDiHD</t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</si>
  <si>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(wt.%)</t>
    </r>
  </si>
  <si>
    <t>±0.5 wt.%</t>
  </si>
  <si>
    <r>
      <t xml:space="preserve">Near-equilibrium condition yields ΔDiHD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0.1 </t>
    </r>
  </si>
  <si>
    <r>
      <t>Eqn. 33</t>
    </r>
    <r>
      <rPr>
        <vertAlign val="subscript"/>
        <sz val="10"/>
        <rFont val="Arial"/>
        <family val="2"/>
      </rPr>
      <t>MAM</t>
    </r>
    <r>
      <rPr>
        <sz val="10"/>
        <rFont val="Arial"/>
        <family val="2"/>
      </rPr>
      <t xml:space="preserve"> </t>
    </r>
  </si>
  <si>
    <t>SEE  ±28 °C</t>
  </si>
  <si>
    <t>T (°C )</t>
  </si>
  <si>
    <t>INPUT DATA</t>
  </si>
  <si>
    <t>Melt composition on anhydrous basis (wt.%)</t>
  </si>
  <si>
    <t>Clinopyroxene composition (wt.%)</t>
  </si>
  <si>
    <t>OUTPUT DATA</t>
  </si>
  <si>
    <t>Sample label</t>
  </si>
  <si>
    <t>#</t>
  </si>
  <si>
    <t>Phi of the charges</t>
  </si>
  <si>
    <r>
      <t>PREDICTION OF r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(4+)</t>
    </r>
    <r>
      <rPr>
        <vertAlign val="subscript"/>
        <sz val="10"/>
        <rFont val="Arial"/>
        <family val="2"/>
      </rPr>
      <t>,</t>
    </r>
    <r>
      <rPr>
        <sz val="10"/>
        <rFont val="Arial"/>
        <family val="2"/>
      </rPr>
      <t xml:space="preserve"> E(4+)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AND D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(4+) for REE</t>
    </r>
  </si>
  <si>
    <r>
      <t>PREDICTION OF r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(3+)</t>
    </r>
    <r>
      <rPr>
        <vertAlign val="subscript"/>
        <sz val="10"/>
        <rFont val="Arial"/>
        <family val="2"/>
      </rPr>
      <t>,</t>
    </r>
    <r>
      <rPr>
        <sz val="10"/>
        <rFont val="Arial"/>
        <family val="2"/>
      </rPr>
      <t xml:space="preserve"> E(3+)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AND D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(3+) for REE</t>
    </r>
  </si>
  <si>
    <r>
      <t>T (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C)</t>
    </r>
  </si>
  <si>
    <r>
      <t>SiO</t>
    </r>
    <r>
      <rPr>
        <vertAlign val="subscript"/>
        <sz val="10"/>
        <rFont val="Arial"/>
        <family val="2"/>
      </rPr>
      <t>2</t>
    </r>
  </si>
  <si>
    <r>
      <t>TiO</t>
    </r>
    <r>
      <rPr>
        <vertAlign val="subscript"/>
        <sz val="10"/>
        <rFont val="Arial"/>
        <family val="2"/>
      </rPr>
      <t>2</t>
    </r>
  </si>
  <si>
    <r>
      <t>Al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</si>
  <si>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r>
      <t>Na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</si>
  <si>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</si>
  <si>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Cr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</si>
  <si>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</si>
  <si>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Ca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>/(M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+M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>)</t>
    </r>
  </si>
  <si>
    <r>
      <t>M1[r4+]</t>
    </r>
    <r>
      <rPr>
        <vertAlign val="subscript"/>
        <sz val="10"/>
        <rFont val="Arial"/>
        <family val="2"/>
      </rPr>
      <t>0</t>
    </r>
  </si>
  <si>
    <r>
      <t>M1[E4+]</t>
    </r>
    <r>
      <rPr>
        <vertAlign val="subscript"/>
        <sz val="10"/>
        <rFont val="Arial"/>
        <family val="2"/>
      </rPr>
      <t>0</t>
    </r>
  </si>
  <si>
    <r>
      <t>M1[D4+]</t>
    </r>
    <r>
      <rPr>
        <vertAlign val="subscript"/>
        <sz val="10"/>
        <rFont val="Arial"/>
        <family val="2"/>
      </rPr>
      <t>0</t>
    </r>
  </si>
  <si>
    <r>
      <t>ΔZm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=(ZTi - Z0)</t>
    </r>
    <r>
      <rPr>
        <vertAlign val="superscript"/>
        <sz val="10"/>
        <rFont val="Arial"/>
        <family val="2"/>
      </rPr>
      <t>2</t>
    </r>
  </si>
  <si>
    <r>
      <t>ΔZm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=(ZSc - Z0)</t>
    </r>
    <r>
      <rPr>
        <vertAlign val="superscript"/>
        <sz val="10"/>
        <rFont val="Arial"/>
        <family val="2"/>
      </rPr>
      <t>2</t>
    </r>
  </si>
  <si>
    <r>
      <t>r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(3+) (Å)</t>
    </r>
  </si>
  <si>
    <r>
      <t>D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(3+) anhydrous</t>
    </r>
  </si>
  <si>
    <r>
      <t>D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(3+) hydrous</t>
    </r>
  </si>
  <si>
    <r>
      <t>SiO</t>
    </r>
    <r>
      <rPr>
        <vertAlign val="subscript"/>
        <sz val="10"/>
        <color indexed="8"/>
        <rFont val="Arial"/>
        <family val="2"/>
      </rPr>
      <t>2</t>
    </r>
  </si>
  <si>
    <r>
      <t>TiO</t>
    </r>
    <r>
      <rPr>
        <vertAlign val="subscript"/>
        <sz val="10"/>
        <color indexed="8"/>
        <rFont val="Arial"/>
        <family val="2"/>
      </rPr>
      <t>2</t>
    </r>
  </si>
  <si>
    <r>
      <t>Al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</si>
  <si>
    <r>
      <t>FeO</t>
    </r>
    <r>
      <rPr>
        <vertAlign val="subscript"/>
        <sz val="10"/>
        <color indexed="8"/>
        <rFont val="Arial"/>
        <family val="2"/>
      </rPr>
      <t>tot</t>
    </r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</si>
  <si>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</si>
  <si>
    <r>
      <t>K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</si>
  <si>
    <r>
      <t>Cr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</si>
  <si>
    <r>
      <t>P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5</t>
    </r>
  </si>
  <si>
    <t>REE I.R.</t>
  </si>
  <si>
    <t>HFSE I.R.</t>
  </si>
  <si>
    <t>Partition coefficients</t>
  </si>
  <si>
    <t>July 2001 - LV</t>
  </si>
  <si>
    <t>October-November 2002 - NF</t>
  </si>
  <si>
    <t>October 2002-January 2003 - SEF</t>
  </si>
  <si>
    <t xml:space="preserve">July 15, 2006 </t>
  </si>
  <si>
    <t xml:space="preserve">September 2006 </t>
  </si>
  <si>
    <t xml:space="preserve">July 20, 2006 </t>
  </si>
  <si>
    <t>P</t>
  </si>
  <si>
    <t>La</t>
  </si>
  <si>
    <t>Nd</t>
  </si>
  <si>
    <t>Dy</t>
  </si>
  <si>
    <t>Er</t>
  </si>
  <si>
    <t>Lu</t>
  </si>
  <si>
    <t>Ce</t>
  </si>
  <si>
    <t>Sm</t>
  </si>
  <si>
    <t>Eu</t>
  </si>
  <si>
    <t>Yb</t>
  </si>
  <si>
    <t>Pr</t>
  </si>
  <si>
    <t>Gd</t>
  </si>
  <si>
    <t>Tb</t>
  </si>
  <si>
    <t>Ho</t>
  </si>
  <si>
    <t>Y</t>
  </si>
  <si>
    <t>Zr</t>
  </si>
  <si>
    <t>Hf</t>
  </si>
  <si>
    <t>Measured</t>
  </si>
  <si>
    <t>Mole Proportions</t>
  </si>
  <si>
    <t>Numers of oxygens</t>
  </si>
  <si>
    <t>Oxy</t>
  </si>
  <si>
    <t>ORF</t>
  </si>
  <si>
    <t>Cations on the basis of 6 oxygens</t>
  </si>
  <si>
    <t>Cation</t>
  </si>
  <si>
    <t>Lindley</t>
  </si>
  <si>
    <t>Droop</t>
  </si>
  <si>
    <t>Clinopyroxene components</t>
  </si>
  <si>
    <t>Component</t>
  </si>
  <si>
    <t>P (GPa)</t>
  </si>
  <si>
    <t>Barometers</t>
  </si>
  <si>
    <t>Thermometers</t>
  </si>
  <si>
    <t>P(kbar)</t>
  </si>
  <si>
    <t>DiHd</t>
  </si>
  <si>
    <t>EnFs</t>
  </si>
  <si>
    <t>CaTs</t>
  </si>
  <si>
    <t>Jd</t>
  </si>
  <si>
    <t>CrCaTs</t>
  </si>
  <si>
    <t>Sum</t>
  </si>
  <si>
    <t>AlO3/2</t>
  </si>
  <si>
    <t>NaO0.5</t>
  </si>
  <si>
    <t>KO0.5</t>
  </si>
  <si>
    <t>CrO3/2</t>
  </si>
  <si>
    <t>PO5/2</t>
  </si>
  <si>
    <t>total</t>
  </si>
  <si>
    <t>Oxy renorm  factor</t>
  </si>
  <si>
    <t>Al(IV)</t>
  </si>
  <si>
    <t>AL(VI)</t>
  </si>
  <si>
    <t>Al (total)</t>
  </si>
  <si>
    <t>DiHd (1996)</t>
  </si>
  <si>
    <t>Di</t>
  </si>
  <si>
    <t>Hd</t>
  </si>
  <si>
    <t>DiHd (2003)</t>
  </si>
  <si>
    <t>lnK(Jd-liq)</t>
  </si>
  <si>
    <t>lnK(Jd-DiHd)</t>
  </si>
  <si>
    <t>Mg# liq</t>
  </si>
  <si>
    <t xml:space="preserve">T(K ) </t>
  </si>
  <si>
    <t xml:space="preserve">P(kbar) </t>
  </si>
  <si>
    <t>T(K) Meas/10^4</t>
  </si>
  <si>
    <t>Perinelli et al. (2016)</t>
  </si>
  <si>
    <t>a 100</t>
  </si>
  <si>
    <t>CPX COMPOSITION (wt%)</t>
  </si>
  <si>
    <t>MELT COMPOSITION (wt%)</t>
  </si>
  <si>
    <t>Cpx components</t>
  </si>
  <si>
    <t>Molar mass</t>
  </si>
  <si>
    <t>Atomic mass</t>
  </si>
  <si>
    <t>Proportion Cation</t>
  </si>
  <si>
    <t>Proportion Oxygen</t>
  </si>
  <si>
    <t>Cpx Cation Weight%</t>
  </si>
  <si>
    <t>Cpx #Mols</t>
  </si>
  <si>
    <t>Cpx Molar Proportions</t>
  </si>
  <si>
    <t>Site Occupancies</t>
  </si>
  <si>
    <t>Atomic fractions</t>
  </si>
  <si>
    <t>Valence distributions</t>
  </si>
  <si>
    <t>Proportion of M2- and M1-sites charge balanced by a XXXvalent cation</t>
  </si>
  <si>
    <t>Each type of M1-site multiplied by the relative probability of a HFSE cation occupying that type of site</t>
  </si>
  <si>
    <t>Melt Cation Weight%</t>
  </si>
  <si>
    <t>Melt #Mols</t>
  </si>
  <si>
    <t>Melt Molar Proportions</t>
  </si>
  <si>
    <t>Factor</t>
  </si>
  <si>
    <t>Al(tot)</t>
  </si>
  <si>
    <t>(T)Al(iv)</t>
  </si>
  <si>
    <t>(M1)Alvi</t>
  </si>
  <si>
    <t>Fe(tot)</t>
  </si>
  <si>
    <t>(M1)Mg</t>
  </si>
  <si>
    <t>mg#(cpx)</t>
  </si>
  <si>
    <t>Al(iv)</t>
  </si>
  <si>
    <t>Al(vi)</t>
  </si>
  <si>
    <t>M1</t>
  </si>
  <si>
    <t>M2</t>
  </si>
  <si>
    <t>(M2)Mg+Fe</t>
  </si>
  <si>
    <t>Full M2</t>
  </si>
  <si>
    <t>(M2)Ca+Na+Mg+Fe</t>
  </si>
  <si>
    <t>(M2)1+</t>
  </si>
  <si>
    <t>(M2)2+</t>
  </si>
  <si>
    <t>M2[X3+]</t>
  </si>
  <si>
    <t>M1[X4+]</t>
  </si>
  <si>
    <t>M1[X3+]</t>
  </si>
  <si>
    <t>M1[X2+]</t>
  </si>
  <si>
    <t>mg#(melt)</t>
  </si>
  <si>
    <t>E(3+) (GPa)</t>
  </si>
  <si>
    <t>Fe</t>
  </si>
  <si>
    <t>SiO2</t>
  </si>
  <si>
    <t>Na2O</t>
  </si>
  <si>
    <t>K2O</t>
  </si>
  <si>
    <t>P2O5</t>
  </si>
  <si>
    <t>FeO</t>
  </si>
  <si>
    <t>Al2O3</t>
  </si>
  <si>
    <t>MgO</t>
  </si>
  <si>
    <t>CaO</t>
  </si>
  <si>
    <t>TiO2</t>
  </si>
  <si>
    <t>MnO</t>
  </si>
  <si>
    <t>Cr2O3</t>
  </si>
  <si>
    <t>Total</t>
  </si>
  <si>
    <t>Timeas</t>
  </si>
  <si>
    <t>Hfmeas</t>
  </si>
  <si>
    <t>Zrmeas</t>
  </si>
  <si>
    <t>sum</t>
  </si>
  <si>
    <t>T (K)</t>
  </si>
  <si>
    <t>O</t>
  </si>
  <si>
    <r>
      <t>SiO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_Liq</t>
    </r>
  </si>
  <si>
    <r>
      <t>TiO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_Liq</t>
    </r>
  </si>
  <si>
    <r>
      <t>Al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_Liq</t>
    </r>
  </si>
  <si>
    <t>FeOt_Liq</t>
  </si>
  <si>
    <t>MnO_Liq</t>
  </si>
  <si>
    <t>MgO_Liq</t>
  </si>
  <si>
    <t>CaO_Liq</t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</si>
  <si>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O_Liq</t>
    </r>
  </si>
  <si>
    <r>
      <t>K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O_Liq</t>
    </r>
  </si>
  <si>
    <r>
      <t>Cr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_Liq</t>
    </r>
  </si>
  <si>
    <r>
      <t>P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5</t>
    </r>
    <r>
      <rPr>
        <sz val="10"/>
        <color indexed="8"/>
        <rFont val="Arial"/>
        <family val="2"/>
      </rPr>
      <t>_Liq</t>
    </r>
  </si>
  <si>
    <r>
      <t>SiO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_Cpx</t>
    </r>
  </si>
  <si>
    <r>
      <t>TiO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_Cpx</t>
    </r>
  </si>
  <si>
    <r>
      <t>Al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_Cpx</t>
    </r>
  </si>
  <si>
    <r>
      <t>FeO</t>
    </r>
    <r>
      <rPr>
        <vertAlign val="subscript"/>
        <sz val="10"/>
        <color indexed="8"/>
        <rFont val="Arial"/>
        <family val="2"/>
      </rPr>
      <t>t</t>
    </r>
    <r>
      <rPr>
        <sz val="10"/>
        <color indexed="8"/>
        <rFont val="Arial"/>
        <family val="2"/>
      </rPr>
      <t>_Cpx</t>
    </r>
  </si>
  <si>
    <t>MnO_Cpx</t>
  </si>
  <si>
    <t>MgO_Cpx</t>
  </si>
  <si>
    <t>CaO_Cpx</t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</si>
  <si>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O_Cpx</t>
    </r>
  </si>
  <si>
    <r>
      <t>K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O_Cpx</t>
    </r>
  </si>
  <si>
    <r>
      <t>Cr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_Cpx</t>
    </r>
  </si>
  <si>
    <t>H2O_Liq</t>
  </si>
  <si>
    <t>T_C</t>
  </si>
  <si>
    <t>T_K</t>
  </si>
  <si>
    <t>P_Mpa</t>
  </si>
  <si>
    <t>T(K)</t>
  </si>
  <si>
    <t>T(C)</t>
  </si>
  <si>
    <t>H2O (wt%)</t>
  </si>
  <si>
    <t>H2O</t>
  </si>
  <si>
    <t>SiO2_Liq</t>
  </si>
  <si>
    <t>TiO2_Liq</t>
  </si>
  <si>
    <t>Al2O3_Liq</t>
  </si>
  <si>
    <t>Na2O_Liq</t>
  </si>
  <si>
    <t>K2O_Liq</t>
  </si>
  <si>
    <t>P2O5_Liq</t>
  </si>
  <si>
    <t>SiO2_Cpx</t>
  </si>
  <si>
    <t>TiO2_Cpx</t>
  </si>
  <si>
    <t>Al2O3_Cpx</t>
  </si>
  <si>
    <t>FeOt_Cpx</t>
  </si>
  <si>
    <t>Na2O_Cpx</t>
  </si>
  <si>
    <t>K2O_Cpx</t>
  </si>
  <si>
    <t>Cr2O3_Cpx</t>
  </si>
  <si>
    <t>P_kbar_calc</t>
  </si>
  <si>
    <t>T_K_calc</t>
  </si>
  <si>
    <t>MolloP</t>
  </si>
  <si>
    <t>MolloT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</si>
</sst>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_-;\-* #,##0_-;_-* &quot;-&quot;_-;_-@_-"/>
    <numFmt numFmtId="165" formatCode="0.000"/>
    <numFmt numFmtId="166" formatCode="0.0"/>
    <numFmt numFmtId="167" formatCode="_-&quot;€ &quot;* #,##0.00_-;&quot;-€ &quot;* #,##0.00_-;_-&quot;€ &quot;* \-??_-;_-@_-"/>
    <numFmt numFmtId="168" formatCode="_-&quot;€ &quot;* #,##0_-;&quot;-€ &quot;* #,##0_-;_-&quot;€ &quot;* \-_-;_-@_-"/>
    <numFmt numFmtId="169" formatCode="\$#,##0\ ;\(\$#,##0\)"/>
    <numFmt numFmtId="170" formatCode="0.00000"/>
  </numFmts>
  <fonts count="67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54"/>
      <name val="Calibri Light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0"/>
      <name val="Arial"/>
    </font>
    <font>
      <sz val="10"/>
      <name val="Arial"/>
      <family val="2"/>
    </font>
    <font>
      <sz val="10"/>
      <name val="Tms Rmn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9"/>
      <name val="Calibri"/>
      <family val="2"/>
    </font>
    <font>
      <sz val="10"/>
      <color indexed="24"/>
      <name val="Arial"/>
    </font>
    <font>
      <b/>
      <sz val="18"/>
      <name val="Tms Rmn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24"/>
      <name val="Arial"/>
    </font>
    <font>
      <b/>
      <sz val="12"/>
      <color indexed="24"/>
      <name val="Arial"/>
    </font>
    <font>
      <sz val="12"/>
      <color indexed="60"/>
      <name val="Calibri"/>
      <family val="2"/>
    </font>
    <font>
      <sz val="12"/>
      <color indexed="14"/>
      <name val="Calibri"/>
      <family val="2"/>
    </font>
    <font>
      <sz val="10"/>
      <name val="Verdana"/>
    </font>
    <font>
      <sz val="10"/>
      <color indexed="8"/>
      <name val="Times New Roman"/>
      <charset val="204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2"/>
      <color indexed="17"/>
      <name val="Calibri"/>
      <family val="2"/>
    </font>
    <font>
      <sz val="8"/>
      <name val="Verdana"/>
    </font>
    <font>
      <sz val="10"/>
      <name val="Times New Roman"/>
    </font>
    <font>
      <b/>
      <sz val="10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sz val="10"/>
      <color indexed="62"/>
      <name val="Arial"/>
      <family val="2"/>
    </font>
    <font>
      <sz val="10"/>
      <color indexed="14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b/>
      <sz val="10"/>
      <color indexed="63"/>
      <name val="Arial"/>
      <family val="2"/>
    </font>
    <font>
      <i/>
      <sz val="10"/>
      <color indexed="23"/>
      <name val="Arial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b/>
      <sz val="10"/>
      <color indexed="9"/>
      <name val="Arial"/>
      <family val="2"/>
    </font>
    <font>
      <sz val="10"/>
      <name val="Symbol"/>
      <family val="1"/>
      <charset val="2"/>
    </font>
    <font>
      <sz val="8"/>
      <name val="Arial"/>
    </font>
    <font>
      <vertAlign val="subscript"/>
      <sz val="10"/>
      <name val="Arial"/>
      <family val="2"/>
    </font>
    <font>
      <sz val="10"/>
      <name val="Geneva"/>
    </font>
    <font>
      <b/>
      <sz val="10"/>
      <color indexed="10"/>
      <name val="Arial"/>
      <family val="2"/>
    </font>
    <font>
      <vertAlign val="superscript"/>
      <sz val="10"/>
      <name val="Arial"/>
      <family val="2"/>
    </font>
    <font>
      <vertAlign val="subscript"/>
      <sz val="10"/>
      <color indexed="8"/>
      <name val="Arial"/>
      <family val="2"/>
    </font>
    <font>
      <b/>
      <sz val="11"/>
      <color theme="1"/>
      <name val="Verdana"/>
      <family val="2"/>
    </font>
    <font>
      <sz val="10"/>
      <color theme="1"/>
      <name val="Verdana"/>
      <family val="2"/>
    </font>
  </fonts>
  <fills count="32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9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1">
    <xf numFmtId="0" fontId="0" fillId="0" borderId="0"/>
    <xf numFmtId="0" fontId="19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2" fontId="21" fillId="0" borderId="0"/>
    <xf numFmtId="0" fontId="43" fillId="2" borderId="0" applyNumberFormat="0" applyBorder="0" applyAlignment="0" applyProtection="0"/>
    <xf numFmtId="0" fontId="43" fillId="3" borderId="0" applyNumberFormat="0" applyBorder="0" applyAlignment="0" applyProtection="0"/>
    <xf numFmtId="0" fontId="43" fillId="4" borderId="0" applyNumberFormat="0" applyBorder="0" applyAlignment="0" applyProtection="0"/>
    <xf numFmtId="0" fontId="43" fillId="2" borderId="0" applyNumberFormat="0" applyBorder="0" applyAlignment="0" applyProtection="0"/>
    <xf numFmtId="0" fontId="43" fillId="5" borderId="0" applyNumberFormat="0" applyBorder="0" applyAlignment="0" applyProtection="0"/>
    <xf numFmtId="0" fontId="4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2" borderId="0" applyNumberFormat="0" applyBorder="0" applyAlignment="0" applyProtection="0"/>
    <xf numFmtId="0" fontId="22" fillId="5" borderId="0" applyNumberFormat="0" applyBorder="0" applyAlignment="0" applyProtection="0"/>
    <xf numFmtId="0" fontId="22" fillId="3" borderId="0" applyNumberFormat="0" applyBorder="0" applyAlignment="0" applyProtection="0"/>
    <xf numFmtId="165" fontId="21" fillId="0" borderId="0"/>
    <xf numFmtId="0" fontId="43" fillId="11" borderId="0" applyNumberFormat="0" applyBorder="0" applyAlignment="0" applyProtection="0"/>
    <xf numFmtId="0" fontId="43" fillId="3" borderId="0" applyNumberFormat="0" applyBorder="0" applyAlignment="0" applyProtection="0"/>
    <xf numFmtId="0" fontId="43" fillId="4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3" fillId="12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6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22" fillId="1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8" borderId="0" applyNumberFormat="0" applyBorder="0" applyAlignment="0" applyProtection="0"/>
    <xf numFmtId="0" fontId="22" fillId="12" borderId="0" applyNumberFormat="0" applyBorder="0" applyAlignment="0" applyProtection="0"/>
    <xf numFmtId="0" fontId="22" fillId="15" borderId="0" applyNumberFormat="0" applyBorder="0" applyAlignment="0" applyProtection="0"/>
    <xf numFmtId="0" fontId="44" fillId="17" borderId="0" applyNumberFormat="0" applyBorder="0" applyAlignment="0" applyProtection="0"/>
    <xf numFmtId="0" fontId="44" fillId="13" borderId="0" applyNumberFormat="0" applyBorder="0" applyAlignment="0" applyProtection="0"/>
    <xf numFmtId="0" fontId="44" fillId="4" borderId="0" applyNumberFormat="0" applyBorder="0" applyAlignment="0" applyProtection="0"/>
    <xf numFmtId="0" fontId="44" fillId="11" borderId="0" applyNumberFormat="0" applyBorder="0" applyAlignment="0" applyProtection="0"/>
    <xf numFmtId="0" fontId="44" fillId="17" borderId="0" applyNumberFormat="0" applyBorder="0" applyAlignment="0" applyProtection="0"/>
    <xf numFmtId="0" fontId="44" fillId="3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18" fillId="20" borderId="0" applyNumberFormat="0" applyBorder="0" applyAlignment="0" applyProtection="0"/>
    <xf numFmtId="0" fontId="18" fillId="12" borderId="0" applyNumberFormat="0" applyBorder="0" applyAlignment="0" applyProtection="0"/>
    <xf numFmtId="0" fontId="18" fillId="3" borderId="0" applyNumberFormat="0" applyBorder="0" applyAlignment="0" applyProtection="0"/>
    <xf numFmtId="0" fontId="18" fillId="11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4" borderId="0" applyNumberFormat="0" applyBorder="0" applyAlignment="0" applyProtection="0"/>
    <xf numFmtId="0" fontId="23" fillId="11" borderId="0" applyNumberFormat="0" applyBorder="0" applyAlignment="0" applyProtection="0"/>
    <xf numFmtId="0" fontId="23" fillId="17" borderId="0" applyNumberFormat="0" applyBorder="0" applyAlignment="0" applyProtection="0"/>
    <xf numFmtId="0" fontId="23" fillId="3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18" fillId="24" borderId="0" applyNumberFormat="0" applyBorder="0" applyAlignment="0" applyProtection="0"/>
    <xf numFmtId="0" fontId="45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3" fillId="11" borderId="1" applyNumberFormat="0" applyAlignment="0" applyProtection="0"/>
    <xf numFmtId="0" fontId="46" fillId="2" borderId="1" applyNumberFormat="0" applyAlignment="0" applyProtection="0"/>
    <xf numFmtId="0" fontId="13" fillId="11" borderId="1" applyNumberFormat="0" applyAlignment="0" applyProtection="0"/>
    <xf numFmtId="0" fontId="14" fillId="0" borderId="2" applyNumberFormat="0" applyFill="0" applyAlignment="0" applyProtection="0"/>
    <xf numFmtId="0" fontId="15" fillId="25" borderId="3" applyNumberFormat="0" applyAlignment="0" applyProtection="0"/>
    <xf numFmtId="0" fontId="47" fillId="0" borderId="2" applyNumberFormat="0" applyFill="0" applyAlignment="0" applyProtection="0"/>
    <xf numFmtId="0" fontId="15" fillId="25" borderId="3" applyNumberFormat="0" applyAlignment="0" applyProtection="0"/>
    <xf numFmtId="0" fontId="18" fillId="17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15" borderId="0" applyNumberFormat="0" applyBorder="0" applyAlignment="0" applyProtection="0"/>
    <xf numFmtId="0" fontId="18" fillId="22" borderId="0" applyNumberFormat="0" applyBorder="0" applyAlignment="0" applyProtection="0"/>
    <xf numFmtId="0" fontId="18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6" borderId="0" applyNumberFormat="0" applyBorder="0" applyAlignment="0" applyProtection="0"/>
    <xf numFmtId="0" fontId="23" fillId="4" borderId="0" applyNumberFormat="0" applyBorder="0" applyAlignment="0" applyProtection="0"/>
    <xf numFmtId="0" fontId="23" fillId="19" borderId="0" applyNumberFormat="0" applyBorder="0" applyAlignment="0" applyProtection="0"/>
    <xf numFmtId="0" fontId="23" fillId="17" borderId="0" applyNumberFormat="0" applyBorder="0" applyAlignment="0" applyProtection="0"/>
    <xf numFmtId="0" fontId="23" fillId="13" borderId="0" applyNumberFormat="0" applyBorder="0" applyAlignment="0" applyProtection="0"/>
    <xf numFmtId="0" fontId="40" fillId="16" borderId="4" applyNumberFormat="0" applyFont="0" applyAlignment="0" applyProtection="0"/>
    <xf numFmtId="0" fontId="24" fillId="25" borderId="3" applyNumberFormat="0" applyAlignment="0" applyProtection="0"/>
    <xf numFmtId="0" fontId="25" fillId="0" borderId="0" applyFont="0" applyFill="0" applyBorder="0" applyAlignment="0" applyProtection="0"/>
    <xf numFmtId="0" fontId="48" fillId="3" borderId="1" applyNumberFormat="0" applyAlignment="0" applyProtection="0"/>
    <xf numFmtId="167" fontId="20" fillId="0" borderId="0" applyFill="0" applyBorder="0" applyAlignment="0" applyProtection="0"/>
    <xf numFmtId="0" fontId="17" fillId="0" borderId="0" applyNumberFormat="0" applyFill="0" applyBorder="0" applyAlignment="0" applyProtection="0"/>
    <xf numFmtId="2" fontId="25" fillId="0" borderId="0" applyFont="0" applyFill="0" applyBorder="0" applyAlignment="0" applyProtection="0"/>
    <xf numFmtId="0" fontId="8" fillId="7" borderId="0" applyNumberFormat="0" applyBorder="0" applyAlignment="0" applyProtection="0"/>
    <xf numFmtId="0" fontId="26" fillId="0" borderId="0"/>
    <xf numFmtId="0" fontId="27" fillId="0" borderId="5" applyNumberFormat="0" applyFill="0" applyAlignment="0" applyProtection="0"/>
    <xf numFmtId="0" fontId="28" fillId="0" borderId="6" applyNumberFormat="0" applyFill="0" applyAlignment="0" applyProtection="0"/>
    <xf numFmtId="0" fontId="29" fillId="0" borderId="7" applyNumberFormat="0" applyFill="0" applyAlignment="0" applyProtection="0"/>
    <xf numFmtId="0" fontId="29" fillId="0" borderId="0" applyNumberFormat="0" applyFill="0" applyBorder="0" applyAlignment="0" applyProtection="0"/>
    <xf numFmtId="0" fontId="11" fillId="3" borderId="1" applyNumberFormat="0" applyAlignment="0" applyProtection="0"/>
    <xf numFmtId="0" fontId="49" fillId="6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4" fillId="0" borderId="2" applyNumberFormat="0" applyFill="0" applyAlignment="0" applyProtection="0"/>
    <xf numFmtId="164" fontId="19" fillId="0" borderId="0" applyFont="0" applyFill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50" fillId="10" borderId="0" applyNumberFormat="0" applyBorder="0" applyAlignment="0" applyProtection="0"/>
    <xf numFmtId="0" fontId="32" fillId="10" borderId="0" applyNumberFormat="0" applyBorder="0" applyAlignment="0" applyProtection="0"/>
    <xf numFmtId="0" fontId="33" fillId="6" borderId="0" applyNumberFormat="0" applyBorder="0" applyAlignment="0" applyProtection="0"/>
    <xf numFmtId="0" fontId="20" fillId="0" borderId="0"/>
    <xf numFmtId="0" fontId="20" fillId="0" borderId="0"/>
    <xf numFmtId="0" fontId="1" fillId="0" borderId="0"/>
    <xf numFmtId="0" fontId="42" fillId="0" borderId="0"/>
    <xf numFmtId="0" fontId="19" fillId="0" borderId="0"/>
    <xf numFmtId="0" fontId="34" fillId="0" borderId="0"/>
    <xf numFmtId="0" fontId="19" fillId="0" borderId="0"/>
    <xf numFmtId="0" fontId="61" fillId="0" borderId="0"/>
    <xf numFmtId="0" fontId="61" fillId="0" borderId="0"/>
    <xf numFmtId="0" fontId="3" fillId="10" borderId="4" applyNumberFormat="0" applyFont="0" applyAlignment="0" applyProtection="0"/>
    <xf numFmtId="0" fontId="35" fillId="10" borderId="4" applyNumberFormat="0" applyFont="0" applyAlignment="0" applyProtection="0"/>
    <xf numFmtId="0" fontId="12" fillId="11" borderId="8" applyNumberFormat="0" applyAlignment="0" applyProtection="0"/>
    <xf numFmtId="0" fontId="51" fillId="7" borderId="0" applyNumberFormat="0" applyBorder="0" applyAlignment="0" applyProtection="0"/>
    <xf numFmtId="0" fontId="52" fillId="2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6" fillId="0" borderId="10" applyNumberFormat="0" applyFill="0" applyAlignment="0" applyProtection="0"/>
    <xf numFmtId="0" fontId="7" fillId="0" borderId="11" applyNumberFormat="0" applyFill="0" applyAlignment="0" applyProtection="0"/>
    <xf numFmtId="0" fontId="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4" fillId="0" borderId="9" applyNumberFormat="0" applyFill="0" applyAlignment="0" applyProtection="0"/>
    <xf numFmtId="0" fontId="55" fillId="0" borderId="6" applyNumberFormat="0" applyFill="0" applyAlignment="0" applyProtection="0"/>
    <xf numFmtId="0" fontId="56" fillId="0" borderId="12" applyNumberFormat="0" applyFill="0" applyAlignment="0" applyProtection="0"/>
    <xf numFmtId="0" fontId="56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14" applyNumberFormat="0" applyFill="0" applyAlignment="0" applyProtection="0"/>
    <xf numFmtId="2" fontId="21" fillId="0" borderId="0"/>
    <xf numFmtId="0" fontId="38" fillId="7" borderId="0" applyNumberFormat="0" applyBorder="0" applyAlignment="0" applyProtection="0"/>
    <xf numFmtId="0" fontId="9" fillId="6" borderId="0" applyNumberFormat="0" applyBorder="0" applyAlignment="0" applyProtection="0"/>
    <xf numFmtId="0" fontId="8" fillId="7" borderId="0" applyNumberFormat="0" applyBorder="0" applyAlignment="0" applyProtection="0"/>
    <xf numFmtId="168" fontId="20" fillId="0" borderId="0" applyFill="0" applyBorder="0" applyAlignment="0" applyProtection="0"/>
    <xf numFmtId="169" fontId="25" fillId="0" borderId="0" applyFont="0" applyFill="0" applyBorder="0" applyAlignment="0" applyProtection="0"/>
    <xf numFmtId="0" fontId="57" fillId="25" borderId="3" applyNumberFormat="0" applyAlignment="0" applyProtection="0"/>
    <xf numFmtId="3" fontId="25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1">
    <xf numFmtId="0" fontId="0" fillId="0" borderId="0" xfId="0"/>
    <xf numFmtId="2" fontId="20" fillId="0" borderId="0" xfId="176" applyNumberFormat="1" applyFont="1" applyAlignment="1">
      <alignment horizontal="center"/>
    </xf>
    <xf numFmtId="2" fontId="20" fillId="0" borderId="0" xfId="176" applyNumberFormat="1" applyFont="1"/>
    <xf numFmtId="166" fontId="20" fillId="0" borderId="0" xfId="176" applyNumberFormat="1" applyFont="1" applyAlignment="1">
      <alignment horizontal="left"/>
    </xf>
    <xf numFmtId="166" fontId="20" fillId="0" borderId="0" xfId="176" applyNumberFormat="1" applyFont="1" applyAlignment="1">
      <alignment horizontal="center"/>
    </xf>
    <xf numFmtId="2" fontId="62" fillId="0" borderId="0" xfId="176" applyNumberFormat="1" applyFont="1" applyAlignment="1">
      <alignment horizontal="center"/>
    </xf>
    <xf numFmtId="2" fontId="20" fillId="0" borderId="0" xfId="176" applyNumberFormat="1" applyFont="1" applyAlignment="1">
      <alignment horizontal="left"/>
    </xf>
    <xf numFmtId="2" fontId="20" fillId="0" borderId="0" xfId="176" applyNumberFormat="1" applyFont="1" applyAlignment="1">
      <alignment wrapText="1"/>
    </xf>
    <xf numFmtId="2" fontId="20" fillId="0" borderId="0" xfId="176" applyNumberFormat="1" applyFont="1" applyAlignment="1">
      <alignment horizontal="center" wrapText="1"/>
    </xf>
    <xf numFmtId="1" fontId="20" fillId="0" borderId="0" xfId="176" applyNumberFormat="1" applyFont="1" applyAlignment="1">
      <alignment horizontal="center"/>
    </xf>
    <xf numFmtId="2" fontId="20" fillId="27" borderId="0" xfId="176" applyNumberFormat="1" applyFont="1" applyFill="1" applyAlignment="1">
      <alignment horizontal="center"/>
    </xf>
    <xf numFmtId="166" fontId="20" fillId="27" borderId="0" xfId="176" applyNumberFormat="1" applyFont="1" applyFill="1" applyAlignment="1">
      <alignment horizontal="left"/>
    </xf>
    <xf numFmtId="166" fontId="20" fillId="27" borderId="0" xfId="176" applyNumberFormat="1" applyFont="1" applyFill="1" applyAlignment="1">
      <alignment horizontal="center"/>
    </xf>
    <xf numFmtId="2" fontId="20" fillId="27" borderId="0" xfId="176" applyNumberFormat="1" applyFont="1" applyFill="1" applyAlignment="1">
      <alignment horizontal="left"/>
    </xf>
    <xf numFmtId="2" fontId="20" fillId="27" borderId="0" xfId="176" applyNumberFormat="1" applyFont="1" applyFill="1"/>
    <xf numFmtId="166" fontId="20" fillId="27" borderId="15" xfId="176" applyNumberFormat="1" applyFont="1" applyFill="1" applyBorder="1" applyAlignment="1">
      <alignment horizontal="left"/>
    </xf>
    <xf numFmtId="1" fontId="20" fillId="27" borderId="0" xfId="176" applyNumberFormat="1" applyFont="1" applyFill="1" applyAlignment="1">
      <alignment horizontal="center"/>
    </xf>
    <xf numFmtId="2" fontId="41" fillId="27" borderId="0" xfId="176" applyNumberFormat="1" applyFont="1" applyFill="1" applyAlignment="1">
      <alignment horizontal="left"/>
    </xf>
    <xf numFmtId="2" fontId="20" fillId="28" borderId="0" xfId="176" applyNumberFormat="1" applyFont="1" applyFill="1" applyAlignment="1">
      <alignment horizontal="center"/>
    </xf>
    <xf numFmtId="166" fontId="20" fillId="28" borderId="0" xfId="176" applyNumberFormat="1" applyFont="1" applyFill="1" applyAlignment="1">
      <alignment horizontal="left"/>
    </xf>
    <xf numFmtId="166" fontId="20" fillId="28" borderId="0" xfId="176" applyNumberFormat="1" applyFont="1" applyFill="1" applyAlignment="1">
      <alignment horizontal="center"/>
    </xf>
    <xf numFmtId="2" fontId="62" fillId="28" borderId="0" xfId="176" applyNumberFormat="1" applyFont="1" applyFill="1" applyAlignment="1">
      <alignment horizontal="center"/>
    </xf>
    <xf numFmtId="2" fontId="20" fillId="28" borderId="0" xfId="176" applyNumberFormat="1" applyFont="1" applyFill="1" applyAlignment="1">
      <alignment horizontal="left"/>
    </xf>
    <xf numFmtId="2" fontId="20" fillId="28" borderId="0" xfId="176" applyNumberFormat="1" applyFont="1" applyFill="1"/>
    <xf numFmtId="2" fontId="20" fillId="27" borderId="15" xfId="176" applyNumberFormat="1" applyFont="1" applyFill="1" applyBorder="1" applyAlignment="1">
      <alignment horizontal="center"/>
    </xf>
    <xf numFmtId="2" fontId="20" fillId="27" borderId="16" xfId="176" applyNumberFormat="1" applyFont="1" applyFill="1" applyBorder="1" applyAlignment="1">
      <alignment horizontal="left"/>
    </xf>
    <xf numFmtId="166" fontId="20" fillId="27" borderId="16" xfId="176" applyNumberFormat="1" applyFont="1" applyFill="1" applyBorder="1" applyAlignment="1">
      <alignment horizontal="left"/>
    </xf>
    <xf numFmtId="2" fontId="20" fillId="27" borderId="16" xfId="176" applyNumberFormat="1" applyFont="1" applyFill="1" applyBorder="1"/>
    <xf numFmtId="2" fontId="20" fillId="27" borderId="16" xfId="176" applyNumberFormat="1" applyFont="1" applyFill="1" applyBorder="1" applyAlignment="1">
      <alignment horizontal="center"/>
    </xf>
    <xf numFmtId="2" fontId="20" fillId="27" borderId="15" xfId="176" applyNumberFormat="1" applyFont="1" applyFill="1" applyBorder="1"/>
    <xf numFmtId="2" fontId="43" fillId="0" borderId="0" xfId="176" applyNumberFormat="1" applyFont="1" applyAlignment="1">
      <alignment horizontal="center"/>
    </xf>
    <xf numFmtId="2" fontId="20" fillId="28" borderId="0" xfId="176" applyNumberFormat="1" applyFont="1" applyFill="1" applyProtection="1">
      <protection locked="0"/>
    </xf>
    <xf numFmtId="0" fontId="20" fillId="28" borderId="0" xfId="179" applyFont="1" applyFill="1" applyAlignment="1" applyProtection="1">
      <alignment horizontal="left"/>
      <protection locked="0"/>
    </xf>
    <xf numFmtId="2" fontId="41" fillId="29" borderId="15" xfId="176" applyNumberFormat="1" applyFont="1" applyFill="1" applyBorder="1" applyProtection="1">
      <protection locked="0"/>
    </xf>
    <xf numFmtId="2" fontId="41" fillId="30" borderId="15" xfId="176" applyNumberFormat="1" applyFont="1" applyFill="1" applyBorder="1" applyProtection="1">
      <protection locked="0"/>
    </xf>
    <xf numFmtId="2" fontId="20" fillId="30" borderId="15" xfId="176" applyNumberFormat="1" applyFont="1" applyFill="1" applyBorder="1" applyProtection="1">
      <protection locked="0"/>
    </xf>
    <xf numFmtId="2" fontId="20" fillId="30" borderId="0" xfId="176" applyNumberFormat="1" applyFont="1" applyFill="1" applyProtection="1">
      <protection locked="0"/>
    </xf>
    <xf numFmtId="2" fontId="20" fillId="29" borderId="16" xfId="176" applyNumberFormat="1" applyFont="1" applyFill="1" applyBorder="1" applyProtection="1">
      <protection locked="0"/>
    </xf>
    <xf numFmtId="2" fontId="43" fillId="30" borderId="16" xfId="176" applyNumberFormat="1" applyFont="1" applyFill="1" applyBorder="1" applyAlignment="1" applyProtection="1">
      <alignment horizontal="left"/>
      <protection locked="0"/>
    </xf>
    <xf numFmtId="2" fontId="43" fillId="30" borderId="16" xfId="176" applyNumberFormat="1" applyFont="1" applyFill="1" applyBorder="1" applyProtection="1">
      <protection locked="0"/>
    </xf>
    <xf numFmtId="2" fontId="20" fillId="30" borderId="16" xfId="176" applyNumberFormat="1" applyFont="1" applyFill="1" applyBorder="1" applyProtection="1">
      <protection locked="0"/>
    </xf>
    <xf numFmtId="2" fontId="20" fillId="29" borderId="0" xfId="176" applyNumberFormat="1" applyFont="1" applyFill="1" applyProtection="1">
      <protection locked="0"/>
    </xf>
    <xf numFmtId="0" fontId="20" fillId="28" borderId="0" xfId="179" applyFont="1" applyFill="1" applyAlignment="1" applyProtection="1">
      <alignment horizontal="center"/>
      <protection locked="0"/>
    </xf>
    <xf numFmtId="2" fontId="20" fillId="29" borderId="15" xfId="176" applyNumberFormat="1" applyFont="1" applyFill="1" applyBorder="1" applyProtection="1">
      <protection locked="0"/>
    </xf>
    <xf numFmtId="0" fontId="20" fillId="28" borderId="15" xfId="179" applyFont="1" applyFill="1" applyBorder="1" applyAlignment="1" applyProtection="1">
      <alignment horizontal="center"/>
      <protection locked="0"/>
    </xf>
    <xf numFmtId="2" fontId="43" fillId="30" borderId="15" xfId="176" applyNumberFormat="1" applyFont="1" applyFill="1" applyBorder="1" applyProtection="1">
      <protection locked="0"/>
    </xf>
    <xf numFmtId="2" fontId="43" fillId="30" borderId="15" xfId="176" applyNumberFormat="1" applyFont="1" applyFill="1" applyBorder="1" applyAlignment="1" applyProtection="1">
      <alignment horizontal="center"/>
      <protection locked="0"/>
    </xf>
    <xf numFmtId="2" fontId="20" fillId="30" borderId="0" xfId="176" applyNumberFormat="1" applyFont="1" applyFill="1" applyAlignment="1" applyProtection="1">
      <alignment horizontal="center"/>
      <protection locked="0"/>
    </xf>
    <xf numFmtId="2" fontId="20" fillId="0" borderId="0" xfId="176" applyNumberFormat="1" applyFont="1" applyProtection="1">
      <protection locked="0"/>
    </xf>
    <xf numFmtId="0" fontId="20" fillId="0" borderId="0" xfId="179" applyFont="1" applyAlignment="1" applyProtection="1">
      <alignment horizontal="left"/>
      <protection locked="0"/>
    </xf>
    <xf numFmtId="0" fontId="20" fillId="28" borderId="0" xfId="179" applyFont="1" applyFill="1" applyAlignment="1">
      <alignment horizontal="left"/>
    </xf>
    <xf numFmtId="165" fontId="20" fillId="28" borderId="0" xfId="179" applyNumberFormat="1" applyFont="1" applyFill="1" applyAlignment="1">
      <alignment horizontal="left"/>
    </xf>
    <xf numFmtId="165" fontId="20" fillId="0" borderId="0" xfId="179" applyNumberFormat="1" applyFont="1" applyAlignment="1">
      <alignment horizontal="left"/>
    </xf>
    <xf numFmtId="0" fontId="20" fillId="0" borderId="0" xfId="179" applyFont="1" applyAlignment="1">
      <alignment horizontal="left"/>
    </xf>
    <xf numFmtId="0" fontId="20" fillId="0" borderId="0" xfId="179" applyFont="1" applyAlignment="1">
      <alignment horizontal="center"/>
    </xf>
    <xf numFmtId="1" fontId="20" fillId="0" borderId="0" xfId="179" applyNumberFormat="1" applyFont="1" applyAlignment="1">
      <alignment horizontal="center"/>
    </xf>
    <xf numFmtId="165" fontId="20" fillId="0" borderId="0" xfId="179" applyNumberFormat="1" applyFont="1" applyAlignment="1">
      <alignment horizontal="center"/>
    </xf>
    <xf numFmtId="2" fontId="20" fillId="0" borderId="0" xfId="179" applyNumberFormat="1" applyFont="1" applyAlignment="1">
      <alignment horizontal="left"/>
    </xf>
    <xf numFmtId="1" fontId="20" fillId="0" borderId="0" xfId="179" applyNumberFormat="1" applyFont="1" applyAlignment="1">
      <alignment horizontal="left"/>
    </xf>
    <xf numFmtId="170" fontId="20" fillId="0" borderId="0" xfId="179" applyNumberFormat="1" applyFont="1" applyAlignment="1">
      <alignment horizontal="left"/>
    </xf>
    <xf numFmtId="2" fontId="20" fillId="0" borderId="0" xfId="179" applyNumberFormat="1" applyFont="1" applyAlignment="1">
      <alignment horizontal="center"/>
    </xf>
    <xf numFmtId="166" fontId="20" fillId="0" borderId="0" xfId="179" applyNumberFormat="1" applyFont="1" applyAlignment="1">
      <alignment horizontal="center"/>
    </xf>
    <xf numFmtId="2" fontId="41" fillId="29" borderId="15" xfId="176" applyNumberFormat="1" applyFont="1" applyFill="1" applyBorder="1"/>
    <xf numFmtId="165" fontId="20" fillId="27" borderId="0" xfId="179" applyNumberFormat="1" applyFont="1" applyFill="1" applyAlignment="1">
      <alignment horizontal="left"/>
    </xf>
    <xf numFmtId="0" fontId="20" fillId="27" borderId="0" xfId="179" applyFont="1" applyFill="1" applyAlignment="1">
      <alignment horizontal="left"/>
    </xf>
    <xf numFmtId="2" fontId="20" fillId="29" borderId="16" xfId="176" applyNumberFormat="1" applyFont="1" applyFill="1" applyBorder="1"/>
    <xf numFmtId="0" fontId="20" fillId="28" borderId="0" xfId="179" applyFont="1" applyFill="1" applyAlignment="1">
      <alignment horizontal="center"/>
    </xf>
    <xf numFmtId="2" fontId="20" fillId="29" borderId="0" xfId="176" applyNumberFormat="1" applyFont="1" applyFill="1"/>
    <xf numFmtId="0" fontId="20" fillId="27" borderId="0" xfId="179" applyFont="1" applyFill="1" applyAlignment="1">
      <alignment horizontal="center"/>
    </xf>
    <xf numFmtId="0" fontId="20" fillId="0" borderId="0" xfId="177" applyFont="1" applyAlignment="1">
      <alignment horizontal="center"/>
    </xf>
    <xf numFmtId="2" fontId="20" fillId="29" borderId="15" xfId="176" applyNumberFormat="1" applyFont="1" applyFill="1" applyBorder="1"/>
    <xf numFmtId="0" fontId="20" fillId="27" borderId="15" xfId="179" applyFont="1" applyFill="1" applyBorder="1" applyAlignment="1">
      <alignment horizontal="center"/>
    </xf>
    <xf numFmtId="165" fontId="20" fillId="28" borderId="0" xfId="179" applyNumberFormat="1" applyFont="1" applyFill="1" applyAlignment="1">
      <alignment horizontal="center"/>
    </xf>
    <xf numFmtId="0" fontId="20" fillId="0" borderId="0" xfId="0" applyFont="1"/>
    <xf numFmtId="0" fontId="20" fillId="0" borderId="0" xfId="177" applyFont="1"/>
    <xf numFmtId="2" fontId="20" fillId="0" borderId="0" xfId="0" applyNumberFormat="1" applyFont="1" applyAlignment="1">
      <alignment horizontal="center"/>
    </xf>
    <xf numFmtId="165" fontId="20" fillId="27" borderId="16" xfId="179" applyNumberFormat="1" applyFont="1" applyFill="1" applyBorder="1" applyAlignment="1">
      <alignment horizontal="center"/>
    </xf>
    <xf numFmtId="0" fontId="20" fillId="27" borderId="16" xfId="179" applyFont="1" applyFill="1" applyBorder="1" applyAlignment="1">
      <alignment horizontal="center"/>
    </xf>
    <xf numFmtId="0" fontId="20" fillId="0" borderId="0" xfId="178" applyFont="1" applyAlignment="1">
      <alignment horizontal="left"/>
    </xf>
    <xf numFmtId="170" fontId="20" fillId="0" borderId="0" xfId="179" applyNumberFormat="1" applyFont="1" applyAlignment="1">
      <alignment horizontal="center"/>
    </xf>
    <xf numFmtId="0" fontId="20" fillId="0" borderId="0" xfId="0" applyFont="1" applyAlignment="1">
      <alignment horizontal="center"/>
    </xf>
    <xf numFmtId="165" fontId="20" fillId="27" borderId="0" xfId="179" applyNumberFormat="1" applyFont="1" applyFill="1" applyAlignment="1">
      <alignment horizontal="center"/>
    </xf>
    <xf numFmtId="2" fontId="20" fillId="28" borderId="0" xfId="179" applyNumberFormat="1" applyFont="1" applyFill="1" applyAlignment="1">
      <alignment horizontal="left"/>
    </xf>
    <xf numFmtId="1" fontId="20" fillId="28" borderId="0" xfId="179" applyNumberFormat="1" applyFont="1" applyFill="1" applyAlignment="1">
      <alignment horizontal="left"/>
    </xf>
    <xf numFmtId="170" fontId="20" fillId="28" borderId="0" xfId="179" applyNumberFormat="1" applyFont="1" applyFill="1" applyAlignment="1">
      <alignment horizontal="left"/>
    </xf>
    <xf numFmtId="2" fontId="43" fillId="30" borderId="0" xfId="176" applyNumberFormat="1" applyFont="1" applyFill="1" applyAlignment="1" applyProtection="1">
      <alignment horizontal="center"/>
      <protection locked="0"/>
    </xf>
    <xf numFmtId="0" fontId="65" fillId="31" borderId="15" xfId="0" applyFont="1" applyFill="1" applyBorder="1" applyAlignment="1">
      <alignment horizontal="center"/>
    </xf>
    <xf numFmtId="2" fontId="66" fillId="31" borderId="0" xfId="0" applyNumberFormat="1" applyFont="1" applyFill="1" applyAlignment="1">
      <alignment horizontal="center"/>
    </xf>
    <xf numFmtId="2" fontId="66" fillId="31" borderId="15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65" fillId="31" borderId="15" xfId="0" applyFont="1" applyFill="1" applyBorder="1" applyAlignment="1">
      <alignment horizontal="center" wrapText="1"/>
    </xf>
  </cellXfs>
  <cellStyles count="211">
    <cellStyle name="_190706_2" xfId="2" xr:uid="{E43BEDB2-8E99-4D8E-B86B-8C7A70D7051F}"/>
    <cellStyle name="_190706_2_Cartel1" xfId="3" xr:uid="{D0DD934A-8F4C-4672-8A42-245776FE39C0}"/>
    <cellStyle name="_190706_2_Esperimenti_E_Cl_CondizioniSperimentali_MELTS" xfId="4" xr:uid="{9EC1E447-0E78-49B4-9CCC-668890ED7ACE}"/>
    <cellStyle name="_190706_2_Figura spider" xfId="5" xr:uid="{CC5C62F7-D00F-48A9-8F6F-946F9DF7BAEE}"/>
    <cellStyle name="_190706_2_Progetto_Alb2_2" xfId="6" xr:uid="{75C24999-B5F2-41D3-8750-8ECBE11A1268}"/>
    <cellStyle name="_190706_2_Progetto_Alb2_4" xfId="7" xr:uid="{0D546852-3D29-4FED-8D25-D6E47970C148}"/>
    <cellStyle name="_Bil MAs" xfId="8" xr:uid="{0FBCFCF9-05F2-417D-A99A-8F570EA8DEEF}"/>
    <cellStyle name="_Bil MAs_Cartel1" xfId="9" xr:uid="{8D0C9030-9B6A-4751-A715-94072F0C05CA}"/>
    <cellStyle name="_Bil MAs_Esperimenti_E_Cl_CondizioniSperimentali_MELTS" xfId="10" xr:uid="{24B0389C-942C-480A-A04A-AB24556F0687}"/>
    <cellStyle name="_Bil MAs_Figura spider" xfId="11" xr:uid="{44E55B9A-8337-49C0-A675-DE87FD4927FE}"/>
    <cellStyle name="_Bil MAs_Progetto_Alb2_2" xfId="12" xr:uid="{DD970DF6-2101-4B11-9008-085ED201F900}"/>
    <cellStyle name="_Bil MAs_Progetto_Alb2_4" xfId="13" xr:uid="{D857E2D5-190B-4CB5-891A-3D13B806882A}"/>
    <cellStyle name="_db_analisi_eolie" xfId="14" xr:uid="{CB1ED8F9-E54C-4645-9F6D-76A76FE2779E}"/>
    <cellStyle name="_db_analisi_eolie_Cartel1" xfId="15" xr:uid="{389E3A15-C26B-4A89-AD06-152ED2F16CF3}"/>
    <cellStyle name="_db_analisi_eolie_Esperimenti_E_Cl_CondizioniSperimentali_MELTS" xfId="16" xr:uid="{C970FA93-1F79-4A45-85C3-44EE6DB592EF}"/>
    <cellStyle name="_db_analisi_eolie_Figura spider" xfId="17" xr:uid="{8102072C-CB9F-4A5E-A87E-1283A37D0320}"/>
    <cellStyle name="_db_analisi_eolie_Progetto_Alb2_2" xfId="18" xr:uid="{3635DDCE-C1CA-4246-8172-372BF17EF88F}"/>
    <cellStyle name="_db_analisi_eolie_Progetto_Alb2_4" xfId="19" xr:uid="{5139671B-697F-448C-BB95-5DEAD01074D2}"/>
    <cellStyle name="_Diffusion profiles3" xfId="20" xr:uid="{63AB4B98-A659-4080-BD68-42D6F451A5E0}"/>
    <cellStyle name="_Diffusion profiles3_Cartel1" xfId="21" xr:uid="{4047E8C6-652B-43B7-9B03-1BD3096BD1D3}"/>
    <cellStyle name="_EMPA_090206_6" xfId="22" xr:uid="{8847F99D-E253-4E4F-A8C6-9E6F970A97FF}"/>
    <cellStyle name="_EMPA_090206_6_Cartel1" xfId="23" xr:uid="{CCDF02E8-598B-49E0-99A4-487ED72FEBB8}"/>
    <cellStyle name="_EMPA_090206_6_Esperimenti_E_Cl_CondizioniSperimentali_MELTS" xfId="24" xr:uid="{43DD77A4-50D4-4DEF-8E84-92131627D63C}"/>
    <cellStyle name="_EMPA_090206_6_Figura spider" xfId="25" xr:uid="{EDEFDB05-5B0E-4FE4-A479-E5B549BDA257}"/>
    <cellStyle name="_EMPA_090206_6_Progetto_Alb2_2" xfId="26" xr:uid="{29DAAA69-D04C-4371-855B-9E047675521C}"/>
    <cellStyle name="_EMPA_090206_6_Progetto_Alb2_4" xfId="27" xr:uid="{08172DA8-E785-469A-AE78-68BF577BCA7A}"/>
    <cellStyle name="_Eolie Tutte2" xfId="28" xr:uid="{12CC979E-3CE8-465C-93C3-912DA3D12596}"/>
    <cellStyle name="_Eolie Tutte2_Cartel1" xfId="29" xr:uid="{83327E97-0790-4436-8816-9C852EE2387C}"/>
    <cellStyle name="_Eolie Tutte2_Esperimenti_E_Cl_CondizioniSperimentali_MELTS" xfId="30" xr:uid="{0C1A1B33-10C7-4137-B062-74275358E320}"/>
    <cellStyle name="_Eolie Tutte2_Figura spider" xfId="31" xr:uid="{3D5D4A68-F569-433B-A35D-034D771712D1}"/>
    <cellStyle name="_Eolie Tutte2_Progetto_Alb2_2" xfId="32" xr:uid="{14E6A7E5-D69C-4B06-BC6F-47BEED8B2A06}"/>
    <cellStyle name="_Eolie Tutte2_Progetto_Alb2_4" xfId="33" xr:uid="{42ED473E-9509-46A7-ACB0-EA560805D868}"/>
    <cellStyle name="_MK72_090206" xfId="34" xr:uid="{39C5F6EE-06DE-4A4D-A45E-D8C88C108F9F}"/>
    <cellStyle name="_MK72_090206_Cartel1" xfId="35" xr:uid="{EAFE926A-A957-4F1B-87E5-AD021F8106C6}"/>
    <cellStyle name="_MK72_090206_LAVORO" xfId="36" xr:uid="{5D45C6D6-A67B-4F25-8056-5E4DE266912D}"/>
    <cellStyle name="_MK72_090206_LAVORO_Cartel1" xfId="37" xr:uid="{F4D97230-FE57-495F-8A3A-C93EB1487676}"/>
    <cellStyle name="_MK72_090206_LAVORO_Progetto_Alb2_2" xfId="38" xr:uid="{511EBC65-FD22-4521-B6AA-E42E8A34745A}"/>
    <cellStyle name="_MK72_090206_LAVORO_Progetto_Alb2_4" xfId="39" xr:uid="{871212FB-D647-4FAE-BC41-8714BC885725}"/>
    <cellStyle name="_MK728K1200°8h" xfId="40" xr:uid="{1452C3C2-794A-4516-ADF5-3671D5BFFDFE}"/>
    <cellStyle name="_MK728K1200°8h_Cartel1" xfId="41" xr:uid="{18CE3AED-A889-4C70-928F-67019EF35E94}"/>
    <cellStyle name="_MK728K1200°8h_Esperimenti_E_Cl_CondizioniSperimentali_MELTS" xfId="42" xr:uid="{9FDE49EC-F165-4AF8-9A05-F1E879B589CC}"/>
    <cellStyle name="_MK728K1200°8h_Figura spider" xfId="43" xr:uid="{03EC8655-237C-4397-AE32-C473F1AE6C86}"/>
    <cellStyle name="_MK728K1200°8h_Progetto_Alb2_2" xfId="44" xr:uid="{858883E3-A3FB-48E2-95D4-973BE9937329}"/>
    <cellStyle name="_MK728K1200°8h_Progetto_Alb2_4" xfId="45" xr:uid="{AC59F71C-C1D9-4284-B9FF-C3A629D6082E}"/>
    <cellStyle name="2 dp" xfId="46" xr:uid="{2869D355-41C7-4950-8914-61413EFC3856}"/>
    <cellStyle name="20 % - Accent1" xfId="47" xr:uid="{57E31535-7462-49BA-8506-1A710BA57F3D}"/>
    <cellStyle name="20 % - Accent2" xfId="48" xr:uid="{425D98AB-8930-4065-B666-F6D917168074}"/>
    <cellStyle name="20 % - Accent3" xfId="49" xr:uid="{85BABBD8-625E-4A98-8E05-5813661E3A8C}"/>
    <cellStyle name="20 % - Accent4" xfId="50" xr:uid="{AA9D9DFD-A221-4535-8CED-54FECA76DA4B}"/>
    <cellStyle name="20 % - Accent5" xfId="51" xr:uid="{C28880D7-89F0-4C6D-8051-A37D15E383ED}"/>
    <cellStyle name="20 % - Accent6" xfId="52" xr:uid="{DE126100-E215-4798-9ABE-74819D682A09}"/>
    <cellStyle name="20% - Accent1" xfId="53" builtinId="30" customBuiltin="1"/>
    <cellStyle name="20% - Accent2" xfId="54" builtinId="34" customBuiltin="1"/>
    <cellStyle name="20% - Accent3" xfId="55" builtinId="38" customBuiltin="1"/>
    <cellStyle name="20% - Accent4" xfId="56" builtinId="42" customBuiltin="1"/>
    <cellStyle name="20% - Accent5" xfId="57" builtinId="46" customBuiltin="1"/>
    <cellStyle name="20% - Accent6" xfId="58" builtinId="50" customBuiltin="1"/>
    <cellStyle name="20% - Colore 1" xfId="59" xr:uid="{862B4AFC-323B-457B-B01C-03A49600C79E}"/>
    <cellStyle name="20% - Colore 2" xfId="60" xr:uid="{CA24759B-F4AB-4026-8B1B-28A440BC6F1B}"/>
    <cellStyle name="20% - Colore 3" xfId="61" xr:uid="{7B164FC3-8B3B-4E75-9E5F-4E19713389F8}"/>
    <cellStyle name="20% - Colore 4" xfId="62" xr:uid="{A23FCC92-3F3D-4961-AD14-BEF83DF374D9}"/>
    <cellStyle name="20% - Colore 5" xfId="63" xr:uid="{3C431B05-9044-4567-AB86-B332BAE31F4D}"/>
    <cellStyle name="20% - Colore 6" xfId="64" xr:uid="{8085AB93-5753-40B0-A4A0-CB0BF19CD2EE}"/>
    <cellStyle name="20% - Colore1" xfId="65" xr:uid="{3C5BBA57-9BBE-41A3-86B8-DFD06C55534A}"/>
    <cellStyle name="20% - Colore2" xfId="66" xr:uid="{1A9093E5-01AD-4AC7-BDC9-212C8CC043BD}"/>
    <cellStyle name="20% - Colore3" xfId="67" xr:uid="{97166AD9-851C-4A5A-86EE-2224344C1F53}"/>
    <cellStyle name="20% - Colore4" xfId="68" xr:uid="{D1879A9E-651D-4CA3-A409-9E03083DD9E4}"/>
    <cellStyle name="20% - Colore5" xfId="69" xr:uid="{414C2441-2A77-4BCF-A4EF-7CDF7E71A815}"/>
    <cellStyle name="20% - Colore6" xfId="70" xr:uid="{6D9A5AC1-9E9E-4C65-98DC-B99C4CA4DAF9}"/>
    <cellStyle name="3 dp" xfId="71" xr:uid="{7B12EDC0-EA29-446B-97BB-442D75D3F232}"/>
    <cellStyle name="40 % - Accent1" xfId="72" xr:uid="{62FA3A5B-A65B-4817-9BA4-E8319586F1F0}"/>
    <cellStyle name="40 % - Accent2" xfId="73" xr:uid="{EBB3DF28-36FE-4AE9-86F4-343733EE53AB}"/>
    <cellStyle name="40 % - Accent3" xfId="74" xr:uid="{DD7D415C-BAF0-46C0-9254-62797AC93E47}"/>
    <cellStyle name="40 % - Accent4" xfId="75" xr:uid="{84F642EE-C072-495A-BCCD-3FB3D8A1A448}"/>
    <cellStyle name="40 % - Accent5" xfId="76" xr:uid="{BCDDB1D3-3CC9-4E2E-94B7-B58D07DC8E59}"/>
    <cellStyle name="40 % - Accent6" xfId="77" xr:uid="{AB6EC356-3895-4332-A3A1-A9FCA61893B9}"/>
    <cellStyle name="40% - Accent1" xfId="78" builtinId="31" customBuiltin="1"/>
    <cellStyle name="40% - Accent2" xfId="79" builtinId="35" customBuiltin="1"/>
    <cellStyle name="40% - Accent3" xfId="80" builtinId="39" customBuiltin="1"/>
    <cellStyle name="40% - Accent4" xfId="81" builtinId="43" customBuiltin="1"/>
    <cellStyle name="40% - Accent5" xfId="82" builtinId="47" customBuiltin="1"/>
    <cellStyle name="40% - Accent6" xfId="83" builtinId="51" customBuiltin="1"/>
    <cellStyle name="40% - Colore 1" xfId="84" xr:uid="{CF037490-D3FA-48DC-A698-49142F13BA16}"/>
    <cellStyle name="40% - Colore 2" xfId="85" xr:uid="{59DBC213-6684-4A56-8949-0C2886399B28}"/>
    <cellStyle name="40% - Colore 3" xfId="86" xr:uid="{ADF0A2DE-15A9-40FE-BA03-3D730F06D492}"/>
    <cellStyle name="40% - Colore 4" xfId="87" xr:uid="{C765DFFD-24E9-49CB-8B26-A5591A29C4E6}"/>
    <cellStyle name="40% - Colore 5" xfId="88" xr:uid="{AFEE4367-31C7-4C55-B14E-5C53E4E1B7C2}"/>
    <cellStyle name="40% - Colore 6" xfId="89" xr:uid="{2FFD8B6B-6ABB-4290-A85F-C99062DE18E2}"/>
    <cellStyle name="40% - Colore1" xfId="90" xr:uid="{2AB59C5B-77FD-407A-A373-450DAC77ED13}"/>
    <cellStyle name="40% - Colore2" xfId="91" xr:uid="{64E1E417-4F1E-41C7-96F5-85C016D3568A}"/>
    <cellStyle name="40% - Colore3" xfId="92" xr:uid="{5E0C56F4-EF3A-48FD-8F53-578D99C4338C}"/>
    <cellStyle name="40% - Colore4" xfId="93" xr:uid="{6CDCF0D9-BA97-4BDA-9136-9886B20B5E07}"/>
    <cellStyle name="40% - Colore5" xfId="94" xr:uid="{FF3D4B9E-9CAB-432D-8E3B-A8CDC40D799A}"/>
    <cellStyle name="40% - Colore6" xfId="95" xr:uid="{66E122AD-EAC4-40D2-94B7-055E28B593FF}"/>
    <cellStyle name="60 % - Accent1" xfId="96" xr:uid="{5628E8E1-99E4-4D4B-8EE9-0FF2416D8A5B}"/>
    <cellStyle name="60 % - Accent2" xfId="97" xr:uid="{AEDD2689-8462-417B-BCAF-B7C9D092A3C4}"/>
    <cellStyle name="60 % - Accent3" xfId="98" xr:uid="{41EF1E6A-1BE6-4730-842D-DA37A3346AA7}"/>
    <cellStyle name="60 % - Accent4" xfId="99" xr:uid="{1CC861EC-83BA-471D-997C-4A1D3DFE7EFC}"/>
    <cellStyle name="60 % - Accent5" xfId="100" xr:uid="{ECB4FA3C-011F-439C-8D28-A35C4056BC70}"/>
    <cellStyle name="60 % - Accent6" xfId="101" xr:uid="{279F8A04-4748-4CF9-AB08-21C4CF7BF996}"/>
    <cellStyle name="60% - Accent1" xfId="102" builtinId="32" customBuiltin="1"/>
    <cellStyle name="60% - Accent2" xfId="103" builtinId="36" customBuiltin="1"/>
    <cellStyle name="60% - Accent3" xfId="104" builtinId="40" customBuiltin="1"/>
    <cellStyle name="60% - Accent4" xfId="105" builtinId="44" customBuiltin="1"/>
    <cellStyle name="60% - Accent5" xfId="106" builtinId="48" customBuiltin="1"/>
    <cellStyle name="60% - Accent6" xfId="107" builtinId="52" customBuiltin="1"/>
    <cellStyle name="60% - Colore 1" xfId="108" xr:uid="{702357A2-6997-4670-982E-FCFA59680291}"/>
    <cellStyle name="60% - Colore 2" xfId="109" xr:uid="{7BE65C15-9709-4171-BF5A-80F10D83E0A6}"/>
    <cellStyle name="60% - Colore 3" xfId="110" xr:uid="{0D11239C-21E5-4C38-9826-D17CF0933F0C}"/>
    <cellStyle name="60% - Colore 4" xfId="111" xr:uid="{9097B80A-270F-49F0-A237-FC850DC7342C}"/>
    <cellStyle name="60% - Colore 5" xfId="112" xr:uid="{7FD44ED5-243E-4B9F-B1B9-262BD3838450}"/>
    <cellStyle name="60% - Colore 6" xfId="113" xr:uid="{45AD0EA8-5ECF-4470-9F00-926AA44EFFBB}"/>
    <cellStyle name="60% - Colore1" xfId="114" xr:uid="{B92C0564-E31F-4231-BF6D-7700A94CE552}"/>
    <cellStyle name="60% - Colore2" xfId="115" xr:uid="{775FB42C-6B69-4163-8151-D3454A97683C}"/>
    <cellStyle name="60% - Colore3" xfId="116" xr:uid="{A21149E5-6073-4B50-8B41-46C714176CF0}"/>
    <cellStyle name="60% - Colore4" xfId="117" xr:uid="{3BBCBC6C-1CBD-472A-8843-2C8ADBCB3CC2}"/>
    <cellStyle name="60% - Colore5" xfId="118" xr:uid="{A0483B7C-F269-401F-A164-31869B2C6F79}"/>
    <cellStyle name="60% - Colore6" xfId="119" xr:uid="{4BCFA73E-8BAB-4744-91B1-3476CB53B550}"/>
    <cellStyle name="Accent1" xfId="120" builtinId="29" customBuiltin="1"/>
    <cellStyle name="Accent2" xfId="121" builtinId="33" customBuiltin="1"/>
    <cellStyle name="Accent3" xfId="122" builtinId="37" customBuiltin="1"/>
    <cellStyle name="Accent4" xfId="123" builtinId="41" customBuiltin="1"/>
    <cellStyle name="Accent5" xfId="124" builtinId="45" customBuiltin="1"/>
    <cellStyle name="Accent6" xfId="125" builtinId="49" customBuiltin="1"/>
    <cellStyle name="Avertissement" xfId="126" xr:uid="{62FBD663-C0B9-4EB8-BEC3-F1E549E2DB6E}"/>
    <cellStyle name="Bad" xfId="127" builtinId="27" customBuiltin="1"/>
    <cellStyle name="Calcolo" xfId="128" xr:uid="{E8F16E28-8EE6-4923-BD3C-6AF849B8FB36}"/>
    <cellStyle name="Calcul" xfId="129" xr:uid="{295755CD-BC6D-46C6-9407-78C5F75A31D3}"/>
    <cellStyle name="Calculation" xfId="130" builtinId="22" customBuiltin="1"/>
    <cellStyle name="Cella collegata" xfId="131" xr:uid="{A7CDB014-7238-4073-BC76-9A21ACC81F0F}"/>
    <cellStyle name="Cella da controllare" xfId="132" xr:uid="{B519A5BF-3EBE-4ED2-8D40-4F1F6B30DA86}"/>
    <cellStyle name="Cellule liée" xfId="133" xr:uid="{91EE4E6C-1F52-45B6-A482-7F824A5D4FC4}"/>
    <cellStyle name="Check Cell" xfId="134" builtinId="23" customBuiltin="1"/>
    <cellStyle name="Colore 1" xfId="135" xr:uid="{03193CE9-E43F-40D6-9C96-328BCC03FD7F}"/>
    <cellStyle name="Colore 2" xfId="136" xr:uid="{C1DEB0EC-5FA1-4A81-8AEB-4859BCF64039}"/>
    <cellStyle name="Colore 3" xfId="137" xr:uid="{66E26116-8774-4DB4-BD5D-484C1D785B9B}"/>
    <cellStyle name="Colore 4" xfId="138" xr:uid="{93AE4D12-DB57-4E89-9D7A-2CC31FCB3EDF}"/>
    <cellStyle name="Colore 5" xfId="139" xr:uid="{B3E82B2A-DD09-4DE8-AD64-B0A7E3F85C26}"/>
    <cellStyle name="Colore 6" xfId="140" xr:uid="{9BDB3BAF-D51E-4AFE-8627-099F5AEB7BB5}"/>
    <cellStyle name="Colore1" xfId="141" xr:uid="{A448390D-13BB-402E-856A-25E3170BD349}"/>
    <cellStyle name="Colore2" xfId="142" xr:uid="{81EC4352-BDEB-438C-B2D7-7ECA23EE68CB}"/>
    <cellStyle name="Colore3" xfId="143" xr:uid="{FD2F503D-9550-4D3A-A7C4-1590DBAAE17F}"/>
    <cellStyle name="Colore4" xfId="144" xr:uid="{937FFB76-5EF8-4989-B94F-C1D266B4FAD8}"/>
    <cellStyle name="Colore5" xfId="145" xr:uid="{FD2D6498-1C0F-4B0A-B406-CB0883BE2DB0}"/>
    <cellStyle name="Colore6" xfId="146" xr:uid="{91678252-DB8E-40FA-8442-643D775C4B90}"/>
    <cellStyle name="Commentaire" xfId="147" xr:uid="{0FE27C75-461C-481F-AC28-13F20E00C1B1}"/>
    <cellStyle name="Controlla cella" xfId="148" xr:uid="{40698ECA-CD78-4115-9E7D-65D406EE8E56}"/>
    <cellStyle name="Data" xfId="149" xr:uid="{616AA0CB-D88C-4476-A722-ABAE76AFF957}"/>
    <cellStyle name="Entrée" xfId="150" xr:uid="{C6E2D535-C54F-4832-A796-DBAA892095F8}"/>
    <cellStyle name="Euro" xfId="151" xr:uid="{FD8F1CD5-A92D-4C6C-AF08-F2B66BDC2F92}"/>
    <cellStyle name="Explanatory Text" xfId="152" builtinId="53" customBuiltin="1"/>
    <cellStyle name="Fisso" xfId="153" xr:uid="{A61C539A-8996-4D01-AB69-7C76AAB37FC5}"/>
    <cellStyle name="Good" xfId="154" builtinId="26" customBuiltin="1"/>
    <cellStyle name="Heading" xfId="155" xr:uid="{742D29A1-76E4-496F-94D2-AB8A658D747B}"/>
    <cellStyle name="Heading 1" xfId="156" builtinId="16" customBuiltin="1"/>
    <cellStyle name="Heading 2" xfId="157" builtinId="17" customBuiltin="1"/>
    <cellStyle name="Heading 3" xfId="158" builtinId="18" customBuiltin="1"/>
    <cellStyle name="Heading 4" xfId="159" builtinId="19" customBuiltin="1"/>
    <cellStyle name="Input" xfId="160" builtinId="20" customBuiltin="1"/>
    <cellStyle name="Insatisfaisant" xfId="161" xr:uid="{6DB0E0AD-EB6F-4323-8CDA-C46244FE3236}"/>
    <cellStyle name="Intestazione 1" xfId="162" xr:uid="{55BABE51-3963-44EB-86BE-709885F393D7}"/>
    <cellStyle name="Intestazione 2" xfId="163" xr:uid="{5D37ED48-DE67-475C-911B-882034A6E29C}"/>
    <cellStyle name="Linked Cell" xfId="164" builtinId="24" customBuiltin="1"/>
    <cellStyle name="Migliaia (0)_dbase2001" xfId="165" xr:uid="{282946F2-C570-4F5B-A43C-5477C7BC496D}"/>
    <cellStyle name="Neutral" xfId="166" builtinId="28" customBuiltin="1"/>
    <cellStyle name="Neutrale" xfId="167" xr:uid="{5AA1ADA8-D151-4325-9287-1E2E5D7B2FBF}"/>
    <cellStyle name="Neutre" xfId="168" xr:uid="{05E7728F-6BA7-4EC0-8C43-D1A3EDEAEDD9}"/>
    <cellStyle name="Neutro" xfId="169" xr:uid="{6882B6F8-C6E2-4AC9-834A-2ECD77820CD6}"/>
    <cellStyle name="Non valido" xfId="170" xr:uid="{54853037-7E44-4A56-86E1-31F4B337385B}"/>
    <cellStyle name="Normal" xfId="0" builtinId="0"/>
    <cellStyle name="Normal 2" xfId="171" xr:uid="{B24C258D-59F9-4F95-9A9B-01521FBAEBBD}"/>
    <cellStyle name="Normal 2 2" xfId="172" xr:uid="{0045E903-0418-4128-AD38-4A4D784958A6}"/>
    <cellStyle name="Normal 3" xfId="173" xr:uid="{3B9235D1-7F50-4E9C-9500-E4C5C3F2F62E}"/>
    <cellStyle name="Normal 4" xfId="174" xr:uid="{F5924ACD-FECE-4BE3-BC79-4F079584AD13}"/>
    <cellStyle name="Normale 2" xfId="175" xr:uid="{D2311C81-B139-4C20-9146-C6FD7650C91A}"/>
    <cellStyle name="Normale_RiM69_Ch03_cpx_P-T" xfId="176" xr:uid="{B06CC00D-B961-47EC-B17E-0E2A03B56030}"/>
    <cellStyle name="Normale_TRACE ELEMENTS" xfId="177" xr:uid="{A4EB7F29-9CEC-4F48-9688-EBB27824E6E4}"/>
    <cellStyle name="Normale_WB97_Modified for Mollo et al.(2015)" xfId="178" xr:uid="{9F0C293D-72EE-4091-A92B-165689C9B1A1}"/>
    <cellStyle name="Normale_wb97_REE+HFSE_3" xfId="179" xr:uid="{46070B24-0716-4A22-910F-5B4AD3C62D8C}"/>
    <cellStyle name="Nota" xfId="180" xr:uid="{553F86FC-E149-4797-B7DD-0BF3A75731E4}"/>
    <cellStyle name="Note" xfId="181" builtinId="10" customBuiltin="1"/>
    <cellStyle name="Output" xfId="182" builtinId="21" customBuiltin="1"/>
    <cellStyle name="Satisfaisant" xfId="183" xr:uid="{B8DFFAE1-BBBD-4D69-A3B2-CE2A4D459A4A}"/>
    <cellStyle name="Sortie" xfId="184" xr:uid="{DA3DDD5C-6625-4D5C-873A-7A8220A67AD7}"/>
    <cellStyle name="Style 1" xfId="1" xr:uid="{145DA3CF-D450-48A5-8724-764A8D29C051}"/>
    <cellStyle name="Testo avviso" xfId="185" xr:uid="{2238AFE0-099F-43A2-9344-D718CB52C474}"/>
    <cellStyle name="Testo descrittivo" xfId="186" xr:uid="{5E63DC0A-AE20-44C2-B63D-522D789E7FBE}"/>
    <cellStyle name="Texte explicatif" xfId="187" xr:uid="{C6B81AD9-6292-4BEF-9ADA-525917A348E8}"/>
    <cellStyle name="Title" xfId="188" builtinId="15" customBuiltin="1"/>
    <cellStyle name="Titolo" xfId="189" xr:uid="{32144A73-B740-4136-949C-3F3EC661F6DA}"/>
    <cellStyle name="Titolo 1" xfId="190" xr:uid="{289AC729-AAEA-4394-956B-B07C273FE938}"/>
    <cellStyle name="Titolo 2" xfId="191" xr:uid="{7C510ADC-CD89-4CA1-97B1-8E91633FD7CD}"/>
    <cellStyle name="Titolo 3" xfId="192" xr:uid="{E349BABA-7069-4538-AA00-63F995742052}"/>
    <cellStyle name="Titolo 4" xfId="193" xr:uid="{0A969835-67FD-4F60-ABAF-544D6C05EE12}"/>
    <cellStyle name="Titolo_A14-08475Final8" xfId="194" xr:uid="{3CB966C7-6DEB-4410-BCCF-7F06960782E7}"/>
    <cellStyle name="Titre" xfId="195" xr:uid="{49ABEF45-AAFE-4338-86B0-7412DF17504F}"/>
    <cellStyle name="Titre 1" xfId="196" xr:uid="{82A6E253-D43C-4408-84AA-2D9E945CC366}"/>
    <cellStyle name="Titre 2" xfId="197" xr:uid="{EF39A5C9-9433-411D-AABB-FD041759A8A4}"/>
    <cellStyle name="Titre 3" xfId="198" xr:uid="{46A18F3A-F657-4F32-8D0C-DB9EEF44D472}"/>
    <cellStyle name="Titre 4" xfId="199" xr:uid="{0A11C673-7E65-467F-9ADC-F384A2BC3FA4}"/>
    <cellStyle name="Total" xfId="200" builtinId="25" customBuiltin="1"/>
    <cellStyle name="Totale" xfId="201" xr:uid="{DF71F075-B143-4510-A53D-26451B1C0839}"/>
    <cellStyle name="TwoDP" xfId="202" xr:uid="{E6AFD9B5-7206-43F1-9CE0-89D4151C85FC}"/>
    <cellStyle name="Valido" xfId="203" xr:uid="{0CF7C38E-B773-4E46-B646-F33E6FC08DD3}"/>
    <cellStyle name="Valore non valido" xfId="204" xr:uid="{8FF2EE0F-30C2-45F8-B24A-D80C3735A3E8}"/>
    <cellStyle name="Valore valido" xfId="205" xr:uid="{14A9F77D-80CC-436F-A65A-EA3B4AE725A5}"/>
    <cellStyle name="Valuta (0)_Classif..xls Grafico 1" xfId="206" xr:uid="{39283952-3E68-497B-B124-09412C5169CF}"/>
    <cellStyle name="Valuta0" xfId="207" xr:uid="{77BE4B65-8026-4C23-95AC-B395447D267E}"/>
    <cellStyle name="Vérification" xfId="208" xr:uid="{131698AE-87D1-43FB-8D63-AABBBCF90E8C}"/>
    <cellStyle name="Virgola0" xfId="209" xr:uid="{A09EA9FB-6B3C-4398-871B-DF9A12621199}"/>
    <cellStyle name="Warning Text" xfId="210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Bibliografia/Partition%20coefficients/Kd%20Cpx-melt/Test%20per%20modello%20HFSE/ggge20356-sup-0001-suppinfoBedardDS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cuments%20and%20Settings\Utente\Desktop\WORK\GEOLOGIA\LAVORI\Etna\chemical%20geology%20submitted\Mollo%20et%20al\DATI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tente/Desktop/WORK/GEOLOGIA/LAVORI/Etna/chemical%20geology%20submitted/Mollo%20et%20al/DATI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EOLOGIA\LAVORI\Assimilazione\Calcoli2\PROG%20PETRO%20BUONI\CIPW-NOR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EOLOGIA/LAVORI/Assimilazione/Calcoli2/PROG%20PETRO%20BUONI/CIPW-NOR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EOLOGIA\LAVORI\Colli%20Albani\Alban%20Hills%20inviato%20Lithos1-02-07\Alb2tutto\PROG%20PETRO%20BUONI\CIPW-NOR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EOLOGIA/LAVORI/Colli%20Albani/Alban%20Hills%20inviato%20Lithos1-02-07/Alb2tutto/PROG%20PETRO%20BUONI/CIPW-NOR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PROG%20PETRO%20BUONI/CALCOLO%20DIAGRAMMI%20TAS,%20TERNARI%20E%20QUADRILATERI/tri-plot_v1-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XDATA (10)"/>
      <sheetName val="CPXDATA (9)"/>
      <sheetName val="CPXDATA (8)"/>
      <sheetName val="CPXDATA (7)"/>
      <sheetName val="CPXDATA (6)"/>
      <sheetName val="CPXDATA (5)"/>
      <sheetName val="CPXDATA (4)"/>
      <sheetName val="CPXDATA (3)"/>
      <sheetName val="CPXDATA (2)"/>
      <sheetName val="CPX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554">
          <cell r="D2554" t="str">
            <v>B12</v>
          </cell>
          <cell r="E2554" t="str">
            <v>Botcharnikov et al 2008 J Petrology  49 p 1687-1727</v>
          </cell>
          <cell r="F2554" t="str">
            <v>B110</v>
          </cell>
          <cell r="J2554">
            <v>1000</v>
          </cell>
          <cell r="K2554">
            <v>1273</v>
          </cell>
          <cell r="L2554">
            <v>7.8554595443833461</v>
          </cell>
          <cell r="M2554">
            <v>0.2</v>
          </cell>
          <cell r="O2554">
            <v>0.19165187302958975</v>
          </cell>
          <cell r="P2554">
            <v>0.73509483337772252</v>
          </cell>
          <cell r="Q2554">
            <v>2.2342280702846433E-2</v>
          </cell>
          <cell r="R2554">
            <v>45.106227446139314</v>
          </cell>
          <cell r="T2554">
            <v>48.65</v>
          </cell>
          <cell r="U2554">
            <v>5.62</v>
          </cell>
          <cell r="V2554">
            <v>1.5319010303760419</v>
          </cell>
          <cell r="W2554">
            <v>7.0359944044760381</v>
          </cell>
          <cell r="X2554">
            <v>8.74</v>
          </cell>
          <cell r="Y2554">
            <v>1.92</v>
          </cell>
          <cell r="AB2554">
            <v>13.61</v>
          </cell>
          <cell r="AD2554">
            <v>21.16</v>
          </cell>
          <cell r="AF2554">
            <v>0.31</v>
          </cell>
          <cell r="AG2554">
            <v>0.02</v>
          </cell>
          <cell r="AJ2554">
            <v>99.857895434852068</v>
          </cell>
          <cell r="AK2554">
            <v>1.8083481269704103</v>
          </cell>
          <cell r="AL2554">
            <v>0.24627656189231845</v>
          </cell>
          <cell r="AM2554">
            <v>0.19165187302958975</v>
          </cell>
          <cell r="AN2554">
            <v>5.4624688862728699E-2</v>
          </cell>
          <cell r="AO2554">
            <v>5.2971911420518936E-2</v>
          </cell>
          <cell r="AP2554">
            <v>0.21872585003722805</v>
          </cell>
          <cell r="AQ2554">
            <v>0.27169776145774699</v>
          </cell>
          <cell r="AR2554">
            <v>5.3672997408973903E-2</v>
          </cell>
          <cell r="AS2554">
            <v>0</v>
          </cell>
          <cell r="AT2554">
            <v>0.75394384803624603</v>
          </cell>
          <cell r="AU2554">
            <v>0</v>
          </cell>
          <cell r="AV2554">
            <v>0.84276998216269949</v>
          </cell>
          <cell r="AW2554">
            <v>2.2342280702846433E-2</v>
          </cell>
          <cell r="AX2554">
            <v>9.4844136875818627E-4</v>
          </cell>
          <cell r="AY2554">
            <v>45.106227446139314</v>
          </cell>
          <cell r="AZ2554">
            <v>40.35212858895482</v>
          </cell>
          <cell r="BA2554">
            <v>11.706513222993179</v>
          </cell>
          <cell r="BB2554">
            <v>48.355878028083787</v>
          </cell>
          <cell r="BC2554">
            <v>37.390579361641976</v>
          </cell>
          <cell r="BD2554">
            <v>14.253542610274236</v>
          </cell>
          <cell r="BE2554">
            <v>0.73509483337772252</v>
          </cell>
          <cell r="BG2554">
            <v>-9.8000000000000007</v>
          </cell>
          <cell r="BJ2554">
            <v>2.48</v>
          </cell>
          <cell r="BO2554">
            <v>5.3</v>
          </cell>
          <cell r="BP2554">
            <v>48.82</v>
          </cell>
          <cell r="BQ2554">
            <v>2.4700000000000002</v>
          </cell>
          <cell r="BR2554">
            <v>16.8</v>
          </cell>
          <cell r="BS2554">
            <v>10.57</v>
          </cell>
          <cell r="BU2554">
            <v>3.95</v>
          </cell>
          <cell r="BV2554">
            <v>8.8800000000000008</v>
          </cell>
          <cell r="BW2554">
            <v>3.02</v>
          </cell>
          <cell r="BX2554">
            <v>0.38</v>
          </cell>
          <cell r="CR2554">
            <v>94.89</v>
          </cell>
          <cell r="CT2554">
            <v>51.449046264095266</v>
          </cell>
          <cell r="CU2554">
            <v>2.6030140162293183</v>
          </cell>
          <cell r="CV2554">
            <v>17.704710717673095</v>
          </cell>
          <cell r="CW2554">
            <v>11.139213826535988</v>
          </cell>
          <cell r="CY2554">
            <v>4.1627147223100431</v>
          </cell>
          <cell r="CZ2554">
            <v>9.358204236484351</v>
          </cell>
          <cell r="DA2554">
            <v>3.1826325218674252</v>
          </cell>
          <cell r="DB2554">
            <v>0.40046369480451049</v>
          </cell>
          <cell r="DE2554">
            <v>0.27203856749311295</v>
          </cell>
          <cell r="DF2554">
            <v>0.6185449933774233</v>
          </cell>
          <cell r="DH2554">
            <v>0.10264900662251655</v>
          </cell>
          <cell r="EA2554">
            <v>0.77732793522267196</v>
          </cell>
        </row>
        <row r="2555">
          <cell r="D2555" t="str">
            <v>B12</v>
          </cell>
          <cell r="E2555" t="str">
            <v>Botcharnikov et al 2008 J Petrology  49 p 1687-1727</v>
          </cell>
          <cell r="F2555" t="str">
            <v>B111</v>
          </cell>
          <cell r="J2555">
            <v>1000</v>
          </cell>
          <cell r="K2555">
            <v>1273</v>
          </cell>
          <cell r="L2555">
            <v>7.8554595443833461</v>
          </cell>
          <cell r="M2555">
            <v>0.2</v>
          </cell>
          <cell r="O2555">
            <v>0.12474060640556184</v>
          </cell>
          <cell r="P2555">
            <v>0.57438377986965972</v>
          </cell>
          <cell r="Q2555">
            <v>3.8759013360415824E-2</v>
          </cell>
          <cell r="R2555">
            <v>34.923659389913894</v>
          </cell>
          <cell r="T2555">
            <v>49.72</v>
          </cell>
          <cell r="U2555">
            <v>4.03</v>
          </cell>
          <cell r="V2555">
            <v>1.0446732599175601</v>
          </cell>
          <cell r="W2555">
            <v>15.237960778734637</v>
          </cell>
          <cell r="X2555">
            <v>16.399999999999999</v>
          </cell>
          <cell r="Y2555">
            <v>1.31</v>
          </cell>
          <cell r="AB2555">
            <v>12.42</v>
          </cell>
          <cell r="AD2555">
            <v>16.14</v>
          </cell>
          <cell r="AF2555">
            <v>0.53</v>
          </cell>
          <cell r="AG2555">
            <v>0.04</v>
          </cell>
          <cell r="AJ2555">
            <v>100.47263403865222</v>
          </cell>
          <cell r="AK2555">
            <v>1.8752593935944382</v>
          </cell>
          <cell r="AL2555">
            <v>0.17919374510726496</v>
          </cell>
          <cell r="AM2555">
            <v>0.12474060640556184</v>
          </cell>
          <cell r="AN2555">
            <v>5.4453138701703124E-2</v>
          </cell>
          <cell r="AO2555">
            <v>3.6654428101773107E-2</v>
          </cell>
          <cell r="AP2555">
            <v>0.48065394657984628</v>
          </cell>
          <cell r="AQ2555">
            <v>0.51730837468161939</v>
          </cell>
          <cell r="AR2555">
            <v>3.7158395253476452E-2</v>
          </cell>
          <cell r="AS2555">
            <v>0</v>
          </cell>
          <cell r="AT2555">
            <v>0.69812550733349588</v>
          </cell>
          <cell r="AU2555">
            <v>0</v>
          </cell>
          <cell r="AV2555">
            <v>0.65227083312483913</v>
          </cell>
          <cell r="AW2555">
            <v>3.8759013360415824E-2</v>
          </cell>
          <cell r="AX2555">
            <v>1.9247375444500208E-3</v>
          </cell>
          <cell r="AY2555">
            <v>34.923659389913894</v>
          </cell>
          <cell r="AZ2555">
            <v>37.3787944997067</v>
          </cell>
          <cell r="BA2555">
            <v>25.735007396168029</v>
          </cell>
          <cell r="BB2555">
            <v>36.205312030887228</v>
          </cell>
          <cell r="BC2555">
            <v>33.493522108721194</v>
          </cell>
          <cell r="BD2555">
            <v>30.301165860391567</v>
          </cell>
          <cell r="BE2555">
            <v>0.57438377986965972</v>
          </cell>
          <cell r="BG2555">
            <v>-11</v>
          </cell>
        </row>
        <row r="2556">
          <cell r="D2556" t="str">
            <v>B12</v>
          </cell>
          <cell r="E2556" t="str">
            <v>Botcharnikov et al 2008 J Petrology  49 p 1687-1727</v>
          </cell>
          <cell r="F2556" t="str">
            <v>B112</v>
          </cell>
          <cell r="J2556">
            <v>1000</v>
          </cell>
          <cell r="K2556">
            <v>1273</v>
          </cell>
          <cell r="L2556">
            <v>7.8554595443833461</v>
          </cell>
          <cell r="M2556">
            <v>0.2</v>
          </cell>
          <cell r="O2556">
            <v>0.14582355916283363</v>
          </cell>
          <cell r="P2556">
            <v>0.65642386638177053</v>
          </cell>
          <cell r="Q2556">
            <v>2.6194210876994216E-2</v>
          </cell>
          <cell r="R2556">
            <v>37.54049766290531</v>
          </cell>
          <cell r="T2556">
            <v>49.41</v>
          </cell>
          <cell r="U2556">
            <v>4.2300000000000004</v>
          </cell>
          <cell r="V2556">
            <v>1.1956915511728452</v>
          </cell>
          <cell r="W2556">
            <v>11.559976027616413</v>
          </cell>
          <cell r="X2556">
            <v>12.89</v>
          </cell>
          <cell r="Y2556">
            <v>1.61</v>
          </cell>
          <cell r="AB2556">
            <v>13.82</v>
          </cell>
          <cell r="AD2556">
            <v>17.600000000000001</v>
          </cell>
          <cell r="AF2556">
            <v>0.36</v>
          </cell>
          <cell r="AG2556">
            <v>0.04</v>
          </cell>
          <cell r="AJ2556">
            <v>99.825667578789265</v>
          </cell>
          <cell r="AK2556">
            <v>1.8541764408371664</v>
          </cell>
          <cell r="AL2556">
            <v>0.18713893023631359</v>
          </cell>
          <cell r="AM2556">
            <v>0.14582355916283363</v>
          </cell>
          <cell r="AN2556">
            <v>4.1315371073479962E-2</v>
          </cell>
          <cell r="AO2556">
            <v>4.1741793480655431E-2</v>
          </cell>
          <cell r="AP2556">
            <v>0.36280107878155293</v>
          </cell>
          <cell r="AQ2556">
            <v>0.40454287226220836</v>
          </cell>
          <cell r="AR2556">
            <v>4.5437821956444649E-2</v>
          </cell>
          <cell r="AS2556">
            <v>0</v>
          </cell>
          <cell r="AT2556">
            <v>0.77290466462556373</v>
          </cell>
          <cell r="AU2556">
            <v>0</v>
          </cell>
          <cell r="AV2556">
            <v>0.70769002077811116</v>
          </cell>
          <cell r="AW2556">
            <v>2.6194210876994216E-2</v>
          </cell>
          <cell r="AX2556">
            <v>1.9150384271972821E-3</v>
          </cell>
          <cell r="AY2556">
            <v>37.54049766290531</v>
          </cell>
          <cell r="AZ2556">
            <v>40.999908016396923</v>
          </cell>
          <cell r="BA2556">
            <v>19.245337153579474</v>
          </cell>
          <cell r="BB2556">
            <v>39.584605668661595</v>
          </cell>
          <cell r="BC2556">
            <v>37.367337746374488</v>
          </cell>
          <cell r="BD2556">
            <v>23.048056584963902</v>
          </cell>
          <cell r="BE2556">
            <v>0.65642386638177053</v>
          </cell>
          <cell r="BG2556">
            <v>-10.6</v>
          </cell>
          <cell r="BJ2556">
            <v>6.76</v>
          </cell>
          <cell r="BO2556">
            <v>1.1000000000000001</v>
          </cell>
          <cell r="BP2556">
            <v>54.94</v>
          </cell>
          <cell r="BQ2556">
            <v>1.68</v>
          </cell>
          <cell r="BR2556">
            <v>16.97</v>
          </cell>
          <cell r="BS2556">
            <v>9.8000000000000007</v>
          </cell>
          <cell r="BU2556">
            <v>3.79</v>
          </cell>
          <cell r="BV2556">
            <v>9.35</v>
          </cell>
          <cell r="BW2556">
            <v>2.93</v>
          </cell>
          <cell r="BX2556">
            <v>0.6</v>
          </cell>
          <cell r="CR2556">
            <v>100.06</v>
          </cell>
          <cell r="CT2556">
            <v>54.907055766540076</v>
          </cell>
          <cell r="CU2556">
            <v>1.6789926044373376</v>
          </cell>
          <cell r="CV2556">
            <v>16.959824105536679</v>
          </cell>
          <cell r="CW2556">
            <v>9.794123525884471</v>
          </cell>
          <cell r="CY2556">
            <v>3.7877273635818511</v>
          </cell>
          <cell r="CZ2556">
            <v>9.3443933639816112</v>
          </cell>
          <cell r="DA2556">
            <v>2.9282430541674995</v>
          </cell>
          <cell r="DB2556">
            <v>0.59964021587047778</v>
          </cell>
          <cell r="DE2556">
            <v>0.27888153053715964</v>
          </cell>
          <cell r="DF2556">
            <v>0.5233053780116399</v>
          </cell>
          <cell r="DH2556">
            <v>0.1228668941979522</v>
          </cell>
          <cell r="DJ2556">
            <v>6.6666666666666666E-2</v>
          </cell>
          <cell r="EA2556">
            <v>0.95833333333333348</v>
          </cell>
        </row>
        <row r="2557">
          <cell r="D2557" t="str">
            <v>B12</v>
          </cell>
          <cell r="E2557" t="str">
            <v>Botcharnikov et al 2008 J Petrology  49 p 1687-1727</v>
          </cell>
          <cell r="F2557" t="str">
            <v>B121</v>
          </cell>
          <cell r="J2557">
            <v>1000</v>
          </cell>
          <cell r="K2557">
            <v>1273</v>
          </cell>
          <cell r="L2557">
            <v>7.8554595443833461</v>
          </cell>
          <cell r="M2557">
            <v>0.2</v>
          </cell>
          <cell r="O2557">
            <v>0.23537635246650401</v>
          </cell>
          <cell r="P2557">
            <v>0.71529566497704167</v>
          </cell>
          <cell r="Q2557">
            <v>2.0279948661231176E-2</v>
          </cell>
          <cell r="R2557">
            <v>46.288734063395239</v>
          </cell>
          <cell r="T2557">
            <v>47.24</v>
          </cell>
          <cell r="U2557">
            <v>6.4</v>
          </cell>
          <cell r="V2557">
            <v>1.7512725228058823</v>
          </cell>
          <cell r="W2557">
            <v>7.1519771715173723</v>
          </cell>
          <cell r="X2557">
            <v>9.1</v>
          </cell>
          <cell r="Y2557">
            <v>2.64</v>
          </cell>
          <cell r="AB2557">
            <v>12.83</v>
          </cell>
          <cell r="AD2557">
            <v>21.5</v>
          </cell>
          <cell r="AF2557">
            <v>0.28000000000000003</v>
          </cell>
          <cell r="AG2557">
            <v>0</v>
          </cell>
          <cell r="AJ2557">
            <v>99.793249694323265</v>
          </cell>
          <cell r="AK2557">
            <v>1.764623647533496</v>
          </cell>
          <cell r="AL2557">
            <v>0.28184462073946714</v>
          </cell>
          <cell r="AM2557">
            <v>0.23537635246650401</v>
          </cell>
          <cell r="AN2557">
            <v>4.6468268272963131E-2</v>
          </cell>
          <cell r="AO2557">
            <v>6.0857159722734977E-2</v>
          </cell>
          <cell r="AP2557">
            <v>0.22343116861695883</v>
          </cell>
          <cell r="AQ2557">
            <v>0.28428832833969381</v>
          </cell>
          <cell r="AR2557">
            <v>7.4165436566018622E-2</v>
          </cell>
          <cell r="AS2557">
            <v>0</v>
          </cell>
          <cell r="AT2557">
            <v>0.71425048321991602</v>
          </cell>
          <cell r="AU2557">
            <v>0</v>
          </cell>
          <cell r="AV2557">
            <v>0.86054753494017677</v>
          </cell>
          <cell r="AW2557">
            <v>2.0279948661231176E-2</v>
          </cell>
          <cell r="AX2557">
            <v>0</v>
          </cell>
          <cell r="AY2557">
            <v>46.288734063395239</v>
          </cell>
          <cell r="AZ2557">
            <v>38.419435684882423</v>
          </cell>
          <cell r="BA2557">
            <v>12.018331963850205</v>
          </cell>
          <cell r="BB2557">
            <v>49.69488260672842</v>
          </cell>
          <cell r="BC2557">
            <v>35.65088577463559</v>
          </cell>
          <cell r="BD2557">
            <v>14.654231618635997</v>
          </cell>
          <cell r="BE2557">
            <v>0.71529566497704167</v>
          </cell>
          <cell r="BG2557">
            <v>-10.8</v>
          </cell>
          <cell r="BJ2557">
            <v>4.66</v>
          </cell>
          <cell r="BO2557">
            <v>4.5999999999999996</v>
          </cell>
          <cell r="BP2557">
            <v>47.78</v>
          </cell>
          <cell r="BQ2557">
            <v>3.01</v>
          </cell>
          <cell r="BR2557">
            <v>16.329999999999998</v>
          </cell>
          <cell r="BS2557">
            <v>11.57</v>
          </cell>
          <cell r="BU2557">
            <v>4.03</v>
          </cell>
          <cell r="BV2557">
            <v>9.5</v>
          </cell>
          <cell r="BW2557">
            <v>2.92</v>
          </cell>
          <cell r="BX2557">
            <v>0.37</v>
          </cell>
          <cell r="CR2557">
            <v>95.51</v>
          </cell>
          <cell r="CT2557">
            <v>50.026175269605275</v>
          </cell>
          <cell r="CU2557">
            <v>3.151502460475343</v>
          </cell>
          <cell r="CV2557">
            <v>17.09768610616689</v>
          </cell>
          <cell r="CW2557">
            <v>12.113914773322165</v>
          </cell>
          <cell r="CY2557">
            <v>4.2194534603706417</v>
          </cell>
          <cell r="CZ2557">
            <v>9.9466024500052352</v>
          </cell>
          <cell r="DA2557">
            <v>3.0572714898963458</v>
          </cell>
          <cell r="DB2557">
            <v>0.38739399015809861</v>
          </cell>
          <cell r="DE2557">
            <v>0.25833333333333336</v>
          </cell>
          <cell r="DF2557">
            <v>0.7110038651534506</v>
          </cell>
          <cell r="DH2557">
            <v>9.5890410958904118E-2</v>
          </cell>
          <cell r="EA2557">
            <v>0.87707641196013297</v>
          </cell>
        </row>
        <row r="2558">
          <cell r="D2558" t="str">
            <v>B12</v>
          </cell>
          <cell r="E2558" t="str">
            <v>Botcharnikov et al 2008 J Petrology  49 p 1687-1727</v>
          </cell>
          <cell r="F2558" t="str">
            <v>B122</v>
          </cell>
          <cell r="J2558">
            <v>1000</v>
          </cell>
          <cell r="K2558">
            <v>1273</v>
          </cell>
          <cell r="L2558">
            <v>7.8554595443833461</v>
          </cell>
          <cell r="M2558">
            <v>0.2</v>
          </cell>
          <cell r="O2558">
            <v>0.14333363859314163</v>
          </cell>
          <cell r="P2558">
            <v>0.65723487601361841</v>
          </cell>
          <cell r="Q2558">
            <v>2.4087479329928673E-2</v>
          </cell>
          <cell r="R2558">
            <v>41.70718886448136</v>
          </cell>
          <cell r="T2558">
            <v>49.32</v>
          </cell>
          <cell r="U2558">
            <v>4.5999999999999996</v>
          </cell>
          <cell r="V2558">
            <v>0.26051014383261351</v>
          </cell>
          <cell r="W2558">
            <v>11.550222309418672</v>
          </cell>
          <cell r="X2558">
            <v>11.84</v>
          </cell>
          <cell r="Y2558">
            <v>1.73</v>
          </cell>
          <cell r="AB2558">
            <v>12.74</v>
          </cell>
          <cell r="AD2558">
            <v>19.29</v>
          </cell>
          <cell r="AF2558">
            <v>0.33</v>
          </cell>
          <cell r="AG2558">
            <v>0.01</v>
          </cell>
          <cell r="AJ2558">
            <v>99.830732453251272</v>
          </cell>
          <cell r="AK2558">
            <v>1.8566663614068584</v>
          </cell>
          <cell r="AL2558">
            <v>0.20415320543894327</v>
          </cell>
          <cell r="AM2558">
            <v>0.14333363859314163</v>
          </cell>
          <cell r="AN2558">
            <v>6.0819566845801643E-2</v>
          </cell>
          <cell r="AO2558">
            <v>9.1232836915935422E-3</v>
          </cell>
          <cell r="AP2558">
            <v>0.36364412532380569</v>
          </cell>
          <cell r="AQ2558">
            <v>0.37276740901539923</v>
          </cell>
          <cell r="AR2558">
            <v>4.8979272363594936E-2</v>
          </cell>
          <cell r="AS2558">
            <v>0</v>
          </cell>
          <cell r="AT2558">
            <v>0.71476274772893067</v>
          </cell>
          <cell r="AU2558">
            <v>0</v>
          </cell>
          <cell r="AV2558">
            <v>0.77810324737483139</v>
          </cell>
          <cell r="AW2558">
            <v>2.4087479329928673E-2</v>
          </cell>
          <cell r="AX2558">
            <v>4.8027734151310527E-4</v>
          </cell>
          <cell r="AY2558">
            <v>41.70718886448136</v>
          </cell>
          <cell r="AZ2558">
            <v>38.312068499137865</v>
          </cell>
          <cell r="BA2558">
            <v>19.491724607895105</v>
          </cell>
          <cell r="BB2558">
            <v>43.015092529982333</v>
          </cell>
          <cell r="BC2558">
            <v>34.152973492064177</v>
          </cell>
          <cell r="BD2558">
            <v>22.831933977953504</v>
          </cell>
          <cell r="BE2558">
            <v>0.65723487601361841</v>
          </cell>
          <cell r="BG2558">
            <v>-11.6</v>
          </cell>
          <cell r="BJ2558">
            <v>9.58</v>
          </cell>
          <cell r="BO2558">
            <v>2.4</v>
          </cell>
          <cell r="BP2558">
            <v>52.73</v>
          </cell>
          <cell r="BQ2558">
            <v>1.88</v>
          </cell>
          <cell r="BR2558">
            <v>16.149999999999999</v>
          </cell>
          <cell r="BS2558">
            <v>12.26</v>
          </cell>
          <cell r="BU2558">
            <v>2.6</v>
          </cell>
          <cell r="BV2558">
            <v>7.37</v>
          </cell>
          <cell r="BW2558">
            <v>3.89</v>
          </cell>
          <cell r="BX2558">
            <v>0.62</v>
          </cell>
          <cell r="CR2558">
            <v>97.5</v>
          </cell>
          <cell r="CT2558">
            <v>54.082051282051282</v>
          </cell>
          <cell r="CU2558">
            <v>1.9282051282051282</v>
          </cell>
          <cell r="CV2558">
            <v>16.564102564102562</v>
          </cell>
          <cell r="CW2558">
            <v>12.574358974358974</v>
          </cell>
          <cell r="CY2558">
            <v>2.666666666666667</v>
          </cell>
          <cell r="CZ2558">
            <v>7.5589743589743597</v>
          </cell>
          <cell r="DA2558">
            <v>3.9897435897435898</v>
          </cell>
          <cell r="DB2558">
            <v>0.63589743589743597</v>
          </cell>
          <cell r="DE2558">
            <v>0.17496635262449531</v>
          </cell>
          <cell r="DF2558">
            <v>0.54340105220530965</v>
          </cell>
          <cell r="DH2558">
            <v>8.4832904884318772E-2</v>
          </cell>
          <cell r="DJ2558">
            <v>1.6129032258064516E-2</v>
          </cell>
          <cell r="EA2558">
            <v>0.92021276595744683</v>
          </cell>
        </row>
        <row r="2559">
          <cell r="D2559" t="str">
            <v>B12</v>
          </cell>
          <cell r="E2559" t="str">
            <v>Botcharnikov et al 2008 J Petrology  49 p 1687-1727</v>
          </cell>
          <cell r="F2559" t="str">
            <v>B123</v>
          </cell>
          <cell r="J2559">
            <v>1000</v>
          </cell>
          <cell r="K2559">
            <v>1273</v>
          </cell>
          <cell r="L2559">
            <v>7.8554595443833461</v>
          </cell>
          <cell r="M2559">
            <v>0.2</v>
          </cell>
          <cell r="O2559">
            <v>0.11158858708064967</v>
          </cell>
          <cell r="P2559">
            <v>0.575354341400236</v>
          </cell>
          <cell r="Q2559">
            <v>2.2778967613968915E-2</v>
          </cell>
          <cell r="R2559">
            <v>38.237779571355851</v>
          </cell>
          <cell r="T2559">
            <v>49.83</v>
          </cell>
          <cell r="U2559">
            <v>3.24</v>
          </cell>
          <cell r="V2559">
            <v>0.5049878374620842</v>
          </cell>
          <cell r="W2559">
            <v>15.168278267561643</v>
          </cell>
          <cell r="X2559">
            <v>15.73</v>
          </cell>
          <cell r="Y2559">
            <v>1.48</v>
          </cell>
          <cell r="AB2559">
            <v>11.96</v>
          </cell>
          <cell r="AD2559">
            <v>17.899999999999999</v>
          </cell>
          <cell r="AF2559">
            <v>0.31</v>
          </cell>
          <cell r="AG2559">
            <v>0.02</v>
          </cell>
          <cell r="AJ2559">
            <v>100.41326610502372</v>
          </cell>
          <cell r="AK2559">
            <v>1.8884114129193503</v>
          </cell>
          <cell r="AL2559">
            <v>0.14475657866116151</v>
          </cell>
          <cell r="AM2559">
            <v>0.11158858708064967</v>
          </cell>
          <cell r="AN2559">
            <v>3.3167991580511841E-2</v>
          </cell>
          <cell r="AO2559">
            <v>1.7803376960028316E-2</v>
          </cell>
          <cell r="AP2559">
            <v>0.48074795799651443</v>
          </cell>
          <cell r="AQ2559">
            <v>0.49855133495654275</v>
          </cell>
          <cell r="AR2559">
            <v>4.2181582554010083E-2</v>
          </cell>
          <cell r="AS2559">
            <v>0</v>
          </cell>
          <cell r="AT2559">
            <v>0.67548947968519168</v>
          </cell>
          <cell r="AU2559">
            <v>0</v>
          </cell>
          <cell r="AV2559">
            <v>0.72686366465583396</v>
          </cell>
          <cell r="AW2559">
            <v>2.2778967613968915E-2</v>
          </cell>
          <cell r="AX2559">
            <v>9.6697895394084066E-4</v>
          </cell>
          <cell r="AY2559">
            <v>38.237779571355851</v>
          </cell>
          <cell r="AZ2559">
            <v>35.535161658138755</v>
          </cell>
          <cell r="BA2559">
            <v>25.290484778812388</v>
          </cell>
          <cell r="BB2559">
            <v>39.147658513374708</v>
          </cell>
          <cell r="BC2559">
            <v>31.445202744499746</v>
          </cell>
          <cell r="BD2559">
            <v>29.407138742125539</v>
          </cell>
          <cell r="BE2559">
            <v>0.575354341400236</v>
          </cell>
          <cell r="BG2559">
            <v>-11.9</v>
          </cell>
          <cell r="BJ2559">
            <v>13.42</v>
          </cell>
          <cell r="BO2559">
            <v>1.5</v>
          </cell>
          <cell r="BP2559">
            <v>57.01</v>
          </cell>
          <cell r="BQ2559">
            <v>1.55</v>
          </cell>
          <cell r="BR2559">
            <v>16.75</v>
          </cell>
          <cell r="BS2559">
            <v>10.71</v>
          </cell>
          <cell r="BU2559">
            <v>1.77</v>
          </cell>
          <cell r="BV2559">
            <v>6.54</v>
          </cell>
          <cell r="BW2559">
            <v>3.68</v>
          </cell>
          <cell r="BX2559">
            <v>1.3</v>
          </cell>
          <cell r="CR2559">
            <v>99.31</v>
          </cell>
          <cell r="CT2559">
            <v>57.406102104521196</v>
          </cell>
          <cell r="CU2559">
            <v>1.5607693082267646</v>
          </cell>
          <cell r="CV2559">
            <v>16.866378008256973</v>
          </cell>
          <cell r="CW2559">
            <v>10.784412445876548</v>
          </cell>
          <cell r="CY2559">
            <v>1.7822978552008861</v>
          </cell>
          <cell r="CZ2559">
            <v>6.5854395327761557</v>
          </cell>
          <cell r="DA2559">
            <v>3.7055684221125769</v>
          </cell>
          <cell r="DB2559">
            <v>1.3090323230288994</v>
          </cell>
          <cell r="DE2559">
            <v>0.14182692307692307</v>
          </cell>
          <cell r="DF2559">
            <v>0.40276111342557847</v>
          </cell>
          <cell r="DH2559">
            <v>8.4239130434782608E-2</v>
          </cell>
          <cell r="DJ2559">
            <v>1.5384615384615384E-2</v>
          </cell>
          <cell r="EA2559">
            <v>0.95483870967741935</v>
          </cell>
        </row>
        <row r="2560">
          <cell r="D2560" t="str">
            <v>B12</v>
          </cell>
          <cell r="E2560" t="str">
            <v>Botcharnikov et al 2008 J Petrology  49 p 1687-1727</v>
          </cell>
          <cell r="F2560" t="str">
            <v>B124</v>
          </cell>
          <cell r="J2560">
            <v>1000</v>
          </cell>
          <cell r="K2560">
            <v>1273</v>
          </cell>
          <cell r="L2560">
            <v>7.8554595443833461</v>
          </cell>
          <cell r="M2560">
            <v>0.2</v>
          </cell>
          <cell r="O2560">
            <v>0.16102875703403852</v>
          </cell>
          <cell r="P2560">
            <v>0.53796953270112735</v>
          </cell>
          <cell r="Q2560">
            <v>3.6835468225054083E-2</v>
          </cell>
          <cell r="R2560">
            <v>34.720426474739718</v>
          </cell>
          <cell r="T2560">
            <v>48.4</v>
          </cell>
          <cell r="U2560">
            <v>4.21</v>
          </cell>
          <cell r="V2560">
            <v>0</v>
          </cell>
          <cell r="W2560">
            <v>17.34</v>
          </cell>
          <cell r="X2560">
            <v>17.34</v>
          </cell>
          <cell r="Y2560">
            <v>3.67</v>
          </cell>
          <cell r="AB2560">
            <v>11.33</v>
          </cell>
          <cell r="AD2560">
            <v>15.58</v>
          </cell>
          <cell r="AF2560">
            <v>0.5</v>
          </cell>
          <cell r="AG2560">
            <v>0.08</v>
          </cell>
          <cell r="AJ2560">
            <v>101.11</v>
          </cell>
          <cell r="AK2560">
            <v>1.8389712429659615</v>
          </cell>
          <cell r="AL2560">
            <v>0.18858156806595103</v>
          </cell>
          <cell r="AM2560">
            <v>0.16102875703403852</v>
          </cell>
          <cell r="AN2560">
            <v>2.7552811031912511E-2</v>
          </cell>
          <cell r="AO2560">
            <v>0</v>
          </cell>
          <cell r="AP2560">
            <v>0.55100317457270354</v>
          </cell>
          <cell r="AQ2560">
            <v>0.55100317457270354</v>
          </cell>
          <cell r="AR2560">
            <v>0.10486995105003578</v>
          </cell>
          <cell r="AS2560">
            <v>0</v>
          </cell>
          <cell r="AT2560">
            <v>0.64156574365033925</v>
          </cell>
          <cell r="AU2560">
            <v>0</v>
          </cell>
          <cell r="AV2560">
            <v>0.63429491348010369</v>
          </cell>
          <cell r="AW2560">
            <v>3.6835468225054083E-2</v>
          </cell>
          <cell r="AX2560">
            <v>3.8779379898518937E-3</v>
          </cell>
          <cell r="AY2560">
            <v>34.720426474739718</v>
          </cell>
          <cell r="AZ2560">
            <v>35.118421664313153</v>
          </cell>
          <cell r="BA2560">
            <v>30.161151860947125</v>
          </cell>
          <cell r="BB2560">
            <v>34.954595365719513</v>
          </cell>
          <cell r="BC2560">
            <v>30.558863239946753</v>
          </cell>
          <cell r="BD2560">
            <v>34.486541394333742</v>
          </cell>
          <cell r="BE2560">
            <v>0.53796953270112735</v>
          </cell>
          <cell r="BG2560">
            <v>-12.3</v>
          </cell>
        </row>
        <row r="2561">
          <cell r="D2561" t="str">
            <v>B12</v>
          </cell>
          <cell r="E2561" t="str">
            <v>Botcharnikov et al 2008 J Petrology  49 p 1687-1727</v>
          </cell>
          <cell r="F2561" t="str">
            <v>B130</v>
          </cell>
          <cell r="J2561">
            <v>1025</v>
          </cell>
          <cell r="K2561">
            <v>1298</v>
          </cell>
          <cell r="L2561">
            <v>7.704160246533128</v>
          </cell>
          <cell r="M2561">
            <v>0.2</v>
          </cell>
          <cell r="O2561">
            <v>0.24218671487411636</v>
          </cell>
          <cell r="P2561">
            <v>0.72482046749801632</v>
          </cell>
          <cell r="Q2561">
            <v>2.8853435770504973E-2</v>
          </cell>
          <cell r="R2561">
            <v>45.571836813370119</v>
          </cell>
          <cell r="T2561">
            <v>47.25</v>
          </cell>
          <cell r="U2561">
            <v>6.7</v>
          </cell>
          <cell r="V2561">
            <v>2.4993116440772578</v>
          </cell>
          <cell r="W2561">
            <v>6.1298980599808042</v>
          </cell>
          <cell r="X2561">
            <v>8.91</v>
          </cell>
          <cell r="Y2561">
            <v>2.4</v>
          </cell>
          <cell r="AB2561">
            <v>13.17</v>
          </cell>
          <cell r="AD2561">
            <v>21.16</v>
          </cell>
          <cell r="AF2561">
            <v>0.4</v>
          </cell>
          <cell r="AG2561">
            <v>0.03</v>
          </cell>
          <cell r="AJ2561">
            <v>99.739209704058084</v>
          </cell>
          <cell r="AK2561">
            <v>1.7578132851258836</v>
          </cell>
          <cell r="AL2561">
            <v>0.29385514750622527</v>
          </cell>
          <cell r="AM2561">
            <v>0.24218671487411636</v>
          </cell>
          <cell r="AN2561">
            <v>5.1668432632108907E-2</v>
          </cell>
          <cell r="AO2561">
            <v>8.6498202372336408E-2</v>
          </cell>
          <cell r="AP2561">
            <v>0.19072148228864971</v>
          </cell>
          <cell r="AQ2561">
            <v>0.27721968466098612</v>
          </cell>
          <cell r="AR2561">
            <v>6.7148697969741128E-2</v>
          </cell>
          <cell r="AS2561">
            <v>0</v>
          </cell>
          <cell r="AT2561">
            <v>0.73019421033495691</v>
          </cell>
          <cell r="AU2561">
            <v>0</v>
          </cell>
          <cell r="AV2561">
            <v>0.84349165833239592</v>
          </cell>
          <cell r="AW2561">
            <v>2.8853435770504973E-2</v>
          </cell>
          <cell r="AX2561">
            <v>1.4238802993052856E-3</v>
          </cell>
          <cell r="AY2561">
            <v>45.571836813370119</v>
          </cell>
          <cell r="AZ2561">
            <v>39.45064668599138</v>
          </cell>
          <cell r="BA2561">
            <v>10.304225515218221</v>
          </cell>
          <cell r="BB2561">
            <v>49.874239191361383</v>
          </cell>
          <cell r="BC2561">
            <v>37.317870615148905</v>
          </cell>
          <cell r="BD2561">
            <v>12.807890193489712</v>
          </cell>
          <cell r="BE2561">
            <v>0.72482046749801632</v>
          </cell>
          <cell r="BG2561">
            <v>-10.4</v>
          </cell>
          <cell r="BJ2561">
            <v>4.57</v>
          </cell>
          <cell r="BO2561">
            <v>4.7</v>
          </cell>
          <cell r="BP2561">
            <v>47.56</v>
          </cell>
          <cell r="BQ2561">
            <v>3.07</v>
          </cell>
          <cell r="BR2561">
            <v>15.06</v>
          </cell>
          <cell r="BS2561">
            <v>11.55</v>
          </cell>
          <cell r="BU2561">
            <v>4.79</v>
          </cell>
          <cell r="BV2561">
            <v>10.07</v>
          </cell>
          <cell r="BW2561">
            <v>2.82</v>
          </cell>
          <cell r="BX2561">
            <v>0.34</v>
          </cell>
          <cell r="CR2561">
            <v>95.26</v>
          </cell>
          <cell r="CT2561">
            <v>49.926516901112741</v>
          </cell>
          <cell r="CU2561">
            <v>3.2227587654839387</v>
          </cell>
          <cell r="CV2561">
            <v>15.809363846315346</v>
          </cell>
          <cell r="CW2561">
            <v>12.124711316397228</v>
          </cell>
          <cell r="CY2561">
            <v>5.0283434809993697</v>
          </cell>
          <cell r="CZ2561">
            <v>10.571068654209531</v>
          </cell>
          <cell r="DA2561">
            <v>2.9603191266008815</v>
          </cell>
          <cell r="DB2561">
            <v>0.35691790888095737</v>
          </cell>
          <cell r="DE2561">
            <v>0.29314565483476129</v>
          </cell>
          <cell r="DF2561">
            <v>0.80470242884517107</v>
          </cell>
          <cell r="DH2561">
            <v>0.14184397163120568</v>
          </cell>
          <cell r="DJ2561">
            <v>8.8235294117647051E-2</v>
          </cell>
          <cell r="EA2561">
            <v>0.78175895765472314</v>
          </cell>
        </row>
        <row r="2562">
          <cell r="D2562" t="str">
            <v>B12</v>
          </cell>
          <cell r="E2562" t="str">
            <v>Botcharnikov et al 2008 J Petrology  49 p 1687-1727</v>
          </cell>
          <cell r="F2562" t="str">
            <v>B131</v>
          </cell>
          <cell r="J2562">
            <v>1025</v>
          </cell>
          <cell r="K2562">
            <v>1298</v>
          </cell>
          <cell r="L2562">
            <v>7.704160246533128</v>
          </cell>
          <cell r="M2562">
            <v>0.2</v>
          </cell>
          <cell r="O2562">
            <v>7.2245030071666161E-2</v>
          </cell>
          <cell r="P2562">
            <v>0.61533105727664428</v>
          </cell>
          <cell r="Q2562">
            <v>3.3733518643341322E-2</v>
          </cell>
          <cell r="R2562">
            <v>40.136607500381658</v>
          </cell>
          <cell r="T2562">
            <v>50.97</v>
          </cell>
          <cell r="U2562">
            <v>3.95</v>
          </cell>
          <cell r="V2562">
            <v>0</v>
          </cell>
          <cell r="W2562">
            <v>13.29</v>
          </cell>
          <cell r="X2562">
            <v>13.29</v>
          </cell>
          <cell r="Y2562">
            <v>1.1599999999999999</v>
          </cell>
          <cell r="AB2562">
            <v>11.93</v>
          </cell>
          <cell r="AD2562">
            <v>18.079999999999998</v>
          </cell>
          <cell r="AF2562">
            <v>0.46</v>
          </cell>
          <cell r="AG2562">
            <v>0.08</v>
          </cell>
          <cell r="AJ2562">
            <v>99.92</v>
          </cell>
          <cell r="AK2562">
            <v>1.9277549699283338</v>
          </cell>
          <cell r="AL2562">
            <v>0.17612534787254963</v>
          </cell>
          <cell r="AM2562">
            <v>7.2245030071666161E-2</v>
          </cell>
          <cell r="AN2562">
            <v>0.10388031780088347</v>
          </cell>
          <cell r="AO2562">
            <v>0</v>
          </cell>
          <cell r="AP2562">
            <v>0.42037570662628232</v>
          </cell>
          <cell r="AQ2562">
            <v>0.42037570662628232</v>
          </cell>
          <cell r="AR2562">
            <v>3.2995188346300185E-2</v>
          </cell>
          <cell r="AS2562">
            <v>0</v>
          </cell>
          <cell r="AT2562">
            <v>0.67244895358707424</v>
          </cell>
          <cell r="AU2562">
            <v>0</v>
          </cell>
          <cell r="AV2562">
            <v>0.73270612677023095</v>
          </cell>
          <cell r="AW2562">
            <v>3.3733518643341322E-2</v>
          </cell>
          <cell r="AX2562">
            <v>3.8601882258867933E-3</v>
          </cell>
          <cell r="AY2562">
            <v>40.136607500381658</v>
          </cell>
          <cell r="AZ2562">
            <v>36.835804598956884</v>
          </cell>
          <cell r="BA2562">
            <v>23.027587900661448</v>
          </cell>
          <cell r="BB2562">
            <v>40.902000646967153</v>
          </cell>
          <cell r="BC2562">
            <v>32.445691015389393</v>
          </cell>
          <cell r="BD2562">
            <v>26.652308337643454</v>
          </cell>
          <cell r="BE2562">
            <v>0.61533105727664428</v>
          </cell>
          <cell r="BG2562">
            <v>-10.9</v>
          </cell>
          <cell r="BJ2562">
            <v>7.32</v>
          </cell>
          <cell r="BO2562">
            <v>3</v>
          </cell>
          <cell r="BP2562">
            <v>54.28</v>
          </cell>
          <cell r="BQ2562">
            <v>2.36</v>
          </cell>
          <cell r="BR2562">
            <v>14.7</v>
          </cell>
          <cell r="BS2562">
            <v>12.71</v>
          </cell>
          <cell r="BU2562">
            <v>2.4300000000000002</v>
          </cell>
          <cell r="BV2562">
            <v>6.76</v>
          </cell>
          <cell r="BW2562">
            <v>3.34</v>
          </cell>
          <cell r="BX2562">
            <v>1.1399999999999999</v>
          </cell>
          <cell r="CR2562">
            <v>97.72</v>
          </cell>
          <cell r="CT2562">
            <v>55.54645927138764</v>
          </cell>
          <cell r="CU2562">
            <v>2.4150634465820713</v>
          </cell>
          <cell r="CV2562">
            <v>15.04297994269341</v>
          </cell>
          <cell r="CW2562">
            <v>13.006549324600901</v>
          </cell>
          <cell r="CY2562">
            <v>2.4866966844044209</v>
          </cell>
          <cell r="CZ2562">
            <v>6.9177241097011866</v>
          </cell>
          <cell r="DA2562">
            <v>3.417928776094965</v>
          </cell>
          <cell r="DB2562">
            <v>1.1665984445354072</v>
          </cell>
          <cell r="DE2562">
            <v>0.16050198150594452</v>
          </cell>
          <cell r="DF2562">
            <v>0.56819907132169456</v>
          </cell>
          <cell r="DH2562">
            <v>0.1377245508982036</v>
          </cell>
          <cell r="DJ2562">
            <v>7.0175438596491238E-2</v>
          </cell>
          <cell r="EA2562">
            <v>0.49152542372881353</v>
          </cell>
        </row>
        <row r="2563">
          <cell r="D2563" t="str">
            <v>B12</v>
          </cell>
          <cell r="E2563" t="str">
            <v>Botcharnikov et al 2008 J Petrology  49 p 1687-1727</v>
          </cell>
          <cell r="F2563" t="str">
            <v>B132</v>
          </cell>
          <cell r="J2563">
            <v>1025</v>
          </cell>
          <cell r="K2563">
            <v>1298</v>
          </cell>
          <cell r="L2563">
            <v>7.704160246533128</v>
          </cell>
          <cell r="M2563">
            <v>0.2</v>
          </cell>
          <cell r="O2563">
            <v>9.976883748238019E-2</v>
          </cell>
          <cell r="P2563">
            <v>0.62376869127907109</v>
          </cell>
          <cell r="Q2563">
            <v>2.0546642281624984E-2</v>
          </cell>
          <cell r="R2563">
            <v>39.309942187569014</v>
          </cell>
          <cell r="T2563">
            <v>50.21</v>
          </cell>
          <cell r="U2563">
            <v>2.95</v>
          </cell>
          <cell r="V2563">
            <v>0.50529225483078199</v>
          </cell>
          <cell r="W2563">
            <v>13.227939649798907</v>
          </cell>
          <cell r="X2563">
            <v>13.79</v>
          </cell>
          <cell r="Y2563">
            <v>1.25</v>
          </cell>
          <cell r="AB2563">
            <v>12.83</v>
          </cell>
          <cell r="AD2563">
            <v>18.53</v>
          </cell>
          <cell r="AF2563">
            <v>0.28000000000000003</v>
          </cell>
          <cell r="AG2563">
            <v>0.01</v>
          </cell>
          <cell r="AJ2563">
            <v>99.793231904629721</v>
          </cell>
          <cell r="AK2563">
            <v>1.9002311625176198</v>
          </cell>
          <cell r="AL2563">
            <v>0.13162118636326883</v>
          </cell>
          <cell r="AM2563">
            <v>9.976883748238019E-2</v>
          </cell>
          <cell r="AN2563">
            <v>3.1852348880888642E-2</v>
          </cell>
          <cell r="AO2563">
            <v>1.7789944605212327E-2</v>
          </cell>
          <cell r="AP2563">
            <v>0.41868157667912465</v>
          </cell>
          <cell r="AQ2563">
            <v>0.43647152128433697</v>
          </cell>
          <cell r="AR2563">
            <v>3.5578009953839605E-2</v>
          </cell>
          <cell r="AS2563">
            <v>0</v>
          </cell>
          <cell r="AT2563">
            <v>0.72364331011607541</v>
          </cell>
          <cell r="AU2563">
            <v>0</v>
          </cell>
          <cell r="AV2563">
            <v>0.75142533385345756</v>
          </cell>
          <cell r="AW2563">
            <v>2.0546642281624984E-2</v>
          </cell>
          <cell r="AX2563">
            <v>4.8283362977694864E-4</v>
          </cell>
          <cell r="AY2563">
            <v>39.309942187569014</v>
          </cell>
          <cell r="AZ2563">
            <v>37.856557935311237</v>
          </cell>
          <cell r="BA2563">
            <v>21.902839620611363</v>
          </cell>
          <cell r="BB2563">
            <v>40.564650706174916</v>
          </cell>
          <cell r="BC2563">
            <v>33.765208591474654</v>
          </cell>
          <cell r="BD2563">
            <v>25.670140702350437</v>
          </cell>
          <cell r="BE2563">
            <v>0.62376869127907109</v>
          </cell>
          <cell r="BG2563">
            <v>-11.6</v>
          </cell>
          <cell r="BJ2563">
            <v>11.25</v>
          </cell>
          <cell r="BO2563">
            <v>2.8</v>
          </cell>
          <cell r="BP2563">
            <v>54.46</v>
          </cell>
          <cell r="BQ2563">
            <v>2.31</v>
          </cell>
          <cell r="BR2563">
            <v>15.02</v>
          </cell>
          <cell r="BS2563">
            <v>11.9</v>
          </cell>
          <cell r="BU2563">
            <v>2.4700000000000002</v>
          </cell>
          <cell r="BV2563">
            <v>6.92</v>
          </cell>
          <cell r="BW2563">
            <v>3.24</v>
          </cell>
          <cell r="BX2563">
            <v>1.1000000000000001</v>
          </cell>
          <cell r="CR2563">
            <v>97.42</v>
          </cell>
          <cell r="CT2563">
            <v>55.902278792855675</v>
          </cell>
          <cell r="CU2563">
            <v>2.3711763498254976</v>
          </cell>
          <cell r="CV2563">
            <v>15.417778690207349</v>
          </cell>
          <cell r="CW2563">
            <v>12.215150893040443</v>
          </cell>
          <cell r="CY2563">
            <v>2.5354136727571341</v>
          </cell>
          <cell r="CZ2563">
            <v>7.1032642167932663</v>
          </cell>
          <cell r="DA2563">
            <v>3.3258057893656332</v>
          </cell>
          <cell r="DB2563">
            <v>1.1291315951549992</v>
          </cell>
          <cell r="DE2563">
            <v>0.17188587334725122</v>
          </cell>
          <cell r="DF2563">
            <v>0.54073560601287085</v>
          </cell>
          <cell r="DH2563">
            <v>8.6419753086419762E-2</v>
          </cell>
          <cell r="DJ2563">
            <v>9.0909090909090905E-3</v>
          </cell>
          <cell r="EA2563">
            <v>0.54112554112554112</v>
          </cell>
        </row>
        <row r="2564">
          <cell r="D2564" t="str">
            <v>B12</v>
          </cell>
          <cell r="E2564" t="str">
            <v>Botcharnikov et al 2008 J Petrology  49 p 1687-1727</v>
          </cell>
          <cell r="F2564" t="str">
            <v>B133</v>
          </cell>
          <cell r="J2564">
            <v>1025</v>
          </cell>
          <cell r="K2564">
            <v>1298</v>
          </cell>
          <cell r="L2564">
            <v>7.704160246533128</v>
          </cell>
          <cell r="M2564">
            <v>0.2</v>
          </cell>
          <cell r="O2564">
            <v>7.5393874854225995E-2</v>
          </cell>
          <cell r="P2564">
            <v>0.57883180881611984</v>
          </cell>
          <cell r="Q2564">
            <v>2.3840064399329539E-2</v>
          </cell>
          <cell r="R2564">
            <v>37.57910392980822</v>
          </cell>
          <cell r="T2564">
            <v>50.09</v>
          </cell>
          <cell r="U2564">
            <v>3.13</v>
          </cell>
          <cell r="V2564">
            <v>0</v>
          </cell>
          <cell r="W2564">
            <v>15.3</v>
          </cell>
          <cell r="X2564">
            <v>15.3</v>
          </cell>
          <cell r="Y2564">
            <v>1.27</v>
          </cell>
          <cell r="AB2564">
            <v>11.8</v>
          </cell>
          <cell r="AD2564">
            <v>17.07</v>
          </cell>
          <cell r="AF2564">
            <v>0.32</v>
          </cell>
          <cell r="AG2564">
            <v>0.06</v>
          </cell>
          <cell r="AJ2564">
            <v>99.04</v>
          </cell>
          <cell r="AK2564">
            <v>1.924606125145774</v>
          </cell>
          <cell r="AL2564">
            <v>0.14178253593123505</v>
          </cell>
          <cell r="AM2564">
            <v>7.5393874854225995E-2</v>
          </cell>
          <cell r="AN2564">
            <v>6.6388661077009054E-2</v>
          </cell>
          <cell r="AO2564">
            <v>0</v>
          </cell>
          <cell r="AP2564">
            <v>0.49165186881237888</v>
          </cell>
          <cell r="AQ2564">
            <v>0.49165186881237888</v>
          </cell>
          <cell r="AR2564">
            <v>3.6698640623651427E-2</v>
          </cell>
          <cell r="AS2564">
            <v>0</v>
          </cell>
          <cell r="AT2564">
            <v>0.67570093489858774</v>
          </cell>
          <cell r="AU2564">
            <v>0</v>
          </cell>
          <cell r="AV2564">
            <v>0.70277863816754782</v>
          </cell>
          <cell r="AW2564">
            <v>2.3840064399329539E-2</v>
          </cell>
          <cell r="AX2564">
            <v>2.9411920214953095E-3</v>
          </cell>
          <cell r="AY2564">
            <v>37.57910392980822</v>
          </cell>
          <cell r="AZ2564">
            <v>36.131200180232142</v>
          </cell>
          <cell r="BA2564">
            <v>26.289695889959646</v>
          </cell>
          <cell r="BB2564">
            <v>38.086749817575992</v>
          </cell>
          <cell r="BC2564">
            <v>31.651395201765244</v>
          </cell>
          <cell r="BD2564">
            <v>30.261854980658772</v>
          </cell>
          <cell r="BE2564">
            <v>0.57883180881611984</v>
          </cell>
          <cell r="BG2564">
            <v>-11.9</v>
          </cell>
        </row>
        <row r="2565">
          <cell r="D2565" t="str">
            <v>B12</v>
          </cell>
          <cell r="E2565" t="str">
            <v>Botcharnikov et al 2008 J Petrology  49 p 1687-1727</v>
          </cell>
          <cell r="F2565" t="str">
            <v>B141</v>
          </cell>
          <cell r="J2565">
            <v>1125</v>
          </cell>
          <cell r="K2565">
            <v>1398</v>
          </cell>
          <cell r="L2565">
            <v>7.1530758226037197</v>
          </cell>
          <cell r="M2565">
            <v>0.2</v>
          </cell>
          <cell r="O2565">
            <v>8.2898950869883192E-2</v>
          </cell>
          <cell r="P2565">
            <v>0.80390365767578742</v>
          </cell>
          <cell r="Q2565">
            <v>1.8345907544434097E-2</v>
          </cell>
          <cell r="R2565">
            <v>39.374882672024654</v>
          </cell>
          <cell r="T2565">
            <v>52.68</v>
          </cell>
          <cell r="U2565">
            <v>2.54</v>
          </cell>
          <cell r="V2565">
            <v>0.54768482202333246</v>
          </cell>
          <cell r="W2565">
            <v>6.9107844026436789</v>
          </cell>
          <cell r="X2565">
            <v>7.52</v>
          </cell>
          <cell r="Y2565">
            <v>1.06</v>
          </cell>
          <cell r="AB2565">
            <v>17.3</v>
          </cell>
          <cell r="AD2565">
            <v>19.440000000000001</v>
          </cell>
          <cell r="AF2565">
            <v>0.26</v>
          </cell>
          <cell r="AG2565">
            <v>0.03</v>
          </cell>
          <cell r="AJ2565">
            <v>100.76846922466702</v>
          </cell>
          <cell r="AK2565">
            <v>1.9171010491301168</v>
          </cell>
          <cell r="AL2565">
            <v>0.10897340612141948</v>
          </cell>
          <cell r="AM2565">
            <v>8.2898950869883192E-2</v>
          </cell>
          <cell r="AN2565">
            <v>2.6074455251536288E-2</v>
          </cell>
          <cell r="AO2565">
            <v>1.8541534940222704E-2</v>
          </cell>
          <cell r="AP2565">
            <v>0.21033038389366573</v>
          </cell>
          <cell r="AQ2565">
            <v>0.22887191883388844</v>
          </cell>
          <cell r="AR2565">
            <v>2.9010855008767236E-2</v>
          </cell>
          <cell r="AS2565">
            <v>0</v>
          </cell>
          <cell r="AT2565">
            <v>0.93826825380373735</v>
          </cell>
          <cell r="AU2565">
            <v>0</v>
          </cell>
          <cell r="AV2565">
            <v>0.75803576776265991</v>
          </cell>
          <cell r="AW2565">
            <v>1.8345907544434097E-2</v>
          </cell>
          <cell r="AX2565">
            <v>1.392841794976867E-3</v>
          </cell>
          <cell r="AY2565">
            <v>39.374882672024654</v>
          </cell>
          <cell r="AZ2565">
            <v>48.736753566983133</v>
          </cell>
          <cell r="BA2565">
            <v>10.925255166545115</v>
          </cell>
          <cell r="BB2565">
            <v>41.929120401506388</v>
          </cell>
          <cell r="BC2565">
            <v>44.85760202286221</v>
          </cell>
          <cell r="BD2565">
            <v>13.213277575631405</v>
          </cell>
          <cell r="BE2565">
            <v>0.80390365767578742</v>
          </cell>
          <cell r="BG2565">
            <v>-10.8</v>
          </cell>
          <cell r="BJ2565">
            <v>19.86</v>
          </cell>
          <cell r="BO2565">
            <v>0.8</v>
          </cell>
          <cell r="BP2565">
            <v>49.95</v>
          </cell>
          <cell r="BQ2565">
            <v>3.07</v>
          </cell>
          <cell r="BR2565">
            <v>15.19</v>
          </cell>
          <cell r="BS2565">
            <v>11.27</v>
          </cell>
          <cell r="BU2565">
            <v>5.8</v>
          </cell>
          <cell r="BV2565">
            <v>11.12</v>
          </cell>
          <cell r="BW2565">
            <v>2.7</v>
          </cell>
          <cell r="BX2565">
            <v>0.31</v>
          </cell>
          <cell r="CR2565">
            <v>99.41</v>
          </cell>
          <cell r="CT2565">
            <v>50.246454079066488</v>
          </cell>
          <cell r="CU2565">
            <v>3.088220500955638</v>
          </cell>
          <cell r="CV2565">
            <v>15.280152902122524</v>
          </cell>
          <cell r="CW2565">
            <v>11.336887637058647</v>
          </cell>
          <cell r="CY2565">
            <v>5.8344230962679813</v>
          </cell>
          <cell r="CZ2565">
            <v>11.185997384568957</v>
          </cell>
          <cell r="DA2565">
            <v>2.7160245448144051</v>
          </cell>
          <cell r="DB2565">
            <v>0.31183985514535761</v>
          </cell>
          <cell r="DE2565">
            <v>0.33977738722905682</v>
          </cell>
          <cell r="DF2565">
            <v>0.83891365148856334</v>
          </cell>
          <cell r="DH2565">
            <v>9.6296296296296297E-2</v>
          </cell>
          <cell r="DJ2565">
            <v>9.6774193548387094E-2</v>
          </cell>
          <cell r="EA2565">
            <v>0.34527687296416942</v>
          </cell>
        </row>
        <row r="2566">
          <cell r="D2566" t="str">
            <v>B12</v>
          </cell>
          <cell r="E2566" t="str">
            <v>Botcharnikov et al 2008 J Petrology  49 p 1687-1727</v>
          </cell>
          <cell r="F2566" t="str">
            <v>B143</v>
          </cell>
          <cell r="J2566">
            <v>1075</v>
          </cell>
          <cell r="K2566">
            <v>1348</v>
          </cell>
          <cell r="L2566">
            <v>7.4183976261127595</v>
          </cell>
          <cell r="M2566">
            <v>0.2</v>
          </cell>
          <cell r="O2566">
            <v>0.13159406686521136</v>
          </cell>
          <cell r="P2566">
            <v>0.76307293981759361</v>
          </cell>
          <cell r="Q2566">
            <v>1.8673946995930224E-2</v>
          </cell>
          <cell r="R2566">
            <v>43.640937640003536</v>
          </cell>
          <cell r="T2566">
            <v>50.44</v>
          </cell>
          <cell r="U2566">
            <v>4.1500000000000004</v>
          </cell>
          <cell r="V2566">
            <v>0.58954118313244563</v>
          </cell>
          <cell r="W2566">
            <v>7.4942256027447778</v>
          </cell>
          <cell r="X2566">
            <v>8.15</v>
          </cell>
          <cell r="Y2566">
            <v>1.45</v>
          </cell>
          <cell r="AB2566">
            <v>14.73</v>
          </cell>
          <cell r="AD2566">
            <v>20.79</v>
          </cell>
          <cell r="AF2566">
            <v>0.26</v>
          </cell>
          <cell r="AG2566">
            <v>0.01</v>
          </cell>
          <cell r="AJ2566">
            <v>99.913766785877243</v>
          </cell>
          <cell r="AK2566">
            <v>1.8684059331347886</v>
          </cell>
          <cell r="AL2566">
            <v>0.18123072464240844</v>
          </cell>
          <cell r="AM2566">
            <v>0.13159406686521136</v>
          </cell>
          <cell r="AN2566">
            <v>4.9636657777197085E-2</v>
          </cell>
          <cell r="AO2566">
            <v>2.0315431365428793E-2</v>
          </cell>
          <cell r="AP2566">
            <v>0.23216585842150017</v>
          </cell>
          <cell r="AQ2566">
            <v>0.25248128978692896</v>
          </cell>
          <cell r="AR2566">
            <v>4.039425351202304E-2</v>
          </cell>
          <cell r="AS2566">
            <v>0</v>
          </cell>
          <cell r="AT2566">
            <v>0.81316857558745115</v>
          </cell>
          <cell r="AU2566">
            <v>0</v>
          </cell>
          <cell r="AV2566">
            <v>0.82517269403494042</v>
          </cell>
          <cell r="AW2566">
            <v>1.8673946995930224E-2</v>
          </cell>
          <cell r="AX2566">
            <v>4.7258230552904915E-4</v>
          </cell>
          <cell r="AY2566">
            <v>43.640937640003536</v>
          </cell>
          <cell r="AZ2566">
            <v>43.006075400405585</v>
          </cell>
          <cell r="BA2566">
            <v>12.278564017875221</v>
          </cell>
          <cell r="BB2566">
            <v>46.055129141830605</v>
          </cell>
          <cell r="BC2566">
            <v>39.228050090986656</v>
          </cell>
          <cell r="BD2566">
            <v>14.716820767182732</v>
          </cell>
          <cell r="BE2566">
            <v>0.76307293981759361</v>
          </cell>
          <cell r="BG2566">
            <v>-10.4</v>
          </cell>
          <cell r="BJ2566">
            <v>8.2799999999999994</v>
          </cell>
          <cell r="BO2566">
            <v>2.5</v>
          </cell>
          <cell r="BP2566">
            <v>48.72</v>
          </cell>
          <cell r="BQ2566">
            <v>3.05</v>
          </cell>
          <cell r="BR2566">
            <v>15.55</v>
          </cell>
          <cell r="BS2566">
            <v>11.75</v>
          </cell>
          <cell r="BU2566">
            <v>5.19</v>
          </cell>
          <cell r="BV2566">
            <v>10.49</v>
          </cell>
          <cell r="BW2566">
            <v>2.87</v>
          </cell>
          <cell r="BX2566">
            <v>0.34</v>
          </cell>
          <cell r="CR2566">
            <v>97.96</v>
          </cell>
          <cell r="CT2566">
            <v>49.73458554512046</v>
          </cell>
          <cell r="CU2566">
            <v>3.1135157207023276</v>
          </cell>
          <cell r="CV2566">
            <v>15.873826051449571</v>
          </cell>
          <cell r="CW2566">
            <v>11.994691710902408</v>
          </cell>
          <cell r="CY2566">
            <v>5.2980808493262552</v>
          </cell>
          <cell r="CZ2566">
            <v>10.708452429563087</v>
          </cell>
          <cell r="DA2566">
            <v>2.929767251939567</v>
          </cell>
          <cell r="DB2566">
            <v>0.34708044099632501</v>
          </cell>
          <cell r="DE2566">
            <v>0.30637544273907907</v>
          </cell>
          <cell r="DF2566">
            <v>0.81197513800102705</v>
          </cell>
          <cell r="DH2566">
            <v>9.0592334494773524E-2</v>
          </cell>
          <cell r="DJ2566">
            <v>2.9411764705882353E-2</v>
          </cell>
          <cell r="EA2566">
            <v>0.4754098360655738</v>
          </cell>
        </row>
        <row r="2567">
          <cell r="D2567" t="str">
            <v>B12</v>
          </cell>
          <cell r="E2567" t="str">
            <v>Botcharnikov et al 2008 J Petrology  49 p 1687-1727</v>
          </cell>
          <cell r="F2567" t="str">
            <v>B144</v>
          </cell>
          <cell r="J2567">
            <v>1075</v>
          </cell>
          <cell r="K2567">
            <v>1348</v>
          </cell>
          <cell r="L2567">
            <v>7.4183976261127595</v>
          </cell>
          <cell r="M2567">
            <v>0.2</v>
          </cell>
          <cell r="O2567">
            <v>0.131095677405763</v>
          </cell>
          <cell r="P2567">
            <v>0.69401600777193584</v>
          </cell>
          <cell r="Q2567">
            <v>2.9036154402738028E-2</v>
          </cell>
          <cell r="R2567">
            <v>40.790135541708644</v>
          </cell>
          <cell r="T2567">
            <v>49.92</v>
          </cell>
          <cell r="U2567">
            <v>4.68</v>
          </cell>
          <cell r="V2567">
            <v>0</v>
          </cell>
          <cell r="W2567">
            <v>10.63</v>
          </cell>
          <cell r="X2567">
            <v>10.63</v>
          </cell>
          <cell r="Y2567">
            <v>1.99</v>
          </cell>
          <cell r="AB2567">
            <v>13.53</v>
          </cell>
          <cell r="AD2567">
            <v>18.68</v>
          </cell>
          <cell r="AF2567">
            <v>0.4</v>
          </cell>
          <cell r="AG2567">
            <v>0.05</v>
          </cell>
          <cell r="AJ2567">
            <v>99.88</v>
          </cell>
          <cell r="AK2567">
            <v>1.868904322594237</v>
          </cell>
          <cell r="AL2567">
            <v>0.20655985275288352</v>
          </cell>
          <cell r="AM2567">
            <v>0.131095677405763</v>
          </cell>
          <cell r="AN2567">
            <v>7.5464175347120521E-2</v>
          </cell>
          <cell r="AO2567">
            <v>0</v>
          </cell>
          <cell r="AP2567">
            <v>0.332829021274967</v>
          </cell>
          <cell r="AQ2567">
            <v>0.332829021274967</v>
          </cell>
          <cell r="AR2567">
            <v>5.603004779660687E-2</v>
          </cell>
          <cell r="AS2567">
            <v>0</v>
          </cell>
          <cell r="AT2567">
            <v>0.75490442141733549</v>
          </cell>
          <cell r="AU2567">
            <v>0</v>
          </cell>
          <cell r="AV2567">
            <v>0.749348017709493</v>
          </cell>
          <cell r="AW2567">
            <v>2.9036154402738028E-2</v>
          </cell>
          <cell r="AX2567">
            <v>2.3881620517389969E-3</v>
          </cell>
          <cell r="AY2567">
            <v>40.790135541708644</v>
          </cell>
          <cell r="AZ2567">
            <v>41.0925937520608</v>
          </cell>
          <cell r="BA2567">
            <v>18.117270706230556</v>
          </cell>
          <cell r="BB2567">
            <v>42.101751399281163</v>
          </cell>
          <cell r="BC2567">
            <v>36.659922832823511</v>
          </cell>
          <cell r="BD2567">
            <v>21.238325767895315</v>
          </cell>
          <cell r="BE2567">
            <v>0.69401600777193584</v>
          </cell>
          <cell r="BG2567">
            <v>-10.6</v>
          </cell>
          <cell r="BJ2567">
            <v>9.8000000000000007</v>
          </cell>
          <cell r="BO2567">
            <v>2.1</v>
          </cell>
          <cell r="BP2567">
            <v>48.82</v>
          </cell>
          <cell r="BQ2567">
            <v>4.01</v>
          </cell>
          <cell r="BR2567">
            <v>14.39</v>
          </cell>
          <cell r="BS2567">
            <v>13.76</v>
          </cell>
          <cell r="BU2567">
            <v>4.43</v>
          </cell>
          <cell r="BV2567">
            <v>9.6199999999999992</v>
          </cell>
          <cell r="BW2567">
            <v>2.9</v>
          </cell>
          <cell r="BX2567">
            <v>0.43</v>
          </cell>
          <cell r="CR2567">
            <v>98.36</v>
          </cell>
          <cell r="CT2567">
            <v>49.633997559983733</v>
          </cell>
          <cell r="CU2567">
            <v>4.0768605124034156</v>
          </cell>
          <cell r="CV2567">
            <v>14.629930866205775</v>
          </cell>
          <cell r="CW2567">
            <v>13.989426596177308</v>
          </cell>
          <cell r="CY2567">
            <v>4.5038633590890607</v>
          </cell>
          <cell r="CZ2567">
            <v>9.7803985359902388</v>
          </cell>
          <cell r="DA2567">
            <v>2.9483529890199267</v>
          </cell>
          <cell r="DB2567">
            <v>0.43716958113054089</v>
          </cell>
          <cell r="DE2567">
            <v>0.24354040681693237</v>
          </cell>
          <cell r="DF2567">
            <v>0.88326845375210516</v>
          </cell>
          <cell r="DH2567">
            <v>0.13793103448275862</v>
          </cell>
          <cell r="DJ2567">
            <v>0.11627906976744187</v>
          </cell>
          <cell r="EA2567">
            <v>0.49625935162094764</v>
          </cell>
        </row>
        <row r="2568">
          <cell r="D2568" t="str">
            <v>B12</v>
          </cell>
          <cell r="E2568" t="str">
            <v>Botcharnikov et al 2008 J Petrology  49 p 1687-1727</v>
          </cell>
          <cell r="F2568" t="str">
            <v>B145</v>
          </cell>
          <cell r="J2568">
            <v>1075</v>
          </cell>
          <cell r="K2568">
            <v>1348</v>
          </cell>
          <cell r="L2568">
            <v>7.4183976261127595</v>
          </cell>
          <cell r="M2568">
            <v>0.2</v>
          </cell>
          <cell r="O2568">
            <v>0.10474061611346253</v>
          </cell>
          <cell r="P2568">
            <v>0.6793843323879869</v>
          </cell>
          <cell r="Q2568">
            <v>2.5438778196355767E-2</v>
          </cell>
          <cell r="R2568">
            <v>40.854002512779232</v>
          </cell>
          <cell r="T2568">
            <v>50.56</v>
          </cell>
          <cell r="U2568">
            <v>3.83</v>
          </cell>
          <cell r="V2568">
            <v>0</v>
          </cell>
          <cell r="W2568">
            <v>11.21</v>
          </cell>
          <cell r="X2568">
            <v>11.21</v>
          </cell>
          <cell r="Y2568">
            <v>1.93</v>
          </cell>
          <cell r="AB2568">
            <v>13.33</v>
          </cell>
          <cell r="AD2568">
            <v>18.850000000000001</v>
          </cell>
          <cell r="AF2568">
            <v>0.35</v>
          </cell>
          <cell r="AG2568">
            <v>0.05</v>
          </cell>
          <cell r="AJ2568">
            <v>100.11</v>
          </cell>
          <cell r="AK2568">
            <v>1.8952593838865375</v>
          </cell>
          <cell r="AL2568">
            <v>0.1692575050068047</v>
          </cell>
          <cell r="AM2568">
            <v>0.10474061611346253</v>
          </cell>
          <cell r="AN2568">
            <v>6.4516888893342172E-2</v>
          </cell>
          <cell r="AO2568">
            <v>0</v>
          </cell>
          <cell r="AP2568">
            <v>0.3514330765556562</v>
          </cell>
          <cell r="AQ2568">
            <v>0.3514330765556562</v>
          </cell>
          <cell r="AR2568">
            <v>5.4409448521748435E-2</v>
          </cell>
          <cell r="AS2568">
            <v>0</v>
          </cell>
          <cell r="AT2568">
            <v>0.74468639624857413</v>
          </cell>
          <cell r="AU2568">
            <v>0</v>
          </cell>
          <cell r="AV2568">
            <v>0.75712422815974545</v>
          </cell>
          <cell r="AW2568">
            <v>2.5438778196355767E-2</v>
          </cell>
          <cell r="AX2568">
            <v>2.3911834245776819E-3</v>
          </cell>
          <cell r="AY2568">
            <v>40.854002512779232</v>
          </cell>
          <cell r="AZ2568">
            <v>40.182864016277037</v>
          </cell>
          <cell r="BA2568">
            <v>18.963133470943742</v>
          </cell>
          <cell r="BB2568">
            <v>42.064234840456507</v>
          </cell>
          <cell r="BC2568">
            <v>35.760390080236505</v>
          </cell>
          <cell r="BD2568">
            <v>22.175375079306995</v>
          </cell>
          <cell r="BE2568">
            <v>0.6793843323879869</v>
          </cell>
          <cell r="BG2568">
            <v>-11.5</v>
          </cell>
          <cell r="BJ2568">
            <v>16.29</v>
          </cell>
          <cell r="BO2568">
            <v>2</v>
          </cell>
          <cell r="BP2568">
            <v>48.63</v>
          </cell>
          <cell r="BQ2568">
            <v>4.59</v>
          </cell>
          <cell r="BR2568">
            <v>13.55</v>
          </cell>
          <cell r="BS2568">
            <v>15.12</v>
          </cell>
          <cell r="BU2568">
            <v>4.1100000000000003</v>
          </cell>
          <cell r="BV2568">
            <v>8.98</v>
          </cell>
          <cell r="BW2568">
            <v>2.95</v>
          </cell>
          <cell r="BX2568">
            <v>0.52</v>
          </cell>
          <cell r="CR2568">
            <v>98.45</v>
          </cell>
          <cell r="CT2568">
            <v>49.395632300660232</v>
          </cell>
          <cell r="CU2568">
            <v>4.6622651091924832</v>
          </cell>
          <cell r="CV2568">
            <v>13.763331640426612</v>
          </cell>
          <cell r="CW2568">
            <v>15.358049771457592</v>
          </cell>
          <cell r="CY2568">
            <v>4.1747079735906558</v>
          </cell>
          <cell r="CZ2568">
            <v>9.1213814118842045</v>
          </cell>
          <cell r="DA2568">
            <v>2.9964448958862366</v>
          </cell>
          <cell r="DB2568">
            <v>0.52818689690198073</v>
          </cell>
          <cell r="DE2568">
            <v>0.21372854914196571</v>
          </cell>
          <cell r="DF2568">
            <v>0.94423716460159246</v>
          </cell>
          <cell r="DH2568">
            <v>0.11864406779661016</v>
          </cell>
          <cell r="DJ2568">
            <v>9.6153846153846159E-2</v>
          </cell>
          <cell r="EA2568">
            <v>0.420479302832244</v>
          </cell>
        </row>
        <row r="2569">
          <cell r="D2569" t="str">
            <v>B12</v>
          </cell>
          <cell r="E2569" t="str">
            <v>Botcharnikov et al 2008 J Petrology  49 p 1687-1727</v>
          </cell>
          <cell r="F2569" t="str">
            <v>B148</v>
          </cell>
          <cell r="J2569">
            <v>1100</v>
          </cell>
          <cell r="K2569">
            <v>1373</v>
          </cell>
          <cell r="L2569">
            <v>7.2833211944646763</v>
          </cell>
          <cell r="M2569">
            <v>0.2</v>
          </cell>
          <cell r="O2569">
            <v>9.9448776994546462E-2</v>
          </cell>
          <cell r="P2569">
            <v>0.72517055180327095</v>
          </cell>
          <cell r="Q2569">
            <v>2.1462282047616039E-2</v>
          </cell>
          <cell r="R2569">
            <v>39.708225128712336</v>
          </cell>
          <cell r="T2569">
            <v>51.51</v>
          </cell>
          <cell r="U2569">
            <v>3.52</v>
          </cell>
          <cell r="V2569">
            <v>0</v>
          </cell>
          <cell r="W2569">
            <v>10.11</v>
          </cell>
          <cell r="X2569">
            <v>10.11</v>
          </cell>
          <cell r="Y2569">
            <v>1.45</v>
          </cell>
          <cell r="AB2569">
            <v>14.97</v>
          </cell>
          <cell r="AD2569">
            <v>18.91</v>
          </cell>
          <cell r="AF2569">
            <v>0.3</v>
          </cell>
          <cell r="AG2569">
            <v>0.04</v>
          </cell>
          <cell r="AJ2569">
            <v>100.81</v>
          </cell>
          <cell r="AK2569">
            <v>1.9005512230054535</v>
          </cell>
          <cell r="AL2569">
            <v>0.15311518487610973</v>
          </cell>
          <cell r="AM2569">
            <v>9.9448776994546462E-2</v>
          </cell>
          <cell r="AN2569">
            <v>5.3666407881563266E-2</v>
          </cell>
          <cell r="AO2569">
            <v>0</v>
          </cell>
          <cell r="AP2569">
            <v>0.31197128107166927</v>
          </cell>
          <cell r="AQ2569">
            <v>0.31197128107166927</v>
          </cell>
          <cell r="AR2569">
            <v>4.0235690248628261E-2</v>
          </cell>
          <cell r="AS2569">
            <v>0</v>
          </cell>
          <cell r="AT2569">
            <v>0.82317374475668814</v>
          </cell>
          <cell r="AU2569">
            <v>0</v>
          </cell>
          <cell r="AV2569">
            <v>0.74760768505416753</v>
          </cell>
          <cell r="AW2569">
            <v>2.1462282047616039E-2</v>
          </cell>
          <cell r="AX2569">
            <v>1.882908939667852E-3</v>
          </cell>
          <cell r="AY2569">
            <v>39.708225128712336</v>
          </cell>
          <cell r="AZ2569">
            <v>43.721819652610257</v>
          </cell>
          <cell r="BA2569">
            <v>16.569955218677407</v>
          </cell>
          <cell r="BB2569">
            <v>41.226208712588033</v>
          </cell>
          <cell r="BC2569">
            <v>39.235042586466555</v>
          </cell>
          <cell r="BD2569">
            <v>19.538748700945415</v>
          </cell>
          <cell r="BE2569">
            <v>0.72517055180327095</v>
          </cell>
          <cell r="BG2569">
            <v>-12</v>
          </cell>
          <cell r="BJ2569">
            <v>33.04</v>
          </cell>
          <cell r="BO2569">
            <v>0.7</v>
          </cell>
          <cell r="BP2569">
            <v>49.99</v>
          </cell>
          <cell r="BQ2569">
            <v>3.45</v>
          </cell>
          <cell r="BR2569">
            <v>14.89</v>
          </cell>
          <cell r="BS2569">
            <v>12.27</v>
          </cell>
          <cell r="BU2569">
            <v>5.31</v>
          </cell>
          <cell r="BV2569">
            <v>10.28</v>
          </cell>
          <cell r="BW2569">
            <v>3.02</v>
          </cell>
          <cell r="BX2569">
            <v>0.36</v>
          </cell>
          <cell r="CR2569">
            <v>99.57</v>
          </cell>
          <cell r="CT2569">
            <v>50.205885306819326</v>
          </cell>
          <cell r="CU2569">
            <v>3.46489906598373</v>
          </cell>
          <cell r="CV2569">
            <v>14.954303505071808</v>
          </cell>
          <cell r="CW2569">
            <v>12.322988852063874</v>
          </cell>
          <cell r="CY2569">
            <v>5.3329316059053928</v>
          </cell>
          <cell r="CZ2569">
            <v>10.324394898061666</v>
          </cell>
          <cell r="DA2569">
            <v>3.0330420809480767</v>
          </cell>
          <cell r="DB2569">
            <v>0.36155468514612837</v>
          </cell>
          <cell r="DE2569">
            <v>0.30204778156996587</v>
          </cell>
          <cell r="DF2569">
            <v>0.85159012361810127</v>
          </cell>
          <cell r="DH2569">
            <v>9.9337748344370855E-2</v>
          </cell>
          <cell r="DJ2569">
            <v>0.11111111111111112</v>
          </cell>
          <cell r="EA2569">
            <v>0.42028985507246375</v>
          </cell>
        </row>
        <row r="2570">
          <cell r="D2570" t="str">
            <v>B12</v>
          </cell>
          <cell r="E2570" t="str">
            <v>Botcharnikov et al 2008 J Petrology  49 p 1687-1727</v>
          </cell>
          <cell r="F2570" t="str">
            <v>B149</v>
          </cell>
          <cell r="J2570">
            <v>1100</v>
          </cell>
          <cell r="K2570">
            <v>1373</v>
          </cell>
          <cell r="L2570">
            <v>7.2833211944646763</v>
          </cell>
          <cell r="M2570">
            <v>0.2</v>
          </cell>
          <cell r="O2570">
            <v>0.10186575769115191</v>
          </cell>
          <cell r="P2570">
            <v>0.71216645319121774</v>
          </cell>
          <cell r="Q2570">
            <v>2.8596638871881096E-2</v>
          </cell>
          <cell r="R2570">
            <v>39.196610108011541</v>
          </cell>
          <cell r="T2570">
            <v>51.48</v>
          </cell>
          <cell r="U2570">
            <v>4.37</v>
          </cell>
          <cell r="V2570">
            <v>0</v>
          </cell>
          <cell r="W2570">
            <v>10.4</v>
          </cell>
          <cell r="X2570">
            <v>10.4</v>
          </cell>
          <cell r="Y2570">
            <v>1.75</v>
          </cell>
          <cell r="AB2570">
            <v>14.44</v>
          </cell>
          <cell r="AD2570">
            <v>18.18</v>
          </cell>
          <cell r="AF2570">
            <v>0.4</v>
          </cell>
          <cell r="AG2570">
            <v>0.05</v>
          </cell>
          <cell r="AJ2570">
            <v>101.07</v>
          </cell>
          <cell r="AK2570">
            <v>1.8981342423088481</v>
          </cell>
          <cell r="AL2570">
            <v>0.18995791456576913</v>
          </cell>
          <cell r="AM2570">
            <v>0.10186575769115191</v>
          </cell>
          <cell r="AN2570">
            <v>8.8092156874617217E-2</v>
          </cell>
          <cell r="AO2570">
            <v>0</v>
          </cell>
          <cell r="AP2570">
            <v>0.32069866829840143</v>
          </cell>
          <cell r="AQ2570">
            <v>0.32069866829840143</v>
          </cell>
          <cell r="AR2570">
            <v>4.8526822957988644E-2</v>
          </cell>
          <cell r="AS2570">
            <v>0</v>
          </cell>
          <cell r="AT2570">
            <v>0.79348232920517503</v>
          </cell>
          <cell r="AU2570">
            <v>0</v>
          </cell>
          <cell r="AV2570">
            <v>0.71825137095945657</v>
          </cell>
          <cell r="AW2570">
            <v>2.8596638871881096E-2</v>
          </cell>
          <cell r="AX2570">
            <v>2.3520128324800078E-3</v>
          </cell>
          <cell r="AY2570">
            <v>39.196610108011541</v>
          </cell>
          <cell r="AZ2570">
            <v>43.302134521380147</v>
          </cell>
          <cell r="BA2570">
            <v>17.501255370608298</v>
          </cell>
          <cell r="BB2570">
            <v>40.617712011370244</v>
          </cell>
          <cell r="BC2570">
            <v>38.784592217231619</v>
          </cell>
          <cell r="BD2570">
            <v>20.597695771398129</v>
          </cell>
          <cell r="BE2570">
            <v>0.71216645319121774</v>
          </cell>
          <cell r="BG2570">
            <v>-11.3</v>
          </cell>
          <cell r="BJ2570">
            <v>22.59</v>
          </cell>
          <cell r="BO2570">
            <v>0.6</v>
          </cell>
          <cell r="BP2570">
            <v>49.95</v>
          </cell>
          <cell r="BQ2570">
            <v>3.72</v>
          </cell>
          <cell r="BR2570">
            <v>14.59</v>
          </cell>
          <cell r="BS2570">
            <v>12.78</v>
          </cell>
          <cell r="BU2570">
            <v>5.14</v>
          </cell>
          <cell r="BV2570">
            <v>10.16</v>
          </cell>
          <cell r="BW2570">
            <v>2.95</v>
          </cell>
          <cell r="BX2570">
            <v>0.38</v>
          </cell>
          <cell r="CR2570">
            <v>99.67</v>
          </cell>
          <cell r="CT2570">
            <v>50.115380756496435</v>
          </cell>
          <cell r="CU2570">
            <v>3.7323166449282632</v>
          </cell>
          <cell r="CV2570">
            <v>14.638306411156817</v>
          </cell>
          <cell r="CW2570">
            <v>12.822313634995485</v>
          </cell>
          <cell r="CY2570">
            <v>5.1570181599277616</v>
          </cell>
          <cell r="CZ2570">
            <v>10.193639008728805</v>
          </cell>
          <cell r="DA2570">
            <v>2.9597672318651549</v>
          </cell>
          <cell r="DB2570">
            <v>0.38125815190127421</v>
          </cell>
          <cell r="DE2570">
            <v>0.28683035714285715</v>
          </cell>
          <cell r="DF2570">
            <v>0.8736320935607782</v>
          </cell>
          <cell r="DH2570">
            <v>0.13559322033898305</v>
          </cell>
          <cell r="DJ2570">
            <v>0.13157894736842105</v>
          </cell>
          <cell r="EA2570">
            <v>0.47043010752688169</v>
          </cell>
        </row>
        <row r="2571">
          <cell r="D2571" t="str">
            <v>B12</v>
          </cell>
          <cell r="E2571" t="str">
            <v>Botcharnikov et al 2008 J Petrology  49 p 1687-1727</v>
          </cell>
          <cell r="F2571" t="str">
            <v>B177</v>
          </cell>
          <cell r="J2571">
            <v>1075</v>
          </cell>
          <cell r="K2571">
            <v>1348</v>
          </cell>
          <cell r="L2571">
            <v>7.4183976261127595</v>
          </cell>
          <cell r="M2571">
            <v>0.2</v>
          </cell>
          <cell r="O2571">
            <v>0.13065378632607638</v>
          </cell>
          <cell r="P2571">
            <v>0.71829145515744319</v>
          </cell>
          <cell r="Q2571">
            <v>3.1276923017033588E-2</v>
          </cell>
          <cell r="R2571">
            <v>35.670987671607499</v>
          </cell>
          <cell r="T2571">
            <v>50.99</v>
          </cell>
          <cell r="U2571">
            <v>3.56</v>
          </cell>
          <cell r="V2571">
            <v>1.9767306731336993</v>
          </cell>
          <cell r="W2571">
            <v>9.0811894625876537</v>
          </cell>
          <cell r="X2571">
            <v>11.28</v>
          </cell>
          <cell r="Y2571">
            <v>1.31</v>
          </cell>
          <cell r="AB2571">
            <v>16.14</v>
          </cell>
          <cell r="AD2571">
            <v>17.329999999999998</v>
          </cell>
          <cell r="AF2571">
            <v>0.44</v>
          </cell>
          <cell r="AG2571">
            <v>0.02</v>
          </cell>
          <cell r="AJ2571">
            <v>100.84792013572135</v>
          </cell>
          <cell r="AK2571">
            <v>1.8693462136739236</v>
          </cell>
          <cell r="AL2571">
            <v>0.15386587081288283</v>
          </cell>
          <cell r="AM2571">
            <v>0.13065378632607638</v>
          </cell>
          <cell r="AN2571">
            <v>2.321208448680645E-2</v>
          </cell>
          <cell r="AO2571">
            <v>6.7416774748123132E-2</v>
          </cell>
          <cell r="AP2571">
            <v>0.27843440534207786</v>
          </cell>
          <cell r="AQ2571">
            <v>0.34585118009020099</v>
          </cell>
          <cell r="AR2571">
            <v>3.6118645147325157E-2</v>
          </cell>
          <cell r="AS2571">
            <v>0</v>
          </cell>
          <cell r="AT2571">
            <v>0.88184029900033434</v>
          </cell>
          <cell r="AU2571">
            <v>0</v>
          </cell>
          <cell r="AV2571">
            <v>0.6807654280718286</v>
          </cell>
          <cell r="AW2571">
            <v>3.1276923017033588E-2</v>
          </cell>
          <cell r="AX2571">
            <v>9.3544018647065039E-4</v>
          </cell>
          <cell r="AY2571">
            <v>35.670987671607499</v>
          </cell>
          <cell r="AZ2571">
            <v>46.206979874202148</v>
          </cell>
          <cell r="BA2571">
            <v>14.589504447133411</v>
          </cell>
          <cell r="BB2571">
            <v>38.697353550496288</v>
          </cell>
          <cell r="BC2571">
            <v>43.326807766024061</v>
          </cell>
          <cell r="BD2571">
            <v>17.975838683479658</v>
          </cell>
          <cell r="BE2571">
            <v>0.71829145515744319</v>
          </cell>
          <cell r="BG2571">
            <v>-6.7</v>
          </cell>
          <cell r="BJ2571">
            <v>1.1599999999999999</v>
          </cell>
          <cell r="BO2571">
            <v>1.7</v>
          </cell>
          <cell r="BP2571">
            <v>55.6</v>
          </cell>
          <cell r="BQ2571">
            <v>2.97</v>
          </cell>
          <cell r="BR2571">
            <v>13.99</v>
          </cell>
          <cell r="BS2571">
            <v>10.76</v>
          </cell>
          <cell r="BU2571">
            <v>4.58</v>
          </cell>
          <cell r="BV2571">
            <v>7.86</v>
          </cell>
          <cell r="BW2571">
            <v>3.04</v>
          </cell>
          <cell r="BX2571">
            <v>0.73</v>
          </cell>
          <cell r="CR2571">
            <v>99.53</v>
          </cell>
          <cell r="CT2571">
            <v>55.862554003817941</v>
          </cell>
          <cell r="CU2571">
            <v>2.984024917110419</v>
          </cell>
          <cell r="CV2571">
            <v>14.056063498442681</v>
          </cell>
          <cell r="CW2571">
            <v>10.810810810810811</v>
          </cell>
          <cell r="CY2571">
            <v>4.6016276499547875</v>
          </cell>
          <cell r="CZ2571">
            <v>7.897116447302321</v>
          </cell>
          <cell r="DA2571">
            <v>3.0543554707123479</v>
          </cell>
          <cell r="DB2571">
            <v>0.73344720184868883</v>
          </cell>
          <cell r="DE2571">
            <v>0.29856584093872229</v>
          </cell>
          <cell r="DF2571">
            <v>0.66247906360028219</v>
          </cell>
          <cell r="DH2571">
            <v>0.14473684210526316</v>
          </cell>
          <cell r="EA2571">
            <v>0.44107744107744107</v>
          </cell>
        </row>
        <row r="2572">
          <cell r="D2572" t="str">
            <v>B12</v>
          </cell>
          <cell r="E2572" t="str">
            <v>Botcharnikov et al 2008 J Petrology  49 p 1687-1727</v>
          </cell>
          <cell r="F2572" t="str">
            <v>B179</v>
          </cell>
          <cell r="J2572">
            <v>1075</v>
          </cell>
          <cell r="K2572">
            <v>1348</v>
          </cell>
          <cell r="L2572">
            <v>7.4183976261127595</v>
          </cell>
          <cell r="M2572">
            <v>0.2</v>
          </cell>
          <cell r="O2572">
            <v>0.23632757394509474</v>
          </cell>
          <cell r="P2572">
            <v>0.74028685722933829</v>
          </cell>
          <cell r="Q2572">
            <v>3.4916432883550987E-2</v>
          </cell>
          <cell r="R2572">
            <v>43.279578146887381</v>
          </cell>
          <cell r="T2572">
            <v>47.99</v>
          </cell>
          <cell r="U2572">
            <v>6.07</v>
          </cell>
          <cell r="V2572">
            <v>4.219930581584129</v>
          </cell>
          <cell r="W2572">
            <v>4.3459726567473531</v>
          </cell>
          <cell r="X2572">
            <v>9.0399999999999991</v>
          </cell>
          <cell r="Y2572">
            <v>1.84</v>
          </cell>
          <cell r="AB2572">
            <v>14.46</v>
          </cell>
          <cell r="AD2572">
            <v>20.73</v>
          </cell>
          <cell r="AF2572">
            <v>0.49</v>
          </cell>
          <cell r="AG2572">
            <v>0.03</v>
          </cell>
          <cell r="AJ2572">
            <v>100.1759032383315</v>
          </cell>
          <cell r="AK2572">
            <v>1.7636724260549053</v>
          </cell>
          <cell r="AL2572">
            <v>0.26299254427251573</v>
          </cell>
          <cell r="AM2572">
            <v>0.23632757394509474</v>
          </cell>
          <cell r="AN2572">
            <v>2.6664970327420989E-2</v>
          </cell>
          <cell r="AO2572">
            <v>0.1442740494793604</v>
          </cell>
          <cell r="AP2572">
            <v>0.13357635741444968</v>
          </cell>
          <cell r="AQ2572">
            <v>0.27785040689381008</v>
          </cell>
          <cell r="AR2572">
            <v>5.0855792075533111E-2</v>
          </cell>
          <cell r="AS2572">
            <v>0</v>
          </cell>
          <cell r="AT2572">
            <v>0.79198535085667221</v>
          </cell>
          <cell r="AU2572">
            <v>0</v>
          </cell>
          <cell r="AV2572">
            <v>0.81632044983381213</v>
          </cell>
          <cell r="AW2572">
            <v>3.4916432883550987E-2</v>
          </cell>
          <cell r="AX2572">
            <v>1.4065971292007392E-3</v>
          </cell>
          <cell r="AY2572">
            <v>43.279578146887381</v>
          </cell>
          <cell r="AZ2572">
            <v>41.98938283436302</v>
          </cell>
          <cell r="BA2572">
            <v>7.0819350421420495</v>
          </cell>
          <cell r="BB2572">
            <v>49.396974700402772</v>
          </cell>
          <cell r="BC2572">
            <v>41.422833352507247</v>
          </cell>
          <cell r="BD2572">
            <v>9.1801919470899911</v>
          </cell>
          <cell r="BE2572">
            <v>0.74028685722933829</v>
          </cell>
          <cell r="BG2572">
            <v>-6.3</v>
          </cell>
          <cell r="BJ2572">
            <v>0.81</v>
          </cell>
          <cell r="BO2572">
            <v>2.4</v>
          </cell>
          <cell r="BP2572">
            <v>51.09</v>
          </cell>
          <cell r="BQ2572">
            <v>2.85</v>
          </cell>
          <cell r="BR2572">
            <v>15.83</v>
          </cell>
          <cell r="BS2572">
            <v>10.210000000000001</v>
          </cell>
          <cell r="BU2572">
            <v>5.47</v>
          </cell>
          <cell r="BV2572">
            <v>9.89</v>
          </cell>
          <cell r="BW2572">
            <v>3.1</v>
          </cell>
          <cell r="BX2572">
            <v>0.37</v>
          </cell>
          <cell r="CR2572">
            <v>98.81</v>
          </cell>
          <cell r="CT2572">
            <v>51.705292986539824</v>
          </cell>
          <cell r="CU2572">
            <v>2.8843234490436189</v>
          </cell>
          <cell r="CV2572">
            <v>16.020645683635259</v>
          </cell>
          <cell r="CW2572">
            <v>10.332962250784334</v>
          </cell>
          <cell r="CY2572">
            <v>5.5358769355328405</v>
          </cell>
          <cell r="CZ2572">
            <v>10.009108389839085</v>
          </cell>
          <cell r="DA2572">
            <v>3.1373342779070943</v>
          </cell>
          <cell r="DB2572">
            <v>0.37445602671794354</v>
          </cell>
          <cell r="DE2572">
            <v>0.34885204081632654</v>
          </cell>
          <cell r="DF2572">
            <v>0.73073010359111501</v>
          </cell>
          <cell r="DH2572">
            <v>0.15806451612903225</v>
          </cell>
          <cell r="EA2572">
            <v>0.64561403508771931</v>
          </cell>
        </row>
        <row r="2573">
          <cell r="D2573" t="str">
            <v>B12</v>
          </cell>
          <cell r="E2573" t="str">
            <v>Botcharnikov et al 2008 J Petrology  49 p 1687-1727</v>
          </cell>
          <cell r="F2573" t="str">
            <v>B180</v>
          </cell>
          <cell r="J2573">
            <v>1075</v>
          </cell>
          <cell r="K2573">
            <v>1348</v>
          </cell>
          <cell r="L2573">
            <v>7.4183976261127595</v>
          </cell>
          <cell r="M2573">
            <v>0.2</v>
          </cell>
          <cell r="O2573">
            <v>0.16604366664498671</v>
          </cell>
          <cell r="P2573">
            <v>0.73852935999460034</v>
          </cell>
          <cell r="Q2573">
            <v>3.1149071324839312E-2</v>
          </cell>
          <cell r="R2573">
            <v>37.244641925583295</v>
          </cell>
          <cell r="T2573">
            <v>50.23</v>
          </cell>
          <cell r="U2573">
            <v>4.09</v>
          </cell>
          <cell r="V2573">
            <v>3.046046709420533</v>
          </cell>
          <cell r="W2573">
            <v>6.9017389216679277</v>
          </cell>
          <cell r="X2573">
            <v>10.29</v>
          </cell>
          <cell r="Y2573">
            <v>1.55</v>
          </cell>
          <cell r="AB2573">
            <v>16.309999999999999</v>
          </cell>
          <cell r="AD2573">
            <v>18.23</v>
          </cell>
          <cell r="AF2573">
            <v>0.44</v>
          </cell>
          <cell r="AG2573">
            <v>0.03</v>
          </cell>
          <cell r="AJ2573">
            <v>100.82778563108846</v>
          </cell>
          <cell r="AK2573">
            <v>1.8339563333550133</v>
          </cell>
          <cell r="AL2573">
            <v>0.17605026824874295</v>
          </cell>
          <cell r="AM2573">
            <v>0.16604366664498671</v>
          </cell>
          <cell r="AN2573">
            <v>1.0006601603756243E-2</v>
          </cell>
          <cell r="AO2573">
            <v>0.10346134292422526</v>
          </cell>
          <cell r="AP2573">
            <v>0.21074620899628771</v>
          </cell>
          <cell r="AQ2573">
            <v>0.31420755192051297</v>
          </cell>
          <cell r="AR2573">
            <v>4.2561108988893703E-2</v>
          </cell>
          <cell r="AS2573">
            <v>0</v>
          </cell>
          <cell r="AT2573">
            <v>0.88748588453577226</v>
          </cell>
          <cell r="AU2573">
            <v>0</v>
          </cell>
          <cell r="AV2573">
            <v>0.71319235709028383</v>
          </cell>
          <cell r="AW2573">
            <v>3.1149071324839312E-2</v>
          </cell>
          <cell r="AX2573">
            <v>1.3974245359410756E-3</v>
          </cell>
          <cell r="AY2573">
            <v>37.244641925583295</v>
          </cell>
          <cell r="AZ2573">
            <v>46.346674434930947</v>
          </cell>
          <cell r="BA2573">
            <v>11.00568032341833</v>
          </cell>
          <cell r="BB2573">
            <v>41.473499833577762</v>
          </cell>
          <cell r="BC2573">
            <v>44.607556829659288</v>
          </cell>
          <cell r="BD2573">
            <v>13.91894333676295</v>
          </cell>
          <cell r="BE2573">
            <v>0.73852935999460034</v>
          </cell>
          <cell r="BG2573">
            <v>-7.1</v>
          </cell>
          <cell r="BJ2573">
            <v>1.58</v>
          </cell>
          <cell r="BO2573">
            <v>1.3</v>
          </cell>
          <cell r="BP2573">
            <v>54.64</v>
          </cell>
          <cell r="BQ2573">
            <v>3.25</v>
          </cell>
          <cell r="BR2573">
            <v>14.93</v>
          </cell>
          <cell r="BS2573">
            <v>10.49</v>
          </cell>
          <cell r="BU2573">
            <v>4.42</v>
          </cell>
          <cell r="BV2573">
            <v>7.53</v>
          </cell>
          <cell r="BW2573">
            <v>3.9</v>
          </cell>
          <cell r="BX2573">
            <v>0.67</v>
          </cell>
          <cell r="CR2573">
            <v>99.83</v>
          </cell>
          <cell r="CT2573">
            <v>54.733046178503457</v>
          </cell>
          <cell r="CU2573">
            <v>3.2555344084944404</v>
          </cell>
          <cell r="CV2573">
            <v>14.955424221175999</v>
          </cell>
          <cell r="CW2573">
            <v>10.507863367725133</v>
          </cell>
          <cell r="CY2573">
            <v>4.4275267955524393</v>
          </cell>
          <cell r="CZ2573">
            <v>7.5428227987578884</v>
          </cell>
          <cell r="DA2573">
            <v>3.9066412901933285</v>
          </cell>
          <cell r="DB2573">
            <v>0.67114093959731547</v>
          </cell>
          <cell r="DE2573">
            <v>0.29644533869885986</v>
          </cell>
          <cell r="DF2573">
            <v>0.65681998721456214</v>
          </cell>
          <cell r="DH2573">
            <v>0.11282051282051282</v>
          </cell>
          <cell r="EA2573">
            <v>0.47692307692307695</v>
          </cell>
        </row>
        <row r="2574">
          <cell r="D2574" t="str">
            <v>B12</v>
          </cell>
          <cell r="E2574" t="str">
            <v>Botcharnikov et al 2008 J Petrology  49 p 1687-1727</v>
          </cell>
          <cell r="F2574" t="str">
            <v>B181</v>
          </cell>
          <cell r="J2574">
            <v>1075</v>
          </cell>
          <cell r="K2574">
            <v>1348</v>
          </cell>
          <cell r="L2574">
            <v>7.4183976261127595</v>
          </cell>
          <cell r="M2574">
            <v>0.2</v>
          </cell>
          <cell r="O2574">
            <v>0.10993381394131663</v>
          </cell>
          <cell r="P2574">
            <v>0.6896365184333263</v>
          </cell>
          <cell r="Q2574">
            <v>3.7678258941821093E-2</v>
          </cell>
          <cell r="R2574">
            <v>35.094374923832447</v>
          </cell>
          <cell r="T2574">
            <v>51.55</v>
          </cell>
          <cell r="U2574">
            <v>4.04</v>
          </cell>
          <cell r="V2574">
            <v>0.52696882224780273</v>
          </cell>
          <cell r="W2574">
            <v>11.64382778392903</v>
          </cell>
          <cell r="X2574">
            <v>12.23</v>
          </cell>
          <cell r="Y2574">
            <v>1.22</v>
          </cell>
          <cell r="AB2574">
            <v>15.25</v>
          </cell>
          <cell r="AD2574">
            <v>16.63</v>
          </cell>
          <cell r="AF2574">
            <v>0.53</v>
          </cell>
          <cell r="AG2574">
            <v>0.05</v>
          </cell>
          <cell r="AJ2574">
            <v>101.44079660617682</v>
          </cell>
          <cell r="AK2574">
            <v>1.8900661860586834</v>
          </cell>
          <cell r="AL2574">
            <v>0.1746293664559822</v>
          </cell>
          <cell r="AM2574">
            <v>0.10993381394131663</v>
          </cell>
          <cell r="AN2574">
            <v>6.4695552514665577E-2</v>
          </cell>
          <cell r="AO2574">
            <v>1.7974176579967249E-2</v>
          </cell>
          <cell r="AP2574">
            <v>0.35704219837968154</v>
          </cell>
          <cell r="AQ2574">
            <v>0.37501637495964879</v>
          </cell>
          <cell r="AR2574">
            <v>3.3640589555257575E-2</v>
          </cell>
          <cell r="AS2574">
            <v>0</v>
          </cell>
          <cell r="AT2574">
            <v>0.83329709370817218</v>
          </cell>
          <cell r="AU2574">
            <v>0</v>
          </cell>
          <cell r="AV2574">
            <v>0.65333329499842552</v>
          </cell>
          <cell r="AW2574">
            <v>3.7678258941821093E-2</v>
          </cell>
          <cell r="AX2574">
            <v>2.3388353220085275E-3</v>
          </cell>
          <cell r="AY2574">
            <v>35.094374923832447</v>
          </cell>
          <cell r="AZ2574">
            <v>44.761289304266988</v>
          </cell>
          <cell r="BA2574">
            <v>19.178837003242123</v>
          </cell>
          <cell r="BB2574">
            <v>36.722829141546512</v>
          </cell>
          <cell r="BC2574">
            <v>40.484071736654855</v>
          </cell>
          <cell r="BD2574">
            <v>22.793099121798637</v>
          </cell>
          <cell r="BE2574">
            <v>0.6896365184333263</v>
          </cell>
          <cell r="BG2574">
            <v>-7.7</v>
          </cell>
          <cell r="BJ2574">
            <v>2.2400000000000002</v>
          </cell>
          <cell r="BO2574">
            <v>1.3</v>
          </cell>
          <cell r="BP2574">
            <v>57.09</v>
          </cell>
          <cell r="BQ2574">
            <v>3.15</v>
          </cell>
          <cell r="BR2574">
            <v>13.86</v>
          </cell>
          <cell r="BS2574">
            <v>11.55</v>
          </cell>
          <cell r="BU2574">
            <v>3.32</v>
          </cell>
          <cell r="BV2574">
            <v>6.8</v>
          </cell>
          <cell r="BW2574">
            <v>3.25</v>
          </cell>
          <cell r="BX2574">
            <v>1.1599999999999999</v>
          </cell>
          <cell r="CR2574">
            <v>100.18</v>
          </cell>
          <cell r="CT2574">
            <v>56.987422639249353</v>
          </cell>
          <cell r="CU2574">
            <v>3.1443401876622081</v>
          </cell>
          <cell r="CV2574">
            <v>13.835096825713714</v>
          </cell>
          <cell r="CW2574">
            <v>11.529247354761429</v>
          </cell>
          <cell r="CY2574">
            <v>3.3140347374725492</v>
          </cell>
          <cell r="CZ2574">
            <v>6.7877819924136551</v>
          </cell>
          <cell r="DA2574">
            <v>3.244160511080056</v>
          </cell>
          <cell r="DB2574">
            <v>1.1579157516470351</v>
          </cell>
          <cell r="DE2574">
            <v>0.22326832548755884</v>
          </cell>
          <cell r="DF2574">
            <v>0.60881072843097461</v>
          </cell>
          <cell r="DH2574">
            <v>0.16307692307692309</v>
          </cell>
          <cell r="DJ2574">
            <v>4.3103448275862072E-2</v>
          </cell>
          <cell r="EA2574">
            <v>0.38730158730158731</v>
          </cell>
        </row>
        <row r="2575">
          <cell r="D2575" t="str">
            <v>B12</v>
          </cell>
          <cell r="E2575" t="str">
            <v>Botcharnikov et al 2008 J Petrology  49 p 1687-1727</v>
          </cell>
          <cell r="F2575" t="str">
            <v>B182</v>
          </cell>
          <cell r="J2575">
            <v>975</v>
          </cell>
          <cell r="K2575">
            <v>1248</v>
          </cell>
          <cell r="L2575">
            <v>8.0128205128205128</v>
          </cell>
          <cell r="M2575">
            <v>0.2</v>
          </cell>
          <cell r="O2575">
            <v>0.26742806345837211</v>
          </cell>
          <cell r="P2575">
            <v>0.73288726721839437</v>
          </cell>
          <cell r="Q2575">
            <v>3.3376034083553531E-2</v>
          </cell>
          <cell r="R2575">
            <v>45.465717160674146</v>
          </cell>
          <cell r="T2575">
            <v>46.3</v>
          </cell>
          <cell r="U2575">
            <v>6.94</v>
          </cell>
          <cell r="V2575">
            <v>4.1116226706747607</v>
          </cell>
          <cell r="W2575">
            <v>4.1164486421860271</v>
          </cell>
          <cell r="X2575">
            <v>8.69</v>
          </cell>
          <cell r="Y2575">
            <v>2.13</v>
          </cell>
          <cell r="AB2575">
            <v>13.38</v>
          </cell>
          <cell r="AD2575">
            <v>21.17</v>
          </cell>
          <cell r="AF2575">
            <v>0.46</v>
          </cell>
          <cell r="AG2575">
            <v>0.02</v>
          </cell>
          <cell r="AJ2575">
            <v>98.628071312860769</v>
          </cell>
          <cell r="AK2575">
            <v>1.7325719365416279</v>
          </cell>
          <cell r="AL2575">
            <v>0.30616625745949649</v>
          </cell>
          <cell r="AM2575">
            <v>0.26742806345837211</v>
          </cell>
          <cell r="AN2575">
            <v>3.8738194001124382E-2</v>
          </cell>
          <cell r="AO2575">
            <v>0.14313283601058124</v>
          </cell>
          <cell r="AP2575">
            <v>0.12882745209394847</v>
          </cell>
          <cell r="AQ2575">
            <v>0.27196028810452971</v>
          </cell>
          <cell r="AR2575">
            <v>5.9943943841858228E-2</v>
          </cell>
          <cell r="AS2575">
            <v>0</v>
          </cell>
          <cell r="AT2575">
            <v>0.746187687368012</v>
          </cell>
          <cell r="AU2575">
            <v>0</v>
          </cell>
          <cell r="AV2575">
            <v>0.84883903244742509</v>
          </cell>
          <cell r="AW2575">
            <v>3.3376034083553531E-2</v>
          </cell>
          <cell r="AX2575">
            <v>9.5482015349709903E-4</v>
          </cell>
          <cell r="AY2575">
            <v>45.465717160674146</v>
          </cell>
          <cell r="AZ2575">
            <v>39.96748151982851</v>
          </cell>
          <cell r="BA2575">
            <v>6.9002864801655317</v>
          </cell>
          <cell r="BB2575">
            <v>51.754937922288924</v>
          </cell>
          <cell r="BC2575">
            <v>39.323983631758082</v>
          </cell>
          <cell r="BD2575">
            <v>8.9210784459529915</v>
          </cell>
          <cell r="BE2575">
            <v>0.73288726721839437</v>
          </cell>
          <cell r="BG2575">
            <v>-7</v>
          </cell>
          <cell r="BJ2575">
            <v>0.38</v>
          </cell>
          <cell r="BO2575">
            <v>5.9</v>
          </cell>
          <cell r="BP2575">
            <v>55.72</v>
          </cell>
          <cell r="BQ2575">
            <v>1.44</v>
          </cell>
          <cell r="BR2575">
            <v>17.59</v>
          </cell>
          <cell r="BS2575">
            <v>5.15</v>
          </cell>
          <cell r="BU2575">
            <v>3.3</v>
          </cell>
          <cell r="BV2575">
            <v>6.78</v>
          </cell>
          <cell r="BW2575">
            <v>3.81</v>
          </cell>
          <cell r="BX2575">
            <v>0.47</v>
          </cell>
          <cell r="CR2575">
            <v>94.26</v>
          </cell>
          <cell r="CT2575">
            <v>59.113091449183109</v>
          </cell>
          <cell r="CU2575">
            <v>1.5276893698281349</v>
          </cell>
          <cell r="CV2575">
            <v>18.661150010608953</v>
          </cell>
          <cell r="CW2575">
            <v>5.4636112879270105</v>
          </cell>
          <cell r="CY2575">
            <v>3.5009548058561428</v>
          </cell>
          <cell r="CZ2575">
            <v>7.1928707829408021</v>
          </cell>
          <cell r="DA2575">
            <v>4.0420114576702737</v>
          </cell>
          <cell r="DB2575">
            <v>0.49862083598557183</v>
          </cell>
          <cell r="DE2575">
            <v>0.39053254437869822</v>
          </cell>
          <cell r="DF2575">
            <v>0.32124422232797933</v>
          </cell>
          <cell r="DH2575">
            <v>0.12073490813648294</v>
          </cell>
          <cell r="EA2575">
            <v>1.4791666666666667</v>
          </cell>
        </row>
        <row r="2576">
          <cell r="D2576" t="str">
            <v>B12</v>
          </cell>
          <cell r="E2576" t="str">
            <v>Botcharnikov et al 2008 J Petrology  49 p 1687-1727</v>
          </cell>
          <cell r="F2576" t="str">
            <v>B184</v>
          </cell>
          <cell r="J2576">
            <v>950</v>
          </cell>
          <cell r="K2576">
            <v>1223</v>
          </cell>
          <cell r="L2576">
            <v>8.1766148814390842</v>
          </cell>
          <cell r="M2576">
            <v>0.2</v>
          </cell>
          <cell r="O2576">
            <v>0.18460951753860733</v>
          </cell>
          <cell r="P2576">
            <v>0.76321170551658146</v>
          </cell>
          <cell r="Q2576">
            <v>2.5940276498405485E-2</v>
          </cell>
          <cell r="R2576">
            <v>44.670534341211336</v>
          </cell>
          <cell r="T2576">
            <v>48.85</v>
          </cell>
          <cell r="U2576">
            <v>5.05</v>
          </cell>
          <cell r="V2576">
            <v>2.7804967405603356</v>
          </cell>
          <cell r="W2576">
            <v>4.9071226467626969</v>
          </cell>
          <cell r="X2576">
            <v>8</v>
          </cell>
          <cell r="Y2576">
            <v>1.4</v>
          </cell>
          <cell r="AB2576">
            <v>14.47</v>
          </cell>
          <cell r="AD2576">
            <v>21.29</v>
          </cell>
          <cell r="AF2576">
            <v>0.36</v>
          </cell>
          <cell r="AG2576">
            <v>0.01</v>
          </cell>
          <cell r="AJ2576">
            <v>99.117619387323032</v>
          </cell>
          <cell r="AK2576">
            <v>1.8153904824613927</v>
          </cell>
          <cell r="AL2576">
            <v>0.22125058859560781</v>
          </cell>
          <cell r="AM2576">
            <v>0.18460951753860733</v>
          </cell>
          <cell r="AN2576">
            <v>3.6641071057000485E-2</v>
          </cell>
          <cell r="AO2576">
            <v>9.6126607687084586E-2</v>
          </cell>
          <cell r="AP2576">
            <v>0.15251333941322764</v>
          </cell>
          <cell r="AQ2576">
            <v>0.24863994710031223</v>
          </cell>
          <cell r="AR2576">
            <v>3.9128116831696501E-2</v>
          </cell>
          <cell r="AS2576">
            <v>0</v>
          </cell>
          <cell r="AT2576">
            <v>0.8014117357446926</v>
          </cell>
          <cell r="AU2576">
            <v>0</v>
          </cell>
          <cell r="AV2576">
            <v>0.84776473439742728</v>
          </cell>
          <cell r="AW2576">
            <v>2.5940276498405485E-2</v>
          </cell>
          <cell r="AX2576">
            <v>4.7411837046596161E-4</v>
          </cell>
          <cell r="AY2576">
            <v>44.670534341211336</v>
          </cell>
          <cell r="AZ2576">
            <v>42.228095850765222</v>
          </cell>
          <cell r="BA2576">
            <v>8.0362535610706107</v>
          </cell>
          <cell r="BB2576">
            <v>49.470674370932308</v>
          </cell>
          <cell r="BC2576">
            <v>40.421382151391157</v>
          </cell>
          <cell r="BD2576">
            <v>10.107943477676542</v>
          </cell>
          <cell r="BE2576">
            <v>0.76321170551658146</v>
          </cell>
          <cell r="BG2576">
            <v>-7.4</v>
          </cell>
          <cell r="BJ2576">
            <v>0.38</v>
          </cell>
          <cell r="BO2576">
            <v>5.9</v>
          </cell>
          <cell r="BP2576">
            <v>58.25</v>
          </cell>
          <cell r="BQ2576">
            <v>1.24</v>
          </cell>
          <cell r="BR2576">
            <v>17.03</v>
          </cell>
          <cell r="BS2576">
            <v>5</v>
          </cell>
          <cell r="BU2576">
            <v>2.29</v>
          </cell>
          <cell r="BV2576">
            <v>5.69</v>
          </cell>
          <cell r="BW2576">
            <v>4.18</v>
          </cell>
          <cell r="BX2576">
            <v>0.6</v>
          </cell>
          <cell r="CR2576">
            <v>94.28</v>
          </cell>
          <cell r="CT2576">
            <v>61.784047518031393</v>
          </cell>
          <cell r="CU2576">
            <v>1.3152312261349173</v>
          </cell>
          <cell r="CV2576">
            <v>18.063215952481968</v>
          </cell>
          <cell r="CW2576">
            <v>5.3033517182859571</v>
          </cell>
          <cell r="CY2576">
            <v>2.4289350869749682</v>
          </cell>
          <cell r="CZ2576">
            <v>6.0352142554094188</v>
          </cell>
          <cell r="DA2576">
            <v>4.4336020364870601</v>
          </cell>
          <cell r="DB2576">
            <v>0.63640220619431476</v>
          </cell>
          <cell r="DE2576">
            <v>0.31412894375857336</v>
          </cell>
          <cell r="DF2576">
            <v>0.25413991986899859</v>
          </cell>
          <cell r="DH2576">
            <v>8.6124401913875603E-2</v>
          </cell>
          <cell r="EA2576">
            <v>1.129032258064516</v>
          </cell>
        </row>
        <row r="2577">
          <cell r="D2577" t="str">
            <v>B12</v>
          </cell>
          <cell r="E2577" t="str">
            <v>Botcharnikov et al 2008 J Petrology  49 p 1687-1727</v>
          </cell>
          <cell r="F2577" t="str">
            <v>B191</v>
          </cell>
          <cell r="J2577">
            <v>980</v>
          </cell>
          <cell r="K2577">
            <v>1253</v>
          </cell>
          <cell r="L2577">
            <v>7.9808459696727851</v>
          </cell>
          <cell r="M2577">
            <v>0.2</v>
          </cell>
          <cell r="O2577">
            <v>0.17481303759684397</v>
          </cell>
          <cell r="P2577">
            <v>0.74128688805389864</v>
          </cell>
          <cell r="Q2577">
            <v>2.3249082607388071E-2</v>
          </cell>
          <cell r="R2577">
            <v>43.777931990706378</v>
          </cell>
          <cell r="T2577">
            <v>48.71</v>
          </cell>
          <cell r="U2577">
            <v>4.59</v>
          </cell>
          <cell r="V2577">
            <v>2.5469356670636891</v>
          </cell>
          <cell r="W2577">
            <v>6.0169236183941166</v>
          </cell>
          <cell r="X2577">
            <v>8.85</v>
          </cell>
          <cell r="Y2577">
            <v>1.46</v>
          </cell>
          <cell r="AB2577">
            <v>14.23</v>
          </cell>
          <cell r="AD2577">
            <v>20.79</v>
          </cell>
          <cell r="AF2577">
            <v>0.32</v>
          </cell>
          <cell r="AG2577">
            <v>0.02</v>
          </cell>
          <cell r="AJ2577">
            <v>98.683859285457785</v>
          </cell>
          <cell r="AK2577">
            <v>1.825186962403156</v>
          </cell>
          <cell r="AL2577">
            <v>0.20276336230887887</v>
          </cell>
          <cell r="AM2577">
            <v>0.17481303759684397</v>
          </cell>
          <cell r="AN2577">
            <v>2.7950324712034902E-2</v>
          </cell>
          <cell r="AO2577">
            <v>8.8781595070345887E-2</v>
          </cell>
          <cell r="AP2577">
            <v>0.18855547973424874</v>
          </cell>
          <cell r="AQ2577">
            <v>0.27733707480459463</v>
          </cell>
          <cell r="AR2577">
            <v>4.1143147131763258E-2</v>
          </cell>
          <cell r="AS2577">
            <v>0</v>
          </cell>
          <cell r="AT2577">
            <v>0.79464985588631365</v>
          </cell>
          <cell r="AU2577">
            <v>0</v>
          </cell>
          <cell r="AV2577">
            <v>0.83471442101623061</v>
          </cell>
          <cell r="AW2577">
            <v>2.3249082607388071E-2</v>
          </cell>
          <cell r="AX2577">
            <v>9.5609384167404956E-4</v>
          </cell>
          <cell r="AY2577">
            <v>43.777931990706378</v>
          </cell>
          <cell r="AZ2577">
            <v>41.676681834563908</v>
          </cell>
          <cell r="BA2577">
            <v>9.8890935156377875</v>
          </cell>
          <cell r="BB2577">
            <v>48.090626787689672</v>
          </cell>
          <cell r="BC2577">
            <v>39.571390158370406</v>
          </cell>
          <cell r="BD2577">
            <v>12.337983053939917</v>
          </cell>
          <cell r="BE2577">
            <v>0.74128688805389864</v>
          </cell>
          <cell r="BG2577">
            <v>-11.1</v>
          </cell>
          <cell r="BJ2577">
            <v>4.26</v>
          </cell>
          <cell r="BO2577">
            <v>5.8</v>
          </cell>
          <cell r="BP2577">
            <v>48.44</v>
          </cell>
          <cell r="BQ2577">
            <v>2.15</v>
          </cell>
          <cell r="BR2577">
            <v>17.05</v>
          </cell>
          <cell r="BS2577">
            <v>11.2</v>
          </cell>
          <cell r="BU2577">
            <v>3.58</v>
          </cell>
          <cell r="BV2577">
            <v>8.61</v>
          </cell>
          <cell r="BW2577">
            <v>3.1</v>
          </cell>
          <cell r="BX2577">
            <v>0.43</v>
          </cell>
          <cell r="CR2577">
            <v>94.56</v>
          </cell>
          <cell r="CT2577">
            <v>51.226734348561763</v>
          </cell>
          <cell r="CU2577">
            <v>2.2736886632825719</v>
          </cell>
          <cell r="CV2577">
            <v>18.030879864636212</v>
          </cell>
          <cell r="CW2577">
            <v>11.844331641285956</v>
          </cell>
          <cell r="CY2577">
            <v>3.7859560067681897</v>
          </cell>
          <cell r="CZ2577">
            <v>9.1053299492385786</v>
          </cell>
          <cell r="DA2577">
            <v>3.2783417935702199</v>
          </cell>
          <cell r="DB2577">
            <v>0.4547377326565144</v>
          </cell>
          <cell r="DE2577">
            <v>0.2422192151556157</v>
          </cell>
          <cell r="DF2577">
            <v>0.59500552737063805</v>
          </cell>
          <cell r="DH2577">
            <v>0.1032258064516129</v>
          </cell>
          <cell r="DJ2577">
            <v>4.6511627906976744E-2</v>
          </cell>
          <cell r="EA2577">
            <v>0.67906976744186043</v>
          </cell>
        </row>
        <row r="2578">
          <cell r="D2578" t="str">
            <v>B12</v>
          </cell>
          <cell r="E2578" t="str">
            <v>Botcharnikov et al 2008 J Petrology  49 p 1687-1727</v>
          </cell>
          <cell r="F2578" t="str">
            <v>B192</v>
          </cell>
          <cell r="J2578">
            <v>980</v>
          </cell>
          <cell r="K2578">
            <v>1253</v>
          </cell>
          <cell r="L2578">
            <v>7.9808459696727851</v>
          </cell>
          <cell r="M2578">
            <v>0.2</v>
          </cell>
          <cell r="O2578">
            <v>0.1122552442747411</v>
          </cell>
          <cell r="P2578">
            <v>0.63298985440959077</v>
          </cell>
          <cell r="Q2578">
            <v>2.1271951723616917E-2</v>
          </cell>
          <cell r="R2578">
            <v>38.905184368915357</v>
          </cell>
          <cell r="T2578">
            <v>49.9</v>
          </cell>
          <cell r="U2578">
            <v>2.88</v>
          </cell>
          <cell r="V2578">
            <v>1.6637852044470867</v>
          </cell>
          <cell r="W2578">
            <v>11.839293432205688</v>
          </cell>
          <cell r="X2578">
            <v>13.69</v>
          </cell>
          <cell r="Y2578">
            <v>1.05</v>
          </cell>
          <cell r="AB2578">
            <v>13.25</v>
          </cell>
          <cell r="AD2578">
            <v>18.54</v>
          </cell>
          <cell r="AF2578">
            <v>0.28999999999999998</v>
          </cell>
          <cell r="AG2578">
            <v>0.02</v>
          </cell>
          <cell r="AJ2578">
            <v>99.433078636652766</v>
          </cell>
          <cell r="AK2578">
            <v>1.8877447557252589</v>
          </cell>
          <cell r="AL2578">
            <v>0.12844665089645987</v>
          </cell>
          <cell r="AM2578">
            <v>0.1122552442747411</v>
          </cell>
          <cell r="AN2578">
            <v>1.6191406621718779E-2</v>
          </cell>
          <cell r="AO2578">
            <v>5.8553886230358287E-2</v>
          </cell>
          <cell r="AP2578">
            <v>0.37457944589422687</v>
          </cell>
          <cell r="AQ2578">
            <v>0.43313333212458516</v>
          </cell>
          <cell r="AR2578">
            <v>2.9873592363728045E-2</v>
          </cell>
          <cell r="AS2578">
            <v>0</v>
          </cell>
          <cell r="AT2578">
            <v>0.74703385760746865</v>
          </cell>
          <cell r="AU2578">
            <v>0</v>
          </cell>
          <cell r="AV2578">
            <v>0.75153057797770351</v>
          </cell>
          <cell r="AW2578">
            <v>2.1271951723616917E-2</v>
          </cell>
          <cell r="AX2578">
            <v>9.6528158117960619E-4</v>
          </cell>
          <cell r="AY2578">
            <v>38.905184368915357</v>
          </cell>
          <cell r="AZ2578">
            <v>38.67239845150106</v>
          </cell>
          <cell r="BA2578">
            <v>19.391203538964199</v>
          </cell>
          <cell r="BB2578">
            <v>41.232902982776146</v>
          </cell>
          <cell r="BC2578">
            <v>35.425869615252019</v>
          </cell>
          <cell r="BD2578">
            <v>23.341227401971828</v>
          </cell>
          <cell r="BE2578">
            <v>0.63298985440959077</v>
          </cell>
          <cell r="BG2578">
            <v>-12</v>
          </cell>
          <cell r="BJ2578">
            <v>8.4</v>
          </cell>
          <cell r="BO2578">
            <v>4</v>
          </cell>
          <cell r="BP2578">
            <v>54.8</v>
          </cell>
          <cell r="BQ2578">
            <v>1.53</v>
          </cell>
          <cell r="BR2578">
            <v>16.2</v>
          </cell>
          <cell r="BS2578">
            <v>10.6</v>
          </cell>
          <cell r="BU2578">
            <v>2.12</v>
          </cell>
          <cell r="BV2578">
            <v>6.42</v>
          </cell>
          <cell r="BW2578">
            <v>3.57</v>
          </cell>
          <cell r="BX2578">
            <v>1.05</v>
          </cell>
          <cell r="CR2578">
            <v>96.29</v>
          </cell>
          <cell r="CT2578">
            <v>56.911413438570989</v>
          </cell>
          <cell r="CU2578">
            <v>1.5889500467338249</v>
          </cell>
          <cell r="CV2578">
            <v>16.824176965416971</v>
          </cell>
          <cell r="CW2578">
            <v>11.008412088482709</v>
          </cell>
          <cell r="CY2578">
            <v>2.2016824176965417</v>
          </cell>
          <cell r="CZ2578">
            <v>6.6673590196282069</v>
          </cell>
          <cell r="DA2578">
            <v>3.7075501090455916</v>
          </cell>
          <cell r="DB2578">
            <v>1.090455914425174</v>
          </cell>
          <cell r="DE2578">
            <v>0.16666666666666666</v>
          </cell>
          <cell r="DF2578">
            <v>0.42724525780372902</v>
          </cell>
          <cell r="DH2578">
            <v>8.1232492997198882E-2</v>
          </cell>
          <cell r="DJ2578">
            <v>1.9047619047619046E-2</v>
          </cell>
          <cell r="EA2578">
            <v>0.68627450980392157</v>
          </cell>
        </row>
        <row r="2579">
          <cell r="D2579" t="str">
            <v>B12</v>
          </cell>
          <cell r="E2579" t="str">
            <v>Botcharnikov et al 2008 J Petrology  49 p 1687-1727</v>
          </cell>
          <cell r="F2579" t="str">
            <v>B193</v>
          </cell>
          <cell r="J2579">
            <v>940</v>
          </cell>
          <cell r="K2579">
            <v>1213</v>
          </cell>
          <cell r="L2579">
            <v>8.2440230832646328</v>
          </cell>
          <cell r="M2579">
            <v>0.2</v>
          </cell>
          <cell r="O2579">
            <v>0.15067242149475235</v>
          </cell>
          <cell r="P2579">
            <v>0.71438630000550474</v>
          </cell>
          <cell r="Q2579">
            <v>2.3284115202356681E-2</v>
          </cell>
          <cell r="R2579">
            <v>42.792587260089327</v>
          </cell>
          <cell r="T2579">
            <v>49.28</v>
          </cell>
          <cell r="U2579">
            <v>4.0599999999999996</v>
          </cell>
          <cell r="V2579">
            <v>2.2110092114700746</v>
          </cell>
          <cell r="W2579">
            <v>7.5005904210566481</v>
          </cell>
          <cell r="X2579">
            <v>9.9600000000000009</v>
          </cell>
          <cell r="Y2579">
            <v>1.21</v>
          </cell>
          <cell r="AB2579">
            <v>13.98</v>
          </cell>
          <cell r="AD2579">
            <v>20.36</v>
          </cell>
          <cell r="AF2579">
            <v>0.32</v>
          </cell>
          <cell r="AG2579">
            <v>0.01</v>
          </cell>
          <cell r="AJ2579">
            <v>98.931599632526712</v>
          </cell>
          <cell r="AK2579">
            <v>1.8493275785052476</v>
          </cell>
          <cell r="AL2579">
            <v>0.1796208515915684</v>
          </cell>
          <cell r="AM2579">
            <v>0.15067242149475235</v>
          </cell>
          <cell r="AN2579">
            <v>2.8948430096816052E-2</v>
          </cell>
          <cell r="AO2579">
            <v>7.7187937907059023E-2</v>
          </cell>
          <cell r="AP2579">
            <v>0.23540410375060067</v>
          </cell>
          <cell r="AQ2579">
            <v>0.31259204165765969</v>
          </cell>
          <cell r="AR2579">
            <v>3.4149467976605341E-2</v>
          </cell>
          <cell r="AS2579">
            <v>0</v>
          </cell>
          <cell r="AT2579">
            <v>0.78186540791035608</v>
          </cell>
          <cell r="AU2579">
            <v>0</v>
          </cell>
          <cell r="AV2579">
            <v>0.81868176989622887</v>
          </cell>
          <cell r="AW2579">
            <v>2.3284115202356681E-2</v>
          </cell>
          <cell r="AX2579">
            <v>4.787672599762712E-4</v>
          </cell>
          <cell r="AY2579">
            <v>42.792587260089327</v>
          </cell>
          <cell r="AZ2579">
            <v>40.868191920152555</v>
          </cell>
          <cell r="BA2579">
            <v>12.304598711667371</v>
          </cell>
          <cell r="BB2579">
            <v>46.467513736598711</v>
          </cell>
          <cell r="BC2579">
            <v>38.357411614179149</v>
          </cell>
          <cell r="BD2579">
            <v>15.17507464922214</v>
          </cell>
          <cell r="BE2579">
            <v>0.71438630000550474</v>
          </cell>
          <cell r="BG2579">
            <v>-11.7</v>
          </cell>
          <cell r="BJ2579">
            <v>4.3600000000000003</v>
          </cell>
          <cell r="BO2579">
            <v>5.7</v>
          </cell>
          <cell r="BP2579">
            <v>55.68</v>
          </cell>
          <cell r="BQ2579">
            <v>1.04</v>
          </cell>
          <cell r="BR2579">
            <v>17.09</v>
          </cell>
          <cell r="BS2579">
            <v>8.33</v>
          </cell>
          <cell r="BU2579">
            <v>2.14</v>
          </cell>
          <cell r="BV2579">
            <v>5.8</v>
          </cell>
          <cell r="BW2579">
            <v>3.94</v>
          </cell>
          <cell r="BX2579">
            <v>0.74</v>
          </cell>
          <cell r="CR2579">
            <v>94.76</v>
          </cell>
          <cell r="CT2579">
            <v>58.75897002954833</v>
          </cell>
          <cell r="CU2579">
            <v>1.0975094976783453</v>
          </cell>
          <cell r="CV2579">
            <v>18.035035880118194</v>
          </cell>
          <cell r="CW2579">
            <v>8.7906289573659766</v>
          </cell>
          <cell r="CY2579">
            <v>2.2583368509919799</v>
          </cell>
          <cell r="CZ2579">
            <v>6.1207260447446181</v>
          </cell>
          <cell r="DA2579">
            <v>4.1578725200506543</v>
          </cell>
          <cell r="DB2579">
            <v>0.78092021950189949</v>
          </cell>
          <cell r="DE2579">
            <v>0.20439350525310412</v>
          </cell>
          <cell r="DF2579">
            <v>0.32053501806657597</v>
          </cell>
          <cell r="DH2579">
            <v>8.1218274111675134E-2</v>
          </cell>
          <cell r="DJ2579">
            <v>1.3513513513513514E-2</v>
          </cell>
          <cell r="EA2579">
            <v>1.1634615384615383</v>
          </cell>
        </row>
        <row r="2580">
          <cell r="D2580" t="str">
            <v>B12</v>
          </cell>
          <cell r="E2580" t="str">
            <v>Botcharnikov et al 2008 J Petrology  49 p 1687-1727</v>
          </cell>
          <cell r="F2580" t="str">
            <v>B199</v>
          </cell>
          <cell r="J2580">
            <v>940</v>
          </cell>
          <cell r="K2580">
            <v>1213</v>
          </cell>
          <cell r="L2580">
            <v>8.2440230832646328</v>
          </cell>
          <cell r="M2580">
            <v>0.2</v>
          </cell>
          <cell r="O2580">
            <v>8.4490567422843998E-2</v>
          </cell>
          <cell r="P2580">
            <v>0.593487165284317</v>
          </cell>
          <cell r="Q2580">
            <v>1.9232424468341957E-2</v>
          </cell>
          <cell r="R2580">
            <v>36.266965040224193</v>
          </cell>
          <cell r="T2580">
            <v>50.21</v>
          </cell>
          <cell r="U2580">
            <v>2.2200000000000002</v>
          </cell>
          <cell r="V2580">
            <v>1.2561662087041849</v>
          </cell>
          <cell r="W2580">
            <v>14.372707220573766</v>
          </cell>
          <cell r="X2580">
            <v>15.77</v>
          </cell>
          <cell r="Y2580">
            <v>0.78</v>
          </cell>
          <cell r="AB2580">
            <v>12.92</v>
          </cell>
          <cell r="AD2580">
            <v>17.23</v>
          </cell>
          <cell r="AF2580">
            <v>0.26</v>
          </cell>
          <cell r="AG2580">
            <v>0.02</v>
          </cell>
          <cell r="AJ2580">
            <v>99.26887342927796</v>
          </cell>
          <cell r="AK2580">
            <v>1.915509432577156</v>
          </cell>
          <cell r="AL2580">
            <v>9.9846907537647814E-2</v>
          </cell>
          <cell r="AM2580">
            <v>8.4490567422843998E-2</v>
          </cell>
          <cell r="AN2580">
            <v>1.5356340114803815E-2</v>
          </cell>
          <cell r="AO2580">
            <v>4.4581730266267883E-2</v>
          </cell>
          <cell r="AP2580">
            <v>0.45857258116425204</v>
          </cell>
          <cell r="AQ2580">
            <v>0.50315431143051992</v>
          </cell>
          <cell r="AR2580">
            <v>2.2379176471779182E-2</v>
          </cell>
          <cell r="AS2580">
            <v>0</v>
          </cell>
          <cell r="AT2580">
            <v>0.73457859258080949</v>
          </cell>
          <cell r="AU2580">
            <v>0</v>
          </cell>
          <cell r="AV2580">
            <v>0.70432572350030076</v>
          </cell>
          <cell r="AW2580">
            <v>1.9232424468341957E-2</v>
          </cell>
          <cell r="AX2580">
            <v>9.7343143344501986E-4</v>
          </cell>
          <cell r="AY2580">
            <v>36.266965040224193</v>
          </cell>
          <cell r="AZ2580">
            <v>37.824738253243609</v>
          </cell>
          <cell r="BA2580">
            <v>23.612705335874612</v>
          </cell>
          <cell r="BB2580">
            <v>37.865498474223756</v>
          </cell>
          <cell r="BC2580">
            <v>34.134329296988646</v>
          </cell>
          <cell r="BD2580">
            <v>28.000172228787594</v>
          </cell>
          <cell r="BE2580">
            <v>0.593487165284317</v>
          </cell>
          <cell r="BG2580">
            <v>-12.5</v>
          </cell>
        </row>
        <row r="2581">
          <cell r="D2581" t="str">
            <v>B12</v>
          </cell>
          <cell r="E2581" t="str">
            <v>Botcharnikov et al 2008 J Petrology  49 p 1687-1727</v>
          </cell>
          <cell r="F2581" t="str">
            <v>B2</v>
          </cell>
          <cell r="J2581">
            <v>1050</v>
          </cell>
          <cell r="K2581">
            <v>1323</v>
          </cell>
          <cell r="L2581">
            <v>7.5585789871504154</v>
          </cell>
          <cell r="M2581">
            <v>0.2</v>
          </cell>
          <cell r="O2581">
            <v>0.23251108206884541</v>
          </cell>
          <cell r="P2581">
            <v>0.70410822087174352</v>
          </cell>
          <cell r="Q2581">
            <v>2.9837697365090489E-2</v>
          </cell>
          <cell r="R2581">
            <v>44.414617074335375</v>
          </cell>
          <cell r="T2581">
            <v>48.24</v>
          </cell>
          <cell r="U2581">
            <v>6.88</v>
          </cell>
          <cell r="V2581">
            <v>1.6853110030606873</v>
          </cell>
          <cell r="W2581">
            <v>7.9653492735698697</v>
          </cell>
          <cell r="X2581">
            <v>9.84</v>
          </cell>
          <cell r="Y2581">
            <v>2.57</v>
          </cell>
          <cell r="AB2581">
            <v>13.14</v>
          </cell>
          <cell r="AD2581">
            <v>20.74</v>
          </cell>
          <cell r="AF2581">
            <v>0.42</v>
          </cell>
          <cell r="AG2581">
            <v>0.03</v>
          </cell>
          <cell r="AJ2581">
            <v>101.67066027663056</v>
          </cell>
          <cell r="AK2581">
            <v>1.7674889179311546</v>
          </cell>
          <cell r="AL2581">
            <v>0.29718398982621214</v>
          </cell>
          <cell r="AM2581">
            <v>0.23251108206884541</v>
          </cell>
          <cell r="AN2581">
            <v>6.4672907757366727E-2</v>
          </cell>
          <cell r="AO2581">
            <v>5.744406915548872E-2</v>
          </cell>
          <cell r="AP2581">
            <v>0.2440785731803482</v>
          </cell>
          <cell r="AQ2581">
            <v>0.30152264233583692</v>
          </cell>
          <cell r="AR2581">
            <v>7.0817069048712808E-2</v>
          </cell>
          <cell r="AS2581">
            <v>0</v>
          </cell>
          <cell r="AT2581">
            <v>0.71750750180730138</v>
          </cell>
          <cell r="AU2581">
            <v>0</v>
          </cell>
          <cell r="AV2581">
            <v>0.81423984610934674</v>
          </cell>
          <cell r="AW2581">
            <v>2.9837697365090489E-2</v>
          </cell>
          <cell r="AX2581">
            <v>1.4023355763444333E-3</v>
          </cell>
          <cell r="AY2581">
            <v>44.414617074335375</v>
          </cell>
          <cell r="AZ2581">
            <v>39.138125078264302</v>
          </cell>
          <cell r="BA2581">
            <v>13.313836722256758</v>
          </cell>
          <cell r="BB2581">
            <v>47.571297072537483</v>
          </cell>
          <cell r="BC2581">
            <v>36.232814070109271</v>
          </cell>
          <cell r="BD2581">
            <v>16.19588885735325</v>
          </cell>
          <cell r="BE2581">
            <v>0.70410822087174352</v>
          </cell>
          <cell r="BG2581">
            <v>-9</v>
          </cell>
          <cell r="BJ2581">
            <v>2.68</v>
          </cell>
          <cell r="BO2581">
            <v>4.2</v>
          </cell>
          <cell r="BP2581">
            <v>47.8</v>
          </cell>
          <cell r="BQ2581">
            <v>2.95</v>
          </cell>
          <cell r="BR2581">
            <v>13.77</v>
          </cell>
          <cell r="BS2581">
            <v>12.16</v>
          </cell>
          <cell r="BU2581">
            <v>5.66</v>
          </cell>
          <cell r="BV2581">
            <v>10.52</v>
          </cell>
          <cell r="BW2581">
            <v>2.58</v>
          </cell>
          <cell r="BX2581">
            <v>0.28999999999999998</v>
          </cell>
          <cell r="CR2581">
            <v>95.73</v>
          </cell>
          <cell r="CT2581">
            <v>49.932100699885098</v>
          </cell>
          <cell r="CU2581">
            <v>3.081583620599603</v>
          </cell>
          <cell r="CV2581">
            <v>14.384205578188656</v>
          </cell>
          <cell r="CW2581">
            <v>12.702392144573279</v>
          </cell>
          <cell r="CY2581">
            <v>5.9124621330826281</v>
          </cell>
          <cell r="CZ2581">
            <v>10.989240572443331</v>
          </cell>
          <cell r="DA2581">
            <v>2.6950799122532123</v>
          </cell>
          <cell r="DB2581">
            <v>0.30293533897419822</v>
          </cell>
          <cell r="DE2581">
            <v>0.31762065095398428</v>
          </cell>
          <cell r="DF2581">
            <v>0.90213852030307085</v>
          </cell>
          <cell r="DH2581">
            <v>0.16279069767441859</v>
          </cell>
          <cell r="EA2581">
            <v>0.87118644067796602</v>
          </cell>
        </row>
        <row r="2582">
          <cell r="D2582" t="str">
            <v>B12</v>
          </cell>
          <cell r="E2582" t="str">
            <v>Botcharnikov et al 2008 J Petrology  49 p 1687-1727</v>
          </cell>
          <cell r="F2582" t="str">
            <v>B24</v>
          </cell>
          <cell r="J2582">
            <v>1050</v>
          </cell>
          <cell r="K2582">
            <v>1323</v>
          </cell>
          <cell r="L2582">
            <v>7.5585789871504154</v>
          </cell>
          <cell r="M2582">
            <v>0.2</v>
          </cell>
          <cell r="O2582">
            <v>0.25184546426576593</v>
          </cell>
          <cell r="P2582">
            <v>0.65315918984833288</v>
          </cell>
          <cell r="Q2582">
            <v>3.5322887328955249E-2</v>
          </cell>
          <cell r="R2582">
            <v>36.760333940097176</v>
          </cell>
          <cell r="T2582">
            <v>47.98</v>
          </cell>
          <cell r="U2582">
            <v>6.94</v>
          </cell>
          <cell r="V2582">
            <v>2.3603740324792946</v>
          </cell>
          <cell r="W2582">
            <v>10.584444902692667</v>
          </cell>
          <cell r="X2582">
            <v>13.21</v>
          </cell>
          <cell r="Y2582">
            <v>2.97</v>
          </cell>
          <cell r="AB2582">
            <v>13.96</v>
          </cell>
          <cell r="AD2582">
            <v>17.28</v>
          </cell>
          <cell r="AF2582">
            <v>0.5</v>
          </cell>
          <cell r="AG2582">
            <v>0.04</v>
          </cell>
          <cell r="AJ2582">
            <v>102.61481893517197</v>
          </cell>
          <cell r="AK2582">
            <v>1.7481545357342341</v>
          </cell>
          <cell r="AL2582">
            <v>0.2981031866748623</v>
          </cell>
          <cell r="AM2582">
            <v>0.25184546426576593</v>
          </cell>
          <cell r="AN2582">
            <v>4.6257722409096369E-2</v>
          </cell>
          <cell r="AO2582">
            <v>8.0004818748525608E-2</v>
          </cell>
          <cell r="AP2582">
            <v>0.32252478603939166</v>
          </cell>
          <cell r="AQ2582">
            <v>0.40252960478791727</v>
          </cell>
          <cell r="AR2582">
            <v>8.138257961448328E-2</v>
          </cell>
          <cell r="AS2582">
            <v>0</v>
          </cell>
          <cell r="AT2582">
            <v>0.75803049369616382</v>
          </cell>
          <cell r="AU2582">
            <v>0</v>
          </cell>
          <cell r="AV2582">
            <v>0.67461736337151745</v>
          </cell>
          <cell r="AW2582">
            <v>3.5322887328955249E-2</v>
          </cell>
          <cell r="AX2582">
            <v>1.8593487918669251E-3</v>
          </cell>
          <cell r="AY2582">
            <v>36.760333940097176</v>
          </cell>
          <cell r="AZ2582">
            <v>41.30556904996525</v>
          </cell>
          <cell r="BA2582">
            <v>17.574582989553392</v>
          </cell>
          <cell r="BB2582">
            <v>39.774193172478959</v>
          </cell>
          <cell r="BC2582">
            <v>38.629004665963791</v>
          </cell>
          <cell r="BD2582">
            <v>21.596802161557253</v>
          </cell>
          <cell r="BE2582">
            <v>0.65315918984833288</v>
          </cell>
          <cell r="BG2582">
            <v>-10</v>
          </cell>
          <cell r="BJ2582">
            <v>6.11</v>
          </cell>
          <cell r="BO2582">
            <v>2.1</v>
          </cell>
          <cell r="BP2582">
            <v>55.44</v>
          </cell>
          <cell r="BQ2582">
            <v>2.19</v>
          </cell>
          <cell r="BR2582">
            <v>15.78</v>
          </cell>
          <cell r="BS2582">
            <v>6.96</v>
          </cell>
          <cell r="BU2582">
            <v>3.99</v>
          </cell>
          <cell r="BV2582">
            <v>7.26</v>
          </cell>
          <cell r="BW2582">
            <v>3.65</v>
          </cell>
          <cell r="BX2582">
            <v>0.51</v>
          </cell>
          <cell r="CR2582">
            <v>95.78</v>
          </cell>
          <cell r="CT2582">
            <v>57.882647734391313</v>
          </cell>
          <cell r="CU2582">
            <v>2.2864898726247653</v>
          </cell>
          <cell r="CV2582">
            <v>16.475255794529129</v>
          </cell>
          <cell r="CW2582">
            <v>7.266652745875966</v>
          </cell>
          <cell r="CY2582">
            <v>4.1657966172478602</v>
          </cell>
          <cell r="CZ2582">
            <v>7.5798705366464816</v>
          </cell>
          <cell r="DA2582">
            <v>3.8108164543746086</v>
          </cell>
          <cell r="DB2582">
            <v>0.53247024430987677</v>
          </cell>
          <cell r="DE2582">
            <v>0.36438356164383562</v>
          </cell>
          <cell r="DF2582">
            <v>0.47006337887352739</v>
          </cell>
          <cell r="DH2582">
            <v>0.13698630136986301</v>
          </cell>
          <cell r="DJ2582">
            <v>7.8431372549019607E-2</v>
          </cell>
          <cell r="EA2582">
            <v>1.3561643835616439</v>
          </cell>
        </row>
        <row r="2583">
          <cell r="D2583" t="str">
            <v>B12</v>
          </cell>
          <cell r="E2583" t="str">
            <v>Botcharnikov et al 2008 J Petrology  49 p 1687-1727</v>
          </cell>
          <cell r="F2583" t="str">
            <v>B3</v>
          </cell>
          <cell r="J2583">
            <v>1050</v>
          </cell>
          <cell r="K2583">
            <v>1323</v>
          </cell>
          <cell r="L2583">
            <v>7.5585789871504154</v>
          </cell>
          <cell r="M2583">
            <v>0.2</v>
          </cell>
          <cell r="O2583">
            <v>0.17502033764316116</v>
          </cell>
          <cell r="P2583">
            <v>0.68683682248351008</v>
          </cell>
          <cell r="Q2583">
            <v>3.2850260351338832E-2</v>
          </cell>
          <cell r="R2583">
            <v>38.817590673919874</v>
          </cell>
          <cell r="T2583">
            <v>49.55</v>
          </cell>
          <cell r="U2583">
            <v>5.6</v>
          </cell>
          <cell r="V2583">
            <v>0.70776750623694706</v>
          </cell>
          <cell r="W2583">
            <v>10.652716900737545</v>
          </cell>
          <cell r="X2583">
            <v>11.44</v>
          </cell>
          <cell r="Y2583">
            <v>2.11</v>
          </cell>
          <cell r="AB2583">
            <v>14.08</v>
          </cell>
          <cell r="AD2583">
            <v>18.09</v>
          </cell>
          <cell r="AF2583">
            <v>0.46</v>
          </cell>
          <cell r="AG2583">
            <v>0.03</v>
          </cell>
          <cell r="AJ2583">
            <v>101.28048440697448</v>
          </cell>
          <cell r="AK2583">
            <v>1.8249796623568388</v>
          </cell>
          <cell r="AL2583">
            <v>0.2431587866635409</v>
          </cell>
          <cell r="AM2583">
            <v>0.17502033764316116</v>
          </cell>
          <cell r="AN2583">
            <v>6.8138449020379743E-2</v>
          </cell>
          <cell r="AO2583">
            <v>2.4250501834055527E-2</v>
          </cell>
          <cell r="AP2583">
            <v>0.32813321025311371</v>
          </cell>
          <cell r="AQ2583">
            <v>0.35238371208716923</v>
          </cell>
          <cell r="AR2583">
            <v>5.8445657700848905E-2</v>
          </cell>
          <cell r="AS2583">
            <v>0</v>
          </cell>
          <cell r="AT2583">
            <v>0.77285621835967966</v>
          </cell>
          <cell r="AU2583">
            <v>0</v>
          </cell>
          <cell r="AV2583">
            <v>0.71391603421895367</v>
          </cell>
          <cell r="AW2583">
            <v>3.2850260351338832E-2</v>
          </cell>
          <cell r="AX2583">
            <v>1.4096682616288308E-3</v>
          </cell>
          <cell r="AY2583">
            <v>38.817590673919874</v>
          </cell>
          <cell r="AZ2583">
            <v>42.022331613410344</v>
          </cell>
          <cell r="BA2583">
            <v>17.841510810244934</v>
          </cell>
          <cell r="BB2583">
            <v>40.688223566423027</v>
          </cell>
          <cell r="BC2583">
            <v>38.071788249846549</v>
          </cell>
          <cell r="BD2583">
            <v>21.239988183730425</v>
          </cell>
          <cell r="BE2583">
            <v>0.68683682248351008</v>
          </cell>
          <cell r="BG2583">
            <v>-9.6</v>
          </cell>
          <cell r="BJ2583">
            <v>4.22</v>
          </cell>
          <cell r="BO2583">
            <v>2.8</v>
          </cell>
          <cell r="BP2583">
            <v>48.66</v>
          </cell>
          <cell r="BQ2583">
            <v>3.75</v>
          </cell>
          <cell r="BR2583">
            <v>14.37</v>
          </cell>
          <cell r="BS2583">
            <v>13.42</v>
          </cell>
          <cell r="BU2583">
            <v>4.26</v>
          </cell>
          <cell r="BV2583">
            <v>9.6</v>
          </cell>
          <cell r="BW2583">
            <v>2.78</v>
          </cell>
          <cell r="BX2583">
            <v>0.38</v>
          </cell>
          <cell r="CR2583">
            <v>97.22</v>
          </cell>
          <cell r="CT2583">
            <v>50.051429746965646</v>
          </cell>
          <cell r="CU2583">
            <v>3.8572310224233699</v>
          </cell>
          <cell r="CV2583">
            <v>14.780909277926353</v>
          </cell>
          <cell r="CW2583">
            <v>13.803744085579099</v>
          </cell>
          <cell r="CY2583">
            <v>4.3818144414729483</v>
          </cell>
          <cell r="CZ2583">
            <v>9.8745114174038271</v>
          </cell>
          <cell r="DA2583">
            <v>2.8594939312898582</v>
          </cell>
          <cell r="DB2583">
            <v>0.39086607693890146</v>
          </cell>
          <cell r="DE2583">
            <v>0.2409502262443439</v>
          </cell>
          <cell r="DF2583">
            <v>0.85261114071669419</v>
          </cell>
          <cell r="DH2583">
            <v>0.1654676258992806</v>
          </cell>
          <cell r="EA2583">
            <v>0.56266666666666665</v>
          </cell>
        </row>
        <row r="2584">
          <cell r="D2584" t="str">
            <v>B12</v>
          </cell>
          <cell r="E2584" t="str">
            <v>Botcharnikov et al 2008 J Petrology  49 p 1687-1727</v>
          </cell>
          <cell r="F2584" t="str">
            <v>B30</v>
          </cell>
          <cell r="J2584">
            <v>1100</v>
          </cell>
          <cell r="K2584">
            <v>1373</v>
          </cell>
          <cell r="L2584">
            <v>7.2833211944646763</v>
          </cell>
          <cell r="M2584">
            <v>0.2</v>
          </cell>
          <cell r="O2584">
            <v>0.18067704792318562</v>
          </cell>
          <cell r="P2584">
            <v>0.74061855611338245</v>
          </cell>
          <cell r="Q2584">
            <v>4.247533136925976E-2</v>
          </cell>
          <cell r="R2584">
            <v>39.90170533155338</v>
          </cell>
          <cell r="T2584">
            <v>49.83</v>
          </cell>
          <cell r="U2584">
            <v>5.5</v>
          </cell>
          <cell r="V2584">
            <v>2.422152322660009</v>
          </cell>
          <cell r="W2584">
            <v>6.7857260037152294</v>
          </cell>
          <cell r="X2584">
            <v>9.48</v>
          </cell>
          <cell r="Y2584">
            <v>1.57</v>
          </cell>
          <cell r="AB2584">
            <v>15.19</v>
          </cell>
          <cell r="AD2584">
            <v>18.940000000000001</v>
          </cell>
          <cell r="AF2584">
            <v>0.6</v>
          </cell>
          <cell r="AG2584">
            <v>0.03</v>
          </cell>
          <cell r="AJ2584">
            <v>100.86787832637522</v>
          </cell>
          <cell r="AK2584">
            <v>1.8193229520768144</v>
          </cell>
          <cell r="AL2584">
            <v>0.23673865246079431</v>
          </cell>
          <cell r="AM2584">
            <v>0.18067704792318562</v>
          </cell>
          <cell r="AN2584">
            <v>5.6061604537608695E-2</v>
          </cell>
          <cell r="AO2584">
            <v>8.2268978031034834E-2</v>
          </cell>
          <cell r="AP2584">
            <v>0.20720043480880829</v>
          </cell>
          <cell r="AQ2584">
            <v>0.28946941283984312</v>
          </cell>
          <cell r="AR2584">
            <v>4.3109599526692223E-2</v>
          </cell>
          <cell r="AS2584">
            <v>0</v>
          </cell>
          <cell r="AT2584">
            <v>0.82652951330684687</v>
          </cell>
          <cell r="AU2584">
            <v>0</v>
          </cell>
          <cell r="AV2584">
            <v>0.74095713609016811</v>
          </cell>
          <cell r="AW2584">
            <v>4.247533136925976E-2</v>
          </cell>
          <cell r="AX2584">
            <v>1.3974023295803921E-3</v>
          </cell>
          <cell r="AY2584">
            <v>39.90170533155338</v>
          </cell>
          <cell r="AZ2584">
            <v>44.509912222221523</v>
          </cell>
          <cell r="BA2584">
            <v>11.158068789156923</v>
          </cell>
          <cell r="BB2584">
            <v>43.825860960515236</v>
          </cell>
          <cell r="BC2584">
            <v>42.255059250697414</v>
          </cell>
          <cell r="BD2584">
            <v>13.919079788787361</v>
          </cell>
          <cell r="BE2584">
            <v>0.74061855611338245</v>
          </cell>
          <cell r="BG2584">
            <v>-7.2</v>
          </cell>
          <cell r="BJ2584">
            <v>2.04</v>
          </cell>
          <cell r="BO2584">
            <v>1</v>
          </cell>
          <cell r="BP2584">
            <v>53.31</v>
          </cell>
          <cell r="BQ2584">
            <v>3.31</v>
          </cell>
          <cell r="BR2584">
            <v>14.08</v>
          </cell>
          <cell r="BS2584">
            <v>9.65</v>
          </cell>
          <cell r="BU2584">
            <v>4.96</v>
          </cell>
          <cell r="BV2584">
            <v>8.42</v>
          </cell>
          <cell r="BW2584">
            <v>3.2</v>
          </cell>
          <cell r="BX2584">
            <v>0.49</v>
          </cell>
          <cell r="CR2584">
            <v>97.42</v>
          </cell>
          <cell r="CT2584">
            <v>54.72182303428454</v>
          </cell>
          <cell r="CU2584">
            <v>3.3976596181482241</v>
          </cell>
          <cell r="CV2584">
            <v>14.452884417983986</v>
          </cell>
          <cell r="CW2584">
            <v>9.9055635393143096</v>
          </cell>
          <cell r="CY2584">
            <v>5.0913570108807225</v>
          </cell>
          <cell r="CZ2584">
            <v>8.642989119277356</v>
          </cell>
          <cell r="DA2584">
            <v>3.2847464586327244</v>
          </cell>
          <cell r="DB2584">
            <v>0.50297680147813584</v>
          </cell>
          <cell r="DE2584">
            <v>0.33949349760438052</v>
          </cell>
          <cell r="DF2584">
            <v>0.70315494195400152</v>
          </cell>
          <cell r="DH2584">
            <v>0.1875</v>
          </cell>
          <cell r="EA2584">
            <v>0.47432024169184289</v>
          </cell>
        </row>
        <row r="2585">
          <cell r="D2585" t="str">
            <v>B12</v>
          </cell>
          <cell r="E2585" t="str">
            <v>Botcharnikov et al 2008 J Petrology  49 p 1687-1727</v>
          </cell>
          <cell r="F2585" t="str">
            <v>B32</v>
          </cell>
          <cell r="J2585">
            <v>1100</v>
          </cell>
          <cell r="K2585">
            <v>1373</v>
          </cell>
          <cell r="L2585">
            <v>7.2833211944646763</v>
          </cell>
          <cell r="M2585">
            <v>0.2</v>
          </cell>
          <cell r="O2585">
            <v>0.12142976739591105</v>
          </cell>
          <cell r="P2585">
            <v>0.7108504465476605</v>
          </cell>
          <cell r="Q2585">
            <v>4.4125075170477659E-2</v>
          </cell>
          <cell r="R2585">
            <v>33.778660165812305</v>
          </cell>
          <cell r="T2585">
            <v>51.18</v>
          </cell>
          <cell r="U2585">
            <v>5.56</v>
          </cell>
          <cell r="V2585">
            <v>0</v>
          </cell>
          <cell r="W2585">
            <v>11.17</v>
          </cell>
          <cell r="X2585">
            <v>11.17</v>
          </cell>
          <cell r="Y2585">
            <v>1.58</v>
          </cell>
          <cell r="AB2585">
            <v>15.41</v>
          </cell>
          <cell r="AD2585">
            <v>15.38</v>
          </cell>
          <cell r="AF2585">
            <v>0.62</v>
          </cell>
          <cell r="AG2585">
            <v>0.05</v>
          </cell>
          <cell r="AJ2585">
            <v>100.95</v>
          </cell>
          <cell r="AK2585">
            <v>1.878570232604089</v>
          </cell>
          <cell r="AL2585">
            <v>0.24059661716322689</v>
          </cell>
          <cell r="AM2585">
            <v>0.12142976739591105</v>
          </cell>
          <cell r="AN2585">
            <v>0.11916684976731584</v>
          </cell>
          <cell r="AO2585">
            <v>0</v>
          </cell>
          <cell r="AP2585">
            <v>0.3428907420359264</v>
          </cell>
          <cell r="AQ2585">
            <v>0.3428907420359264</v>
          </cell>
          <cell r="AR2585">
            <v>4.361538058220097E-2</v>
          </cell>
          <cell r="AS2585">
            <v>0</v>
          </cell>
          <cell r="AT2585">
            <v>0.84296874812041922</v>
          </cell>
          <cell r="AU2585">
            <v>0</v>
          </cell>
          <cell r="AV2585">
            <v>0.60489178900174989</v>
          </cell>
          <cell r="AW2585">
            <v>4.4125075170477659E-2</v>
          </cell>
          <cell r="AX2585">
            <v>2.3414153219099261E-3</v>
          </cell>
          <cell r="AY2585">
            <v>33.778660165812305</v>
          </cell>
          <cell r="AZ2585">
            <v>47.073468992116695</v>
          </cell>
          <cell r="BA2585">
            <v>19.147870842071001</v>
          </cell>
          <cell r="BB2585">
            <v>35.108145677835395</v>
          </cell>
          <cell r="BC2585">
            <v>42.28873111775787</v>
          </cell>
          <cell r="BD2585">
            <v>22.603123204406725</v>
          </cell>
          <cell r="BE2585">
            <v>0.7108504465476605</v>
          </cell>
          <cell r="BG2585">
            <v>-7.8</v>
          </cell>
          <cell r="BJ2585">
            <v>3.03</v>
          </cell>
          <cell r="BO2585">
            <v>0.7</v>
          </cell>
          <cell r="BP2585">
            <v>53.25</v>
          </cell>
          <cell r="BQ2585">
            <v>3.71</v>
          </cell>
          <cell r="BR2585">
            <v>13.16</v>
          </cell>
          <cell r="BS2585">
            <v>11.58</v>
          </cell>
          <cell r="BU2585">
            <v>4.46</v>
          </cell>
          <cell r="BV2585">
            <v>8</v>
          </cell>
          <cell r="BW2585">
            <v>2.9</v>
          </cell>
          <cell r="BX2585">
            <v>0.7</v>
          </cell>
          <cell r="CR2585">
            <v>97.76</v>
          </cell>
          <cell r="CT2585">
            <v>54.470130932896893</v>
          </cell>
          <cell r="CU2585">
            <v>3.7950081833060558</v>
          </cell>
          <cell r="CV2585">
            <v>13.461538461538462</v>
          </cell>
          <cell r="CW2585">
            <v>11.845335515548282</v>
          </cell>
          <cell r="CY2585">
            <v>4.5621931260229136</v>
          </cell>
          <cell r="CZ2585">
            <v>8.1833060556464812</v>
          </cell>
          <cell r="DA2585">
            <v>2.9664484451718494</v>
          </cell>
          <cell r="DB2585">
            <v>0.71603927986906712</v>
          </cell>
          <cell r="DE2585">
            <v>0.27805486284289277</v>
          </cell>
          <cell r="DF2585">
            <v>0.75575195070336476</v>
          </cell>
          <cell r="DH2585">
            <v>0.21379310344827587</v>
          </cell>
          <cell r="DJ2585">
            <v>7.1428571428571438E-2</v>
          </cell>
          <cell r="EA2585">
            <v>0.4258760107816712</v>
          </cell>
        </row>
        <row r="2586">
          <cell r="D2586" t="str">
            <v>B12</v>
          </cell>
          <cell r="E2586" t="str">
            <v>Botcharnikov et al 2008 J Petrology  49 p 1687-1727</v>
          </cell>
          <cell r="F2586" t="str">
            <v>B39</v>
          </cell>
          <cell r="J2586">
            <v>1050</v>
          </cell>
          <cell r="K2586">
            <v>1323</v>
          </cell>
          <cell r="L2586">
            <v>7.5585789871504154</v>
          </cell>
          <cell r="M2586">
            <v>0.2</v>
          </cell>
          <cell r="O2586">
            <v>0.23543286911587979</v>
          </cell>
          <cell r="P2586">
            <v>0.7391090761372725</v>
          </cell>
          <cell r="Q2586">
            <v>3.3119685102737773E-2</v>
          </cell>
          <cell r="R2586">
            <v>44.617363519980223</v>
          </cell>
          <cell r="T2586">
            <v>47.52</v>
          </cell>
          <cell r="U2586">
            <v>6.66</v>
          </cell>
          <cell r="V2586">
            <v>3.0377172747804932</v>
          </cell>
          <cell r="W2586">
            <v>5.2510041437369388</v>
          </cell>
          <cell r="X2586">
            <v>8.6300000000000008</v>
          </cell>
          <cell r="Y2586">
            <v>1.95</v>
          </cell>
          <cell r="AB2586">
            <v>13.72</v>
          </cell>
          <cell r="AD2586">
            <v>20.8</v>
          </cell>
          <cell r="AF2586">
            <v>0.46</v>
          </cell>
          <cell r="AG2586">
            <v>0.03</v>
          </cell>
          <cell r="AJ2586">
            <v>99.428721418517426</v>
          </cell>
          <cell r="AK2586">
            <v>1.7645671308841202</v>
          </cell>
          <cell r="AL2586">
            <v>0.29155705369681151</v>
          </cell>
          <cell r="AM2586">
            <v>0.23543286911587979</v>
          </cell>
          <cell r="AN2586">
            <v>5.6124184580931713E-2</v>
          </cell>
          <cell r="AO2586">
            <v>0.10493608177970515</v>
          </cell>
          <cell r="AP2586">
            <v>0.16307205563197702</v>
          </cell>
          <cell r="AQ2586">
            <v>0.26800813741168217</v>
          </cell>
          <cell r="AR2586">
            <v>5.4456758828615788E-2</v>
          </cell>
          <cell r="AS2586">
            <v>0</v>
          </cell>
          <cell r="AT2586">
            <v>0.75927228094698618</v>
          </cell>
          <cell r="AU2586">
            <v>0</v>
          </cell>
          <cell r="AV2586">
            <v>0.82759772332979598</v>
          </cell>
          <cell r="AW2586">
            <v>3.3119685102737773E-2</v>
          </cell>
          <cell r="AX2586">
            <v>1.4212297992508254E-3</v>
          </cell>
          <cell r="AY2586">
            <v>44.617363519980223</v>
          </cell>
          <cell r="AZ2586">
            <v>40.933809282793824</v>
          </cell>
          <cell r="BA2586">
            <v>8.7915239263930989</v>
          </cell>
          <cell r="BB2586">
            <v>49.584254737829518</v>
          </cell>
          <cell r="BC2586">
            <v>39.319231937442659</v>
          </cell>
          <cell r="BD2586">
            <v>11.096513324727814</v>
          </cell>
          <cell r="BE2586">
            <v>0.7391090761372725</v>
          </cell>
          <cell r="BG2586">
            <v>-5.8</v>
          </cell>
          <cell r="BJ2586">
            <v>0.42</v>
          </cell>
          <cell r="BO2586">
            <v>4.5</v>
          </cell>
          <cell r="BP2586">
            <v>50.83</v>
          </cell>
          <cell r="BQ2586">
            <v>2.67</v>
          </cell>
          <cell r="BR2586">
            <v>15.39</v>
          </cell>
          <cell r="BS2586">
            <v>7.66</v>
          </cell>
          <cell r="BU2586">
            <v>5.43</v>
          </cell>
          <cell r="BV2586">
            <v>10.35</v>
          </cell>
          <cell r="BW2586">
            <v>3.01</v>
          </cell>
          <cell r="BX2586">
            <v>0.3</v>
          </cell>
          <cell r="CR2586">
            <v>95.64</v>
          </cell>
          <cell r="CT2586">
            <v>53.147218736930157</v>
          </cell>
          <cell r="CU2586">
            <v>2.7917189460476788</v>
          </cell>
          <cell r="CV2586">
            <v>16.091593475533251</v>
          </cell>
          <cell r="CW2586">
            <v>8.0092011710581357</v>
          </cell>
          <cell r="CY2586">
            <v>5.6775407779171898</v>
          </cell>
          <cell r="CZ2586">
            <v>10.821831869510666</v>
          </cell>
          <cell r="DA2586">
            <v>3.1472187369301547</v>
          </cell>
          <cell r="DB2586">
            <v>0.31367628607277293</v>
          </cell>
          <cell r="DE2586">
            <v>0.41482047364400304</v>
          </cell>
          <cell r="DF2586">
            <v>0.68555011645662323</v>
          </cell>
          <cell r="DH2586">
            <v>0.15282392026578076</v>
          </cell>
          <cell r="EA2586">
            <v>0.7303370786516854</v>
          </cell>
        </row>
        <row r="2587">
          <cell r="D2587" t="str">
            <v>B12</v>
          </cell>
          <cell r="E2587" t="str">
            <v>Botcharnikov et al 2008 J Petrology  49 p 1687-1727</v>
          </cell>
          <cell r="F2587" t="str">
            <v>B40</v>
          </cell>
          <cell r="J2587">
            <v>1000</v>
          </cell>
          <cell r="K2587">
            <v>1273</v>
          </cell>
          <cell r="L2587">
            <v>7.8554595443833461</v>
          </cell>
          <cell r="M2587">
            <v>0.2</v>
          </cell>
          <cell r="O2587">
            <v>0.26550161542532846</v>
          </cell>
          <cell r="P2587">
            <v>0.73327124426852541</v>
          </cell>
          <cell r="Q2587">
            <v>2.8658761598239074E-2</v>
          </cell>
          <cell r="R2587">
            <v>45.968852461024831</v>
          </cell>
          <cell r="T2587">
            <v>46.94</v>
          </cell>
          <cell r="U2587">
            <v>7.32</v>
          </cell>
          <cell r="V2587">
            <v>3.5394908328385979</v>
          </cell>
          <cell r="W2587">
            <v>4.7228578055188022</v>
          </cell>
          <cell r="X2587">
            <v>8.66</v>
          </cell>
          <cell r="Y2587">
            <v>2.16</v>
          </cell>
          <cell r="AB2587">
            <v>13.36</v>
          </cell>
          <cell r="AD2587">
            <v>21.56</v>
          </cell>
          <cell r="AF2587">
            <v>0.4</v>
          </cell>
          <cell r="AG2587">
            <v>0.02</v>
          </cell>
          <cell r="AJ2587">
            <v>100.0223486383574</v>
          </cell>
          <cell r="AK2587">
            <v>1.7344983845746715</v>
          </cell>
          <cell r="AL2587">
            <v>0.31888160401502441</v>
          </cell>
          <cell r="AM2587">
            <v>0.26550161542532846</v>
          </cell>
          <cell r="AN2587">
            <v>5.3379988589695948E-2</v>
          </cell>
          <cell r="AO2587">
            <v>0.12167107525589316</v>
          </cell>
          <cell r="AP2587">
            <v>0.14595235810472951</v>
          </cell>
          <cell r="AQ2587">
            <v>0.26762343336062266</v>
          </cell>
          <cell r="AR2587">
            <v>6.0026081047954268E-2</v>
          </cell>
          <cell r="AS2587">
            <v>0</v>
          </cell>
          <cell r="AT2587">
            <v>0.73573082676290436</v>
          </cell>
          <cell r="AU2587">
            <v>0</v>
          </cell>
          <cell r="AV2587">
            <v>0.85363805972265261</v>
          </cell>
          <cell r="AW2587">
            <v>2.8658761598239074E-2</v>
          </cell>
          <cell r="AX2587">
            <v>9.4284891793102658E-4</v>
          </cell>
          <cell r="AY2587">
            <v>45.968852461024831</v>
          </cell>
          <cell r="AZ2587">
            <v>39.619486785160603</v>
          </cell>
          <cell r="BA2587">
            <v>7.859610217279692</v>
          </cell>
          <cell r="BB2587">
            <v>51.569288610130684</v>
          </cell>
          <cell r="BC2587">
            <v>38.416633225374014</v>
          </cell>
          <cell r="BD2587">
            <v>10.014078164495308</v>
          </cell>
          <cell r="BE2587">
            <v>0.73327124426852541</v>
          </cell>
          <cell r="BG2587">
            <v>-6.6</v>
          </cell>
        </row>
        <row r="2588">
          <cell r="D2588" t="str">
            <v>B12</v>
          </cell>
          <cell r="E2588" t="str">
            <v>Botcharnikov et al 2008 J Petrology  49 p 1687-1727</v>
          </cell>
          <cell r="F2588" t="str">
            <v>B43</v>
          </cell>
          <cell r="J2588">
            <v>1100</v>
          </cell>
          <cell r="K2588">
            <v>1373</v>
          </cell>
          <cell r="L2588">
            <v>7.2833211944646763</v>
          </cell>
          <cell r="M2588">
            <v>0.2</v>
          </cell>
          <cell r="O2588">
            <v>9.2755454366636014E-2</v>
          </cell>
          <cell r="P2588">
            <v>0.71359071228165627</v>
          </cell>
          <cell r="Q2588">
            <v>1.7868437599554733E-2</v>
          </cell>
          <cell r="R2588">
            <v>38.652951098036191</v>
          </cell>
          <cell r="T2588">
            <v>51.74</v>
          </cell>
          <cell r="U2588">
            <v>2.99</v>
          </cell>
          <cell r="V2588">
            <v>0</v>
          </cell>
          <cell r="W2588">
            <v>10.85</v>
          </cell>
          <cell r="X2588">
            <v>10.85</v>
          </cell>
          <cell r="Y2588">
            <v>1.47</v>
          </cell>
          <cell r="AB2588">
            <v>15.17</v>
          </cell>
          <cell r="AD2588">
            <v>18.63</v>
          </cell>
          <cell r="AF2588">
            <v>0.25</v>
          </cell>
          <cell r="AG2588">
            <v>0.01</v>
          </cell>
          <cell r="AJ2588">
            <v>101.11</v>
          </cell>
          <cell r="AK2588">
            <v>1.907244545633364</v>
          </cell>
          <cell r="AL2588">
            <v>0.12993875938371</v>
          </cell>
          <cell r="AM2588">
            <v>9.2755454366636014E-2</v>
          </cell>
          <cell r="AN2588">
            <v>3.7183305017073981E-2</v>
          </cell>
          <cell r="AO2588">
            <v>0</v>
          </cell>
          <cell r="AP2588">
            <v>0.33449153145044613</v>
          </cell>
          <cell r="AQ2588">
            <v>0.33449153145044613</v>
          </cell>
          <cell r="AR2588">
            <v>4.0752355543542784E-2</v>
          </cell>
          <cell r="AS2588">
            <v>0</v>
          </cell>
          <cell r="AT2588">
            <v>0.83338795358701756</v>
          </cell>
          <cell r="AU2588">
            <v>0</v>
          </cell>
          <cell r="AV2588">
            <v>0.73584613166465962</v>
          </cell>
          <cell r="AW2588">
            <v>1.7868437599554733E-2</v>
          </cell>
          <cell r="AX2588">
            <v>4.7028513770513866E-4</v>
          </cell>
          <cell r="AY2588">
            <v>38.652951098036191</v>
          </cell>
          <cell r="AZ2588">
            <v>43.776684322329949</v>
          </cell>
          <cell r="BA2588">
            <v>17.570364579633861</v>
          </cell>
          <cell r="BB2588">
            <v>40.077182797197942</v>
          </cell>
          <cell r="BC2588">
            <v>39.231992960897053</v>
          </cell>
          <cell r="BD2588">
            <v>20.690824241904998</v>
          </cell>
          <cell r="BE2588">
            <v>0.71359071228165627</v>
          </cell>
          <cell r="BG2588">
            <v>-9.4</v>
          </cell>
          <cell r="BJ2588">
            <v>6.15</v>
          </cell>
          <cell r="BO2588">
            <v>1.9</v>
          </cell>
          <cell r="BP2588">
            <v>48.79</v>
          </cell>
          <cell r="BQ2588">
            <v>3.7</v>
          </cell>
          <cell r="BR2588">
            <v>13.84</v>
          </cell>
          <cell r="BS2588">
            <v>14.08</v>
          </cell>
          <cell r="BU2588">
            <v>4.93</v>
          </cell>
          <cell r="BV2588">
            <v>10.01</v>
          </cell>
          <cell r="BW2588">
            <v>2.97</v>
          </cell>
          <cell r="BX2588">
            <v>0.35</v>
          </cell>
          <cell r="CR2588">
            <v>98.67</v>
          </cell>
          <cell r="CT2588">
            <v>49.44765379547988</v>
          </cell>
          <cell r="CU2588">
            <v>3.7498733150907064</v>
          </cell>
          <cell r="CV2588">
            <v>14.026553156987939</v>
          </cell>
          <cell r="CW2588">
            <v>14.269788182831661</v>
          </cell>
          <cell r="CY2588">
            <v>4.9964528225397791</v>
          </cell>
          <cell r="CZ2588">
            <v>10.144927536231885</v>
          </cell>
          <cell r="DA2588">
            <v>3.0100334448160537</v>
          </cell>
          <cell r="DB2588">
            <v>0.35471774602209383</v>
          </cell>
          <cell r="DE2588">
            <v>0.25933719095213048</v>
          </cell>
          <cell r="DF2588">
            <v>0.93257363412818284</v>
          </cell>
          <cell r="DH2588">
            <v>8.4175084175084167E-2</v>
          </cell>
          <cell r="EA2588">
            <v>0.39729729729729729</v>
          </cell>
        </row>
        <row r="2589">
          <cell r="D2589" t="str">
            <v>B12</v>
          </cell>
          <cell r="E2589" t="str">
            <v>Botcharnikov et al 2008 J Petrology  49 p 1687-1727</v>
          </cell>
          <cell r="F2589" t="str">
            <v>B44</v>
          </cell>
          <cell r="J2589">
            <v>1100</v>
          </cell>
          <cell r="K2589">
            <v>1373</v>
          </cell>
          <cell r="L2589">
            <v>7.2833211944646763</v>
          </cell>
          <cell r="M2589">
            <v>0.2</v>
          </cell>
          <cell r="O2589">
            <v>0.12674410359604371</v>
          </cell>
          <cell r="P2589">
            <v>0.71429886798676823</v>
          </cell>
          <cell r="Q2589">
            <v>2.1340479163203804E-2</v>
          </cell>
          <cell r="R2589">
            <v>39.218087840129357</v>
          </cell>
          <cell r="T2589">
            <v>51.06</v>
          </cell>
          <cell r="U2589">
            <v>4.22</v>
          </cell>
          <cell r="V2589">
            <v>6.4200390384373765E-2</v>
          </cell>
          <cell r="W2589">
            <v>10.548586885000695</v>
          </cell>
          <cell r="X2589">
            <v>10.62</v>
          </cell>
          <cell r="Y2589">
            <v>1.65</v>
          </cell>
          <cell r="AB2589">
            <v>14.9</v>
          </cell>
          <cell r="AD2589">
            <v>18.72</v>
          </cell>
          <cell r="AF2589">
            <v>0.3</v>
          </cell>
          <cell r="AG2589">
            <v>0.02</v>
          </cell>
          <cell r="AJ2589">
            <v>101.48278727538508</v>
          </cell>
          <cell r="AK2589">
            <v>1.8732558964039563</v>
          </cell>
          <cell r="AL2589">
            <v>0.18252246241133369</v>
          </cell>
          <cell r="AM2589">
            <v>0.12674410359604371</v>
          </cell>
          <cell r="AN2589">
            <v>5.5778358815289975E-2</v>
          </cell>
          <cell r="AO2589">
            <v>2.1911378780075097E-3</v>
          </cell>
          <cell r="AP2589">
            <v>0.32365775226866561</v>
          </cell>
          <cell r="AQ2589">
            <v>0.32584889014667312</v>
          </cell>
          <cell r="AR2589">
            <v>4.5525598793587856E-2</v>
          </cell>
          <cell r="AS2589">
            <v>0</v>
          </cell>
          <cell r="AT2589">
            <v>0.81467473274041446</v>
          </cell>
          <cell r="AU2589">
            <v>0</v>
          </cell>
          <cell r="AV2589">
            <v>0.73589582881960391</v>
          </cell>
          <cell r="AW2589">
            <v>2.1340479163203804E-2</v>
          </cell>
          <cell r="AX2589">
            <v>9.3611152122696274E-4</v>
          </cell>
          <cell r="AY2589">
            <v>39.218087840129357</v>
          </cell>
          <cell r="AZ2589">
            <v>43.416451049866794</v>
          </cell>
          <cell r="BA2589">
            <v>17.248688824574042</v>
          </cell>
          <cell r="BB2589">
            <v>40.710236570843463</v>
          </cell>
          <cell r="BC2589">
            <v>38.954219702935902</v>
          </cell>
          <cell r="BD2589">
            <v>20.335543726220621</v>
          </cell>
          <cell r="BE2589">
            <v>0.71429886798676823</v>
          </cell>
          <cell r="BG2589">
            <v>-9.4</v>
          </cell>
          <cell r="BJ2589">
            <v>6.39</v>
          </cell>
          <cell r="BO2589">
            <v>1.8</v>
          </cell>
          <cell r="BP2589">
            <v>49.27</v>
          </cell>
          <cell r="BQ2589">
            <v>3.23</v>
          </cell>
          <cell r="BR2589">
            <v>14.46</v>
          </cell>
          <cell r="BS2589">
            <v>13.15</v>
          </cell>
          <cell r="BU2589">
            <v>5.21</v>
          </cell>
          <cell r="BV2589">
            <v>10.18</v>
          </cell>
          <cell r="BW2589">
            <v>2.82</v>
          </cell>
          <cell r="BX2589">
            <v>0.33</v>
          </cell>
          <cell r="CR2589">
            <v>98.65</v>
          </cell>
          <cell r="CT2589">
            <v>49.944247339077542</v>
          </cell>
          <cell r="CU2589">
            <v>3.2742017232640648</v>
          </cell>
          <cell r="CV2589">
            <v>14.657881398884946</v>
          </cell>
          <cell r="CW2589">
            <v>13.329954384186518</v>
          </cell>
          <cell r="CY2589">
            <v>5.2812975164723772</v>
          </cell>
          <cell r="CZ2589">
            <v>10.31931069437405</v>
          </cell>
          <cell r="DA2589">
            <v>2.8585909782057777</v>
          </cell>
          <cell r="DB2589">
            <v>0.33451596553471868</v>
          </cell>
          <cell r="DE2589">
            <v>0.2837690631808279</v>
          </cell>
          <cell r="DF2589">
            <v>0.87305472141400753</v>
          </cell>
          <cell r="DH2589">
            <v>0.10638297872340426</v>
          </cell>
          <cell r="EA2589">
            <v>0.51083591331269351</v>
          </cell>
        </row>
        <row r="2590">
          <cell r="D2590" t="str">
            <v>B12</v>
          </cell>
          <cell r="E2590" t="str">
            <v>Botcharnikov et al 2008 J Petrology  49 p 1687-1727</v>
          </cell>
          <cell r="F2590" t="str">
            <v>B47</v>
          </cell>
          <cell r="J2590">
            <v>1050</v>
          </cell>
          <cell r="K2590">
            <v>1323</v>
          </cell>
          <cell r="L2590">
            <v>7.5585789871504154</v>
          </cell>
          <cell r="M2590">
            <v>0.2</v>
          </cell>
          <cell r="O2590">
            <v>0.19757956166933899</v>
          </cell>
          <cell r="P2590">
            <v>0.71922860985258974</v>
          </cell>
          <cell r="Q2590">
            <v>4.5527832480563232E-2</v>
          </cell>
          <cell r="R2590">
            <v>40.345831327565087</v>
          </cell>
          <cell r="T2590">
            <v>48.36</v>
          </cell>
          <cell r="U2590">
            <v>6.25</v>
          </cell>
          <cell r="V2590">
            <v>1.5547748739437799</v>
          </cell>
          <cell r="W2590">
            <v>8.0305507520091428</v>
          </cell>
          <cell r="X2590">
            <v>9.76</v>
          </cell>
          <cell r="Y2590">
            <v>2.06</v>
          </cell>
          <cell r="AB2590">
            <v>14.03</v>
          </cell>
          <cell r="AD2590">
            <v>18.350000000000001</v>
          </cell>
          <cell r="AF2590">
            <v>0.63</v>
          </cell>
          <cell r="AG2590">
            <v>7.0000000000000007E-2</v>
          </cell>
          <cell r="AJ2590">
            <v>99.335325625952905</v>
          </cell>
          <cell r="AK2590">
            <v>1.802420438330661</v>
          </cell>
          <cell r="AL2590">
            <v>0.27462331102117626</v>
          </cell>
          <cell r="AM2590">
            <v>0.19757956166933899</v>
          </cell>
          <cell r="AN2590">
            <v>7.7043749351837276E-2</v>
          </cell>
          <cell r="AO2590">
            <v>5.3907980743618467E-2</v>
          </cell>
          <cell r="AP2590">
            <v>0.25031713177063897</v>
          </cell>
          <cell r="AQ2590">
            <v>0.30422511251425743</v>
          </cell>
          <cell r="AR2590">
            <v>5.7742084275872185E-2</v>
          </cell>
          <cell r="AS2590">
            <v>0</v>
          </cell>
          <cell r="AT2590">
            <v>0.7793080507276724</v>
          </cell>
          <cell r="AU2590">
            <v>0</v>
          </cell>
          <cell r="AV2590">
            <v>0.73282466615249842</v>
          </cell>
          <cell r="AW2590">
            <v>4.5527832480563232E-2</v>
          </cell>
          <cell r="AX2590">
            <v>3.32850449729921E-3</v>
          </cell>
          <cell r="AY2590">
            <v>40.345831327565087</v>
          </cell>
          <cell r="AZ2590">
            <v>42.904984806187272</v>
          </cell>
          <cell r="BA2590">
            <v>13.781267529983033</v>
          </cell>
          <cell r="BB2590">
            <v>43.344279454188097</v>
          </cell>
          <cell r="BC2590">
            <v>39.840414613224382</v>
          </cell>
          <cell r="BD2590">
            <v>16.815305932587528</v>
          </cell>
          <cell r="BE2590">
            <v>0.71922860985258974</v>
          </cell>
          <cell r="BG2590">
            <v>-6.7</v>
          </cell>
          <cell r="BJ2590">
            <v>0.74</v>
          </cell>
          <cell r="BO2590">
            <v>3.5</v>
          </cell>
          <cell r="BP2590">
            <v>56.36</v>
          </cell>
          <cell r="BQ2590">
            <v>2.0099999999999998</v>
          </cell>
          <cell r="BR2590">
            <v>16.170000000000002</v>
          </cell>
          <cell r="BS2590">
            <v>6.92</v>
          </cell>
          <cell r="BU2590">
            <v>4.16</v>
          </cell>
          <cell r="BV2590">
            <v>7.42</v>
          </cell>
          <cell r="BW2590">
            <v>3.99</v>
          </cell>
          <cell r="BX2590">
            <v>0.51</v>
          </cell>
          <cell r="CR2590">
            <v>97.54</v>
          </cell>
          <cell r="CT2590">
            <v>57.78142300594628</v>
          </cell>
          <cell r="CU2590">
            <v>2.0606930490055357</v>
          </cell>
          <cell r="CV2590">
            <v>16.577814230059467</v>
          </cell>
          <cell r="CW2590">
            <v>7.0945253229444329</v>
          </cell>
          <cell r="CY2590">
            <v>4.2649169571457861</v>
          </cell>
          <cell r="CZ2590">
            <v>7.6071355341398403</v>
          </cell>
          <cell r="DA2590">
            <v>4.0906294853393481</v>
          </cell>
          <cell r="DB2590">
            <v>0.52286241541931511</v>
          </cell>
          <cell r="DE2590">
            <v>0.37545126353790614</v>
          </cell>
          <cell r="DF2590">
            <v>0.46730661301096865</v>
          </cell>
          <cell r="DH2590">
            <v>0.15789473684210525</v>
          </cell>
          <cell r="DJ2590">
            <v>0.13725490196078433</v>
          </cell>
          <cell r="EA2590">
            <v>1.0248756218905475</v>
          </cell>
        </row>
        <row r="2591">
          <cell r="D2591" t="str">
            <v>B12</v>
          </cell>
          <cell r="E2591" t="str">
            <v>Botcharnikov et al 2008 J Petrology  49 p 1687-1727</v>
          </cell>
          <cell r="F2591" t="str">
            <v>B48</v>
          </cell>
          <cell r="J2591">
            <v>1000</v>
          </cell>
          <cell r="K2591">
            <v>1273</v>
          </cell>
          <cell r="L2591">
            <v>7.8554595443833461</v>
          </cell>
          <cell r="M2591">
            <v>0.2</v>
          </cell>
          <cell r="O2591">
            <v>0.23051449207512764</v>
          </cell>
          <cell r="P2591">
            <v>0.69262458993419418</v>
          </cell>
          <cell r="Q2591">
            <v>3.8370970609978843E-2</v>
          </cell>
          <cell r="R2591">
            <v>34.569824944290936</v>
          </cell>
          <cell r="T2591">
            <v>47.39</v>
          </cell>
          <cell r="U2591">
            <v>5.59</v>
          </cell>
          <cell r="V2591">
            <v>3.2249447287628259</v>
          </cell>
          <cell r="W2591">
            <v>8.472742237193744</v>
          </cell>
          <cell r="X2591">
            <v>12.06</v>
          </cell>
          <cell r="Y2591">
            <v>2.5499999999999998</v>
          </cell>
          <cell r="AB2591">
            <v>15.25</v>
          </cell>
          <cell r="AD2591">
            <v>16.18</v>
          </cell>
          <cell r="AF2591">
            <v>0.53</v>
          </cell>
          <cell r="AG2591">
            <v>0.04</v>
          </cell>
          <cell r="AJ2591">
            <v>99.227686965956579</v>
          </cell>
          <cell r="AK2591">
            <v>1.7694855079248724</v>
          </cell>
          <cell r="AL2591">
            <v>0.24607057253330095</v>
          </cell>
          <cell r="AM2591">
            <v>0.23051449207512764</v>
          </cell>
          <cell r="AN2591">
            <v>1.5556080458173305E-2</v>
          </cell>
          <cell r="AO2591">
            <v>0.11202070899119221</v>
          </cell>
          <cell r="AP2591">
            <v>0.26458165408431056</v>
          </cell>
          <cell r="AQ2591">
            <v>0.37660236307550277</v>
          </cell>
          <cell r="AR2591">
            <v>7.1607070464102016E-2</v>
          </cell>
          <cell r="AS2591">
            <v>0</v>
          </cell>
          <cell r="AT2591">
            <v>0.84861719171866934</v>
          </cell>
          <cell r="AU2591">
            <v>0</v>
          </cell>
          <cell r="AV2591">
            <v>0.64734085598111057</v>
          </cell>
          <cell r="AW2591">
            <v>3.8370970609978843E-2</v>
          </cell>
          <cell r="AX2591">
            <v>1.9054676924630122E-3</v>
          </cell>
          <cell r="AY2591">
            <v>34.569824944290936</v>
          </cell>
          <cell r="AZ2591">
            <v>45.318548167283026</v>
          </cell>
          <cell r="BA2591">
            <v>14.129405522077001</v>
          </cell>
          <cell r="BB2591">
            <v>38.501706031389752</v>
          </cell>
          <cell r="BC2591">
            <v>43.625634793968146</v>
          </cell>
          <cell r="BD2591">
            <v>17.872659174642109</v>
          </cell>
          <cell r="BE2591">
            <v>0.69262458993419418</v>
          </cell>
          <cell r="BG2591">
            <v>-7.2</v>
          </cell>
        </row>
        <row r="2592">
          <cell r="D2592" t="str">
            <v>B12</v>
          </cell>
          <cell r="E2592" t="str">
            <v>Botcharnikov et al 2008 J Petrology  49 p 1687-1727</v>
          </cell>
          <cell r="F2592" t="str">
            <v>B57</v>
          </cell>
          <cell r="J2592">
            <v>1125</v>
          </cell>
          <cell r="K2592">
            <v>1398</v>
          </cell>
          <cell r="L2592">
            <v>7.1530758226037197</v>
          </cell>
          <cell r="M2592">
            <v>0.2</v>
          </cell>
          <cell r="O2592">
            <v>0.15115492415252896</v>
          </cell>
          <cell r="P2592">
            <v>0.72707233948269712</v>
          </cell>
          <cell r="Q2592">
            <v>2.6317117683961232E-2</v>
          </cell>
          <cell r="R2592">
            <v>35.687771737784757</v>
          </cell>
          <cell r="T2592">
            <v>50.4</v>
          </cell>
          <cell r="U2592">
            <v>4.32</v>
          </cell>
          <cell r="V2592">
            <v>2.0458962998216874</v>
          </cell>
          <cell r="W2592">
            <v>8.5942532816221497</v>
          </cell>
          <cell r="X2592">
            <v>10.87</v>
          </cell>
          <cell r="Y2592">
            <v>1.33</v>
          </cell>
          <cell r="AB2592">
            <v>16.25</v>
          </cell>
          <cell r="AD2592">
            <v>17.25</v>
          </cell>
          <cell r="AF2592">
            <v>0.37</v>
          </cell>
          <cell r="AG2592">
            <v>0.03</v>
          </cell>
          <cell r="AJ2592">
            <v>100.59014958144384</v>
          </cell>
          <cell r="AK2592">
            <v>1.848845075847471</v>
          </cell>
          <cell r="AL2592">
            <v>0.18682771480311874</v>
          </cell>
          <cell r="AM2592">
            <v>0.15115492415252896</v>
          </cell>
          <cell r="AN2592">
            <v>3.5672790650589786E-2</v>
          </cell>
          <cell r="AO2592">
            <v>6.9818311442823244E-2</v>
          </cell>
          <cell r="AP2592">
            <v>0.2636656563708048</v>
          </cell>
          <cell r="AQ2592">
            <v>0.33348396781362805</v>
          </cell>
          <cell r="AR2592">
            <v>3.6692478645977897E-2</v>
          </cell>
          <cell r="AS2592">
            <v>0</v>
          </cell>
          <cell r="AT2592">
            <v>0.88839280049027991</v>
          </cell>
          <cell r="AU2592">
            <v>0</v>
          </cell>
          <cell r="AV2592">
            <v>0.67803682716668434</v>
          </cell>
          <cell r="AW2592">
            <v>2.6317117683961232E-2</v>
          </cell>
          <cell r="AX2592">
            <v>1.4040175488787099E-3</v>
          </cell>
          <cell r="AY2592">
            <v>35.687771737784757</v>
          </cell>
          <cell r="AZ2592">
            <v>46.75964225995407</v>
          </cell>
          <cell r="BA2592">
            <v>13.877770915445083</v>
          </cell>
          <cell r="BB2592">
            <v>38.847842526874651</v>
          </cell>
          <cell r="BC2592">
            <v>43.994828568883612</v>
          </cell>
          <cell r="BD2592">
            <v>17.157328904241737</v>
          </cell>
          <cell r="BE2592">
            <v>0.72707233948269712</v>
          </cell>
          <cell r="BG2592">
            <v>-7.6</v>
          </cell>
          <cell r="BJ2592">
            <v>3.31</v>
          </cell>
          <cell r="BO2592">
            <v>0.6</v>
          </cell>
          <cell r="BP2592">
            <v>47.93</v>
          </cell>
          <cell r="BQ2592">
            <v>3.36</v>
          </cell>
          <cell r="BR2592">
            <v>13.77</v>
          </cell>
          <cell r="BS2592">
            <v>13.6</v>
          </cell>
          <cell r="BU2592">
            <v>6.03</v>
          </cell>
          <cell r="BV2592">
            <v>10.39</v>
          </cell>
          <cell r="BW2592">
            <v>2.46</v>
          </cell>
          <cell r="BX2592">
            <v>0.32</v>
          </cell>
          <cell r="CR2592">
            <v>97.86</v>
          </cell>
          <cell r="CT2592">
            <v>48.978132025342326</v>
          </cell>
          <cell r="CU2592">
            <v>3.4334763948497855</v>
          </cell>
          <cell r="CV2592">
            <v>14.071122011036174</v>
          </cell>
          <cell r="CW2592">
            <v>13.89740445534437</v>
          </cell>
          <cell r="CY2592">
            <v>6.1618638871857758</v>
          </cell>
          <cell r="CZ2592">
            <v>10.617208256693235</v>
          </cell>
          <cell r="DA2592">
            <v>2.5137952176578788</v>
          </cell>
          <cell r="DB2592">
            <v>0.32699775189045577</v>
          </cell>
          <cell r="DE2592">
            <v>0.30718288334182375</v>
          </cell>
          <cell r="DF2592">
            <v>0.96688802599288137</v>
          </cell>
          <cell r="DH2592">
            <v>0.15040650406504066</v>
          </cell>
          <cell r="EA2592">
            <v>0.39583333333333337</v>
          </cell>
        </row>
        <row r="2593">
          <cell r="D2593" t="str">
            <v>B12</v>
          </cell>
          <cell r="E2593" t="str">
            <v>Botcharnikov et al 2008 J Petrology  49 p 1687-1727</v>
          </cell>
          <cell r="F2593" t="str">
            <v>B62</v>
          </cell>
          <cell r="J2593">
            <v>1075</v>
          </cell>
          <cell r="K2593">
            <v>1348</v>
          </cell>
          <cell r="L2593">
            <v>7.4183976261127595</v>
          </cell>
          <cell r="M2593">
            <v>0.2</v>
          </cell>
          <cell r="O2593">
            <v>0.12400184673377268</v>
          </cell>
          <cell r="P2593">
            <v>0.64780072090669549</v>
          </cell>
          <cell r="Q2593">
            <v>2.9006911105016402E-2</v>
          </cell>
          <cell r="R2593">
            <v>37.600393221755091</v>
          </cell>
          <cell r="T2593">
            <v>50.16</v>
          </cell>
          <cell r="U2593">
            <v>4.2300000000000004</v>
          </cell>
          <cell r="V2593">
            <v>0</v>
          </cell>
          <cell r="W2593">
            <v>13.06</v>
          </cell>
          <cell r="X2593">
            <v>13.06</v>
          </cell>
          <cell r="Y2593">
            <v>1.7</v>
          </cell>
          <cell r="AB2593">
            <v>13.48</v>
          </cell>
          <cell r="AD2593">
            <v>17.440000000000001</v>
          </cell>
          <cell r="AF2593">
            <v>0.4</v>
          </cell>
          <cell r="AG2593">
            <v>0.04</v>
          </cell>
          <cell r="AJ2593">
            <v>100.51</v>
          </cell>
          <cell r="AK2593">
            <v>1.8759981532662273</v>
          </cell>
          <cell r="AL2593">
            <v>0.18651029821929727</v>
          </cell>
          <cell r="AM2593">
            <v>0.12400184673377268</v>
          </cell>
          <cell r="AN2593">
            <v>6.2508451485524585E-2</v>
          </cell>
          <cell r="AO2593">
            <v>0</v>
          </cell>
          <cell r="AP2593">
            <v>0.40850134160214535</v>
          </cell>
          <cell r="AQ2593">
            <v>0.40850134160214535</v>
          </cell>
          <cell r="AR2593">
            <v>4.7816658619976762E-2</v>
          </cell>
          <cell r="AS2593">
            <v>0</v>
          </cell>
          <cell r="AT2593">
            <v>0.75135719829544845</v>
          </cell>
          <cell r="AU2593">
            <v>0</v>
          </cell>
          <cell r="AV2593">
            <v>0.69890083340981735</v>
          </cell>
          <cell r="AW2593">
            <v>2.9006911105016402E-2</v>
          </cell>
          <cell r="AX2593">
            <v>1.9086054820712595E-3</v>
          </cell>
          <cell r="AY2593">
            <v>37.600393221755091</v>
          </cell>
          <cell r="AZ2593">
            <v>40.422510255241363</v>
          </cell>
          <cell r="BA2593">
            <v>21.977096523003535</v>
          </cell>
          <cell r="BB2593">
            <v>38.564692960226992</v>
          </cell>
          <cell r="BC2593">
            <v>35.834698006237389</v>
          </cell>
          <cell r="BD2593">
            <v>25.600609033535605</v>
          </cell>
          <cell r="BE2593">
            <v>0.64780072090669549</v>
          </cell>
          <cell r="BG2593">
            <v>-11.1</v>
          </cell>
          <cell r="BJ2593">
            <v>14.09</v>
          </cell>
          <cell r="BO2593">
            <v>1.7</v>
          </cell>
          <cell r="BP2593">
            <v>48.94</v>
          </cell>
          <cell r="BQ2593">
            <v>4.46</v>
          </cell>
          <cell r="BR2593">
            <v>12.88</v>
          </cell>
          <cell r="BS2593">
            <v>16.29</v>
          </cell>
          <cell r="BU2593">
            <v>3.84</v>
          </cell>
          <cell r="BV2593">
            <v>8.81</v>
          </cell>
          <cell r="BW2593">
            <v>2.87</v>
          </cell>
          <cell r="BX2593">
            <v>0.56000000000000005</v>
          </cell>
          <cell r="CR2593">
            <v>98.65</v>
          </cell>
          <cell r="CT2593">
            <v>49.609731373542829</v>
          </cell>
          <cell r="CU2593">
            <v>4.5210339584389256</v>
          </cell>
          <cell r="CV2593">
            <v>13.056259503294475</v>
          </cell>
          <cell r="CW2593">
            <v>16.512924480486568</v>
          </cell>
          <cell r="CY2593">
            <v>3.8925494171312724</v>
          </cell>
          <cell r="CZ2593">
            <v>8.9305625950329457</v>
          </cell>
          <cell r="DA2593">
            <v>2.9092752154080084</v>
          </cell>
          <cell r="DB2593">
            <v>0.56766345666497731</v>
          </cell>
          <cell r="DE2593">
            <v>0.19076005961251866</v>
          </cell>
          <cell r="DF2593">
            <v>0.96818679568791111</v>
          </cell>
          <cell r="DH2593">
            <v>0.13937282229965156</v>
          </cell>
          <cell r="DJ2593">
            <v>7.1428571428571425E-2</v>
          </cell>
          <cell r="EA2593">
            <v>0.3811659192825112</v>
          </cell>
        </row>
        <row r="2594">
          <cell r="D2594" t="str">
            <v>B12</v>
          </cell>
          <cell r="E2594" t="str">
            <v>Botcharnikov et al 2008 J Petrology  49 p 1687-1727</v>
          </cell>
          <cell r="F2594" t="str">
            <v>B63</v>
          </cell>
          <cell r="J2594">
            <v>1075</v>
          </cell>
          <cell r="K2594">
            <v>1348</v>
          </cell>
          <cell r="L2594">
            <v>7.4183976261127595</v>
          </cell>
          <cell r="M2594">
            <v>0.2</v>
          </cell>
          <cell r="O2594">
            <v>0.12665420801866989</v>
          </cell>
          <cell r="P2594">
            <v>0.68561093797264583</v>
          </cell>
          <cell r="Q2594">
            <v>2.3103630175208952E-2</v>
          </cell>
          <cell r="R2594">
            <v>37.082941724331178</v>
          </cell>
          <cell r="T2594">
            <v>50.31</v>
          </cell>
          <cell r="U2594">
            <v>3.52</v>
          </cell>
          <cell r="V2594">
            <v>1.1071566235554888</v>
          </cell>
          <cell r="W2594">
            <v>10.87845759337543</v>
          </cell>
          <cell r="X2594">
            <v>12.11</v>
          </cell>
          <cell r="Y2594">
            <v>1.5</v>
          </cell>
          <cell r="AB2594">
            <v>14.82</v>
          </cell>
          <cell r="AD2594">
            <v>17.72</v>
          </cell>
          <cell r="AF2594">
            <v>0.32</v>
          </cell>
          <cell r="AG2594">
            <v>0.01</v>
          </cell>
          <cell r="AJ2594">
            <v>100.18561421693093</v>
          </cell>
          <cell r="AK2594">
            <v>1.8733457919813301</v>
          </cell>
          <cell r="AL2594">
            <v>0.15452326133723576</v>
          </cell>
          <cell r="AM2594">
            <v>0.12665420801866989</v>
          </cell>
          <cell r="AN2594">
            <v>2.7869053318565873E-2</v>
          </cell>
          <cell r="AO2594">
            <v>3.835203686661437E-2</v>
          </cell>
          <cell r="AP2594">
            <v>0.33877112507764434</v>
          </cell>
          <cell r="AQ2594">
            <v>0.37712316194425871</v>
          </cell>
          <cell r="AR2594">
            <v>4.2005902070551111E-2</v>
          </cell>
          <cell r="AS2594">
            <v>0</v>
          </cell>
          <cell r="AT2594">
            <v>0.8224197213620511</v>
          </cell>
          <cell r="AU2594">
            <v>0</v>
          </cell>
          <cell r="AV2594">
            <v>0.70700347499695959</v>
          </cell>
          <cell r="AW2594">
            <v>2.3103630175208952E-2</v>
          </cell>
          <cell r="AX2594">
            <v>4.7505613240439264E-4</v>
          </cell>
          <cell r="AY2594">
            <v>37.082941724331178</v>
          </cell>
          <cell r="AZ2594">
            <v>43.136623338860922</v>
          </cell>
          <cell r="BA2594">
            <v>17.768837542410125</v>
          </cell>
          <cell r="BB2594">
            <v>39.221097155876429</v>
          </cell>
          <cell r="BC2594">
            <v>39.434349720035719</v>
          </cell>
          <cell r="BD2594">
            <v>21.344553124087842</v>
          </cell>
          <cell r="BE2594">
            <v>0.68561093797264583</v>
          </cell>
          <cell r="BG2594">
            <v>-10.3</v>
          </cell>
          <cell r="BJ2594">
            <v>9.15</v>
          </cell>
          <cell r="BO2594">
            <v>1.6</v>
          </cell>
          <cell r="BP2594">
            <v>48.59</v>
          </cell>
          <cell r="BQ2594">
            <v>4.21</v>
          </cell>
          <cell r="BR2594">
            <v>13.74</v>
          </cell>
          <cell r="BS2594">
            <v>15.22</v>
          </cell>
          <cell r="BU2594">
            <v>4.2699999999999996</v>
          </cell>
          <cell r="BV2594">
            <v>9.44</v>
          </cell>
          <cell r="BW2594">
            <v>2.89</v>
          </cell>
          <cell r="BX2594">
            <v>0.45</v>
          </cell>
          <cell r="CR2594">
            <v>98.81</v>
          </cell>
          <cell r="CT2594">
            <v>49.175184697905067</v>
          </cell>
          <cell r="CU2594">
            <v>4.2607023580609251</v>
          </cell>
          <cell r="CV2594">
            <v>13.905475154336605</v>
          </cell>
          <cell r="CW2594">
            <v>15.40329926120838</v>
          </cell>
          <cell r="CY2594">
            <v>4.3214249569881584</v>
          </cell>
          <cell r="CZ2594">
            <v>9.5536888978848289</v>
          </cell>
          <cell r="DA2594">
            <v>2.9248051816617751</v>
          </cell>
          <cell r="DB2594">
            <v>0.45541949195425563</v>
          </cell>
          <cell r="DE2594">
            <v>0.21908671113391481</v>
          </cell>
          <cell r="DF2594">
            <v>0.94243808032349807</v>
          </cell>
          <cell r="DH2594">
            <v>0.11072664359861592</v>
          </cell>
          <cell r="EA2594">
            <v>0.35629453681710216</v>
          </cell>
        </row>
        <row r="2595">
          <cell r="D2595" t="str">
            <v>B12</v>
          </cell>
          <cell r="E2595" t="str">
            <v>Botcharnikov et al 2008 J Petrology  49 p 1687-1727</v>
          </cell>
          <cell r="F2595" t="str">
            <v>B64</v>
          </cell>
          <cell r="J2595">
            <v>1075</v>
          </cell>
          <cell r="K2595">
            <v>1348</v>
          </cell>
          <cell r="L2595">
            <v>7.4183976261127595</v>
          </cell>
          <cell r="M2595">
            <v>0.2</v>
          </cell>
          <cell r="O2595">
            <v>0.18540383080827749</v>
          </cell>
          <cell r="P2595">
            <v>0.71824207258365114</v>
          </cell>
          <cell r="Q2595">
            <v>2.4334008000727221E-2</v>
          </cell>
          <cell r="R2595">
            <v>39.933968221850179</v>
          </cell>
          <cell r="T2595">
            <v>49.16</v>
          </cell>
          <cell r="U2595">
            <v>5.07</v>
          </cell>
          <cell r="V2595">
            <v>2.1692992059726448</v>
          </cell>
          <cell r="W2595">
            <v>7.9469864227223077</v>
          </cell>
          <cell r="X2595">
            <v>10.36</v>
          </cell>
          <cell r="Y2595">
            <v>1.81</v>
          </cell>
          <cell r="AB2595">
            <v>14.82</v>
          </cell>
          <cell r="AD2595">
            <v>19.079999999999998</v>
          </cell>
          <cell r="AF2595">
            <v>0.34</v>
          </cell>
          <cell r="AG2595">
            <v>0.01</v>
          </cell>
          <cell r="AJ2595">
            <v>100.40628562869496</v>
          </cell>
          <cell r="AK2595">
            <v>1.8145961691917225</v>
          </cell>
          <cell r="AL2595">
            <v>0.22062953275220859</v>
          </cell>
          <cell r="AM2595">
            <v>0.18540383080827749</v>
          </cell>
          <cell r="AN2595">
            <v>3.5225701943931098E-2</v>
          </cell>
          <cell r="AO2595">
            <v>7.4490915630203602E-2</v>
          </cell>
          <cell r="AP2595">
            <v>0.2453273784713792</v>
          </cell>
          <cell r="AQ2595">
            <v>0.3198182941015828</v>
          </cell>
          <cell r="AR2595">
            <v>5.0246071851964683E-2</v>
          </cell>
          <cell r="AS2595">
            <v>0</v>
          </cell>
          <cell r="AT2595">
            <v>0.81526350123329272</v>
          </cell>
          <cell r="AU2595">
            <v>0</v>
          </cell>
          <cell r="AV2595">
            <v>0.75464150039944244</v>
          </cell>
          <cell r="AW2595">
            <v>2.4334008000727221E-2</v>
          </cell>
          <cell r="AX2595">
            <v>4.7092246905865951E-4</v>
          </cell>
          <cell r="AY2595">
            <v>39.933968221850179</v>
          </cell>
          <cell r="AZ2595">
            <v>43.141951156213779</v>
          </cell>
          <cell r="BA2595">
            <v>12.982185223898014</v>
          </cell>
          <cell r="BB2595">
            <v>43.42175551958676</v>
          </cell>
          <cell r="BC2595">
            <v>40.545967721018634</v>
          </cell>
          <cell r="BD2595">
            <v>16.032276759394591</v>
          </cell>
          <cell r="BE2595">
            <v>0.71824207258365114</v>
          </cell>
          <cell r="BG2595">
            <v>-9.6</v>
          </cell>
          <cell r="BJ2595">
            <v>5.08</v>
          </cell>
          <cell r="BO2595">
            <v>2.9</v>
          </cell>
          <cell r="BP2595">
            <v>48.55</v>
          </cell>
          <cell r="BQ2595">
            <v>2.99</v>
          </cell>
          <cell r="BR2595">
            <v>15.18</v>
          </cell>
          <cell r="BS2595">
            <v>12.61</v>
          </cell>
          <cell r="BU2595">
            <v>4.96</v>
          </cell>
          <cell r="BV2595">
            <v>10.42</v>
          </cell>
          <cell r="BW2595">
            <v>2.7</v>
          </cell>
          <cell r="BX2595">
            <v>0.31</v>
          </cell>
          <cell r="CR2595">
            <v>97.72</v>
          </cell>
          <cell r="CT2595">
            <v>49.682767089643882</v>
          </cell>
          <cell r="CU2595">
            <v>3.0597625869832177</v>
          </cell>
          <cell r="CV2595">
            <v>15.534179287760951</v>
          </cell>
          <cell r="CW2595">
            <v>12.90421612771183</v>
          </cell>
          <cell r="CY2595">
            <v>5.0757265656979129</v>
          </cell>
          <cell r="CZ2595">
            <v>10.663119115841178</v>
          </cell>
          <cell r="DA2595">
            <v>2.7629963160049122</v>
          </cell>
          <cell r="DB2595">
            <v>0.31723291035611956</v>
          </cell>
          <cell r="DE2595">
            <v>0.2822993739328401</v>
          </cell>
          <cell r="DF2595">
            <v>0.82676837989595342</v>
          </cell>
          <cell r="DH2595">
            <v>0.12592592592592591</v>
          </cell>
          <cell r="EA2595">
            <v>0.6053511705685618</v>
          </cell>
        </row>
        <row r="2596">
          <cell r="D2596" t="str">
            <v>B11</v>
          </cell>
          <cell r="E2596" t="str">
            <v>Bogaerts et al 2006 JPEt</v>
          </cell>
          <cell r="F2596" t="str">
            <v>50-9</v>
          </cell>
          <cell r="J2596">
            <v>850</v>
          </cell>
          <cell r="K2596">
            <v>1123</v>
          </cell>
          <cell r="L2596">
            <v>8.9047195013357072</v>
          </cell>
          <cell r="M2596">
            <v>0.40400000000000003</v>
          </cell>
          <cell r="O2596">
            <v>8.7666751237608143E-2</v>
          </cell>
          <cell r="P2596">
            <v>0.62276274189119241</v>
          </cell>
          <cell r="Q2596">
            <v>4.0206346120042979E-2</v>
          </cell>
          <cell r="R2596">
            <v>45.635207313416124</v>
          </cell>
          <cell r="T2596">
            <v>49.8</v>
          </cell>
          <cell r="U2596">
            <v>4.3099999999999996</v>
          </cell>
          <cell r="V2596">
            <v>0</v>
          </cell>
          <cell r="W2596">
            <v>11.55</v>
          </cell>
          <cell r="X2596">
            <v>11.55</v>
          </cell>
          <cell r="Y2596">
            <v>0.69</v>
          </cell>
          <cell r="AB2596">
            <v>10.7</v>
          </cell>
          <cell r="AC2596">
            <v>0.73</v>
          </cell>
          <cell r="AD2596">
            <v>20.059999999999999</v>
          </cell>
          <cell r="AF2596">
            <v>0.54</v>
          </cell>
          <cell r="AJ2596">
            <v>98.38</v>
          </cell>
          <cell r="AK2596">
            <v>1.9123332487623919</v>
          </cell>
          <cell r="AL2596">
            <v>0.19511878087084436</v>
          </cell>
          <cell r="AM2596">
            <v>8.7666751237608143E-2</v>
          </cell>
          <cell r="AN2596">
            <v>0.10745202963323622</v>
          </cell>
          <cell r="AO2596">
            <v>0</v>
          </cell>
          <cell r="AP2596">
            <v>0.37092973475095264</v>
          </cell>
          <cell r="AQ2596">
            <v>0.37092973475095264</v>
          </cell>
          <cell r="AR2596">
            <v>1.9926854449967873E-2</v>
          </cell>
          <cell r="AS2596">
            <v>0</v>
          </cell>
          <cell r="AT2596">
            <v>0.61234995668388525</v>
          </cell>
          <cell r="AU2596">
            <v>2.3744777981459658E-2</v>
          </cell>
          <cell r="AV2596">
            <v>0.82539030038045569</v>
          </cell>
          <cell r="AW2596">
            <v>4.0206346120042979E-2</v>
          </cell>
          <cell r="AX2596">
            <v>0</v>
          </cell>
          <cell r="AY2596">
            <v>45.635207313416124</v>
          </cell>
          <cell r="AZ2596">
            <v>33.856367355843219</v>
          </cell>
          <cell r="BA2596">
            <v>20.508425330740657</v>
          </cell>
          <cell r="BB2596">
            <v>46.475985707900236</v>
          </cell>
          <cell r="BC2596">
            <v>29.802446548015478</v>
          </cell>
          <cell r="BD2596">
            <v>23.721567744084297</v>
          </cell>
          <cell r="BE2596">
            <v>0.62276274189119241</v>
          </cell>
          <cell r="BG2596">
            <v>0.59</v>
          </cell>
          <cell r="BO2596">
            <v>6.7</v>
          </cell>
          <cell r="BP2596">
            <v>71.75</v>
          </cell>
          <cell r="BQ2596">
            <v>0.28999999999999998</v>
          </cell>
          <cell r="BR2596">
            <v>15.22</v>
          </cell>
          <cell r="BS2596">
            <v>2.13</v>
          </cell>
          <cell r="BT2596">
            <v>0.11</v>
          </cell>
          <cell r="BU2596">
            <v>0.27</v>
          </cell>
          <cell r="BV2596">
            <v>2.5099999999999998</v>
          </cell>
          <cell r="BW2596">
            <v>3.51</v>
          </cell>
          <cell r="BX2596">
            <v>4.0999999999999996</v>
          </cell>
          <cell r="BY2596">
            <v>0.11</v>
          </cell>
          <cell r="CR2596">
            <v>100</v>
          </cell>
          <cell r="CT2596">
            <v>71.75</v>
          </cell>
          <cell r="CU2596">
            <v>0.28999999999999998</v>
          </cell>
          <cell r="CV2596">
            <v>15.22</v>
          </cell>
          <cell r="CW2596">
            <v>2.13</v>
          </cell>
          <cell r="CX2596">
            <v>0.11</v>
          </cell>
          <cell r="CY2596">
            <v>0.27</v>
          </cell>
          <cell r="CZ2596">
            <v>2.5099999999999998</v>
          </cell>
          <cell r="DA2596">
            <v>3.51</v>
          </cell>
          <cell r="DB2596">
            <v>4.0999999999999996</v>
          </cell>
          <cell r="DC2596">
            <v>0.11</v>
          </cell>
          <cell r="DD2596">
            <v>0</v>
          </cell>
          <cell r="DE2596">
            <v>0.1125</v>
          </cell>
          <cell r="DF2596">
            <v>5.5593474584626455E-2</v>
          </cell>
          <cell r="DH2596">
            <v>0.15384615384615385</v>
          </cell>
          <cell r="EA2596">
            <v>2.3793103448275863</v>
          </cell>
        </row>
        <row r="2597">
          <cell r="D2597" t="str">
            <v>B10</v>
          </cell>
          <cell r="E2597" t="str">
            <v>Barclay &amp; Carmichael 2004 J Petrology</v>
          </cell>
          <cell r="F2597" t="str">
            <v>Jor46.3</v>
          </cell>
          <cell r="J2597">
            <v>1000</v>
          </cell>
          <cell r="K2597">
            <v>1273</v>
          </cell>
          <cell r="L2597">
            <v>7.8554595443833461</v>
          </cell>
          <cell r="M2597">
            <v>9.4E-2</v>
          </cell>
          <cell r="O2597">
            <v>0.11297161311234621</v>
          </cell>
          <cell r="P2597">
            <v>0.82138692640098776</v>
          </cell>
          <cell r="Q2597">
            <v>2.9299410490612379E-2</v>
          </cell>
          <cell r="R2597">
            <v>45.147950730415083</v>
          </cell>
          <cell r="T2597">
            <v>50.9</v>
          </cell>
          <cell r="U2597">
            <v>2.6</v>
          </cell>
          <cell r="V2597">
            <v>3.1775965383675899</v>
          </cell>
          <cell r="W2597">
            <v>2.6654098572106899</v>
          </cell>
          <cell r="X2597">
            <v>6.2</v>
          </cell>
          <cell r="Y2597">
            <v>1</v>
          </cell>
          <cell r="AB2597">
            <v>16</v>
          </cell>
          <cell r="AC2597">
            <v>0.11</v>
          </cell>
          <cell r="AD2597">
            <v>22.3</v>
          </cell>
          <cell r="AF2597">
            <v>0.41</v>
          </cell>
          <cell r="AJ2597">
            <v>99.163006395578265</v>
          </cell>
          <cell r="AK2597">
            <v>1.875971317543665</v>
          </cell>
          <cell r="AL2597">
            <v>0.11297161311234621</v>
          </cell>
          <cell r="AM2597">
            <v>0.11297161311234621</v>
          </cell>
          <cell r="AN2597">
            <v>0</v>
          </cell>
          <cell r="AO2597">
            <v>0.10894891390029215</v>
          </cell>
          <cell r="AP2597">
            <v>8.215761865195334E-2</v>
          </cell>
          <cell r="AQ2597">
            <v>0.19110653255224549</v>
          </cell>
          <cell r="AR2597">
            <v>2.7718124195322453E-2</v>
          </cell>
          <cell r="AS2597">
            <v>0</v>
          </cell>
          <cell r="AT2597">
            <v>0.87884052508185073</v>
          </cell>
          <cell r="AU2597">
            <v>3.4340935093415429E-3</v>
          </cell>
          <cell r="AV2597">
            <v>0.88065838351461645</v>
          </cell>
          <cell r="AW2597">
            <v>2.9299410490612379E-2</v>
          </cell>
          <cell r="AX2597">
            <v>0</v>
          </cell>
          <cell r="AY2597">
            <v>45.147950730415083</v>
          </cell>
          <cell r="AZ2597">
            <v>45.054756156339906</v>
          </cell>
          <cell r="BA2597">
            <v>4.2119034900041434</v>
          </cell>
          <cell r="BB2597">
            <v>50.799897135239988</v>
          </cell>
          <cell r="BC2597">
            <v>43.817582369231914</v>
          </cell>
          <cell r="BD2597">
            <v>5.3825204955280839</v>
          </cell>
          <cell r="BE2597">
            <v>0.82138692640098776</v>
          </cell>
          <cell r="BG2597">
            <v>-7.2</v>
          </cell>
          <cell r="BO2597">
            <v>3.43</v>
          </cell>
          <cell r="BP2597">
            <v>56.69</v>
          </cell>
          <cell r="BQ2597">
            <v>0.38</v>
          </cell>
          <cell r="BR2597">
            <v>16.850000000000001</v>
          </cell>
          <cell r="BS2597">
            <v>4.3984100000000002</v>
          </cell>
          <cell r="BT2597">
            <v>0.09</v>
          </cell>
          <cell r="BU2597">
            <v>1.56</v>
          </cell>
          <cell r="BV2597">
            <v>2.25</v>
          </cell>
          <cell r="BW2597">
            <v>5.56</v>
          </cell>
          <cell r="BX2597">
            <v>4.29</v>
          </cell>
          <cell r="CP2597">
            <v>2.59</v>
          </cell>
          <cell r="CQ2597">
            <v>2.0699999999999998</v>
          </cell>
          <cell r="CR2597">
            <v>92.068410000000014</v>
          </cell>
          <cell r="CT2597">
            <v>61.573779757899587</v>
          </cell>
          <cell r="CU2597">
            <v>0.41273657272890885</v>
          </cell>
          <cell r="CV2597">
            <v>18.301608553900305</v>
          </cell>
          <cell r="CW2597">
            <v>4.7773280759383159</v>
          </cell>
          <cell r="CX2597">
            <v>9.7753398804215255E-2</v>
          </cell>
          <cell r="CY2597">
            <v>1.6943922459397311</v>
          </cell>
          <cell r="CZ2597">
            <v>2.4438349701053816</v>
          </cell>
          <cell r="DA2597">
            <v>6.0389877483492977</v>
          </cell>
          <cell r="DB2597">
            <v>4.6595786763342604</v>
          </cell>
          <cell r="DC2597">
            <v>0</v>
          </cell>
          <cell r="DD2597">
            <v>0</v>
          </cell>
          <cell r="DE2597">
            <v>0.26181481301219622</v>
          </cell>
          <cell r="DF2597">
            <v>9.8183022272212525E-2</v>
          </cell>
          <cell r="DH2597">
            <v>7.3741007194244604E-2</v>
          </cell>
          <cell r="EA2597">
            <v>2.6315789473684212</v>
          </cell>
        </row>
        <row r="2598">
          <cell r="D2598" t="str">
            <v>B10</v>
          </cell>
          <cell r="E2598" t="str">
            <v>Barclay &amp; Carmichael 2004 J Petrology</v>
          </cell>
          <cell r="F2598" t="str">
            <v>Jor46.31</v>
          </cell>
          <cell r="J2598">
            <v>967</v>
          </cell>
          <cell r="K2598">
            <v>1240</v>
          </cell>
          <cell r="L2598">
            <v>8.064516129032258</v>
          </cell>
          <cell r="M2598">
            <v>0.121</v>
          </cell>
          <cell r="O2598">
            <v>8.548939601203509E-2</v>
          </cell>
          <cell r="P2598">
            <v>0.8415962599116924</v>
          </cell>
          <cell r="Q2598">
            <v>3.3746730632540474E-2</v>
          </cell>
          <cell r="R2598">
            <v>45.372575865834897</v>
          </cell>
          <cell r="T2598">
            <v>51.7</v>
          </cell>
          <cell r="U2598">
            <v>2.2000000000000002</v>
          </cell>
          <cell r="V2598">
            <v>2.0553022222093182</v>
          </cell>
          <cell r="W2598">
            <v>3.1137906315802919</v>
          </cell>
          <cell r="X2598">
            <v>5.4</v>
          </cell>
          <cell r="Y2598">
            <v>0.68</v>
          </cell>
          <cell r="AB2598">
            <v>16.100000000000001</v>
          </cell>
          <cell r="AC2598">
            <v>0.13</v>
          </cell>
          <cell r="AD2598">
            <v>22.1</v>
          </cell>
          <cell r="AF2598">
            <v>0.47</v>
          </cell>
          <cell r="AJ2598">
            <v>98.549092853789602</v>
          </cell>
          <cell r="AK2598">
            <v>1.9145106039879649</v>
          </cell>
          <cell r="AL2598">
            <v>9.6045602288903201E-2</v>
          </cell>
          <cell r="AM2598">
            <v>8.548939601203509E-2</v>
          </cell>
          <cell r="AN2598">
            <v>1.055620627686811E-2</v>
          </cell>
          <cell r="AO2598">
            <v>7.0804142041476226E-2</v>
          </cell>
          <cell r="AP2598">
            <v>9.6434419879148442E-2</v>
          </cell>
          <cell r="AQ2598">
            <v>0.16723856192062467</v>
          </cell>
          <cell r="AR2598">
            <v>1.8937889163115652E-2</v>
          </cell>
          <cell r="AS2598">
            <v>0</v>
          </cell>
          <cell r="AT2598">
            <v>0.8885355115159731</v>
          </cell>
          <cell r="AU2598">
            <v>4.0777594723229718E-3</v>
          </cell>
          <cell r="AV2598">
            <v>0.87690734101855528</v>
          </cell>
          <cell r="AW2598">
            <v>3.3746730632540474E-2</v>
          </cell>
          <cell r="AX2598">
            <v>0</v>
          </cell>
          <cell r="AY2598">
            <v>45.372575865834897</v>
          </cell>
          <cell r="AZ2598">
            <v>45.974235839923075</v>
          </cell>
          <cell r="BA2598">
            <v>4.9896697488724238</v>
          </cell>
          <cell r="BB2598">
            <v>49.98256178319663</v>
          </cell>
          <cell r="BC2598">
            <v>43.774638983969588</v>
          </cell>
          <cell r="BD2598">
            <v>6.242799232833784</v>
          </cell>
          <cell r="BE2598">
            <v>0.8415962599116924</v>
          </cell>
          <cell r="BG2598">
            <v>-8.1999999999999993</v>
          </cell>
          <cell r="BO2598">
            <v>4.13</v>
          </cell>
          <cell r="BP2598">
            <v>57.08</v>
          </cell>
          <cell r="BQ2598">
            <v>0.42</v>
          </cell>
          <cell r="BR2598">
            <v>15.96</v>
          </cell>
          <cell r="BS2598">
            <v>3.4881000000000002</v>
          </cell>
          <cell r="BT2598">
            <v>0.05</v>
          </cell>
          <cell r="BU2598">
            <v>1.45</v>
          </cell>
          <cell r="BV2598">
            <v>2.7</v>
          </cell>
          <cell r="BW2598">
            <v>5.65</v>
          </cell>
          <cell r="BX2598">
            <v>3.98</v>
          </cell>
          <cell r="CP2598">
            <v>1.9</v>
          </cell>
          <cell r="CQ2598">
            <v>1.78</v>
          </cell>
          <cell r="CR2598">
            <v>90.778100000000023</v>
          </cell>
          <cell r="CT2598">
            <v>62.878601777300915</v>
          </cell>
          <cell r="CU2598">
            <v>0.46266665638518539</v>
          </cell>
          <cell r="CV2598">
            <v>17.581332942637047</v>
          </cell>
          <cell r="CW2598">
            <v>3.8424465812789648</v>
          </cell>
          <cell r="CX2598">
            <v>5.5079363855379218E-2</v>
          </cell>
          <cell r="CY2598">
            <v>1.5973015518059972</v>
          </cell>
          <cell r="CZ2598">
            <v>2.9742856481904778</v>
          </cell>
          <cell r="DA2598">
            <v>6.2239681156578515</v>
          </cell>
          <cell r="DB2598">
            <v>4.3843173628881855</v>
          </cell>
          <cell r="DC2598">
            <v>0</v>
          </cell>
          <cell r="DD2598">
            <v>0</v>
          </cell>
          <cell r="DE2598">
            <v>0.29363520382333286</v>
          </cell>
          <cell r="DF2598">
            <v>0.11925080742213957</v>
          </cell>
          <cell r="DH2598">
            <v>8.3185840707964587E-2</v>
          </cell>
          <cell r="EA2598">
            <v>1.6190476190476193</v>
          </cell>
        </row>
        <row r="2599">
          <cell r="D2599" t="str">
            <v>B10</v>
          </cell>
          <cell r="E2599" t="str">
            <v>Barclay &amp; Carmichael 2004 J Petrology</v>
          </cell>
          <cell r="F2599" t="str">
            <v>Jor46.21</v>
          </cell>
          <cell r="J2599">
            <v>1020</v>
          </cell>
          <cell r="K2599">
            <v>1293</v>
          </cell>
          <cell r="L2599">
            <v>7.7339520494972929</v>
          </cell>
          <cell r="M2599">
            <v>0.104</v>
          </cell>
          <cell r="O2599">
            <v>0.11827298705245516</v>
          </cell>
          <cell r="P2599">
            <v>0.80850084394660116</v>
          </cell>
          <cell r="Q2599">
            <v>3.7463141127389341E-2</v>
          </cell>
          <cell r="R2599">
            <v>45.591963875789972</v>
          </cell>
          <cell r="T2599">
            <v>50.5</v>
          </cell>
          <cell r="U2599">
            <v>2.7</v>
          </cell>
          <cell r="V2599">
            <v>3.358473874496168</v>
          </cell>
          <cell r="W2599">
            <v>2.764211485543751</v>
          </cell>
          <cell r="X2599">
            <v>6.5</v>
          </cell>
          <cell r="Y2599">
            <v>0.9</v>
          </cell>
          <cell r="AB2599">
            <v>15.4</v>
          </cell>
          <cell r="AC2599">
            <v>0.13</v>
          </cell>
          <cell r="AD2599">
            <v>22.2</v>
          </cell>
          <cell r="AF2599">
            <v>0.52</v>
          </cell>
          <cell r="AJ2599">
            <v>98.472685360039932</v>
          </cell>
          <cell r="AK2599">
            <v>1.8764007974347967</v>
          </cell>
          <cell r="AL2599">
            <v>0.11827298705245516</v>
          </cell>
          <cell r="AM2599">
            <v>0.11827298705245516</v>
          </cell>
          <cell r="AN2599">
            <v>0</v>
          </cell>
          <cell r="AO2599">
            <v>0.11608923379804992</v>
          </cell>
          <cell r="AP2599">
            <v>8.5897580168359799E-2</v>
          </cell>
          <cell r="AQ2599">
            <v>0.20198681396640972</v>
          </cell>
          <cell r="AR2599">
            <v>2.5149662703644715E-2</v>
          </cell>
          <cell r="AS2599">
            <v>0</v>
          </cell>
          <cell r="AT2599">
            <v>0.85277926505529877</v>
          </cell>
          <cell r="AU2599">
            <v>4.0915569730720436E-3</v>
          </cell>
          <cell r="AV2599">
            <v>0.88385577568693385</v>
          </cell>
          <cell r="AW2599">
            <v>3.7463141127389341E-2</v>
          </cell>
          <cell r="AX2599">
            <v>0</v>
          </cell>
          <cell r="AY2599">
            <v>45.591963875789972</v>
          </cell>
          <cell r="AZ2599">
            <v>43.988943123900974</v>
          </cell>
          <cell r="BA2599">
            <v>4.4308579292927366</v>
          </cell>
          <cell r="BB2599">
            <v>51.431746650187307</v>
          </cell>
          <cell r="BC2599">
            <v>42.891326618983058</v>
          </cell>
          <cell r="BD2599">
            <v>5.6769267308296536</v>
          </cell>
          <cell r="BE2599">
            <v>0.80850084394660116</v>
          </cell>
          <cell r="BG2599">
            <v>-8</v>
          </cell>
          <cell r="BO2599">
            <v>3.51</v>
          </cell>
          <cell r="BP2599">
            <v>56.34</v>
          </cell>
          <cell r="BQ2599">
            <v>0.79</v>
          </cell>
          <cell r="BR2599">
            <v>17.37</v>
          </cell>
          <cell r="BS2599">
            <v>4.0221400000000003</v>
          </cell>
          <cell r="BT2599">
            <v>0.1</v>
          </cell>
          <cell r="BU2599">
            <v>1.95</v>
          </cell>
          <cell r="BV2599">
            <v>3.44</v>
          </cell>
          <cell r="BW2599">
            <v>5.71</v>
          </cell>
          <cell r="BX2599">
            <v>4.08</v>
          </cell>
          <cell r="CP2599">
            <v>1.86</v>
          </cell>
          <cell r="CQ2599">
            <v>2.35</v>
          </cell>
          <cell r="CR2599">
            <v>93.802139999999994</v>
          </cell>
          <cell r="CT2599">
            <v>60.06259558683842</v>
          </cell>
          <cell r="CU2599">
            <v>0.84219826967700306</v>
          </cell>
          <cell r="CV2599">
            <v>18.517701195303218</v>
          </cell>
          <cell r="CW2599">
            <v>4.2878979093653946</v>
          </cell>
          <cell r="CX2599">
            <v>0.10660737590848141</v>
          </cell>
          <cell r="CY2599">
            <v>2.0788438302153871</v>
          </cell>
          <cell r="CZ2599">
            <v>3.6672937312517604</v>
          </cell>
          <cell r="DA2599">
            <v>6.0872811643742883</v>
          </cell>
          <cell r="DB2599">
            <v>4.3495809370660412</v>
          </cell>
          <cell r="DC2599">
            <v>0</v>
          </cell>
          <cell r="DD2599">
            <v>0</v>
          </cell>
          <cell r="DE2599">
            <v>0.32651612319871931</v>
          </cell>
          <cell r="DF2599">
            <v>0.15529236635796106</v>
          </cell>
          <cell r="DH2599">
            <v>9.106830122591944E-2</v>
          </cell>
          <cell r="EA2599">
            <v>1.139240506329114</v>
          </cell>
        </row>
        <row r="2600">
          <cell r="D2600" t="str">
            <v>B10</v>
          </cell>
          <cell r="E2600" t="str">
            <v>Barclay &amp; Carmichael 2004 J Petrology</v>
          </cell>
          <cell r="F2600" t="str">
            <v>Jor46.44</v>
          </cell>
          <cell r="J2600">
            <v>980</v>
          </cell>
          <cell r="K2600">
            <v>1253</v>
          </cell>
          <cell r="L2600">
            <v>7.9808459696727851</v>
          </cell>
          <cell r="M2600">
            <v>0.2</v>
          </cell>
          <cell r="O2600">
            <v>5.6976902366226323E-2</v>
          </cell>
          <cell r="P2600">
            <v>0.84857645660921766</v>
          </cell>
          <cell r="Q2600">
            <v>2.5745498881366791E-2</v>
          </cell>
          <cell r="R2600">
            <v>45.698235236346349</v>
          </cell>
          <cell r="T2600">
            <v>52.68</v>
          </cell>
          <cell r="U2600">
            <v>1.53</v>
          </cell>
          <cell r="V2600">
            <v>1.2931685622673841</v>
          </cell>
          <cell r="W2600">
            <v>3.7415477616603066</v>
          </cell>
          <cell r="X2600">
            <v>5.18</v>
          </cell>
          <cell r="Y2600">
            <v>0.56999999999999995</v>
          </cell>
          <cell r="AB2600">
            <v>16.29</v>
          </cell>
          <cell r="AC2600">
            <v>0.09</v>
          </cell>
          <cell r="AD2600">
            <v>22.47</v>
          </cell>
          <cell r="AF2600">
            <v>0.36</v>
          </cell>
          <cell r="AG2600">
            <v>0.06</v>
          </cell>
          <cell r="AJ2600">
            <v>99.084716323927694</v>
          </cell>
          <cell r="AK2600">
            <v>1.9430230976337737</v>
          </cell>
          <cell r="AL2600">
            <v>6.6529031043513098E-2</v>
          </cell>
          <cell r="AM2600">
            <v>5.6976902366226323E-2</v>
          </cell>
          <cell r="AN2600">
            <v>9.5521286772867753E-3</v>
          </cell>
          <cell r="AO2600">
            <v>4.4371394195115599E-2</v>
          </cell>
          <cell r="AP2600">
            <v>0.11541411400916918</v>
          </cell>
          <cell r="AQ2600">
            <v>0.15978550820428478</v>
          </cell>
          <cell r="AR2600">
            <v>1.5811114268686196E-2</v>
          </cell>
          <cell r="AS2600">
            <v>0</v>
          </cell>
          <cell r="AT2600">
            <v>0.89543684775341836</v>
          </cell>
          <cell r="AU2600">
            <v>2.8118084149719421E-3</v>
          </cell>
          <cell r="AV2600">
            <v>0.88803374363780363</v>
          </cell>
          <cell r="AW2600">
            <v>2.5745498881366791E-2</v>
          </cell>
          <cell r="AX2600">
            <v>2.8233501621813101E-3</v>
          </cell>
          <cell r="AY2600">
            <v>45.698235236346349</v>
          </cell>
          <cell r="AZ2600">
            <v>46.07919913076848</v>
          </cell>
          <cell r="BA2600">
            <v>5.9392127488081927</v>
          </cell>
          <cell r="BB2600">
            <v>49.525766081604985</v>
          </cell>
          <cell r="BC2600">
            <v>43.163800163791073</v>
          </cell>
          <cell r="BD2600">
            <v>7.3104337546039417</v>
          </cell>
          <cell r="BE2600">
            <v>0.84857645660921766</v>
          </cell>
          <cell r="BG2600">
            <v>-10.029999999999999</v>
          </cell>
          <cell r="BH2600" t="str">
            <v>NNO+0.5</v>
          </cell>
          <cell r="BM2600" t="str">
            <v>diff</v>
          </cell>
          <cell r="BO2600">
            <v>7.9</v>
          </cell>
          <cell r="BP2600">
            <v>56</v>
          </cell>
          <cell r="BQ2600">
            <v>0.79</v>
          </cell>
          <cell r="BR2600">
            <v>17</v>
          </cell>
          <cell r="BS2600">
            <v>4.28</v>
          </cell>
          <cell r="BT2600">
            <v>0.06</v>
          </cell>
          <cell r="BU2600">
            <v>1.29</v>
          </cell>
          <cell r="BV2600">
            <v>2.75</v>
          </cell>
          <cell r="BW2600">
            <v>6.21</v>
          </cell>
          <cell r="BX2600">
            <v>3.72</v>
          </cell>
          <cell r="CR2600">
            <v>92.1</v>
          </cell>
          <cell r="CT2600">
            <v>60.803474484256242</v>
          </cell>
          <cell r="CU2600">
            <v>0.85776330076004348</v>
          </cell>
          <cell r="CV2600">
            <v>18.458197611292075</v>
          </cell>
          <cell r="CW2600">
            <v>4.6471226927252989</v>
          </cell>
          <cell r="CX2600">
            <v>6.5146579804560262E-2</v>
          </cell>
          <cell r="CY2600">
            <v>1.4006514657980456</v>
          </cell>
          <cell r="CZ2600">
            <v>2.9858849077090119</v>
          </cell>
          <cell r="DA2600">
            <v>6.7426710097719873</v>
          </cell>
          <cell r="DB2600">
            <v>4.0390879478827362</v>
          </cell>
          <cell r="DC2600">
            <v>0</v>
          </cell>
          <cell r="DD2600">
            <v>0</v>
          </cell>
          <cell r="DE2600">
            <v>0.23159784560143626</v>
          </cell>
          <cell r="DF2600">
            <v>0.21199519747289972</v>
          </cell>
          <cell r="DH2600">
            <v>5.7971014492753624E-2</v>
          </cell>
          <cell r="DJ2600">
            <v>1.6129032258064516E-2</v>
          </cell>
          <cell r="EA2600">
            <v>0.72151898734177211</v>
          </cell>
        </row>
        <row r="2601">
          <cell r="D2601" t="str">
            <v>B10</v>
          </cell>
          <cell r="E2601" t="str">
            <v>Barclay &amp; Carmichael 2004 J Petrology</v>
          </cell>
          <cell r="F2601" t="str">
            <v>Jor46.19</v>
          </cell>
          <cell r="J2601">
            <v>1000</v>
          </cell>
          <cell r="K2601">
            <v>1273</v>
          </cell>
          <cell r="L2601">
            <v>7.8554595443833461</v>
          </cell>
          <cell r="M2601">
            <v>6.9000000000000006E-2</v>
          </cell>
          <cell r="O2601">
            <v>0.11518748282132862</v>
          </cell>
          <cell r="P2601">
            <v>0.79697707410196683</v>
          </cell>
          <cell r="Q2601">
            <v>3.6261171292861764E-2</v>
          </cell>
          <cell r="R2601">
            <v>45.782657837125186</v>
          </cell>
          <cell r="T2601">
            <v>51.4</v>
          </cell>
          <cell r="U2601">
            <v>3</v>
          </cell>
          <cell r="V2601">
            <v>2.6239219284441249</v>
          </cell>
          <cell r="W2601">
            <v>3.9812881774815079</v>
          </cell>
          <cell r="X2601">
            <v>6.9</v>
          </cell>
          <cell r="Y2601">
            <v>0.86</v>
          </cell>
          <cell r="AB2601">
            <v>15.2</v>
          </cell>
          <cell r="AC2601">
            <v>0.1</v>
          </cell>
          <cell r="AD2601">
            <v>22.4</v>
          </cell>
          <cell r="AF2601">
            <v>0.51</v>
          </cell>
          <cell r="AJ2601">
            <v>100.07521010592562</v>
          </cell>
          <cell r="AK2601">
            <v>1.8848125171786714</v>
          </cell>
          <cell r="AL2601">
            <v>0.12969220181849517</v>
          </cell>
          <cell r="AM2601">
            <v>0.11518748282132862</v>
          </cell>
          <cell r="AN2601">
            <v>1.4504718997166544E-2</v>
          </cell>
          <cell r="AO2601">
            <v>8.951002679034481E-2</v>
          </cell>
          <cell r="AP2601">
            <v>0.12209674441889679</v>
          </cell>
          <cell r="AQ2601">
            <v>0.2116067712092416</v>
          </cell>
          <cell r="AR2601">
            <v>2.3716954163338674E-2</v>
          </cell>
          <cell r="AS2601">
            <v>0</v>
          </cell>
          <cell r="AT2601">
            <v>0.83067340613151641</v>
          </cell>
          <cell r="AU2601">
            <v>3.1061044670090683E-3</v>
          </cell>
          <cell r="AV2601">
            <v>0.88013087373886623</v>
          </cell>
          <cell r="AW2601">
            <v>3.6261171292861764E-2</v>
          </cell>
          <cell r="AX2601">
            <v>0</v>
          </cell>
          <cell r="AY2601">
            <v>45.782657837125186</v>
          </cell>
          <cell r="AZ2601">
            <v>43.209978722553174</v>
          </cell>
          <cell r="BA2601">
            <v>6.3512298449557587</v>
          </cell>
          <cell r="BB2601">
            <v>50.675905325721281</v>
          </cell>
          <cell r="BC2601">
            <v>41.339721351881877</v>
          </cell>
          <cell r="BD2601">
            <v>7.984373322396829</v>
          </cell>
          <cell r="BE2601">
            <v>0.79697707410196683</v>
          </cell>
          <cell r="BG2601">
            <v>-8.8000000000000007</v>
          </cell>
          <cell r="BO2601">
            <v>3</v>
          </cell>
          <cell r="BP2601">
            <v>53.3</v>
          </cell>
          <cell r="BQ2601">
            <v>1.5</v>
          </cell>
          <cell r="BR2601">
            <v>16.809999999999999</v>
          </cell>
          <cell r="BS2601">
            <v>6.4553799999999999</v>
          </cell>
          <cell r="BT2601">
            <v>0.13</v>
          </cell>
          <cell r="BU2601">
            <v>3.34</v>
          </cell>
          <cell r="BV2601">
            <v>6.13</v>
          </cell>
          <cell r="BW2601">
            <v>5.4</v>
          </cell>
          <cell r="BX2601">
            <v>3.4</v>
          </cell>
          <cell r="CP2601">
            <v>2.62</v>
          </cell>
          <cell r="CQ2601">
            <v>4.0999999999999996</v>
          </cell>
          <cell r="CR2601">
            <v>96.46538000000001</v>
          </cell>
          <cell r="CT2601">
            <v>55.252982987264446</v>
          </cell>
          <cell r="CU2601">
            <v>1.5549619977654161</v>
          </cell>
          <cell r="CV2601">
            <v>17.425940788291093</v>
          </cell>
          <cell r="CW2601">
            <v>6.6919137207566077</v>
          </cell>
          <cell r="CX2601">
            <v>0.13476337313966938</v>
          </cell>
          <cell r="CY2601">
            <v>3.4623820483576595</v>
          </cell>
          <cell r="CZ2601">
            <v>6.3546113642013333</v>
          </cell>
          <cell r="DA2601">
            <v>5.597863191955498</v>
          </cell>
          <cell r="DB2601">
            <v>3.5245805282682765</v>
          </cell>
          <cell r="DC2601">
            <v>0</v>
          </cell>
          <cell r="DD2601">
            <v>0</v>
          </cell>
          <cell r="DE2601">
            <v>0.34097707286496287</v>
          </cell>
          <cell r="DF2601">
            <v>0.31826350059776987</v>
          </cell>
          <cell r="DH2601">
            <v>9.4444444444444442E-2</v>
          </cell>
          <cell r="EA2601">
            <v>0.57333333333333336</v>
          </cell>
        </row>
        <row r="2602">
          <cell r="D2602" t="str">
            <v>B10</v>
          </cell>
          <cell r="E2602" t="str">
            <v>Barclay &amp; Carmichael 2004 J Petrology</v>
          </cell>
          <cell r="F2602" t="str">
            <v>Jor46.23</v>
          </cell>
          <cell r="J2602">
            <v>975</v>
          </cell>
          <cell r="K2602">
            <v>1248</v>
          </cell>
          <cell r="L2602">
            <v>8.0128205128205128</v>
          </cell>
          <cell r="M2602">
            <v>5.3999999999999999E-2</v>
          </cell>
          <cell r="O2602">
            <v>0.12968148660564593</v>
          </cell>
          <cell r="P2602">
            <v>0.79501718058907445</v>
          </cell>
          <cell r="Q2602">
            <v>4.0374041834068918E-2</v>
          </cell>
          <cell r="R2602">
            <v>45.823163823588345</v>
          </cell>
          <cell r="T2602">
            <v>50.3</v>
          </cell>
          <cell r="U2602">
            <v>3.4</v>
          </cell>
          <cell r="V2602">
            <v>2.577889914059079</v>
          </cell>
          <cell r="W2602">
            <v>3.9324917529932386</v>
          </cell>
          <cell r="X2602">
            <v>6.8</v>
          </cell>
          <cell r="Y2602">
            <v>1.1000000000000001</v>
          </cell>
          <cell r="AB2602">
            <v>14.8</v>
          </cell>
          <cell r="AC2602">
            <v>0.17</v>
          </cell>
          <cell r="AD2602">
            <v>21.9</v>
          </cell>
          <cell r="AF2602">
            <v>0.56000000000000005</v>
          </cell>
          <cell r="AJ2602">
            <v>98.740381667052318</v>
          </cell>
          <cell r="AK2602">
            <v>1.8703185133943541</v>
          </cell>
          <cell r="AL2602">
            <v>0.14904385505587112</v>
          </cell>
          <cell r="AM2602">
            <v>0.12968148660564593</v>
          </cell>
          <cell r="AN2602">
            <v>1.9362368450225181E-2</v>
          </cell>
          <cell r="AO2602">
            <v>8.9171833173489645E-2</v>
          </cell>
          <cell r="AP2602">
            <v>0.12228997036715761</v>
          </cell>
          <cell r="AQ2602">
            <v>0.21146180354064725</v>
          </cell>
          <cell r="AR2602">
            <v>3.0760663408000911E-2</v>
          </cell>
          <cell r="AS2602">
            <v>0</v>
          </cell>
          <cell r="AT2602">
            <v>0.82014564604142404</v>
          </cell>
          <cell r="AU2602">
            <v>5.3543595236804006E-3</v>
          </cell>
          <cell r="AV2602">
            <v>0.87254111720195293</v>
          </cell>
          <cell r="AW2602">
            <v>4.0374041834068918E-2</v>
          </cell>
          <cell r="AX2602">
            <v>0</v>
          </cell>
          <cell r="AY2602">
            <v>45.823163823588345</v>
          </cell>
          <cell r="AZ2602">
            <v>43.071515550206961</v>
          </cell>
          <cell r="BA2602">
            <v>6.4222914377787728</v>
          </cell>
          <cell r="BB2602">
            <v>50.719878639772432</v>
          </cell>
          <cell r="BC2602">
            <v>41.206551003462231</v>
          </cell>
          <cell r="BD2602">
            <v>8.0735703567653356</v>
          </cell>
          <cell r="BE2602">
            <v>0.79501718058907445</v>
          </cell>
          <cell r="BG2602">
            <v>-8.8000000000000007</v>
          </cell>
          <cell r="BO2602">
            <v>2.5299999999999998</v>
          </cell>
          <cell r="BP2602">
            <v>60.54</v>
          </cell>
          <cell r="BQ2602">
            <v>0.55000000000000004</v>
          </cell>
          <cell r="BR2602">
            <v>18.22</v>
          </cell>
          <cell r="BS2602">
            <v>2.1589999999999998</v>
          </cell>
          <cell r="BT2602">
            <v>0.05</v>
          </cell>
          <cell r="BU2602">
            <v>0.92</v>
          </cell>
          <cell r="BV2602">
            <v>2.0299999999999998</v>
          </cell>
          <cell r="BW2602">
            <v>6.62</v>
          </cell>
          <cell r="BX2602">
            <v>4.5</v>
          </cell>
          <cell r="CP2602">
            <v>1</v>
          </cell>
          <cell r="CQ2602">
            <v>1.26</v>
          </cell>
          <cell r="CR2602">
            <v>95.589000000000013</v>
          </cell>
          <cell r="CT2602">
            <v>63.333647176976434</v>
          </cell>
          <cell r="CU2602">
            <v>0.57538001234451674</v>
          </cell>
          <cell r="CV2602">
            <v>19.060770590758352</v>
          </cell>
          <cell r="CW2602">
            <v>2.258628084821475</v>
          </cell>
          <cell r="CX2602">
            <v>5.2307273849501512E-2</v>
          </cell>
          <cell r="CY2602">
            <v>0.9624538388308278</v>
          </cell>
          <cell r="CZ2602">
            <v>2.1236753182897612</v>
          </cell>
          <cell r="DA2602">
            <v>6.9254830576740005</v>
          </cell>
          <cell r="DB2602">
            <v>4.7076546464551363</v>
          </cell>
          <cell r="DC2602">
            <v>0</v>
          </cell>
          <cell r="DD2602">
            <v>0</v>
          </cell>
          <cell r="DE2602">
            <v>0.29879831113998051</v>
          </cell>
          <cell r="DF2602">
            <v>7.7302267156775212E-2</v>
          </cell>
          <cell r="DH2602">
            <v>8.4592145015105744E-2</v>
          </cell>
          <cell r="EA2602">
            <v>2</v>
          </cell>
        </row>
        <row r="2603">
          <cell r="D2603" t="str">
            <v>B10</v>
          </cell>
          <cell r="E2603" t="str">
            <v>Barclay &amp; Carmichael 2004 J Petrology</v>
          </cell>
          <cell r="F2603" t="str">
            <v>Jor46.10</v>
          </cell>
          <cell r="J2603">
            <v>1035</v>
          </cell>
          <cell r="K2603">
            <v>1308</v>
          </cell>
          <cell r="L2603">
            <v>7.6452599388379205</v>
          </cell>
          <cell r="M2603">
            <v>0.221</v>
          </cell>
          <cell r="O2603">
            <v>0.10144887331156927</v>
          </cell>
          <cell r="P2603">
            <v>0.82248051776515652</v>
          </cell>
          <cell r="Q2603">
            <v>3.3660739263999116E-2</v>
          </cell>
          <cell r="R2603">
            <v>45.85319167556603</v>
          </cell>
          <cell r="T2603">
            <v>51.4</v>
          </cell>
          <cell r="U2603">
            <v>2.7</v>
          </cell>
          <cell r="V2603">
            <v>2.3309157012473825</v>
          </cell>
          <cell r="W2603">
            <v>3.4072127906035785</v>
          </cell>
          <cell r="X2603">
            <v>6</v>
          </cell>
          <cell r="Y2603">
            <v>0.7</v>
          </cell>
          <cell r="AB2603">
            <v>15.6</v>
          </cell>
          <cell r="AC2603">
            <v>0.08</v>
          </cell>
          <cell r="AD2603">
            <v>22.34</v>
          </cell>
          <cell r="AF2603">
            <v>0.47</v>
          </cell>
          <cell r="AJ2603">
            <v>99.028128491850964</v>
          </cell>
          <cell r="AK2603">
            <v>1.8985511266884307</v>
          </cell>
          <cell r="AL2603">
            <v>0.11757378852109966</v>
          </cell>
          <cell r="AM2603">
            <v>0.10144887331156927</v>
          </cell>
          <cell r="AN2603">
            <v>1.6124915209530397E-2</v>
          </cell>
          <cell r="AO2603">
            <v>8.0094276927116681E-2</v>
          </cell>
          <cell r="AP2603">
            <v>0.10525285060463774</v>
          </cell>
          <cell r="AQ2603">
            <v>0.18534712753175442</v>
          </cell>
          <cell r="AR2603">
            <v>1.9445210219460968E-2</v>
          </cell>
          <cell r="AS2603">
            <v>0</v>
          </cell>
          <cell r="AT2603">
            <v>0.85874744281267468</v>
          </cell>
          <cell r="AU2603">
            <v>2.5029961682466973E-3</v>
          </cell>
          <cell r="AV2603">
            <v>0.88417156879433367</v>
          </cell>
          <cell r="AW2603">
            <v>3.3660739263999116E-2</v>
          </cell>
          <cell r="AX2603">
            <v>0</v>
          </cell>
          <cell r="AY2603">
            <v>45.85319167556603</v>
          </cell>
          <cell r="AZ2603">
            <v>44.534694946011136</v>
          </cell>
          <cell r="BA2603">
            <v>5.4584192746156743</v>
          </cell>
          <cell r="BB2603">
            <v>50.641015536537722</v>
          </cell>
          <cell r="BC2603">
            <v>42.512269977566923</v>
          </cell>
          <cell r="BD2603">
            <v>6.8467144858953652</v>
          </cell>
          <cell r="BE2603">
            <v>0.82248051776515652</v>
          </cell>
          <cell r="BG2603">
            <v>-8.4</v>
          </cell>
          <cell r="BO2603">
            <v>5.36</v>
          </cell>
          <cell r="BP2603">
            <v>52.01</v>
          </cell>
          <cell r="BQ2603">
            <v>0.94</v>
          </cell>
          <cell r="BR2603">
            <v>16.010000000000002</v>
          </cell>
          <cell r="BS2603">
            <v>5.5998200000000002</v>
          </cell>
          <cell r="BT2603">
            <v>0.13</v>
          </cell>
          <cell r="BU2603">
            <v>2.9</v>
          </cell>
          <cell r="BV2603">
            <v>4.8</v>
          </cell>
          <cell r="BW2603">
            <v>5.51</v>
          </cell>
          <cell r="BX2603">
            <v>3.2</v>
          </cell>
          <cell r="CP2603">
            <v>2.1800000000000002</v>
          </cell>
          <cell r="CQ2603">
            <v>3.64</v>
          </cell>
          <cell r="CR2603">
            <v>91.099819999999994</v>
          </cell>
          <cell r="CT2603">
            <v>57.09122147551993</v>
          </cell>
          <cell r="CU2603">
            <v>1.0318351891364879</v>
          </cell>
          <cell r="CV2603">
            <v>17.574129125611886</v>
          </cell>
          <cell r="CW2603">
            <v>6.1469056689683903</v>
          </cell>
          <cell r="CX2603">
            <v>0.14270061126355682</v>
          </cell>
          <cell r="CY2603">
            <v>3.1833213281870369</v>
          </cell>
          <cell r="CZ2603">
            <v>5.268945646654406</v>
          </cell>
          <cell r="DA2603">
            <v>6.0483105235553705</v>
          </cell>
          <cell r="DB2603">
            <v>3.5126304311029375</v>
          </cell>
          <cell r="DC2603">
            <v>0</v>
          </cell>
          <cell r="DD2603">
            <v>0</v>
          </cell>
          <cell r="DE2603">
            <v>0.34118369565473156</v>
          </cell>
          <cell r="DF2603">
            <v>0.2581087805587281</v>
          </cell>
          <cell r="DH2603">
            <v>8.5299455535390201E-2</v>
          </cell>
          <cell r="EA2603">
            <v>0.74468085106382975</v>
          </cell>
        </row>
        <row r="2604">
          <cell r="D2604" t="str">
            <v>B10</v>
          </cell>
          <cell r="E2604" t="str">
            <v>Barclay &amp; Carmichael 2004 J Petrology</v>
          </cell>
          <cell r="F2604" t="str">
            <v>Jor46.20</v>
          </cell>
          <cell r="J2604">
            <v>1060</v>
          </cell>
          <cell r="K2604">
            <v>1333</v>
          </cell>
          <cell r="L2604">
            <v>7.5018754688672171</v>
          </cell>
          <cell r="M2604">
            <v>0.23200000000000001</v>
          </cell>
          <cell r="O2604">
            <v>9.8525770935928847E-2</v>
          </cell>
          <cell r="P2604">
            <v>0.82399044661625087</v>
          </cell>
          <cell r="Q2604">
            <v>3.3124164169670491E-2</v>
          </cell>
          <cell r="R2604">
            <v>46.002802251105464</v>
          </cell>
          <cell r="T2604">
            <v>51.2</v>
          </cell>
          <cell r="U2604">
            <v>2.5</v>
          </cell>
          <cell r="V2604">
            <v>2.1036004691589953</v>
          </cell>
          <cell r="W2604">
            <v>3.5600662189555119</v>
          </cell>
          <cell r="X2604">
            <v>5.9</v>
          </cell>
          <cell r="Y2604">
            <v>0.86</v>
          </cell>
          <cell r="AB2604">
            <v>15.5</v>
          </cell>
          <cell r="AC2604">
            <v>0.12</v>
          </cell>
          <cell r="AD2604">
            <v>22.29</v>
          </cell>
          <cell r="AF2604">
            <v>0.46</v>
          </cell>
          <cell r="AJ2604">
            <v>98.59366668811451</v>
          </cell>
          <cell r="AK2604">
            <v>1.9014742290640712</v>
          </cell>
          <cell r="AL2604">
            <v>0.10945813946207254</v>
          </cell>
          <cell r="AM2604">
            <v>9.8525770935928847E-2</v>
          </cell>
          <cell r="AN2604">
            <v>1.0932368526143696E-2</v>
          </cell>
          <cell r="AO2604">
            <v>7.2677416623925239E-2</v>
          </cell>
          <cell r="AP2604">
            <v>0.11057424697219359</v>
          </cell>
          <cell r="AQ2604">
            <v>0.18325166359611883</v>
          </cell>
          <cell r="AR2604">
            <v>2.4020074977764105E-2</v>
          </cell>
          <cell r="AS2604">
            <v>0</v>
          </cell>
          <cell r="AT2604">
            <v>0.85789445644760398</v>
          </cell>
          <cell r="AU2604">
            <v>3.7749634294097574E-3</v>
          </cell>
          <cell r="AV2604">
            <v>0.88700230885328923</v>
          </cell>
          <cell r="AW2604">
            <v>3.3124164169670491E-2</v>
          </cell>
          <cell r="AX2604">
            <v>0</v>
          </cell>
          <cell r="AY2604">
            <v>46.002802251105464</v>
          </cell>
          <cell r="AZ2604">
            <v>44.49317508913763</v>
          </cell>
          <cell r="BA2604">
            <v>5.7347372907098784</v>
          </cell>
          <cell r="BB2604">
            <v>50.567470932322763</v>
          </cell>
          <cell r="BC2604">
            <v>42.27302460675034</v>
          </cell>
          <cell r="BD2604">
            <v>7.1595044609269127</v>
          </cell>
          <cell r="BE2604">
            <v>0.82399044661625087</v>
          </cell>
          <cell r="BG2604">
            <v>-7.3</v>
          </cell>
          <cell r="BO2604">
            <v>5.66</v>
          </cell>
          <cell r="BP2604">
            <v>50.08</v>
          </cell>
          <cell r="BQ2604">
            <v>1.51</v>
          </cell>
          <cell r="BR2604">
            <v>15.07</v>
          </cell>
          <cell r="BS2604">
            <v>6.7737700000000007</v>
          </cell>
          <cell r="BT2604">
            <v>0.09</v>
          </cell>
          <cell r="BU2604">
            <v>4.46</v>
          </cell>
          <cell r="BV2604">
            <v>6.78</v>
          </cell>
          <cell r="BW2604">
            <v>4.7</v>
          </cell>
          <cell r="BX2604">
            <v>3.1</v>
          </cell>
          <cell r="CP2604">
            <v>3.23</v>
          </cell>
          <cell r="CQ2604">
            <v>3.87</v>
          </cell>
          <cell r="CR2604">
            <v>92.563769999999991</v>
          </cell>
          <cell r="CT2604">
            <v>54.103241473418812</v>
          </cell>
          <cell r="CU2604">
            <v>1.6313078000172205</v>
          </cell>
          <cell r="CV2604">
            <v>16.280667911430143</v>
          </cell>
          <cell r="CW2604">
            <v>7.3179495606110248</v>
          </cell>
          <cell r="CX2604">
            <v>9.723026622619195E-2</v>
          </cell>
          <cell r="CY2604">
            <v>4.8182998596535125</v>
          </cell>
          <cell r="CZ2604">
            <v>7.3246800557064606</v>
          </cell>
          <cell r="DA2604">
            <v>5.0775805695900242</v>
          </cell>
          <cell r="DB2604">
            <v>3.3490425033466118</v>
          </cell>
          <cell r="DC2604">
            <v>0</v>
          </cell>
          <cell r="DD2604">
            <v>0</v>
          </cell>
          <cell r="DE2604">
            <v>0.39701720793642742</v>
          </cell>
          <cell r="DF2604">
            <v>0.41645967666773159</v>
          </cell>
          <cell r="DH2604">
            <v>9.7872340425531917E-2</v>
          </cell>
          <cell r="EA2604">
            <v>0.56953642384105962</v>
          </cell>
        </row>
        <row r="2605">
          <cell r="D2605" t="str">
            <v>B10</v>
          </cell>
          <cell r="E2605" t="str">
            <v>Barclay &amp; Carmichael 2004 J Petrology</v>
          </cell>
          <cell r="F2605" t="str">
            <v>Jor46.42</v>
          </cell>
          <cell r="J2605">
            <v>1050</v>
          </cell>
          <cell r="K2605">
            <v>1323</v>
          </cell>
          <cell r="L2605">
            <v>7.5585789871504154</v>
          </cell>
          <cell r="M2605">
            <v>0.21</v>
          </cell>
          <cell r="O2605">
            <v>7.6336716308479602E-2</v>
          </cell>
          <cell r="P2605">
            <v>0.84209152147047039</v>
          </cell>
          <cell r="Q2605">
            <v>2.4913367086232503E-2</v>
          </cell>
          <cell r="R2605">
            <v>46.177465007531623</v>
          </cell>
          <cell r="T2605">
            <v>52.4</v>
          </cell>
          <cell r="U2605">
            <v>1.88</v>
          </cell>
          <cell r="V2605">
            <v>1.6856489550727873</v>
          </cell>
          <cell r="W2605">
            <v>3.5249733536453989</v>
          </cell>
          <cell r="X2605">
            <v>5.4</v>
          </cell>
          <cell r="Y2605">
            <v>0.7</v>
          </cell>
          <cell r="AB2605">
            <v>16.16</v>
          </cell>
          <cell r="AD2605">
            <v>22.9</v>
          </cell>
          <cell r="AF2605">
            <v>0.35</v>
          </cell>
          <cell r="AJ2605">
            <v>99.600622308718187</v>
          </cell>
          <cell r="AK2605">
            <v>1.9236632836915204</v>
          </cell>
          <cell r="AL2605">
            <v>8.1366041627541769E-2</v>
          </cell>
          <cell r="AM2605">
            <v>7.6336716308479602E-2</v>
          </cell>
          <cell r="AN2605">
            <v>5.0293253190621667E-3</v>
          </cell>
          <cell r="AO2605">
            <v>5.7567934077178862E-2</v>
          </cell>
          <cell r="AP2605">
            <v>0.10822535991208174</v>
          </cell>
          <cell r="AQ2605">
            <v>0.1657932939892606</v>
          </cell>
          <cell r="AR2605">
            <v>1.9326411999234832E-2</v>
          </cell>
          <cell r="AS2605">
            <v>0</v>
          </cell>
          <cell r="AT2605">
            <v>0.88413952490150327</v>
          </cell>
          <cell r="AU2605">
            <v>0</v>
          </cell>
          <cell r="AV2605">
            <v>0.90079807670470657</v>
          </cell>
          <cell r="AW2605">
            <v>2.4913367086232503E-2</v>
          </cell>
          <cell r="AX2605">
            <v>0</v>
          </cell>
          <cell r="AY2605">
            <v>46.177465007531623</v>
          </cell>
          <cell r="AZ2605">
            <v>45.323500381205335</v>
          </cell>
          <cell r="BA2605">
            <v>5.5479389882244829</v>
          </cell>
          <cell r="BB2605">
            <v>50.382763131159727</v>
          </cell>
          <cell r="BC2605">
            <v>42.742342010439152</v>
          </cell>
          <cell r="BD2605">
            <v>6.8748948584011131</v>
          </cell>
          <cell r="BE2605">
            <v>0.84209152147047039</v>
          </cell>
          <cell r="BG2605">
            <v>-8.98</v>
          </cell>
          <cell r="BH2605" t="str">
            <v>NNO+0.5</v>
          </cell>
          <cell r="BM2605" t="str">
            <v>diff</v>
          </cell>
          <cell r="BO2605">
            <v>10</v>
          </cell>
          <cell r="BP2605">
            <v>48.85</v>
          </cell>
          <cell r="BQ2605">
            <v>1.31</v>
          </cell>
          <cell r="BR2605">
            <v>15.05</v>
          </cell>
          <cell r="BS2605">
            <v>6.4</v>
          </cell>
          <cell r="BT2605">
            <v>0.08</v>
          </cell>
          <cell r="BU2605">
            <v>3.9</v>
          </cell>
          <cell r="BV2605">
            <v>6.53</v>
          </cell>
          <cell r="BW2605">
            <v>4.72</v>
          </cell>
          <cell r="BX2605">
            <v>3.16</v>
          </cell>
          <cell r="CR2605">
            <v>90</v>
          </cell>
          <cell r="CT2605">
            <v>54.277777777777779</v>
          </cell>
          <cell r="CU2605">
            <v>1.4555555555555555</v>
          </cell>
          <cell r="CV2605">
            <v>16.722222222222221</v>
          </cell>
          <cell r="CW2605">
            <v>7.1111111111111107</v>
          </cell>
          <cell r="CX2605">
            <v>8.8888888888888892E-2</v>
          </cell>
          <cell r="CY2605">
            <v>4.333333333333333</v>
          </cell>
          <cell r="CZ2605">
            <v>7.2555555555555555</v>
          </cell>
          <cell r="DA2605">
            <v>5.2444444444444445</v>
          </cell>
          <cell r="DB2605">
            <v>3.5111111111111111</v>
          </cell>
          <cell r="DC2605">
            <v>0</v>
          </cell>
          <cell r="DD2605">
            <v>0</v>
          </cell>
          <cell r="DE2605">
            <v>0.37864077669902912</v>
          </cell>
          <cell r="DF2605">
            <v>0.53819882751868264</v>
          </cell>
          <cell r="DH2605">
            <v>7.4152542372881353E-2</v>
          </cell>
          <cell r="EA2605">
            <v>0.53435114503816783</v>
          </cell>
        </row>
        <row r="2606">
          <cell r="D2606" t="str">
            <v>B10</v>
          </cell>
          <cell r="E2606" t="str">
            <v>Barclay &amp; Carmichael 2004 J Petrology</v>
          </cell>
          <cell r="F2606" t="str">
            <v>Jor46.40</v>
          </cell>
          <cell r="J2606">
            <v>997</v>
          </cell>
          <cell r="K2606">
            <v>1270</v>
          </cell>
          <cell r="L2606">
            <v>7.8740157480314963</v>
          </cell>
          <cell r="M2606">
            <v>0.159</v>
          </cell>
          <cell r="O2606">
            <v>0.14139136814980691</v>
          </cell>
          <cell r="P2606">
            <v>0.80778255291985224</v>
          </cell>
          <cell r="Q2606">
            <v>2.9374496784919234E-2</v>
          </cell>
          <cell r="R2606">
            <v>47.541204957511688</v>
          </cell>
          <cell r="T2606">
            <v>50.3</v>
          </cell>
          <cell r="U2606">
            <v>3.4</v>
          </cell>
          <cell r="V2606">
            <v>2.6866032928172094</v>
          </cell>
          <cell r="W2606">
            <v>3.291564746588199</v>
          </cell>
          <cell r="X2606">
            <v>6.28</v>
          </cell>
          <cell r="Y2606">
            <v>1.29</v>
          </cell>
          <cell r="AB2606">
            <v>14.81</v>
          </cell>
          <cell r="AC2606">
            <v>0.11</v>
          </cell>
          <cell r="AD2606">
            <v>23.11</v>
          </cell>
          <cell r="AF2606">
            <v>0.41</v>
          </cell>
          <cell r="AJ2606">
            <v>99.40816803940541</v>
          </cell>
          <cell r="AK2606">
            <v>1.8586086318501931</v>
          </cell>
          <cell r="AL2606">
            <v>0.14811070603601681</v>
          </cell>
          <cell r="AM2606">
            <v>0.14139136814980691</v>
          </cell>
          <cell r="AN2606">
            <v>6.7193378862099029E-3</v>
          </cell>
          <cell r="AO2606">
            <v>9.2350499177015877E-2</v>
          </cell>
          <cell r="AP2606">
            <v>0.10171799675895482</v>
          </cell>
          <cell r="AQ2606">
            <v>0.1940684959359707</v>
          </cell>
          <cell r="AR2606">
            <v>3.5848013935750392E-2</v>
          </cell>
          <cell r="AS2606">
            <v>0</v>
          </cell>
          <cell r="AT2606">
            <v>0.81556147722172667</v>
          </cell>
          <cell r="AU2606">
            <v>3.4428941422417268E-3</v>
          </cell>
          <cell r="AV2606">
            <v>0.91498528409318103</v>
          </cell>
          <cell r="AW2606">
            <v>2.9374496784919234E-2</v>
          </cell>
          <cell r="AX2606">
            <v>0</v>
          </cell>
          <cell r="AY2606">
            <v>47.541204957511688</v>
          </cell>
          <cell r="AZ2606">
            <v>42.375299382520488</v>
          </cell>
          <cell r="BA2606">
            <v>5.285108095019929</v>
          </cell>
          <cell r="BB2606">
            <v>52.723800948954455</v>
          </cell>
          <cell r="BC2606">
            <v>40.619285893397951</v>
          </cell>
          <cell r="BD2606">
            <v>6.6569131576475868</v>
          </cell>
          <cell r="BE2606">
            <v>0.80778255291985224</v>
          </cell>
          <cell r="BG2606">
            <v>-9.7200000000000006</v>
          </cell>
          <cell r="BH2606" t="str">
            <v>NNO+0.5</v>
          </cell>
          <cell r="BM2606" t="str">
            <v>diff</v>
          </cell>
          <cell r="BO2606">
            <v>9.6</v>
          </cell>
          <cell r="BP2606">
            <v>49.58</v>
          </cell>
          <cell r="BQ2606">
            <v>1.43</v>
          </cell>
          <cell r="BR2606">
            <v>15.65</v>
          </cell>
          <cell r="BS2606">
            <v>6.3</v>
          </cell>
          <cell r="BT2606">
            <v>0.11</v>
          </cell>
          <cell r="BU2606">
            <v>3.25</v>
          </cell>
          <cell r="BV2606">
            <v>5.79</v>
          </cell>
          <cell r="BW2606">
            <v>5.08</v>
          </cell>
          <cell r="BX2606">
            <v>3.21</v>
          </cell>
          <cell r="CR2606">
            <v>90.4</v>
          </cell>
          <cell r="CT2606">
            <v>54.845132743362832</v>
          </cell>
          <cell r="CU2606">
            <v>1.581858407079646</v>
          </cell>
          <cell r="CV2606">
            <v>17.311946902654867</v>
          </cell>
          <cell r="CW2606">
            <v>6.9690265486725664</v>
          </cell>
          <cell r="CX2606">
            <v>0.12168141592920355</v>
          </cell>
          <cell r="CY2606">
            <v>3.5951327433628317</v>
          </cell>
          <cell r="CZ2606">
            <v>6.4048672566371678</v>
          </cell>
          <cell r="DA2606">
            <v>5.6194690265486731</v>
          </cell>
          <cell r="DB2606">
            <v>3.5508849557522124</v>
          </cell>
          <cell r="DC2606">
            <v>0</v>
          </cell>
          <cell r="DD2606">
            <v>0</v>
          </cell>
          <cell r="DE2606">
            <v>0.34031413612565442</v>
          </cell>
          <cell r="DF2606">
            <v>0.47943329370011478</v>
          </cell>
          <cell r="DH2606">
            <v>8.070866141732283E-2</v>
          </cell>
          <cell r="EA2606">
            <v>0.90209790209790219</v>
          </cell>
        </row>
        <row r="2607">
          <cell r="D2607" t="str">
            <v>B9</v>
          </cell>
          <cell r="E2607" t="str">
            <v>Brugger et al 2003</v>
          </cell>
          <cell r="F2607">
            <v>17</v>
          </cell>
          <cell r="J2607">
            <v>1000</v>
          </cell>
          <cell r="K2607">
            <v>1273</v>
          </cell>
          <cell r="L2607">
            <v>7.8554595443833461</v>
          </cell>
          <cell r="M2607">
            <v>1E-4</v>
          </cell>
          <cell r="O2607">
            <v>0</v>
          </cell>
          <cell r="P2607">
            <v>0.73136351753305895</v>
          </cell>
          <cell r="Q2607">
            <v>6.1390685248680951E-2</v>
          </cell>
          <cell r="R2607">
            <v>27.417271663308643</v>
          </cell>
          <cell r="T2607">
            <v>56.162638941177363</v>
          </cell>
          <cell r="U2607">
            <v>6.9387528585043707</v>
          </cell>
          <cell r="V2607">
            <v>0</v>
          </cell>
          <cell r="W2607">
            <v>9.5497688474354483</v>
          </cell>
          <cell r="X2607">
            <v>9.5497688474354483</v>
          </cell>
          <cell r="Y2607">
            <v>0.71191398304609088</v>
          </cell>
          <cell r="AB2607">
            <v>14.589987207595851</v>
          </cell>
          <cell r="AD2607">
            <v>10.480935447725692</v>
          </cell>
          <cell r="AF2607">
            <v>0.85808462982954437</v>
          </cell>
          <cell r="AG2607">
            <v>0.70791808468564399</v>
          </cell>
          <cell r="AJ2607">
            <v>100</v>
          </cell>
          <cell r="AK2607">
            <v>2.072302973671456</v>
          </cell>
          <cell r="AL2607">
            <v>0.30183856943868181</v>
          </cell>
          <cell r="AM2607">
            <v>0</v>
          </cell>
          <cell r="AN2607">
            <v>0.30183856943868181</v>
          </cell>
          <cell r="AO2607">
            <v>0</v>
          </cell>
          <cell r="AP2607">
            <v>0.2946958603832448</v>
          </cell>
          <cell r="AQ2607">
            <v>0.2946958603832448</v>
          </cell>
          <cell r="AR2607">
            <v>1.9755530304624062E-2</v>
          </cell>
          <cell r="AS2607">
            <v>0</v>
          </cell>
          <cell r="AT2607">
            <v>0.80231024123406092</v>
          </cell>
          <cell r="AU2607">
            <v>0</v>
          </cell>
          <cell r="AV2607">
            <v>0.41438114815456212</v>
          </cell>
          <cell r="AW2607">
            <v>6.1390685248680951E-2</v>
          </cell>
          <cell r="AX2607">
            <v>3.3324991564689682E-2</v>
          </cell>
          <cell r="AY2607">
            <v>27.417271663308643</v>
          </cell>
          <cell r="AZ2607">
            <v>53.084359508469021</v>
          </cell>
          <cell r="BA2607">
            <v>19.498368828222343</v>
          </cell>
          <cell r="BB2607">
            <v>28.725640203830594</v>
          </cell>
          <cell r="BC2607">
            <v>48.072315433958906</v>
          </cell>
          <cell r="BD2607">
            <v>23.202044362210483</v>
          </cell>
          <cell r="BE2607">
            <v>0.73136351753305895</v>
          </cell>
          <cell r="BG2607">
            <v>-8.2200000000000006</v>
          </cell>
          <cell r="BH2607" t="str">
            <v>nno+2</v>
          </cell>
          <cell r="BP2607">
            <v>76.442665075570247</v>
          </cell>
          <cell r="BQ2607">
            <v>0.6827370545176612</v>
          </cell>
          <cell r="BR2607">
            <v>12.506872175128498</v>
          </cell>
          <cell r="BS2607">
            <v>1.8319465237304036</v>
          </cell>
          <cell r="BU2607">
            <v>0.42362770428590923</v>
          </cell>
          <cell r="BV2607">
            <v>1.3245954789647418</v>
          </cell>
          <cell r="BW2607">
            <v>3.0840919770091855</v>
          </cell>
          <cell r="BX2607">
            <v>3.7034640107933594</v>
          </cell>
          <cell r="CR2607">
            <v>100</v>
          </cell>
          <cell r="CT2607">
            <v>76.442665075570247</v>
          </cell>
          <cell r="CU2607">
            <v>0.6827370545176612</v>
          </cell>
          <cell r="CV2607">
            <v>12.506872175128498</v>
          </cell>
          <cell r="CW2607">
            <v>1.8319465237304036</v>
          </cell>
          <cell r="CX2607">
            <v>0</v>
          </cell>
          <cell r="CY2607">
            <v>0.42362770428590918</v>
          </cell>
          <cell r="CZ2607">
            <v>1.3245954789647418</v>
          </cell>
          <cell r="DA2607">
            <v>3.084091977009185</v>
          </cell>
          <cell r="DB2607">
            <v>3.703464010793359</v>
          </cell>
          <cell r="DC2607">
            <v>0</v>
          </cell>
          <cell r="DD2607">
            <v>0</v>
          </cell>
          <cell r="DE2607">
            <v>0.18781368355076161</v>
          </cell>
          <cell r="DF2607">
            <v>5.6799767084621242E-2</v>
          </cell>
          <cell r="DH2607">
            <v>0.27822926041968321</v>
          </cell>
          <cell r="DJ2607">
            <v>0.19115025355248239</v>
          </cell>
          <cell r="EA2607">
            <v>1.0427352350884815</v>
          </cell>
        </row>
        <row r="2608">
          <cell r="D2608" t="str">
            <v>B9</v>
          </cell>
          <cell r="E2608" t="str">
            <v>Brugger et al 2003</v>
          </cell>
          <cell r="F2608">
            <v>15</v>
          </cell>
          <cell r="J2608">
            <v>1050</v>
          </cell>
          <cell r="K2608">
            <v>1323</v>
          </cell>
          <cell r="L2608">
            <v>7.5585789871504154</v>
          </cell>
          <cell r="M2608">
            <v>1E-4</v>
          </cell>
          <cell r="O2608">
            <v>0</v>
          </cell>
          <cell r="P2608">
            <v>0.83277746515275597</v>
          </cell>
          <cell r="Q2608">
            <v>3.8099550402213675E-2</v>
          </cell>
          <cell r="R2608">
            <v>26.974068331575292</v>
          </cell>
          <cell r="T2608">
            <v>56.485225229313009</v>
          </cell>
          <cell r="U2608">
            <v>3.2644860025113709</v>
          </cell>
          <cell r="V2608">
            <v>0</v>
          </cell>
          <cell r="W2608">
            <v>7.0213821613767768</v>
          </cell>
          <cell r="X2608">
            <v>7.0213821613767768</v>
          </cell>
          <cell r="Y2608">
            <v>0.68140411860850736</v>
          </cell>
          <cell r="AB2608">
            <v>19.62232772302718</v>
          </cell>
          <cell r="AD2608">
            <v>12.105378929935126</v>
          </cell>
          <cell r="AF2608">
            <v>0.54202600343858542</v>
          </cell>
          <cell r="AG2608">
            <v>0.27776983178945525</v>
          </cell>
          <cell r="AJ2608">
            <v>100</v>
          </cell>
          <cell r="AK2608">
            <v>2.0477077759651645</v>
          </cell>
          <cell r="AL2608">
            <v>0.13951968783155128</v>
          </cell>
          <cell r="AM2608">
            <v>0</v>
          </cell>
          <cell r="AN2608">
            <v>0.13951968783155128</v>
          </cell>
          <cell r="AO2608">
            <v>0</v>
          </cell>
          <cell r="AP2608">
            <v>0.21287818451738824</v>
          </cell>
          <cell r="AQ2608">
            <v>0.21287818451738824</v>
          </cell>
          <cell r="AR2608">
            <v>1.8577757670895825E-2</v>
          </cell>
          <cell r="AS2608">
            <v>0</v>
          </cell>
          <cell r="AT2608">
            <v>1.0601451236859591</v>
          </cell>
          <cell r="AU2608">
            <v>0</v>
          </cell>
          <cell r="AV2608">
            <v>0.47022498609233931</v>
          </cell>
          <cell r="AW2608">
            <v>3.8099550402213675E-2</v>
          </cell>
          <cell r="AX2608">
            <v>1.2846933834488606E-2</v>
          </cell>
          <cell r="AY2608">
            <v>26.974068331575292</v>
          </cell>
          <cell r="AZ2608">
            <v>60.814350265249082</v>
          </cell>
          <cell r="BA2608">
            <v>12.211581403175618</v>
          </cell>
          <cell r="BB2608">
            <v>28.877858016094173</v>
          </cell>
          <cell r="BC2608">
            <v>56.273972277165207</v>
          </cell>
          <cell r="BD2608">
            <v>14.848169706740622</v>
          </cell>
          <cell r="BE2608">
            <v>0.83277746515275597</v>
          </cell>
          <cell r="BG2608">
            <v>-8.2200000000000006</v>
          </cell>
          <cell r="BH2608" t="str">
            <v>NNO+2</v>
          </cell>
          <cell r="BP2608">
            <v>76.937440794853458</v>
          </cell>
          <cell r="BQ2608">
            <v>0.646999555209542</v>
          </cell>
          <cell r="BR2608">
            <v>11.945396242299172</v>
          </cell>
          <cell r="BS2608">
            <v>2.3905311891701619</v>
          </cell>
          <cell r="BU2608">
            <v>0.73340654931258809</v>
          </cell>
          <cell r="BV2608">
            <v>1.9246757788499864</v>
          </cell>
          <cell r="BW2608">
            <v>2.9306155569174299</v>
          </cell>
          <cell r="BX2608">
            <v>2.490934333387671</v>
          </cell>
          <cell r="CR2608">
            <v>100</v>
          </cell>
          <cell r="CT2608">
            <v>76.937440794853444</v>
          </cell>
          <cell r="CU2608">
            <v>0.646999555209542</v>
          </cell>
          <cell r="CV2608">
            <v>11.94539624229917</v>
          </cell>
          <cell r="CW2608">
            <v>2.3905311891701619</v>
          </cell>
          <cell r="CX2608">
            <v>0</v>
          </cell>
          <cell r="CY2608">
            <v>0.73340654931258809</v>
          </cell>
          <cell r="CZ2608">
            <v>1.9246757788499862</v>
          </cell>
          <cell r="DA2608">
            <v>2.9306155569174295</v>
          </cell>
          <cell r="DB2608">
            <v>2.490934333387671</v>
          </cell>
          <cell r="DC2608">
            <v>0</v>
          </cell>
          <cell r="DD2608">
            <v>0</v>
          </cell>
          <cell r="DE2608">
            <v>0.23476989962955944</v>
          </cell>
          <cell r="DF2608">
            <v>7.7268218184691317E-2</v>
          </cell>
          <cell r="DH2608">
            <v>0.18495295370939607</v>
          </cell>
          <cell r="DJ2608">
            <v>0.11151230607178964</v>
          </cell>
          <cell r="EA2608">
            <v>1.0531755595841528</v>
          </cell>
        </row>
        <row r="2609">
          <cell r="D2609" t="str">
            <v>B8</v>
          </cell>
          <cell r="E2609" t="str">
            <v>Bulatov et al 2002  Experimental melting of a modally heterogeneous mantle Mineralogy and Petrology, v, 75 , 131-152.</v>
          </cell>
          <cell r="F2609" t="str">
            <v>A-17</v>
          </cell>
          <cell r="G2609">
            <v>22</v>
          </cell>
          <cell r="J2609">
            <v>1415</v>
          </cell>
          <cell r="K2609">
            <v>1688</v>
          </cell>
          <cell r="L2609">
            <v>5.9241706161137442</v>
          </cell>
          <cell r="M2609">
            <v>2</v>
          </cell>
          <cell r="O2609">
            <v>0.15523387363728403</v>
          </cell>
          <cell r="P2609">
            <v>0.90342250842928928</v>
          </cell>
          <cell r="Q2609">
            <v>4.2779393795122161E-2</v>
          </cell>
          <cell r="R2609">
            <v>28.522403373434813</v>
          </cell>
          <cell r="T2609">
            <v>51.84</v>
          </cell>
          <cell r="U2609">
            <v>7.37</v>
          </cell>
          <cell r="V2609">
            <v>0.12399409430797008</v>
          </cell>
          <cell r="W2609">
            <v>3.9520755346963625</v>
          </cell>
          <cell r="X2609">
            <v>4.09</v>
          </cell>
          <cell r="Y2609">
            <v>0</v>
          </cell>
          <cell r="Z2609">
            <v>1.42</v>
          </cell>
          <cell r="AB2609">
            <v>21.47</v>
          </cell>
          <cell r="AC2609">
            <v>0</v>
          </cell>
          <cell r="AD2609">
            <v>13.19</v>
          </cell>
          <cell r="AF2609">
            <v>0.62</v>
          </cell>
          <cell r="AJ2609">
            <v>99.986069629004334</v>
          </cell>
          <cell r="AK2609">
            <v>1.844766126362716</v>
          </cell>
          <cell r="AL2609">
            <v>0.30919423010313252</v>
          </cell>
          <cell r="AM2609">
            <v>0.15523387363728403</v>
          </cell>
          <cell r="AN2609">
            <v>0.15396035646584849</v>
          </cell>
          <cell r="AO2609">
            <v>4.1048100331391169E-3</v>
          </cell>
          <cell r="AP2609">
            <v>0.11761886675313024</v>
          </cell>
          <cell r="AQ2609">
            <v>0.12172367678626936</v>
          </cell>
          <cell r="AR2609">
            <v>0</v>
          </cell>
          <cell r="AS2609">
            <v>3.9948100933420806E-2</v>
          </cell>
          <cell r="AT2609">
            <v>1.1386494682042221</v>
          </cell>
          <cell r="AU2609">
            <v>0</v>
          </cell>
          <cell r="AV2609">
            <v>0.50293900381511669</v>
          </cell>
          <cell r="AW2609">
            <v>4.2779393795122161E-2</v>
          </cell>
          <cell r="AX2609">
            <v>0</v>
          </cell>
          <cell r="AY2609">
            <v>28.522403373434813</v>
          </cell>
          <cell r="AZ2609">
            <v>64.574469640868415</v>
          </cell>
          <cell r="BA2609">
            <v>6.6703372305805413</v>
          </cell>
          <cell r="BB2609">
            <v>31.032186873748358</v>
          </cell>
          <cell r="BC2609">
            <v>60.725358867055576</v>
          </cell>
          <cell r="BD2609">
            <v>8.2424542591960517</v>
          </cell>
          <cell r="BE2609">
            <v>0.90342250842928928</v>
          </cell>
          <cell r="BH2609" t="str">
            <v>CCO</v>
          </cell>
        </row>
        <row r="2610">
          <cell r="D2610" t="str">
            <v>B8</v>
          </cell>
          <cell r="E2610" t="str">
            <v>Bulatov et al 2002  Experimental melting of a modally heterogeneous mantle Mineralogy and Petrology, v, 75 , 131-152.</v>
          </cell>
          <cell r="F2610" t="str">
            <v>B-22</v>
          </cell>
          <cell r="G2610">
            <v>24</v>
          </cell>
          <cell r="J2610">
            <v>1375</v>
          </cell>
          <cell r="K2610">
            <v>1648</v>
          </cell>
          <cell r="L2610">
            <v>6.0679611650485441</v>
          </cell>
          <cell r="M2610">
            <v>1.5</v>
          </cell>
          <cell r="O2610">
            <v>0.11100136836369079</v>
          </cell>
          <cell r="P2610">
            <v>0.90424003578968515</v>
          </cell>
          <cell r="Q2610">
            <v>2.8468176520142809E-2</v>
          </cell>
          <cell r="R2610">
            <v>31.183733603248481</v>
          </cell>
          <cell r="T2610">
            <v>52.75</v>
          </cell>
          <cell r="U2610">
            <v>5.29</v>
          </cell>
          <cell r="V2610">
            <v>0</v>
          </cell>
          <cell r="W2610">
            <v>3.98</v>
          </cell>
          <cell r="X2610">
            <v>3.98</v>
          </cell>
          <cell r="Y2610">
            <v>0</v>
          </cell>
          <cell r="Z2610">
            <v>1.78</v>
          </cell>
          <cell r="AB2610">
            <v>21.09</v>
          </cell>
          <cell r="AC2610">
            <v>0</v>
          </cell>
          <cell r="AD2610">
            <v>14.7</v>
          </cell>
          <cell r="AF2610">
            <v>0.41</v>
          </cell>
          <cell r="AJ2610">
            <v>100</v>
          </cell>
          <cell r="AK2610">
            <v>1.8889986316363092</v>
          </cell>
          <cell r="AL2610">
            <v>0.22333275420998938</v>
          </cell>
          <cell r="AM2610">
            <v>0.11100136836369079</v>
          </cell>
          <cell r="AN2610">
            <v>0.11233138584629859</v>
          </cell>
          <cell r="AO2610">
            <v>0</v>
          </cell>
          <cell r="AP2610">
            <v>0.11919764716371399</v>
          </cell>
          <cell r="AQ2610">
            <v>0.11919764716371399</v>
          </cell>
          <cell r="AR2610">
            <v>0</v>
          </cell>
          <cell r="AS2610">
            <v>5.0391890675284302E-2</v>
          </cell>
          <cell r="AT2610">
            <v>1.1255568611183022</v>
          </cell>
          <cell r="AU2610">
            <v>0</v>
          </cell>
          <cell r="AV2610">
            <v>0.56405403867625792</v>
          </cell>
          <cell r="AW2610">
            <v>2.8468176520142809E-2</v>
          </cell>
          <cell r="AX2610">
            <v>0</v>
          </cell>
          <cell r="AY2610">
            <v>31.183733603248481</v>
          </cell>
          <cell r="AZ2610">
            <v>62.226423189511095</v>
          </cell>
          <cell r="BA2610">
            <v>6.5898432072404205</v>
          </cell>
          <cell r="BB2610">
            <v>33.729381834419151</v>
          </cell>
          <cell r="BC2610">
            <v>58.17522693383745</v>
          </cell>
          <cell r="BD2610">
            <v>8.0953912317433847</v>
          </cell>
          <cell r="BE2610">
            <v>0.90424003578968515</v>
          </cell>
          <cell r="BH2610" t="str">
            <v>CCO</v>
          </cell>
        </row>
        <row r="2611">
          <cell r="D2611" t="str">
            <v>B8</v>
          </cell>
          <cell r="E2611" t="str">
            <v>Bulatov et al 2002  Experimental melting of a modally heterogeneous mantle Mineralogy and Petrology, v, 75 , 131-152.</v>
          </cell>
          <cell r="F2611" t="str">
            <v>A-13</v>
          </cell>
          <cell r="G2611">
            <v>24</v>
          </cell>
          <cell r="J2611">
            <v>1350</v>
          </cell>
          <cell r="K2611">
            <v>1623</v>
          </cell>
          <cell r="L2611">
            <v>6.1614294516327792</v>
          </cell>
          <cell r="M2611">
            <v>1.5</v>
          </cell>
          <cell r="O2611">
            <v>0.15489908976969691</v>
          </cell>
          <cell r="P2611">
            <v>0.90281948816335578</v>
          </cell>
          <cell r="Q2611">
            <v>4.85515880156136E-2</v>
          </cell>
          <cell r="R2611">
            <v>34.608162436918043</v>
          </cell>
          <cell r="T2611">
            <v>51.58</v>
          </cell>
          <cell r="U2611">
            <v>7.28</v>
          </cell>
          <cell r="V2611">
            <v>0.52289515061049885</v>
          </cell>
          <cell r="W2611">
            <v>3.1683591205667421</v>
          </cell>
          <cell r="X2611">
            <v>3.75</v>
          </cell>
          <cell r="Y2611">
            <v>0</v>
          </cell>
          <cell r="Z2611">
            <v>1.2</v>
          </cell>
          <cell r="AB2611">
            <v>19.55</v>
          </cell>
          <cell r="AC2611">
            <v>0</v>
          </cell>
          <cell r="AD2611">
            <v>15.94</v>
          </cell>
          <cell r="AF2611">
            <v>0.7</v>
          </cell>
          <cell r="AJ2611">
            <v>99.941254271177243</v>
          </cell>
          <cell r="AK2611">
            <v>1.8451009102303031</v>
          </cell>
          <cell r="AL2611">
            <v>0.30701368545410179</v>
          </cell>
          <cell r="AM2611">
            <v>0.15489908976969691</v>
          </cell>
          <cell r="AN2611">
            <v>0.15211459568440489</v>
          </cell>
          <cell r="AO2611">
            <v>1.740079694988772E-2</v>
          </cell>
          <cell r="AP2611">
            <v>9.4786965068594339E-2</v>
          </cell>
          <cell r="AQ2611">
            <v>0.11218776201848206</v>
          </cell>
          <cell r="AR2611">
            <v>0</v>
          </cell>
          <cell r="AS2611">
            <v>3.3935285151018797E-2</v>
          </cell>
          <cell r="AT2611">
            <v>1.0422387778114823</v>
          </cell>
          <cell r="AU2611">
            <v>0</v>
          </cell>
          <cell r="AV2611">
            <v>0.61097199131899815</v>
          </cell>
          <cell r="AW2611">
            <v>4.85515880156136E-2</v>
          </cell>
          <cell r="AX2611">
            <v>0</v>
          </cell>
          <cell r="AY2611">
            <v>34.608162436918043</v>
          </cell>
          <cell r="AZ2611">
            <v>59.037025318762957</v>
          </cell>
          <cell r="BA2611">
            <v>5.3691539556739505</v>
          </cell>
          <cell r="BB2611">
            <v>37.72662819652583</v>
          </cell>
          <cell r="BC2611">
            <v>55.625880175298889</v>
          </cell>
          <cell r="BD2611">
            <v>6.6474916281752634</v>
          </cell>
          <cell r="BE2611">
            <v>0.90281948816335578</v>
          </cell>
          <cell r="BH2611" t="str">
            <v>CCO</v>
          </cell>
          <cell r="BP2611">
            <v>48.3</v>
          </cell>
          <cell r="BQ2611">
            <v>0.4</v>
          </cell>
          <cell r="BR2611">
            <v>15.4</v>
          </cell>
          <cell r="BS2611">
            <v>8</v>
          </cell>
          <cell r="BU2611">
            <v>14</v>
          </cell>
          <cell r="BV2611">
            <v>12.1</v>
          </cell>
          <cell r="BW2611">
            <v>1.5</v>
          </cell>
          <cell r="CA2611">
            <v>0.3</v>
          </cell>
          <cell r="CR2611">
            <v>100</v>
          </cell>
          <cell r="CT2611">
            <v>48.3</v>
          </cell>
          <cell r="CU2611">
            <v>0.4</v>
          </cell>
          <cell r="CV2611">
            <v>15.4</v>
          </cell>
          <cell r="CW2611">
            <v>8</v>
          </cell>
          <cell r="CX2611">
            <v>0</v>
          </cell>
          <cell r="CY2611">
            <v>14</v>
          </cell>
          <cell r="CZ2611">
            <v>12.1</v>
          </cell>
          <cell r="DA2611">
            <v>1.5</v>
          </cell>
          <cell r="DB2611">
            <v>0</v>
          </cell>
          <cell r="DC2611">
            <v>0</v>
          </cell>
          <cell r="DD2611">
            <v>0.3</v>
          </cell>
          <cell r="DE2611">
            <v>0.63636363636363635</v>
          </cell>
          <cell r="DF2611">
            <v>1.0188550151363915</v>
          </cell>
          <cell r="DH2611">
            <v>0.46666666666666662</v>
          </cell>
          <cell r="EM2611">
            <v>4</v>
          </cell>
        </row>
        <row r="2612">
          <cell r="D2612" t="str">
            <v>B8</v>
          </cell>
          <cell r="E2612" t="str">
            <v>Bulatov et al 2002  Experimental melting of a modally heterogeneous mantle Mineralogy and Petrology, v, 75 , 131-152.</v>
          </cell>
          <cell r="F2612" t="str">
            <v>B-21</v>
          </cell>
          <cell r="G2612">
            <v>23</v>
          </cell>
          <cell r="J2612">
            <v>1350</v>
          </cell>
          <cell r="K2612">
            <v>1623</v>
          </cell>
          <cell r="L2612">
            <v>6.1614294516327792</v>
          </cell>
          <cell r="M2612">
            <v>1.5</v>
          </cell>
          <cell r="O2612">
            <v>0.14062329368178239</v>
          </cell>
          <cell r="P2612">
            <v>0.90205870156966039</v>
          </cell>
          <cell r="Q2612">
            <v>4.1751459151293913E-2</v>
          </cell>
          <cell r="R2612">
            <v>36.490264712067393</v>
          </cell>
          <cell r="T2612">
            <v>51.81</v>
          </cell>
          <cell r="U2612">
            <v>6.82</v>
          </cell>
          <cell r="V2612">
            <v>0</v>
          </cell>
          <cell r="W2612">
            <v>3.68</v>
          </cell>
          <cell r="X2612">
            <v>3.68</v>
          </cell>
          <cell r="Y2612">
            <v>0</v>
          </cell>
          <cell r="Z2612">
            <v>1.22</v>
          </cell>
          <cell r="AB2612">
            <v>19.02</v>
          </cell>
          <cell r="AC2612">
            <v>0</v>
          </cell>
          <cell r="AD2612">
            <v>16.850000000000001</v>
          </cell>
          <cell r="AF2612">
            <v>0.6</v>
          </cell>
          <cell r="AJ2612">
            <v>100</v>
          </cell>
          <cell r="AK2612">
            <v>1.8593767063182176</v>
          </cell>
          <cell r="AL2612">
            <v>0.28855309623974412</v>
          </cell>
          <cell r="AM2612">
            <v>0.14062329368178239</v>
          </cell>
          <cell r="AN2612">
            <v>0.14792980255796173</v>
          </cell>
          <cell r="AO2612">
            <v>0</v>
          </cell>
          <cell r="AP2612">
            <v>0.1104528798805966</v>
          </cell>
          <cell r="AQ2612">
            <v>0.1104528798805966</v>
          </cell>
          <cell r="AR2612">
            <v>0</v>
          </cell>
          <cell r="AS2612">
            <v>3.4613466519327604E-2</v>
          </cell>
          <cell r="AT2612">
            <v>1.0172928377152943</v>
          </cell>
          <cell r="AU2612">
            <v>0</v>
          </cell>
          <cell r="AV2612">
            <v>0.64795955417552564</v>
          </cell>
          <cell r="AW2612">
            <v>4.1751459151293913E-2</v>
          </cell>
          <cell r="AX2612">
            <v>0</v>
          </cell>
          <cell r="AY2612">
            <v>36.490264712067393</v>
          </cell>
          <cell r="AZ2612">
            <v>57.28950935086533</v>
          </cell>
          <cell r="BA2612">
            <v>6.2202259370672746</v>
          </cell>
          <cell r="BB2612">
            <v>39.206359621984447</v>
          </cell>
          <cell r="BC2612">
            <v>53.203179337258319</v>
          </cell>
          <cell r="BD2612">
            <v>7.5904610407572317</v>
          </cell>
          <cell r="BE2612">
            <v>0.90205870156966039</v>
          </cell>
          <cell r="BH2612" t="str">
            <v>CCO</v>
          </cell>
        </row>
        <row r="2613">
          <cell r="D2613" t="str">
            <v>B8</v>
          </cell>
          <cell r="E2613" t="str">
            <v>Bulatov et al 2002  Experimental melting of a modally heterogeneous mantle Mineralogy and Petrology, v, 75 , 131-152.</v>
          </cell>
          <cell r="F2613" t="str">
            <v>B-38</v>
          </cell>
          <cell r="G2613">
            <v>46</v>
          </cell>
          <cell r="J2613">
            <v>1300</v>
          </cell>
          <cell r="K2613">
            <v>1573</v>
          </cell>
          <cell r="L2613">
            <v>6.3572790845518119</v>
          </cell>
          <cell r="M2613">
            <v>1</v>
          </cell>
          <cell r="O2613">
            <v>0.12021975158730314</v>
          </cell>
          <cell r="P2613">
            <v>0.90116260530729642</v>
          </cell>
          <cell r="Q2613">
            <v>2.1682747711885077E-2</v>
          </cell>
          <cell r="R2613">
            <v>37.881224253989664</v>
          </cell>
          <cell r="T2613">
            <v>52.11</v>
          </cell>
          <cell r="U2613">
            <v>5.63</v>
          </cell>
          <cell r="V2613">
            <v>0</v>
          </cell>
          <cell r="W2613">
            <v>3.69</v>
          </cell>
          <cell r="X2613">
            <v>3.69</v>
          </cell>
          <cell r="Y2613">
            <v>0</v>
          </cell>
          <cell r="Z2613">
            <v>1.61</v>
          </cell>
          <cell r="AB2613">
            <v>18.88</v>
          </cell>
          <cell r="AC2613">
            <v>0</v>
          </cell>
          <cell r="AD2613">
            <v>17.77</v>
          </cell>
          <cell r="AF2613">
            <v>0.31</v>
          </cell>
          <cell r="AJ2613">
            <v>100</v>
          </cell>
          <cell r="AK2613">
            <v>1.8797802484126969</v>
          </cell>
          <cell r="AL2613">
            <v>0.23943187917805805</v>
          </cell>
          <cell r="AM2613">
            <v>0.12021975158730314</v>
          </cell>
          <cell r="AN2613">
            <v>0.11921212759075492</v>
          </cell>
          <cell r="AO2613">
            <v>0</v>
          </cell>
          <cell r="AP2613">
            <v>0.11132374466119034</v>
          </cell>
          <cell r="AQ2613">
            <v>0.11132374466119034</v>
          </cell>
          <cell r="AR2613">
            <v>0</v>
          </cell>
          <cell r="AS2613">
            <v>4.5913812498603289E-2</v>
          </cell>
          <cell r="AT2613">
            <v>1.0150085004096978</v>
          </cell>
          <cell r="AU2613">
            <v>0</v>
          </cell>
          <cell r="AV2613">
            <v>0.68685906712786882</v>
          </cell>
          <cell r="AW2613">
            <v>2.1682747711885077E-2</v>
          </cell>
          <cell r="AX2613">
            <v>0</v>
          </cell>
          <cell r="AY2613">
            <v>37.881224253989664</v>
          </cell>
          <cell r="AZ2613">
            <v>55.979117789774378</v>
          </cell>
          <cell r="BA2613">
            <v>6.1396579562359683</v>
          </cell>
          <cell r="BB2613">
            <v>40.628026063247219</v>
          </cell>
          <cell r="BC2613">
            <v>51.893234824152465</v>
          </cell>
          <cell r="BD2613">
            <v>7.4787391126003095</v>
          </cell>
          <cell r="BE2613">
            <v>0.90116260530729642</v>
          </cell>
          <cell r="BH2613" t="str">
            <v>CCO</v>
          </cell>
          <cell r="BP2613">
            <v>50</v>
          </cell>
          <cell r="BQ2613">
            <v>0.5</v>
          </cell>
          <cell r="BR2613">
            <v>14.7</v>
          </cell>
          <cell r="BS2613">
            <v>7.5</v>
          </cell>
          <cell r="BU2613">
            <v>12.2</v>
          </cell>
          <cell r="BV2613">
            <v>13</v>
          </cell>
          <cell r="BW2613">
            <v>1.8</v>
          </cell>
          <cell r="CA2613">
            <v>0.3</v>
          </cell>
          <cell r="CR2613">
            <v>100</v>
          </cell>
          <cell r="CT2613">
            <v>50</v>
          </cell>
          <cell r="CU2613">
            <v>0.5</v>
          </cell>
          <cell r="CV2613">
            <v>14.7</v>
          </cell>
          <cell r="CW2613">
            <v>7.5</v>
          </cell>
          <cell r="CX2613">
            <v>0</v>
          </cell>
          <cell r="CY2613">
            <v>12.2</v>
          </cell>
          <cell r="CZ2613">
            <v>13</v>
          </cell>
          <cell r="DA2613">
            <v>1.8</v>
          </cell>
          <cell r="DB2613">
            <v>0</v>
          </cell>
          <cell r="DC2613">
            <v>0</v>
          </cell>
          <cell r="DD2613">
            <v>0.3</v>
          </cell>
          <cell r="DE2613">
            <v>0.61928934010152281</v>
          </cell>
          <cell r="DF2613">
            <v>0.96752181507100476</v>
          </cell>
          <cell r="DH2613">
            <v>0.17222222222222222</v>
          </cell>
          <cell r="EM2613">
            <v>5.3666666666666671</v>
          </cell>
        </row>
        <row r="2614">
          <cell r="D2614" t="str">
            <v>B8</v>
          </cell>
          <cell r="E2614" t="str">
            <v>Bulatov et al 2002  Experimental melting of a modally heterogeneous mantle Mineralogy and Petrology, v, 75 , 131-152.</v>
          </cell>
          <cell r="F2614" t="str">
            <v>A-7</v>
          </cell>
          <cell r="G2614">
            <v>66</v>
          </cell>
          <cell r="J2614">
            <v>1290</v>
          </cell>
          <cell r="K2614">
            <v>1563</v>
          </cell>
          <cell r="L2614">
            <v>6.3979526551503518</v>
          </cell>
          <cell r="M2614">
            <v>1</v>
          </cell>
          <cell r="O2614">
            <v>0.13499930210048827</v>
          </cell>
          <cell r="P2614">
            <v>0.9049200834135902</v>
          </cell>
          <cell r="Q2614">
            <v>2.7913107960560325E-2</v>
          </cell>
          <cell r="R2614">
            <v>38.052708600624015</v>
          </cell>
          <cell r="T2614">
            <v>51.82</v>
          </cell>
          <cell r="U2614">
            <v>6.36</v>
          </cell>
          <cell r="V2614">
            <v>0</v>
          </cell>
          <cell r="W2614">
            <v>3.52</v>
          </cell>
          <cell r="X2614">
            <v>3.52</v>
          </cell>
          <cell r="Y2614">
            <v>0</v>
          </cell>
          <cell r="Z2614">
            <v>1.35</v>
          </cell>
          <cell r="AB2614">
            <v>18.8</v>
          </cell>
          <cell r="AC2614">
            <v>0</v>
          </cell>
          <cell r="AD2614">
            <v>17.75</v>
          </cell>
          <cell r="AF2614">
            <v>0.4</v>
          </cell>
          <cell r="AJ2614">
            <v>100</v>
          </cell>
          <cell r="AK2614">
            <v>1.8650006978995117</v>
          </cell>
          <cell r="AL2614">
            <v>0.26985239450678883</v>
          </cell>
          <cell r="AM2614">
            <v>0.13499930210048827</v>
          </cell>
          <cell r="AN2614">
            <v>0.13485309240630056</v>
          </cell>
          <cell r="AO2614">
            <v>0</v>
          </cell>
          <cell r="AP2614">
            <v>0.10594968870550285</v>
          </cell>
          <cell r="AQ2614">
            <v>0.10594968870550285</v>
          </cell>
          <cell r="AR2614">
            <v>0</v>
          </cell>
          <cell r="AS2614">
            <v>3.8410223124843067E-2</v>
          </cell>
          <cell r="AT2614">
            <v>1.0083727939947686</v>
          </cell>
          <cell r="AU2614">
            <v>0</v>
          </cell>
          <cell r="AV2614">
            <v>0.68450109380802504</v>
          </cell>
          <cell r="AW2614">
            <v>2.7913107960560325E-2</v>
          </cell>
          <cell r="AX2614">
            <v>0</v>
          </cell>
          <cell r="AY2614">
            <v>38.052708600624015</v>
          </cell>
          <cell r="AZ2614">
            <v>56.057348100369303</v>
          </cell>
          <cell r="BA2614">
            <v>5.8899432990066884</v>
          </cell>
          <cell r="BB2614">
            <v>40.83143747649202</v>
          </cell>
          <cell r="BC2614">
            <v>51.990575009445251</v>
          </cell>
          <cell r="BD2614">
            <v>7.1779875140627487</v>
          </cell>
          <cell r="BE2614">
            <v>0.9049200834135902</v>
          </cell>
          <cell r="BH2614" t="str">
            <v>CCO</v>
          </cell>
          <cell r="BP2614">
            <v>49.5</v>
          </cell>
          <cell r="BQ2614">
            <v>0.5</v>
          </cell>
          <cell r="BR2614">
            <v>16.100000000000001</v>
          </cell>
          <cell r="BS2614">
            <v>7.2</v>
          </cell>
          <cell r="BU2614">
            <v>12.2</v>
          </cell>
          <cell r="BV2614">
            <v>12.7</v>
          </cell>
          <cell r="BW2614">
            <v>1.6</v>
          </cell>
          <cell r="CA2614">
            <v>0.2</v>
          </cell>
          <cell r="CR2614">
            <v>100</v>
          </cell>
          <cell r="CT2614">
            <v>49.5</v>
          </cell>
          <cell r="CU2614">
            <v>0.5</v>
          </cell>
          <cell r="CV2614">
            <v>16.100000000000001</v>
          </cell>
          <cell r="CW2614">
            <v>7.2</v>
          </cell>
          <cell r="CX2614">
            <v>0</v>
          </cell>
          <cell r="CY2614">
            <v>12.2</v>
          </cell>
          <cell r="CZ2614">
            <v>12.7</v>
          </cell>
          <cell r="DA2614">
            <v>1.6</v>
          </cell>
          <cell r="DB2614">
            <v>0</v>
          </cell>
          <cell r="DC2614">
            <v>0</v>
          </cell>
          <cell r="DD2614">
            <v>0.2</v>
          </cell>
          <cell r="DE2614">
            <v>0.62886597938144329</v>
          </cell>
          <cell r="DF2614">
            <v>0.90132381385254579</v>
          </cell>
          <cell r="DH2614">
            <v>0.25</v>
          </cell>
          <cell r="EM2614">
            <v>6.75</v>
          </cell>
        </row>
        <row r="2615">
          <cell r="D2615" t="str">
            <v>B8</v>
          </cell>
          <cell r="E2615" t="str">
            <v>Bulatov et al 2002  Experimental melting of a modally heterogeneous mantle Mineralogy and Petrology, v, 75 , 131-152.</v>
          </cell>
          <cell r="F2615" t="str">
            <v>A-12</v>
          </cell>
          <cell r="G2615">
            <v>43</v>
          </cell>
          <cell r="J2615">
            <v>1325</v>
          </cell>
          <cell r="K2615">
            <v>1598</v>
          </cell>
          <cell r="L2615">
            <v>6.2578222778473087</v>
          </cell>
          <cell r="M2615">
            <v>1.5</v>
          </cell>
          <cell r="O2615">
            <v>0.16363530934718851</v>
          </cell>
          <cell r="P2615">
            <v>0.89959724476666159</v>
          </cell>
          <cell r="Q2615">
            <v>5.3632177213207635E-2</v>
          </cell>
          <cell r="R2615">
            <v>38.344811298288519</v>
          </cell>
          <cell r="T2615">
            <v>51.12</v>
          </cell>
          <cell r="U2615">
            <v>8.07</v>
          </cell>
          <cell r="V2615">
            <v>2.3661426912311163E-2</v>
          </cell>
          <cell r="W2615">
            <v>3.5436802815213446</v>
          </cell>
          <cell r="X2615">
            <v>3.57</v>
          </cell>
          <cell r="Y2615">
            <v>0.1</v>
          </cell>
          <cell r="Z2615">
            <v>1.1599999999999999</v>
          </cell>
          <cell r="AB2615">
            <v>17.95</v>
          </cell>
          <cell r="AC2615">
            <v>0</v>
          </cell>
          <cell r="AD2615">
            <v>17.260000000000002</v>
          </cell>
          <cell r="AF2615">
            <v>0.77</v>
          </cell>
          <cell r="AJ2615">
            <v>99.997341708433652</v>
          </cell>
          <cell r="AK2615">
            <v>1.8363646906528115</v>
          </cell>
          <cell r="AL2615">
            <v>0.3417662660846375</v>
          </cell>
          <cell r="AM2615">
            <v>0.16363530934718851</v>
          </cell>
          <cell r="AN2615">
            <v>0.178130956737449</v>
          </cell>
          <cell r="AO2615">
            <v>7.9072370687249816E-4</v>
          </cell>
          <cell r="AP2615">
            <v>0.10646284117544597</v>
          </cell>
          <cell r="AQ2615">
            <v>0.10725356488231846</v>
          </cell>
          <cell r="AR2615">
            <v>2.7016153373771072E-3</v>
          </cell>
          <cell r="AS2615">
            <v>3.294257544131822E-2</v>
          </cell>
          <cell r="AT2615">
            <v>0.96097971848783081</v>
          </cell>
          <cell r="AU2615">
            <v>0</v>
          </cell>
          <cell r="AV2615">
            <v>0.66435939190049886</v>
          </cell>
          <cell r="AW2615">
            <v>5.3632177213207635E-2</v>
          </cell>
          <cell r="AX2615">
            <v>0</v>
          </cell>
          <cell r="AY2615">
            <v>38.344811298288519</v>
          </cell>
          <cell r="AZ2615">
            <v>55.464837881628249</v>
          </cell>
          <cell r="BA2615">
            <v>6.144712643369302</v>
          </cell>
          <cell r="BB2615">
            <v>41.114285091730721</v>
          </cell>
          <cell r="BC2615">
            <v>51.402810341138462</v>
          </cell>
          <cell r="BD2615">
            <v>7.4829045671307961</v>
          </cell>
          <cell r="BE2615">
            <v>0.89959724476666159</v>
          </cell>
          <cell r="BH2615" t="str">
            <v>CCO</v>
          </cell>
          <cell r="BP2615">
            <v>48</v>
          </cell>
          <cell r="BQ2615">
            <v>0.8</v>
          </cell>
          <cell r="BR2615">
            <v>16.5</v>
          </cell>
          <cell r="BS2615">
            <v>7.7</v>
          </cell>
          <cell r="BU2615">
            <v>12.5</v>
          </cell>
          <cell r="BV2615">
            <v>11.7</v>
          </cell>
          <cell r="BW2615">
            <v>2.6</v>
          </cell>
          <cell r="CA2615">
            <v>0.2</v>
          </cell>
          <cell r="CR2615">
            <v>100</v>
          </cell>
          <cell r="CT2615">
            <v>48</v>
          </cell>
          <cell r="CU2615">
            <v>0.8</v>
          </cell>
          <cell r="CV2615">
            <v>16.5</v>
          </cell>
          <cell r="CW2615">
            <v>7.7</v>
          </cell>
          <cell r="CX2615">
            <v>0</v>
          </cell>
          <cell r="CY2615">
            <v>12.5</v>
          </cell>
          <cell r="CZ2615">
            <v>11.7</v>
          </cell>
          <cell r="DA2615">
            <v>2.6</v>
          </cell>
          <cell r="DB2615">
            <v>0</v>
          </cell>
          <cell r="DC2615">
            <v>0</v>
          </cell>
          <cell r="DD2615">
            <v>0.2</v>
          </cell>
          <cell r="DE2615">
            <v>0.61881188118811881</v>
          </cell>
          <cell r="DF2615">
            <v>0.94408462031758056</v>
          </cell>
          <cell r="DH2615">
            <v>0.29615384615384616</v>
          </cell>
          <cell r="EA2615">
            <v>0.125</v>
          </cell>
          <cell r="EM2615">
            <v>5.8</v>
          </cell>
        </row>
        <row r="2616">
          <cell r="D2616" t="str">
            <v>B8</v>
          </cell>
          <cell r="E2616" t="str">
            <v>Bulatov et al 2002  Experimental melting of a modally heterogeneous mantle Mineralogy and Petrology, v, 75 , 131-152.</v>
          </cell>
          <cell r="F2616" t="str">
            <v>A-39</v>
          </cell>
          <cell r="G2616">
            <v>67</v>
          </cell>
          <cell r="J2616">
            <v>1275</v>
          </cell>
          <cell r="K2616">
            <v>1548</v>
          </cell>
          <cell r="L2616">
            <v>6.4599483204134369</v>
          </cell>
          <cell r="M2616">
            <v>1</v>
          </cell>
          <cell r="O2616">
            <v>0.14663381490593475</v>
          </cell>
          <cell r="P2616">
            <v>0.8985891673545221</v>
          </cell>
          <cell r="Q2616">
            <v>3.4923074805442079E-2</v>
          </cell>
          <cell r="R2616">
            <v>39.837611346658278</v>
          </cell>
          <cell r="T2616">
            <v>51.45</v>
          </cell>
          <cell r="U2616">
            <v>6.8</v>
          </cell>
          <cell r="V2616">
            <v>0.26665375025908594</v>
          </cell>
          <cell r="W2616">
            <v>3.3333884869198154</v>
          </cell>
          <cell r="X2616">
            <v>3.63</v>
          </cell>
          <cell r="Y2616">
            <v>0</v>
          </cell>
          <cell r="Z2616">
            <v>1.07</v>
          </cell>
          <cell r="AB2616">
            <v>18.05</v>
          </cell>
          <cell r="AC2616">
            <v>0</v>
          </cell>
          <cell r="AD2616">
            <v>18.5</v>
          </cell>
          <cell r="AF2616">
            <v>0.5</v>
          </cell>
          <cell r="AJ2616">
            <v>99.970042237178902</v>
          </cell>
          <cell r="AK2616">
            <v>1.8533661850940653</v>
          </cell>
          <cell r="AL2616">
            <v>0.28878347564485374</v>
          </cell>
          <cell r="AM2616">
            <v>0.14663381490593475</v>
          </cell>
          <cell r="AN2616">
            <v>0.14214966073891899</v>
          </cell>
          <cell r="AO2616">
            <v>8.9359204055270425E-3</v>
          </cell>
          <cell r="AP2616">
            <v>0.10042393125772986</v>
          </cell>
          <cell r="AQ2616">
            <v>0.1093598516632569</v>
          </cell>
          <cell r="AR2616">
            <v>0</v>
          </cell>
          <cell r="AS2616">
            <v>3.0471308566929024E-2</v>
          </cell>
          <cell r="AT2616">
            <v>0.96902446695848088</v>
          </cell>
          <cell r="AU2616">
            <v>0</v>
          </cell>
          <cell r="AV2616">
            <v>0.7140716372669732</v>
          </cell>
          <cell r="AW2616">
            <v>3.4923074805442079E-2</v>
          </cell>
          <cell r="AX2616">
            <v>0</v>
          </cell>
          <cell r="AY2616">
            <v>39.837611346658278</v>
          </cell>
          <cell r="AZ2616">
            <v>54.06127072606548</v>
          </cell>
          <cell r="BA2616">
            <v>5.6025885003092881</v>
          </cell>
          <cell r="BB2616">
            <v>42.86938094170263</v>
          </cell>
          <cell r="BC2616">
            <v>50.283227900907256</v>
          </cell>
          <cell r="BD2616">
            <v>6.8473911573901081</v>
          </cell>
          <cell r="BE2616">
            <v>0.8985891673545221</v>
          </cell>
          <cell r="BH2616" t="str">
            <v>CCO</v>
          </cell>
          <cell r="BP2616">
            <v>49.3</v>
          </cell>
          <cell r="BQ2616">
            <v>0.6</v>
          </cell>
          <cell r="BR2616">
            <v>16.8</v>
          </cell>
          <cell r="BS2616">
            <v>7.1</v>
          </cell>
          <cell r="BU2616">
            <v>11.4</v>
          </cell>
          <cell r="BV2616">
            <v>12.8</v>
          </cell>
          <cell r="BW2616">
            <v>1.8</v>
          </cell>
          <cell r="CA2616">
            <v>0.2</v>
          </cell>
          <cell r="CR2616">
            <v>100</v>
          </cell>
          <cell r="CT2616">
            <v>49.3</v>
          </cell>
          <cell r="CU2616">
            <v>0.6</v>
          </cell>
          <cell r="CV2616">
            <v>16.8</v>
          </cell>
          <cell r="CW2616">
            <v>7.1</v>
          </cell>
          <cell r="CX2616">
            <v>0</v>
          </cell>
          <cell r="CY2616">
            <v>11.4</v>
          </cell>
          <cell r="CZ2616">
            <v>12.8</v>
          </cell>
          <cell r="DA2616">
            <v>1.8</v>
          </cell>
          <cell r="DB2616">
            <v>0</v>
          </cell>
          <cell r="DC2616">
            <v>0</v>
          </cell>
          <cell r="DD2616">
            <v>0.2</v>
          </cell>
          <cell r="DE2616">
            <v>0.61621621621621625</v>
          </cell>
          <cell r="DF2616">
            <v>0.85736706986925726</v>
          </cell>
          <cell r="DH2616">
            <v>0.27777777777777779</v>
          </cell>
          <cell r="EM2616">
            <v>5.35</v>
          </cell>
        </row>
        <row r="2617">
          <cell r="D2617" t="str">
            <v>B8</v>
          </cell>
          <cell r="E2617" t="str">
            <v>Bulatov et al 2002  Experimental melting of a modally heterogeneous mantle Mineralogy and Petrology, v, 75 , 131-152.</v>
          </cell>
          <cell r="F2617" t="str">
            <v>B-15</v>
          </cell>
          <cell r="G2617">
            <v>48</v>
          </cell>
          <cell r="J2617">
            <v>1285</v>
          </cell>
          <cell r="K2617">
            <v>1558</v>
          </cell>
          <cell r="L2617">
            <v>6.4184852374839538</v>
          </cell>
          <cell r="M2617">
            <v>1</v>
          </cell>
          <cell r="O2617">
            <v>0.12357110576204255</v>
          </cell>
          <cell r="P2617">
            <v>0.90060616999834553</v>
          </cell>
          <cell r="Q2617">
            <v>2.9425895857292727E-2</v>
          </cell>
          <cell r="R2617">
            <v>40.009722103315426</v>
          </cell>
          <cell r="T2617">
            <v>51.93</v>
          </cell>
          <cell r="U2617">
            <v>5.97</v>
          </cell>
          <cell r="V2617">
            <v>0</v>
          </cell>
          <cell r="W2617">
            <v>3.54</v>
          </cell>
          <cell r="X2617">
            <v>3.54</v>
          </cell>
          <cell r="Y2617">
            <v>0</v>
          </cell>
          <cell r="Z2617">
            <v>1.6</v>
          </cell>
          <cell r="AB2617">
            <v>18</v>
          </cell>
          <cell r="AC2617">
            <v>0</v>
          </cell>
          <cell r="AD2617">
            <v>18.54</v>
          </cell>
          <cell r="AF2617">
            <v>0.42</v>
          </cell>
          <cell r="AJ2617">
            <v>100</v>
          </cell>
          <cell r="AK2617">
            <v>1.8764288942379574</v>
          </cell>
          <cell r="AL2617">
            <v>0.25431717503876006</v>
          </cell>
          <cell r="AM2617">
            <v>0.12357110576204255</v>
          </cell>
          <cell r="AN2617">
            <v>0.1307460692767175</v>
          </cell>
          <cell r="AO2617">
            <v>0</v>
          </cell>
          <cell r="AP2617">
            <v>0.10697750943888691</v>
          </cell>
          <cell r="AQ2617">
            <v>0.10697750943888691</v>
          </cell>
          <cell r="AR2617">
            <v>0</v>
          </cell>
          <cell r="AS2617">
            <v>4.5705161025847915E-2</v>
          </cell>
          <cell r="AT2617">
            <v>0.96932178838579819</v>
          </cell>
          <cell r="AU2617">
            <v>0</v>
          </cell>
          <cell r="AV2617">
            <v>0.71782357601545721</v>
          </cell>
          <cell r="AW2617">
            <v>2.9425895857292727E-2</v>
          </cell>
          <cell r="AX2617">
            <v>0</v>
          </cell>
          <cell r="AY2617">
            <v>40.009722103315426</v>
          </cell>
          <cell r="AZ2617">
            <v>54.027614413669504</v>
          </cell>
          <cell r="BA2617">
            <v>5.9626634830150822</v>
          </cell>
          <cell r="BB2617">
            <v>42.800363263064995</v>
          </cell>
          <cell r="BC2617">
            <v>49.955198566982681</v>
          </cell>
          <cell r="BD2617">
            <v>7.2444381699523319</v>
          </cell>
          <cell r="BE2617">
            <v>0.90060616999834553</v>
          </cell>
          <cell r="BH2617" t="str">
            <v>CCO</v>
          </cell>
          <cell r="BP2617">
            <v>49.6</v>
          </cell>
          <cell r="BQ2617">
            <v>0.7</v>
          </cell>
          <cell r="BR2617">
            <v>16.100000000000001</v>
          </cell>
          <cell r="BS2617">
            <v>7.2</v>
          </cell>
          <cell r="BU2617">
            <v>11.3</v>
          </cell>
          <cell r="BV2617">
            <v>12.7</v>
          </cell>
          <cell r="BW2617">
            <v>2.1</v>
          </cell>
          <cell r="CA2617">
            <v>0.3</v>
          </cell>
          <cell r="CR2617">
            <v>100</v>
          </cell>
          <cell r="CT2617">
            <v>49.6</v>
          </cell>
          <cell r="CU2617">
            <v>0.7</v>
          </cell>
          <cell r="CV2617">
            <v>16.100000000000001</v>
          </cell>
          <cell r="CW2617">
            <v>7.2</v>
          </cell>
          <cell r="CX2617">
            <v>0</v>
          </cell>
          <cell r="CY2617">
            <v>11.3</v>
          </cell>
          <cell r="CZ2617">
            <v>12.7</v>
          </cell>
          <cell r="DA2617">
            <v>2.1</v>
          </cell>
          <cell r="DB2617">
            <v>0</v>
          </cell>
          <cell r="DC2617">
            <v>0</v>
          </cell>
          <cell r="DD2617">
            <v>0.3</v>
          </cell>
          <cell r="DE2617">
            <v>0.61081081081081079</v>
          </cell>
          <cell r="DF2617">
            <v>0.88726114490820407</v>
          </cell>
          <cell r="DH2617">
            <v>0.2</v>
          </cell>
          <cell r="EM2617">
            <v>5.3333333333333339</v>
          </cell>
        </row>
        <row r="2618">
          <cell r="D2618" t="str">
            <v>B8</v>
          </cell>
          <cell r="E2618" t="str">
            <v>Bulatov et al 2002  Experimental melting of a modally heterogeneous mantle Mineralogy and Petrology, v, 75 , 131-152.</v>
          </cell>
          <cell r="F2618" t="str">
            <v>A-47</v>
          </cell>
          <cell r="G2618">
            <v>69</v>
          </cell>
          <cell r="J2618">
            <v>1250</v>
          </cell>
          <cell r="K2618">
            <v>1523</v>
          </cell>
          <cell r="L2618">
            <v>6.5659881812212735</v>
          </cell>
          <cell r="M2618">
            <v>0.75</v>
          </cell>
          <cell r="O2618">
            <v>0.1216288232017555</v>
          </cell>
          <cell r="P2618">
            <v>0.90312007947180983</v>
          </cell>
          <cell r="Q2618">
            <v>8.7281149985347362E-2</v>
          </cell>
          <cell r="R2618">
            <v>42.557114724158119</v>
          </cell>
          <cell r="T2618">
            <v>52.16</v>
          </cell>
          <cell r="U2618">
            <v>6.3</v>
          </cell>
          <cell r="V2618">
            <v>0.53658736472134372</v>
          </cell>
          <cell r="W2618">
            <v>2.6031286265613529</v>
          </cell>
          <cell r="X2618">
            <v>3.2</v>
          </cell>
          <cell r="Y2618">
            <v>0.37</v>
          </cell>
          <cell r="Z2618">
            <v>0.88</v>
          </cell>
          <cell r="AB2618">
            <v>16.739999999999998</v>
          </cell>
          <cell r="AC2618">
            <v>0</v>
          </cell>
          <cell r="AD2618">
            <v>19.100000000000001</v>
          </cell>
          <cell r="AF2618">
            <v>1.25</v>
          </cell>
          <cell r="AJ2618">
            <v>99.939715991282682</v>
          </cell>
          <cell r="AK2618">
            <v>1.8783711767982445</v>
          </cell>
          <cell r="AL2618">
            <v>0.26746807535309663</v>
          </cell>
          <cell r="AM2618">
            <v>0.1216288232017555</v>
          </cell>
          <cell r="AN2618">
            <v>0.14583925215134114</v>
          </cell>
          <cell r="AO2618">
            <v>1.797628788086314E-2</v>
          </cell>
          <cell r="AP2618">
            <v>7.8399788739060394E-2</v>
          </cell>
          <cell r="AQ2618">
            <v>9.6376076619923534E-2</v>
          </cell>
          <cell r="AR2618">
            <v>1.0020767400275172E-2</v>
          </cell>
          <cell r="AS2618">
            <v>2.5052898354346976E-2</v>
          </cell>
          <cell r="AT2618">
            <v>0.8984232181614954</v>
          </cell>
          <cell r="AU2618">
            <v>0</v>
          </cell>
          <cell r="AV2618">
            <v>0.73700663732727101</v>
          </cell>
          <cell r="AW2618">
            <v>8.7281149985347362E-2</v>
          </cell>
          <cell r="AX2618">
            <v>0</v>
          </cell>
          <cell r="AY2618">
            <v>42.557114724158119</v>
          </cell>
          <cell r="AZ2618">
            <v>51.877823115408376</v>
          </cell>
          <cell r="BA2618">
            <v>4.5270539432555745</v>
          </cell>
          <cell r="BB2618">
            <v>45.988489714698702</v>
          </cell>
          <cell r="BC2618">
            <v>48.455345327216442</v>
          </cell>
          <cell r="BD2618">
            <v>5.5561649580848496</v>
          </cell>
          <cell r="BE2618">
            <v>0.90312007947180983</v>
          </cell>
          <cell r="BH2618" t="str">
            <v>CCO</v>
          </cell>
          <cell r="BP2618">
            <v>49.9</v>
          </cell>
          <cell r="BQ2618">
            <v>0.5</v>
          </cell>
          <cell r="BR2618">
            <v>17.100000000000001</v>
          </cell>
          <cell r="BS2618">
            <v>6.9</v>
          </cell>
          <cell r="BU2618">
            <v>10.6</v>
          </cell>
          <cell r="BV2618">
            <v>13</v>
          </cell>
          <cell r="BW2618">
            <v>1.8</v>
          </cell>
          <cell r="CA2618">
            <v>0.2</v>
          </cell>
          <cell r="CR2618">
            <v>100</v>
          </cell>
          <cell r="CT2618">
            <v>49.9</v>
          </cell>
          <cell r="CU2618">
            <v>0.5</v>
          </cell>
          <cell r="CV2618">
            <v>17.100000000000001</v>
          </cell>
          <cell r="CW2618">
            <v>6.9</v>
          </cell>
          <cell r="CX2618">
            <v>0</v>
          </cell>
          <cell r="CY2618">
            <v>10.6</v>
          </cell>
          <cell r="CZ2618">
            <v>13</v>
          </cell>
          <cell r="DA2618">
            <v>1.8</v>
          </cell>
          <cell r="DB2618">
            <v>0</v>
          </cell>
          <cell r="DC2618">
            <v>0</v>
          </cell>
          <cell r="DD2618">
            <v>0.2</v>
          </cell>
          <cell r="DE2618">
            <v>0.60571428571428565</v>
          </cell>
          <cell r="DF2618">
            <v>0.80366129657808683</v>
          </cell>
          <cell r="DH2618">
            <v>0.69444444444444442</v>
          </cell>
          <cell r="EA2618">
            <v>0.74</v>
          </cell>
          <cell r="EM2618">
            <v>4.4000000000000004</v>
          </cell>
        </row>
        <row r="2619">
          <cell r="D2619" t="str">
            <v>B8</v>
          </cell>
          <cell r="E2619" t="str">
            <v>Bulatov et al 2002  Experimental melting of a modally heterogeneous mantle Mineralogy and Petrology, v, 75 , 131-152.</v>
          </cell>
          <cell r="F2619" t="str">
            <v>B-37</v>
          </cell>
          <cell r="G2619">
            <v>68</v>
          </cell>
          <cell r="J2619">
            <v>1260</v>
          </cell>
          <cell r="K2619">
            <v>1533</v>
          </cell>
          <cell r="L2619">
            <v>6.5231572080887146</v>
          </cell>
          <cell r="M2619">
            <v>0.75</v>
          </cell>
          <cell r="O2619">
            <v>0.12308521818592078</v>
          </cell>
          <cell r="P2619">
            <v>0.90312395091325204</v>
          </cell>
          <cell r="Q2619">
            <v>4.9084215118607444E-2</v>
          </cell>
          <cell r="R2619">
            <v>42.884493197497342</v>
          </cell>
          <cell r="T2619">
            <v>51.9</v>
          </cell>
          <cell r="U2619">
            <v>6.11</v>
          </cell>
          <cell r="V2619">
            <v>0</v>
          </cell>
          <cell r="W2619">
            <v>3.24</v>
          </cell>
          <cell r="X2619">
            <v>3.24</v>
          </cell>
          <cell r="Y2619">
            <v>0.3</v>
          </cell>
          <cell r="Z2619">
            <v>1.2</v>
          </cell>
          <cell r="AB2619">
            <v>16.95</v>
          </cell>
          <cell r="AC2619">
            <v>0</v>
          </cell>
          <cell r="AD2619">
            <v>19.600000000000001</v>
          </cell>
          <cell r="AF2619">
            <v>0.7</v>
          </cell>
          <cell r="AJ2619">
            <v>100</v>
          </cell>
          <cell r="AK2619">
            <v>1.8769147818140792</v>
          </cell>
          <cell r="AL2619">
            <v>0.26049895021233965</v>
          </cell>
          <cell r="AM2619">
            <v>0.12308521818592078</v>
          </cell>
          <cell r="AN2619">
            <v>0.13741373202641888</v>
          </cell>
          <cell r="AO2619">
            <v>0</v>
          </cell>
          <cell r="AP2619">
            <v>9.799358327468087E-2</v>
          </cell>
          <cell r="AQ2619">
            <v>9.799358327468087E-2</v>
          </cell>
          <cell r="AR2619">
            <v>8.1593183125733774E-3</v>
          </cell>
          <cell r="AS2619">
            <v>3.4307566539908581E-2</v>
          </cell>
          <cell r="AT2619">
            <v>0.91354212858049677</v>
          </cell>
          <cell r="AU2619">
            <v>0</v>
          </cell>
          <cell r="AV2619">
            <v>0.75949945614731418</v>
          </cell>
          <cell r="AW2619">
            <v>4.9084215118607444E-2</v>
          </cell>
          <cell r="AX2619">
            <v>0</v>
          </cell>
          <cell r="AY2619">
            <v>42.884493197497342</v>
          </cell>
          <cell r="AZ2619">
            <v>51.582382161888916</v>
          </cell>
          <cell r="BA2619">
            <v>5.5331246406137424</v>
          </cell>
          <cell r="BB2619">
            <v>45.741856976098106</v>
          </cell>
          <cell r="BC2619">
            <v>47.555185715517446</v>
          </cell>
          <cell r="BD2619">
            <v>6.7029573083844625</v>
          </cell>
          <cell r="BE2619">
            <v>0.90312395091325204</v>
          </cell>
          <cell r="BH2619" t="str">
            <v>CCO</v>
          </cell>
          <cell r="BP2619">
            <v>50.4</v>
          </cell>
          <cell r="BQ2619">
            <v>0.6</v>
          </cell>
          <cell r="BR2619">
            <v>16.2</v>
          </cell>
          <cell r="BS2619">
            <v>6.6</v>
          </cell>
          <cell r="BU2619">
            <v>10.7</v>
          </cell>
          <cell r="BV2619">
            <v>13.2</v>
          </cell>
          <cell r="BW2619">
            <v>2.1</v>
          </cell>
          <cell r="CA2619">
            <v>0.2</v>
          </cell>
          <cell r="CR2619">
            <v>100</v>
          </cell>
          <cell r="CT2619">
            <v>50.4</v>
          </cell>
          <cell r="CU2619">
            <v>0.6</v>
          </cell>
          <cell r="CV2619">
            <v>16.2</v>
          </cell>
          <cell r="CW2619">
            <v>6.6</v>
          </cell>
          <cell r="CX2619">
            <v>0</v>
          </cell>
          <cell r="CY2619">
            <v>10.7</v>
          </cell>
          <cell r="CZ2619">
            <v>13.2</v>
          </cell>
          <cell r="DA2619">
            <v>2.1</v>
          </cell>
          <cell r="DB2619">
            <v>0</v>
          </cell>
          <cell r="DC2619">
            <v>0</v>
          </cell>
          <cell r="DD2619">
            <v>0.2</v>
          </cell>
          <cell r="DE2619">
            <v>0.61849710982658956</v>
          </cell>
          <cell r="DF2619">
            <v>0.84134982707542694</v>
          </cell>
          <cell r="DH2619">
            <v>0.33333333333333331</v>
          </cell>
          <cell r="EA2619">
            <v>0.5</v>
          </cell>
          <cell r="EM2619">
            <v>6</v>
          </cell>
        </row>
        <row r="2620">
          <cell r="D2620" t="str">
            <v>B8</v>
          </cell>
          <cell r="E2620" t="str">
            <v>Bulatov et al 2002  Experimental melting of a modally heterogeneous mantle Mineralogy and Petrology, v, 75 , 131-152.</v>
          </cell>
          <cell r="F2620" t="str">
            <v>A-6</v>
          </cell>
          <cell r="G2620">
            <v>66</v>
          </cell>
          <cell r="J2620">
            <v>1260</v>
          </cell>
          <cell r="K2620">
            <v>1533</v>
          </cell>
          <cell r="L2620">
            <v>6.5231572080887146</v>
          </cell>
          <cell r="M2620">
            <v>1</v>
          </cell>
          <cell r="O2620">
            <v>0.14476237371476608</v>
          </cell>
          <cell r="P2620">
            <v>0.89304715565458592</v>
          </cell>
          <cell r="Q2620">
            <v>6.3035275030563442E-2</v>
          </cell>
          <cell r="R2620">
            <v>43.418430670497337</v>
          </cell>
          <cell r="T2620">
            <v>51.36</v>
          </cell>
          <cell r="U2620">
            <v>7.1</v>
          </cell>
          <cell r="V2620">
            <v>0.29506814168469819</v>
          </cell>
          <cell r="W2620">
            <v>3.1717818223751966</v>
          </cell>
          <cell r="X2620">
            <v>3.5</v>
          </cell>
          <cell r="Y2620">
            <v>0.3</v>
          </cell>
          <cell r="Z2620">
            <v>0.84</v>
          </cell>
          <cell r="AB2620">
            <v>16.399999999999999</v>
          </cell>
          <cell r="AC2620">
            <v>0</v>
          </cell>
          <cell r="AD2620">
            <v>19.600000000000001</v>
          </cell>
          <cell r="AF2620">
            <v>0.9</v>
          </cell>
          <cell r="AJ2620">
            <v>99.96684996405989</v>
          </cell>
          <cell r="AK2620">
            <v>1.8552376262852339</v>
          </cell>
          <cell r="AL2620">
            <v>0.30235729252834037</v>
          </cell>
          <cell r="AM2620">
            <v>0.14476237371476608</v>
          </cell>
          <cell r="AN2620">
            <v>0.15759491881357429</v>
          </cell>
          <cell r="AO2620">
            <v>9.9154536779870739E-3</v>
          </cell>
          <cell r="AP2620">
            <v>9.5819360048954388E-2</v>
          </cell>
          <cell r="AQ2620">
            <v>0.10573481372694146</v>
          </cell>
          <cell r="AR2620">
            <v>8.1498798851572431E-3</v>
          </cell>
          <cell r="AS2620">
            <v>2.3987516483454523E-2</v>
          </cell>
          <cell r="AT2620">
            <v>0.88287670356437209</v>
          </cell>
          <cell r="AU2620">
            <v>0</v>
          </cell>
          <cell r="AV2620">
            <v>0.75862089249593745</v>
          </cell>
          <cell r="AW2620">
            <v>6.3035275030563442E-2</v>
          </cell>
          <cell r="AX2620">
            <v>0</v>
          </cell>
          <cell r="AY2620">
            <v>43.418430670497337</v>
          </cell>
          <cell r="AZ2620">
            <v>50.530009552185106</v>
          </cell>
          <cell r="BA2620">
            <v>5.4840649424893444</v>
          </cell>
          <cell r="BB2620">
            <v>46.525447562845628</v>
          </cell>
          <cell r="BC2620">
            <v>46.800317085899721</v>
          </cell>
          <cell r="BD2620">
            <v>6.6742353512546604</v>
          </cell>
          <cell r="BE2620">
            <v>0.89304715565458592</v>
          </cell>
          <cell r="BH2620" t="str">
            <v>CCO</v>
          </cell>
          <cell r="BP2620">
            <v>49.2</v>
          </cell>
          <cell r="BQ2620">
            <v>0.6</v>
          </cell>
          <cell r="BR2620">
            <v>17.7</v>
          </cell>
          <cell r="BS2620">
            <v>6.9</v>
          </cell>
          <cell r="BU2620">
            <v>10.6</v>
          </cell>
          <cell r="BV2620">
            <v>12.5</v>
          </cell>
          <cell r="BW2620">
            <v>2.5</v>
          </cell>
          <cell r="CA2620">
            <v>0.2</v>
          </cell>
          <cell r="CR2620">
            <v>100.2</v>
          </cell>
          <cell r="CT2620">
            <v>49.101796407185631</v>
          </cell>
          <cell r="CU2620">
            <v>0.59880239520958078</v>
          </cell>
          <cell r="CV2620">
            <v>17.664670658682635</v>
          </cell>
          <cell r="CW2620">
            <v>6.8862275449101791</v>
          </cell>
          <cell r="CX2620">
            <v>0</v>
          </cell>
          <cell r="CY2620">
            <v>10.578842315369261</v>
          </cell>
          <cell r="CZ2620">
            <v>12.4750499001996</v>
          </cell>
          <cell r="DA2620">
            <v>2.4950099800399199</v>
          </cell>
          <cell r="DB2620">
            <v>0</v>
          </cell>
          <cell r="DC2620">
            <v>0</v>
          </cell>
          <cell r="DD2620">
            <v>0.19960079840319361</v>
          </cell>
          <cell r="DE2620">
            <v>0.60571428571428576</v>
          </cell>
          <cell r="DF2620">
            <v>0.80185325715989386</v>
          </cell>
          <cell r="DH2620">
            <v>0.36</v>
          </cell>
          <cell r="EA2620">
            <v>0.5</v>
          </cell>
          <cell r="EM2620">
            <v>4.2</v>
          </cell>
        </row>
        <row r="2621">
          <cell r="D2621" t="str">
            <v>B8</v>
          </cell>
          <cell r="E2621" t="str">
            <v>Bulatov et al 2002  Experimental melting of a modally heterogeneous mantle Mineralogy and Petrology, v, 75 , 131-152.</v>
          </cell>
          <cell r="F2621" t="str">
            <v>A-20</v>
          </cell>
          <cell r="G2621">
            <v>70</v>
          </cell>
          <cell r="J2621">
            <v>1200</v>
          </cell>
          <cell r="K2621">
            <v>1473</v>
          </cell>
          <cell r="L2621">
            <v>6.7888662593346911</v>
          </cell>
          <cell r="M2621">
            <v>0.35</v>
          </cell>
          <cell r="O2621">
            <v>9.9589259284201148E-2</v>
          </cell>
          <cell r="P2621">
            <v>0.89271909788083115</v>
          </cell>
          <cell r="Q2621">
            <v>8.6362533736820041E-2</v>
          </cell>
          <cell r="R2621">
            <v>45.369277964336277</v>
          </cell>
          <cell r="T2621">
            <v>52.48</v>
          </cell>
          <cell r="U2621">
            <v>5.99</v>
          </cell>
          <cell r="V2621">
            <v>0</v>
          </cell>
          <cell r="W2621">
            <v>3.33</v>
          </cell>
          <cell r="X2621">
            <v>3.33</v>
          </cell>
          <cell r="Y2621">
            <v>0.32</v>
          </cell>
          <cell r="Z2621">
            <v>0.98</v>
          </cell>
          <cell r="AB2621">
            <v>15.55</v>
          </cell>
          <cell r="AC2621">
            <v>0</v>
          </cell>
          <cell r="AD2621">
            <v>20.12</v>
          </cell>
          <cell r="AF2621">
            <v>1.23</v>
          </cell>
          <cell r="AJ2621">
            <v>100</v>
          </cell>
          <cell r="AK2621">
            <v>1.9004107407157989</v>
          </cell>
          <cell r="AL2621">
            <v>0.25572197076546482</v>
          </cell>
          <cell r="AM2621">
            <v>9.9589259284201148E-2</v>
          </cell>
          <cell r="AN2621">
            <v>0.15613271148126368</v>
          </cell>
          <cell r="AO2621">
            <v>0</v>
          </cell>
          <cell r="AP2621">
            <v>0.10084939912663397</v>
          </cell>
          <cell r="AQ2621">
            <v>0.10084939912663397</v>
          </cell>
          <cell r="AR2621">
            <v>8.7148326726710496E-3</v>
          </cell>
          <cell r="AS2621">
            <v>2.8055059693440357E-2</v>
          </cell>
          <cell r="AT2621">
            <v>0.83920048053050467</v>
          </cell>
          <cell r="AU2621">
            <v>0</v>
          </cell>
          <cell r="AV2621">
            <v>0.7806849827586656</v>
          </cell>
          <cell r="AW2621">
            <v>8.6362533736820041E-2</v>
          </cell>
          <cell r="AX2621">
            <v>0</v>
          </cell>
          <cell r="AY2621">
            <v>45.369277964336277</v>
          </cell>
          <cell r="AZ2621">
            <v>48.769888892256162</v>
          </cell>
          <cell r="BA2621">
            <v>5.8608331434075627</v>
          </cell>
          <cell r="BB2621">
            <v>48.173289827462845</v>
          </cell>
          <cell r="BC2621">
            <v>44.758877065315104</v>
          </cell>
          <cell r="BD2621">
            <v>7.0678331072220502</v>
          </cell>
          <cell r="BE2621">
            <v>0.89271909788083115</v>
          </cell>
          <cell r="BH2621" t="str">
            <v>CCO</v>
          </cell>
        </row>
        <row r="2622">
          <cell r="D2622" t="str">
            <v>B7</v>
          </cell>
          <cell r="E2622" t="str">
            <v>Berndt 2002 PhD</v>
          </cell>
          <cell r="F2622">
            <v>93</v>
          </cell>
          <cell r="J2622">
            <v>1100</v>
          </cell>
          <cell r="K2622">
            <v>1373</v>
          </cell>
          <cell r="L2622">
            <v>7.2833211944646763</v>
          </cell>
          <cell r="M2622">
            <v>0.2</v>
          </cell>
          <cell r="O2622">
            <v>0.11710781199951348</v>
          </cell>
          <cell r="P2622">
            <v>0.75573363423600415</v>
          </cell>
          <cell r="Q2622">
            <v>2.9942398230082927E-2</v>
          </cell>
          <cell r="R2622">
            <v>34.773199741738715</v>
          </cell>
          <cell r="T2622">
            <v>51.21</v>
          </cell>
          <cell r="U2622">
            <v>3.82</v>
          </cell>
          <cell r="V2622">
            <v>1.9422670557934945</v>
          </cell>
          <cell r="W2622">
            <v>8.0339019168416481</v>
          </cell>
          <cell r="X2622">
            <v>9.7799999999999994</v>
          </cell>
          <cell r="Y2622">
            <v>0.82</v>
          </cell>
          <cell r="AB2622">
            <v>16.98</v>
          </cell>
          <cell r="AC2622">
            <v>0.35</v>
          </cell>
          <cell r="AD2622">
            <v>16.66</v>
          </cell>
          <cell r="AF2622">
            <v>0.42</v>
          </cell>
          <cell r="AG2622">
            <v>0.01</v>
          </cell>
          <cell r="AJ2622">
            <v>100.24616897263513</v>
          </cell>
          <cell r="AK2622">
            <v>1.8828921880004865</v>
          </cell>
          <cell r="AL2622">
            <v>0.16558523588830357</v>
          </cell>
          <cell r="AM2622">
            <v>0.11710781199951348</v>
          </cell>
          <cell r="AN2622">
            <v>4.8477423888790089E-2</v>
          </cell>
          <cell r="AO2622">
            <v>5.3692638351018118E-2</v>
          </cell>
          <cell r="AP2622">
            <v>0.24704304662443766</v>
          </cell>
          <cell r="AQ2622">
            <v>0.30073568497545577</v>
          </cell>
          <cell r="AR2622">
            <v>2.2674616726556105E-2</v>
          </cell>
          <cell r="AS2622">
            <v>0</v>
          </cell>
          <cell r="AT2622">
            <v>0.93044358129331595</v>
          </cell>
          <cell r="AU2622">
            <v>1.0900583398511651E-2</v>
          </cell>
          <cell r="AV2622">
            <v>0.65635662602396272</v>
          </cell>
          <cell r="AW2622">
            <v>2.9942398230082927E-2</v>
          </cell>
          <cell r="AX2622">
            <v>4.690854633244869E-4</v>
          </cell>
          <cell r="AY2622">
            <v>34.773199741738715</v>
          </cell>
          <cell r="AZ2622">
            <v>49.294086808761733</v>
          </cell>
          <cell r="BA2622">
            <v>13.088124450145513</v>
          </cell>
          <cell r="BB2622">
            <v>37.696683457997885</v>
          </cell>
          <cell r="BC2622">
            <v>46.188758691792067</v>
          </cell>
          <cell r="BD2622">
            <v>16.114557850210037</v>
          </cell>
          <cell r="BE2622">
            <v>0.75573363423600415</v>
          </cell>
          <cell r="BH2622" t="str">
            <v>MnO-Mn3O4</v>
          </cell>
          <cell r="BO2622">
            <v>1.45</v>
          </cell>
          <cell r="BP2622">
            <v>53.08</v>
          </cell>
          <cell r="BQ2622">
            <v>2.02</v>
          </cell>
          <cell r="BR2622">
            <v>14.74</v>
          </cell>
          <cell r="BS2622">
            <v>11.94</v>
          </cell>
          <cell r="BT2622">
            <v>0.28000000000000003</v>
          </cell>
          <cell r="BU2622">
            <v>5.32</v>
          </cell>
          <cell r="BV2622">
            <v>8.85</v>
          </cell>
          <cell r="BW2622">
            <v>3.43</v>
          </cell>
          <cell r="BX2622">
            <v>0.22</v>
          </cell>
          <cell r="BY2622">
            <v>0.14000000000000001</v>
          </cell>
          <cell r="CR2622">
            <v>100.02</v>
          </cell>
          <cell r="CT2622">
            <v>53.069386122775448</v>
          </cell>
          <cell r="CU2622">
            <v>2.0195960807838431</v>
          </cell>
          <cell r="CV2622">
            <v>14.737052589482104</v>
          </cell>
          <cell r="CW2622">
            <v>11.9376124775045</v>
          </cell>
          <cell r="CX2622">
            <v>0.27994401119776047</v>
          </cell>
          <cell r="CY2622">
            <v>5.3189362127574489</v>
          </cell>
          <cell r="CZ2622">
            <v>8.848230353929214</v>
          </cell>
          <cell r="DA2622">
            <v>3.4293141371725655</v>
          </cell>
          <cell r="DB2622">
            <v>0.21995600879824034</v>
          </cell>
          <cell r="DC2622">
            <v>0.13997200559888023</v>
          </cell>
          <cell r="DD2622">
            <v>0</v>
          </cell>
          <cell r="DE2622">
            <v>0.30822711471610659</v>
          </cell>
          <cell r="DF2622">
            <v>0.72287535902024547</v>
          </cell>
          <cell r="DH2622">
            <v>0.12244897959183672</v>
          </cell>
          <cell r="EA2622">
            <v>0.40594059405940591</v>
          </cell>
        </row>
        <row r="2623">
          <cell r="D2623" t="str">
            <v>B7</v>
          </cell>
          <cell r="E2623" t="str">
            <v>Berndt 2002 PhD</v>
          </cell>
          <cell r="F2623">
            <v>92</v>
          </cell>
          <cell r="J2623">
            <v>1100</v>
          </cell>
          <cell r="K2623">
            <v>1373</v>
          </cell>
          <cell r="L2623">
            <v>7.2833211944646763</v>
          </cell>
          <cell r="M2623">
            <v>0.2</v>
          </cell>
          <cell r="O2623">
            <v>0.11720958495632461</v>
          </cell>
          <cell r="P2623">
            <v>0.78687347640738392</v>
          </cell>
          <cell r="Q2623">
            <v>2.9999360861640626E-2</v>
          </cell>
          <cell r="R2623">
            <v>37.160287075189736</v>
          </cell>
          <cell r="T2623">
            <v>51.11</v>
          </cell>
          <cell r="U2623">
            <v>3.87</v>
          </cell>
          <cell r="V2623">
            <v>2.0521459427357271</v>
          </cell>
          <cell r="W2623">
            <v>6.3651207974805821</v>
          </cell>
          <cell r="X2623">
            <v>8.2100000000000009</v>
          </cell>
          <cell r="Y2623">
            <v>0.73</v>
          </cell>
          <cell r="AB2623">
            <v>17.010000000000002</v>
          </cell>
          <cell r="AC2623">
            <v>0.3</v>
          </cell>
          <cell r="AD2623">
            <v>17.78</v>
          </cell>
          <cell r="AF2623">
            <v>0.42</v>
          </cell>
          <cell r="AG2623">
            <v>0.02</v>
          </cell>
          <cell r="AJ2623">
            <v>99.657266740216329</v>
          </cell>
          <cell r="AK2623">
            <v>1.8827904150436754</v>
          </cell>
          <cell r="AL2623">
            <v>0.16807171561386319</v>
          </cell>
          <cell r="AM2623">
            <v>0.11720958495632461</v>
          </cell>
          <cell r="AN2623">
            <v>5.0862130657538585E-2</v>
          </cell>
          <cell r="AO2623">
            <v>5.6838088559018729E-2</v>
          </cell>
          <cell r="AP2623">
            <v>0.19610026449536344</v>
          </cell>
          <cell r="AQ2623">
            <v>0.25293835305438217</v>
          </cell>
          <cell r="AR2623">
            <v>2.0224341155553559E-2</v>
          </cell>
          <cell r="AS2623">
            <v>0</v>
          </cell>
          <cell r="AT2623">
            <v>0.93386068439374359</v>
          </cell>
          <cell r="AU2623">
            <v>9.361132067976001E-3</v>
          </cell>
          <cell r="AV2623">
            <v>0.70181404209946674</v>
          </cell>
          <cell r="AW2623">
            <v>2.9999360861640626E-2</v>
          </cell>
          <cell r="AX2623">
            <v>9.3995570969882176E-4</v>
          </cell>
          <cell r="AY2623">
            <v>37.160287075189736</v>
          </cell>
          <cell r="AZ2623">
            <v>49.446903365587467</v>
          </cell>
          <cell r="BA2623">
            <v>10.383294843131038</v>
          </cell>
          <cell r="BB2623">
            <v>40.527346472128826</v>
          </cell>
          <cell r="BC2623">
            <v>46.611296757346253</v>
          </cell>
          <cell r="BD2623">
            <v>12.861356770524916</v>
          </cell>
          <cell r="BE2623">
            <v>0.78687347640738392</v>
          </cell>
          <cell r="BH2623" t="str">
            <v>MnO-Mn3O4</v>
          </cell>
          <cell r="BO2623">
            <v>1.84</v>
          </cell>
          <cell r="BP2623">
            <v>52.85</v>
          </cell>
          <cell r="BQ2623">
            <v>1.7</v>
          </cell>
          <cell r="BR2623">
            <v>15.35</v>
          </cell>
          <cell r="BS2623">
            <v>10.73</v>
          </cell>
          <cell r="BT2623">
            <v>0.33</v>
          </cell>
          <cell r="BU2623">
            <v>5.91</v>
          </cell>
          <cell r="BV2623">
            <v>9.1300000000000008</v>
          </cell>
          <cell r="BW2623">
            <v>3.66</v>
          </cell>
          <cell r="BX2623">
            <v>0.18</v>
          </cell>
          <cell r="BY2623">
            <v>0.15</v>
          </cell>
          <cell r="CR2623">
            <v>99.99</v>
          </cell>
          <cell r="CT2623">
            <v>52.855285528552855</v>
          </cell>
          <cell r="CU2623">
            <v>1.7001700170017002</v>
          </cell>
          <cell r="CV2623">
            <v>15.351535153515352</v>
          </cell>
          <cell r="CW2623">
            <v>10.731073107310731</v>
          </cell>
          <cell r="CX2623">
            <v>0.33003300330033003</v>
          </cell>
          <cell r="CY2623">
            <v>5.9105910591059105</v>
          </cell>
          <cell r="CZ2623">
            <v>9.1309130913091323</v>
          </cell>
          <cell r="DA2623">
            <v>3.6603660366036603</v>
          </cell>
          <cell r="DB2623">
            <v>0.18001800180018002</v>
          </cell>
          <cell r="DC2623">
            <v>0.15001500150015001</v>
          </cell>
          <cell r="DD2623">
            <v>0</v>
          </cell>
          <cell r="DE2623">
            <v>0.35516826923076922</v>
          </cell>
          <cell r="DF2623">
            <v>0.7057285783538999</v>
          </cell>
          <cell r="DH2623">
            <v>0.11475409836065573</v>
          </cell>
          <cell r="DJ2623">
            <v>0.11111111111111112</v>
          </cell>
          <cell r="EA2623">
            <v>0.42941176470588233</v>
          </cell>
        </row>
        <row r="2624">
          <cell r="D2624" t="str">
            <v>B7</v>
          </cell>
          <cell r="E2624" t="str">
            <v>Berndt 2002 PhD</v>
          </cell>
          <cell r="F2624">
            <v>102</v>
          </cell>
          <cell r="J2624">
            <v>1000</v>
          </cell>
          <cell r="K2624">
            <v>1273</v>
          </cell>
          <cell r="L2624">
            <v>7.8554595443833461</v>
          </cell>
          <cell r="M2624">
            <v>0.2</v>
          </cell>
          <cell r="O2624">
            <v>3.5627355789577209E-2</v>
          </cell>
          <cell r="P2624">
            <v>0.81931989892476809</v>
          </cell>
          <cell r="Q2624">
            <v>5.5905293318382461E-2</v>
          </cell>
          <cell r="R2624">
            <v>37.311972803497092</v>
          </cell>
          <cell r="T2624">
            <v>52.46</v>
          </cell>
          <cell r="U2624">
            <v>5.9</v>
          </cell>
          <cell r="V2624">
            <v>0</v>
          </cell>
          <cell r="W2624">
            <v>6.04</v>
          </cell>
          <cell r="X2624">
            <v>6.04</v>
          </cell>
          <cell r="Y2624">
            <v>1.1299999999999999</v>
          </cell>
          <cell r="AB2624">
            <v>15.37</v>
          </cell>
          <cell r="AC2624">
            <v>0.46</v>
          </cell>
          <cell r="AD2624">
            <v>15.53</v>
          </cell>
          <cell r="AF2624">
            <v>0.77</v>
          </cell>
          <cell r="AG2624">
            <v>0.06</v>
          </cell>
          <cell r="AJ2624">
            <v>97.72</v>
          </cell>
          <cell r="AK2624">
            <v>1.9643726442104228</v>
          </cell>
          <cell r="AL2624">
            <v>0.2604564838715146</v>
          </cell>
          <cell r="AM2624">
            <v>3.5627355789577209E-2</v>
          </cell>
          <cell r="AN2624">
            <v>0.22482912808193739</v>
          </cell>
          <cell r="AO2624">
            <v>0</v>
          </cell>
          <cell r="AP2624">
            <v>0.18915070374226869</v>
          </cell>
          <cell r="AQ2624">
            <v>0.18915070374226869</v>
          </cell>
          <cell r="AR2624">
            <v>3.182214567088551E-2</v>
          </cell>
          <cell r="AS2624">
            <v>0</v>
          </cell>
          <cell r="AT2624">
            <v>0.85773106473487926</v>
          </cell>
          <cell r="AU2624">
            <v>1.4590307426539271E-2</v>
          </cell>
          <cell r="AV2624">
            <v>0.62310501415931219</v>
          </cell>
          <cell r="AW2624">
            <v>5.5905293318382461E-2</v>
          </cell>
          <cell r="AX2624">
            <v>2.8663428657953356E-3</v>
          </cell>
          <cell r="AY2624">
            <v>37.311972803497092</v>
          </cell>
          <cell r="AZ2624">
            <v>51.361548106431862</v>
          </cell>
          <cell r="BA2624">
            <v>11.326479090071034</v>
          </cell>
          <cell r="BB2624">
            <v>39.454474110091496</v>
          </cell>
          <cell r="BC2624">
            <v>46.942815091561549</v>
          </cell>
          <cell r="BD2624">
            <v>13.602710798346948</v>
          </cell>
          <cell r="BE2624">
            <v>0.81931989892476809</v>
          </cell>
          <cell r="BH2624" t="str">
            <v>MnO-Mn3O4</v>
          </cell>
          <cell r="BO2624">
            <v>4.2300000000000004</v>
          </cell>
          <cell r="BP2624">
            <v>63.13</v>
          </cell>
          <cell r="BQ2624">
            <v>1.05</v>
          </cell>
          <cell r="BR2624">
            <v>16.18</v>
          </cell>
          <cell r="BS2624">
            <v>5.43</v>
          </cell>
          <cell r="BT2624">
            <v>0.08</v>
          </cell>
          <cell r="BU2624">
            <v>1.7</v>
          </cell>
          <cell r="BV2624">
            <v>5.59</v>
          </cell>
          <cell r="BW2624">
            <v>5.42</v>
          </cell>
          <cell r="BX2624">
            <v>0.46</v>
          </cell>
          <cell r="BY2624">
            <v>0.95</v>
          </cell>
          <cell r="CR2624">
            <v>99.99</v>
          </cell>
          <cell r="CT2624">
            <v>63.136313631363137</v>
          </cell>
          <cell r="CU2624">
            <v>1.0501050105010501</v>
          </cell>
          <cell r="CV2624">
            <v>16.181618161816182</v>
          </cell>
          <cell r="CW2624">
            <v>5.4305430543054305</v>
          </cell>
          <cell r="CX2624">
            <v>8.0008000800080012E-2</v>
          </cell>
          <cell r="CY2624">
            <v>1.7001700170017002</v>
          </cell>
          <cell r="CZ2624">
            <v>5.5905590559055902</v>
          </cell>
          <cell r="DA2624">
            <v>5.4205420542054208</v>
          </cell>
          <cell r="DB2624">
            <v>0.46004600460046002</v>
          </cell>
          <cell r="DC2624">
            <v>0.95009500950095005</v>
          </cell>
          <cell r="DD2624">
            <v>0</v>
          </cell>
          <cell r="DE2624">
            <v>0.23842917251051896</v>
          </cell>
          <cell r="DF2624">
            <v>0.26802334705107622</v>
          </cell>
          <cell r="DH2624">
            <v>0.14206642066420666</v>
          </cell>
          <cell r="DJ2624">
            <v>0.13043478260869565</v>
          </cell>
          <cell r="EA2624">
            <v>1.0761904761904761</v>
          </cell>
        </row>
        <row r="2625">
          <cell r="D2625" t="str">
            <v>B7</v>
          </cell>
          <cell r="E2625" t="str">
            <v>Berndt 2002 PhD</v>
          </cell>
          <cell r="F2625">
            <v>153</v>
          </cell>
          <cell r="J2625">
            <v>950</v>
          </cell>
          <cell r="K2625">
            <v>1223</v>
          </cell>
          <cell r="L2625">
            <v>8.1766148814390842</v>
          </cell>
          <cell r="M2625">
            <v>0.2</v>
          </cell>
          <cell r="O2625">
            <v>9.6825783469314919E-2</v>
          </cell>
          <cell r="P2625">
            <v>0.72253551712485853</v>
          </cell>
          <cell r="Q2625">
            <v>9.3878817714155849E-3</v>
          </cell>
          <cell r="R2625">
            <v>37.433315394286197</v>
          </cell>
          <cell r="T2625">
            <v>51.1</v>
          </cell>
          <cell r="U2625">
            <v>3.6</v>
          </cell>
          <cell r="V2625">
            <v>0.39953953878109516</v>
          </cell>
          <cell r="W2625">
            <v>10.240813954635795</v>
          </cell>
          <cell r="X2625">
            <v>10.6</v>
          </cell>
          <cell r="Y2625">
            <v>0.62</v>
          </cell>
          <cell r="AB2625">
            <v>15.49</v>
          </cell>
          <cell r="AC2625">
            <v>0.28999999999999998</v>
          </cell>
          <cell r="AD2625">
            <v>17.84</v>
          </cell>
          <cell r="AF2625">
            <v>0.13</v>
          </cell>
          <cell r="AG2625">
            <v>0.02</v>
          </cell>
          <cell r="AJ2625">
            <v>99.730353493416899</v>
          </cell>
          <cell r="AK2625">
            <v>1.9031742165306851</v>
          </cell>
          <cell r="AL2625">
            <v>0.15806936785146397</v>
          </cell>
          <cell r="AM2625">
            <v>9.6825783469314919E-2</v>
          </cell>
          <cell r="AN2625">
            <v>6.1243584382149052E-2</v>
          </cell>
          <cell r="AO2625">
            <v>1.1188001926804247E-2</v>
          </cell>
          <cell r="AP2625">
            <v>0.3189830109917941</v>
          </cell>
          <cell r="AQ2625">
            <v>0.33017101291859835</v>
          </cell>
          <cell r="AR2625">
            <v>1.7366198446743336E-2</v>
          </cell>
          <cell r="AS2625">
            <v>0</v>
          </cell>
          <cell r="AT2625">
            <v>0.85978674130385702</v>
          </cell>
          <cell r="AU2625">
            <v>9.1488532837720616E-3</v>
          </cell>
          <cell r="AV2625">
            <v>0.71194540993175359</v>
          </cell>
          <cell r="AW2625">
            <v>9.3878817714155849E-3</v>
          </cell>
          <cell r="AX2625">
            <v>9.5031796171138458E-4</v>
          </cell>
          <cell r="AY2625">
            <v>37.433315394286197</v>
          </cell>
          <cell r="AZ2625">
            <v>45.206651816377352</v>
          </cell>
          <cell r="BA2625">
            <v>16.771779815280361</v>
          </cell>
          <cell r="BB2625">
            <v>39.174371958537982</v>
          </cell>
          <cell r="BC2625">
            <v>40.891125989242511</v>
          </cell>
          <cell r="BD2625">
            <v>19.934502052219507</v>
          </cell>
          <cell r="BE2625">
            <v>0.72253551712485853</v>
          </cell>
          <cell r="BH2625">
            <v>0.09</v>
          </cell>
          <cell r="BO2625">
            <v>5.12</v>
          </cell>
          <cell r="BP2625">
            <v>58.46</v>
          </cell>
          <cell r="BQ2625">
            <v>1.18</v>
          </cell>
          <cell r="BR2625">
            <v>17.59</v>
          </cell>
          <cell r="BS2625">
            <v>8.9700000000000006</v>
          </cell>
          <cell r="BT2625">
            <v>0.09</v>
          </cell>
          <cell r="BU2625">
            <v>2.52</v>
          </cell>
          <cell r="BV2625">
            <v>6.6</v>
          </cell>
          <cell r="BW2625">
            <v>4.1500000000000004</v>
          </cell>
          <cell r="BX2625">
            <v>0.23</v>
          </cell>
          <cell r="BY2625">
            <v>0.21</v>
          </cell>
          <cell r="CR2625">
            <v>100</v>
          </cell>
          <cell r="CT2625">
            <v>58.46</v>
          </cell>
          <cell r="CU2625">
            <v>1.18</v>
          </cell>
          <cell r="CV2625">
            <v>17.59</v>
          </cell>
          <cell r="CW2625">
            <v>8.9700000000000006</v>
          </cell>
          <cell r="CX2625">
            <v>0.09</v>
          </cell>
          <cell r="CY2625">
            <v>2.52</v>
          </cell>
          <cell r="CZ2625">
            <v>6.6</v>
          </cell>
          <cell r="DA2625">
            <v>4.1500000000000004</v>
          </cell>
          <cell r="DB2625">
            <v>0.23</v>
          </cell>
          <cell r="DC2625">
            <v>0.21</v>
          </cell>
          <cell r="DD2625">
            <v>0</v>
          </cell>
          <cell r="DE2625">
            <v>0.21932114882506526</v>
          </cell>
          <cell r="DF2625">
            <v>0.35453825492549651</v>
          </cell>
          <cell r="DH2625">
            <v>3.1325301204819272E-2</v>
          </cell>
          <cell r="DJ2625">
            <v>8.6956521739130432E-2</v>
          </cell>
          <cell r="EA2625">
            <v>0.52542372881355937</v>
          </cell>
        </row>
        <row r="2626">
          <cell r="D2626" t="str">
            <v>B7</v>
          </cell>
          <cell r="E2626" t="str">
            <v>Berndt 2002 PhD</v>
          </cell>
          <cell r="F2626">
            <v>100</v>
          </cell>
          <cell r="J2626">
            <v>1000</v>
          </cell>
          <cell r="K2626">
            <v>1273</v>
          </cell>
          <cell r="L2626">
            <v>7.8554595443833461</v>
          </cell>
          <cell r="M2626">
            <v>0.2</v>
          </cell>
          <cell r="O2626">
            <v>0.15968939466710785</v>
          </cell>
          <cell r="P2626">
            <v>0.77827314762756084</v>
          </cell>
          <cell r="Q2626">
            <v>3.6645546581632833E-2</v>
          </cell>
          <cell r="R2626">
            <v>38.169921283542713</v>
          </cell>
          <cell r="T2626">
            <v>49.66</v>
          </cell>
          <cell r="U2626">
            <v>4.68</v>
          </cell>
          <cell r="V2626">
            <v>2.7357866077866513</v>
          </cell>
          <cell r="W2626">
            <v>5.8005278395998001</v>
          </cell>
          <cell r="X2626">
            <v>8.26</v>
          </cell>
          <cell r="Y2626">
            <v>1.36</v>
          </cell>
          <cell r="AB2626">
            <v>16.27</v>
          </cell>
          <cell r="AC2626">
            <v>0.41</v>
          </cell>
          <cell r="AD2626">
            <v>17.95</v>
          </cell>
          <cell r="AF2626">
            <v>0.51</v>
          </cell>
          <cell r="AG2626">
            <v>0.01</v>
          </cell>
          <cell r="AJ2626">
            <v>99.386314447386454</v>
          </cell>
          <cell r="AK2626">
            <v>1.8403106053328921</v>
          </cell>
          <cell r="AL2626">
            <v>0.20446446343451832</v>
          </cell>
          <cell r="AM2626">
            <v>0.15968939466710785</v>
          </cell>
          <cell r="AN2626">
            <v>4.477506876741047E-2</v>
          </cell>
          <cell r="AO2626">
            <v>7.6225758781525599E-2</v>
          </cell>
          <cell r="AP2626">
            <v>0.17977419831209335</v>
          </cell>
          <cell r="AQ2626">
            <v>0.25599995709361895</v>
          </cell>
          <cell r="AR2626">
            <v>3.790345045010874E-2</v>
          </cell>
          <cell r="AS2626">
            <v>0</v>
          </cell>
          <cell r="AT2626">
            <v>0.89857358397487763</v>
          </cell>
          <cell r="AU2626">
            <v>1.2870022028714326E-2</v>
          </cell>
          <cell r="AV2626">
            <v>0.71275958390322403</v>
          </cell>
          <cell r="AW2626">
            <v>3.6645546581632833E-2</v>
          </cell>
          <cell r="AX2626">
            <v>4.7278720041271519E-4</v>
          </cell>
          <cell r="AY2626">
            <v>38.169921283542713</v>
          </cell>
          <cell r="AZ2626">
            <v>48.12068998071706</v>
          </cell>
          <cell r="BA2626">
            <v>9.6273233687115098</v>
          </cell>
          <cell r="BB2626">
            <v>42.08527053315953</v>
          </cell>
          <cell r="BC2626">
            <v>45.858905201649264</v>
          </cell>
          <cell r="BD2626">
            <v>12.055824265191195</v>
          </cell>
          <cell r="BE2626">
            <v>0.77827314762756084</v>
          </cell>
          <cell r="BH2626" t="str">
            <v>MnO-Mn3O4</v>
          </cell>
          <cell r="BO2626">
            <v>5.18</v>
          </cell>
          <cell r="BP2626">
            <v>60.57</v>
          </cell>
          <cell r="BQ2626">
            <v>1.1200000000000001</v>
          </cell>
          <cell r="BR2626">
            <v>17.96</v>
          </cell>
          <cell r="BS2626">
            <v>5.94</v>
          </cell>
          <cell r="BT2626">
            <v>0.39</v>
          </cell>
          <cell r="BU2626">
            <v>2.2999999999999998</v>
          </cell>
          <cell r="BV2626">
            <v>6.84</v>
          </cell>
          <cell r="BW2626">
            <v>4.32</v>
          </cell>
          <cell r="BX2626">
            <v>0.36</v>
          </cell>
          <cell r="BY2626">
            <v>0.21</v>
          </cell>
          <cell r="CR2626">
            <v>100.01</v>
          </cell>
          <cell r="CT2626">
            <v>60.563943605639437</v>
          </cell>
          <cell r="CU2626">
            <v>1.1198880111988803</v>
          </cell>
          <cell r="CV2626">
            <v>17.95820417958204</v>
          </cell>
          <cell r="CW2626">
            <v>5.9394060593940603</v>
          </cell>
          <cell r="CX2626">
            <v>0.38996100389961003</v>
          </cell>
          <cell r="CY2626">
            <v>2.2997700229976998</v>
          </cell>
          <cell r="CZ2626">
            <v>6.8393160683931606</v>
          </cell>
          <cell r="DA2626">
            <v>4.3195680431956802</v>
          </cell>
          <cell r="DB2626">
            <v>0.35996400359964004</v>
          </cell>
          <cell r="DC2626">
            <v>0.20997900209979001</v>
          </cell>
          <cell r="DD2626">
            <v>0</v>
          </cell>
          <cell r="DE2626">
            <v>0.279126213592233</v>
          </cell>
          <cell r="DF2626">
            <v>0.28465081410907483</v>
          </cell>
          <cell r="DH2626">
            <v>0.11805555555555555</v>
          </cell>
          <cell r="EA2626">
            <v>1.2142857142857142</v>
          </cell>
        </row>
        <row r="2627">
          <cell r="D2627" t="str">
            <v>B7</v>
          </cell>
          <cell r="E2627" t="str">
            <v>Berndt 2002 PhD</v>
          </cell>
          <cell r="F2627">
            <v>151</v>
          </cell>
          <cell r="J2627">
            <v>950</v>
          </cell>
          <cell r="K2627">
            <v>1223</v>
          </cell>
          <cell r="L2627">
            <v>8.1766148814390842</v>
          </cell>
          <cell r="M2627">
            <v>0.2</v>
          </cell>
          <cell r="O2627">
            <v>0.14682644837326264</v>
          </cell>
          <cell r="P2627">
            <v>0.71894072513982732</v>
          </cell>
          <cell r="Q2627">
            <v>3.423464127811128E-2</v>
          </cell>
          <cell r="R2627">
            <v>38.532273717456576</v>
          </cell>
          <cell r="T2627">
            <v>50.38</v>
          </cell>
          <cell r="U2627">
            <v>5.27</v>
          </cell>
          <cell r="V2627">
            <v>1.585717590472089</v>
          </cell>
          <cell r="W2627">
            <v>8.9544398861655932</v>
          </cell>
          <cell r="X2627">
            <v>10.38</v>
          </cell>
          <cell r="Y2627">
            <v>1.02</v>
          </cell>
          <cell r="AB2627">
            <v>14.9</v>
          </cell>
          <cell r="AC2627">
            <v>0.21</v>
          </cell>
          <cell r="AD2627">
            <v>18.07</v>
          </cell>
          <cell r="AF2627">
            <v>0.48</v>
          </cell>
          <cell r="AG2627">
            <v>0.02</v>
          </cell>
          <cell r="AJ2627">
            <v>100.89015747663768</v>
          </cell>
          <cell r="AK2627">
            <v>1.8531735516267374</v>
          </cell>
          <cell r="AL2627">
            <v>0.22853678620467999</v>
          </cell>
          <cell r="AM2627">
            <v>0.14682644837326264</v>
          </cell>
          <cell r="AN2627">
            <v>8.1710337831417346E-2</v>
          </cell>
          <cell r="AO2627">
            <v>4.3854977986272914E-2</v>
          </cell>
          <cell r="AP2627">
            <v>0.27546840029841879</v>
          </cell>
          <cell r="AQ2627">
            <v>0.31932337828469171</v>
          </cell>
          <cell r="AR2627">
            <v>2.8217174676860284E-2</v>
          </cell>
          <cell r="AS2627">
            <v>0</v>
          </cell>
          <cell r="AT2627">
            <v>0.81681909003824649</v>
          </cell>
          <cell r="AU2627">
            <v>6.5431706150881263E-3</v>
          </cell>
          <cell r="AV2627">
            <v>0.71221363175554775</v>
          </cell>
          <cell r="AW2627">
            <v>3.423464127811128E-2</v>
          </cell>
          <cell r="AX2627">
            <v>9.3857552003710786E-4</v>
          </cell>
          <cell r="AY2627">
            <v>38.532273717456576</v>
          </cell>
          <cell r="AZ2627">
            <v>44.191651706268196</v>
          </cell>
          <cell r="BA2627">
            <v>14.903426903869969</v>
          </cell>
          <cell r="BB2627">
            <v>41.142651792665767</v>
          </cell>
          <cell r="BC2627">
            <v>40.784097390692892</v>
          </cell>
          <cell r="BD2627">
            <v>18.073250816641327</v>
          </cell>
          <cell r="BE2627">
            <v>0.71894072513982732</v>
          </cell>
          <cell r="BH2627">
            <v>0.09</v>
          </cell>
          <cell r="BO2627">
            <v>5.17</v>
          </cell>
          <cell r="BP2627">
            <v>61.33</v>
          </cell>
          <cell r="BQ2627">
            <v>1.17</v>
          </cell>
          <cell r="BR2627">
            <v>17.98</v>
          </cell>
          <cell r="BS2627">
            <v>7.49</v>
          </cell>
          <cell r="BT2627">
            <v>0.1</v>
          </cell>
          <cell r="BU2627">
            <v>1.84</v>
          </cell>
          <cell r="BV2627">
            <v>4.9800000000000004</v>
          </cell>
          <cell r="BW2627">
            <v>4.67</v>
          </cell>
          <cell r="BX2627">
            <v>0.18</v>
          </cell>
          <cell r="BY2627">
            <v>0.26</v>
          </cell>
          <cell r="CR2627">
            <v>100</v>
          </cell>
          <cell r="CT2627">
            <v>61.33</v>
          </cell>
          <cell r="CU2627">
            <v>1.17</v>
          </cell>
          <cell r="CV2627">
            <v>17.98</v>
          </cell>
          <cell r="CW2627">
            <v>7.49</v>
          </cell>
          <cell r="CX2627">
            <v>0.1</v>
          </cell>
          <cell r="CY2627">
            <v>1.84</v>
          </cell>
          <cell r="CZ2627">
            <v>4.9800000000000004</v>
          </cell>
          <cell r="DA2627">
            <v>4.67</v>
          </cell>
          <cell r="DB2627">
            <v>0.18</v>
          </cell>
          <cell r="DC2627">
            <v>0.26</v>
          </cell>
          <cell r="DD2627">
            <v>0</v>
          </cell>
          <cell r="DE2627">
            <v>0.19721329046087888</v>
          </cell>
          <cell r="DF2627">
            <v>0.24993399274326775</v>
          </cell>
          <cell r="DH2627">
            <v>0.10278372591006424</v>
          </cell>
          <cell r="DJ2627">
            <v>0.11111111111111112</v>
          </cell>
          <cell r="EA2627">
            <v>0.87179487179487192</v>
          </cell>
        </row>
        <row r="2628">
          <cell r="D2628" t="str">
            <v>B7</v>
          </cell>
          <cell r="E2628" t="str">
            <v>Berndt 2002 PhD</v>
          </cell>
          <cell r="F2628">
            <v>101</v>
          </cell>
          <cell r="J2628">
            <v>1000</v>
          </cell>
          <cell r="K2628">
            <v>1273</v>
          </cell>
          <cell r="L2628">
            <v>7.8554595443833461</v>
          </cell>
          <cell r="M2628">
            <v>0.2</v>
          </cell>
          <cell r="O2628">
            <v>0.12020924099992381</v>
          </cell>
          <cell r="P2628">
            <v>0.77849680360038009</v>
          </cell>
          <cell r="Q2628">
            <v>3.3569773721267578E-2</v>
          </cell>
          <cell r="R2628">
            <v>39.330497476160375</v>
          </cell>
          <cell r="T2628">
            <v>51.03</v>
          </cell>
          <cell r="U2628">
            <v>3.28</v>
          </cell>
          <cell r="V2628">
            <v>3.0260263198145756</v>
          </cell>
          <cell r="W2628">
            <v>5.5796023384866977</v>
          </cell>
          <cell r="X2628">
            <v>8.3000000000000007</v>
          </cell>
          <cell r="Y2628">
            <v>0.87</v>
          </cell>
          <cell r="AB2628">
            <v>16.37</v>
          </cell>
          <cell r="AC2628">
            <v>0.54</v>
          </cell>
          <cell r="AD2628">
            <v>18.96</v>
          </cell>
          <cell r="AF2628">
            <v>0.47</v>
          </cell>
          <cell r="AG2628">
            <v>0.01</v>
          </cell>
          <cell r="AJ2628">
            <v>100.1356286583013</v>
          </cell>
          <cell r="AK2628">
            <v>1.8797907590000762</v>
          </cell>
          <cell r="AL2628">
            <v>0.14244439208120904</v>
          </cell>
          <cell r="AM2628">
            <v>0.12020924099992381</v>
          </cell>
          <cell r="AN2628">
            <v>2.2235151081285237E-2</v>
          </cell>
          <cell r="AO2628">
            <v>8.3809213745821509E-2</v>
          </cell>
          <cell r="AP2628">
            <v>0.17189475333646193</v>
          </cell>
          <cell r="AQ2628">
            <v>0.25570396708228343</v>
          </cell>
          <cell r="AR2628">
            <v>2.4102307297269164E-2</v>
          </cell>
          <cell r="AS2628">
            <v>0</v>
          </cell>
          <cell r="AT2628">
            <v>0.89869909002286508</v>
          </cell>
          <cell r="AU2628">
            <v>1.6849566100022612E-2</v>
          </cell>
          <cell r="AV2628">
            <v>0.74837017999455324</v>
          </cell>
          <cell r="AW2628">
            <v>3.3569773721267578E-2</v>
          </cell>
          <cell r="AX2628">
            <v>4.6996470045435404E-4</v>
          </cell>
          <cell r="AY2628">
            <v>39.330497476160375</v>
          </cell>
          <cell r="AZ2628">
            <v>47.231013790834339</v>
          </cell>
          <cell r="BA2628">
            <v>9.033906404867885</v>
          </cell>
          <cell r="BB2628">
            <v>43.5003296720215</v>
          </cell>
          <cell r="BC2628">
            <v>45.151621760933644</v>
          </cell>
          <cell r="BD2628">
            <v>11.348048567044867</v>
          </cell>
          <cell r="BE2628">
            <v>0.77849680360038009</v>
          </cell>
          <cell r="BH2628" t="str">
            <v>MnO-Mn3O4</v>
          </cell>
          <cell r="BO2628">
            <v>5.26</v>
          </cell>
          <cell r="BP2628">
            <v>62.17</v>
          </cell>
          <cell r="BQ2628">
            <v>1.23</v>
          </cell>
          <cell r="BR2628">
            <v>17.940000000000001</v>
          </cell>
          <cell r="BS2628">
            <v>5.32</v>
          </cell>
          <cell r="BT2628">
            <v>0.25</v>
          </cell>
          <cell r="BU2628">
            <v>1.93</v>
          </cell>
          <cell r="BV2628">
            <v>5.67</v>
          </cell>
          <cell r="BW2628">
            <v>4.8899999999999997</v>
          </cell>
          <cell r="BX2628">
            <v>0.32</v>
          </cell>
          <cell r="BY2628">
            <v>0.28000000000000003</v>
          </cell>
          <cell r="CR2628">
            <v>100</v>
          </cell>
          <cell r="CT2628">
            <v>62.17</v>
          </cell>
          <cell r="CU2628">
            <v>1.23</v>
          </cell>
          <cell r="CV2628">
            <v>17.940000000000001</v>
          </cell>
          <cell r="CW2628">
            <v>5.32</v>
          </cell>
          <cell r="CX2628">
            <v>0.25</v>
          </cell>
          <cell r="CY2628">
            <v>1.93</v>
          </cell>
          <cell r="CZ2628">
            <v>5.67</v>
          </cell>
          <cell r="DA2628">
            <v>4.8899999999999997</v>
          </cell>
          <cell r="DB2628">
            <v>0.32</v>
          </cell>
          <cell r="DC2628">
            <v>0.28000000000000003</v>
          </cell>
          <cell r="DD2628">
            <v>0</v>
          </cell>
          <cell r="DE2628">
            <v>0.26620689655172414</v>
          </cell>
          <cell r="DF2628">
            <v>0.23819080574914486</v>
          </cell>
          <cell r="DH2628">
            <v>9.6114519427402859E-2</v>
          </cell>
          <cell r="EA2628">
            <v>0.70731707317073167</v>
          </cell>
        </row>
        <row r="2629">
          <cell r="D2629" t="str">
            <v>B7</v>
          </cell>
          <cell r="E2629" t="str">
            <v>Berndt 2002 PhD</v>
          </cell>
          <cell r="F2629">
            <v>106</v>
          </cell>
          <cell r="J2629">
            <v>950</v>
          </cell>
          <cell r="K2629">
            <v>1223</v>
          </cell>
          <cell r="L2629">
            <v>8.1766148814390842</v>
          </cell>
          <cell r="M2629">
            <v>0.2</v>
          </cell>
          <cell r="O2629">
            <v>0.15730527498011559</v>
          </cell>
          <cell r="P2629">
            <v>0.85816092259100507</v>
          </cell>
          <cell r="Q2629">
            <v>4.8339140179373359E-2</v>
          </cell>
          <cell r="R2629">
            <v>39.764793468006168</v>
          </cell>
          <cell r="T2629">
            <v>51</v>
          </cell>
          <cell r="U2629">
            <v>6.86</v>
          </cell>
          <cell r="V2629">
            <v>0.52827185527816822</v>
          </cell>
          <cell r="W2629">
            <v>4.5350836021049261</v>
          </cell>
          <cell r="X2629">
            <v>5.01</v>
          </cell>
          <cell r="Y2629">
            <v>1.08</v>
          </cell>
          <cell r="AB2629">
            <v>17.010000000000002</v>
          </cell>
          <cell r="AC2629">
            <v>0.43</v>
          </cell>
          <cell r="AD2629">
            <v>18.2</v>
          </cell>
          <cell r="AF2629">
            <v>0.69</v>
          </cell>
          <cell r="AG2629">
            <v>0.05</v>
          </cell>
          <cell r="AJ2629">
            <v>100.3833554573831</v>
          </cell>
          <cell r="AK2629">
            <v>1.8426947250198844</v>
          </cell>
          <cell r="AL2629">
            <v>0.29220988453085117</v>
          </cell>
          <cell r="AM2629">
            <v>0.15730527498011559</v>
          </cell>
          <cell r="AN2629">
            <v>0.13490460955073558</v>
          </cell>
          <cell r="AO2629">
            <v>1.4350790128757396E-2</v>
          </cell>
          <cell r="AP2629">
            <v>0.13703892575331955</v>
          </cell>
          <cell r="AQ2629">
            <v>0.15138971588207695</v>
          </cell>
          <cell r="AR2629">
            <v>2.9346911116483947E-2</v>
          </cell>
          <cell r="AS2629">
            <v>0</v>
          </cell>
          <cell r="AT2629">
            <v>0.9159446086746359</v>
          </cell>
          <cell r="AU2629">
            <v>1.3160206137020318E-2</v>
          </cell>
          <cell r="AV2629">
            <v>0.70461000170669918</v>
          </cell>
          <cell r="AW2629">
            <v>4.8339140179373359E-2</v>
          </cell>
          <cell r="AX2629">
            <v>2.3048067529754142E-3</v>
          </cell>
          <cell r="AY2629">
            <v>39.764793468006168</v>
          </cell>
          <cell r="AZ2629">
            <v>51.691500409955566</v>
          </cell>
          <cell r="BA2629">
            <v>7.7338166737044398</v>
          </cell>
          <cell r="BB2629">
            <v>42.653577853288404</v>
          </cell>
          <cell r="BC2629">
            <v>47.924639118785606</v>
          </cell>
          <cell r="BD2629">
            <v>9.4217830279259847</v>
          </cell>
          <cell r="BE2629">
            <v>0.85816092259100507</v>
          </cell>
          <cell r="BH2629" t="str">
            <v>MnO-Mn3O4</v>
          </cell>
          <cell r="BO2629">
            <v>5.2</v>
          </cell>
          <cell r="BP2629">
            <v>70.02</v>
          </cell>
          <cell r="BQ2629">
            <v>0.65</v>
          </cell>
          <cell r="BR2629">
            <v>13.08</v>
          </cell>
          <cell r="BS2629">
            <v>3.7</v>
          </cell>
          <cell r="BT2629">
            <v>0.05</v>
          </cell>
          <cell r="BU2629">
            <v>1.21</v>
          </cell>
          <cell r="BV2629">
            <v>4.13</v>
          </cell>
          <cell r="BW2629">
            <v>5.6</v>
          </cell>
          <cell r="BX2629">
            <v>0.82</v>
          </cell>
          <cell r="BY2629">
            <v>0.75</v>
          </cell>
          <cell r="CR2629">
            <v>100.01</v>
          </cell>
          <cell r="CT2629">
            <v>70.012998700129984</v>
          </cell>
          <cell r="CU2629">
            <v>0.6499350064993501</v>
          </cell>
          <cell r="CV2629">
            <v>13.078692130786921</v>
          </cell>
          <cell r="CW2629">
            <v>3.6996300369963007</v>
          </cell>
          <cell r="CX2629">
            <v>4.999500049995001E-2</v>
          </cell>
          <cell r="CY2629">
            <v>1.2098790120987901</v>
          </cell>
          <cell r="CZ2629">
            <v>4.1295870412958706</v>
          </cell>
          <cell r="DA2629">
            <v>5.5994400559944006</v>
          </cell>
          <cell r="DB2629">
            <v>0.81991800819918015</v>
          </cell>
          <cell r="DC2629">
            <v>0.74992500749925006</v>
          </cell>
          <cell r="DD2629">
            <v>0</v>
          </cell>
          <cell r="DE2629">
            <v>0.24643584521384926</v>
          </cell>
          <cell r="DF2629">
            <v>0.20685325713194899</v>
          </cell>
          <cell r="DH2629">
            <v>0.12321428571428571</v>
          </cell>
          <cell r="DJ2629">
            <v>6.0975609756097567E-2</v>
          </cell>
          <cell r="EA2629">
            <v>1.6615384615384616</v>
          </cell>
        </row>
        <row r="2630">
          <cell r="D2630" t="str">
            <v>B7</v>
          </cell>
          <cell r="E2630" t="str">
            <v>Berndt 2002 PhD</v>
          </cell>
          <cell r="F2630">
            <v>152</v>
          </cell>
          <cell r="J2630">
            <v>950</v>
          </cell>
          <cell r="K2630">
            <v>1223</v>
          </cell>
          <cell r="L2630">
            <v>8.1766148814390842</v>
          </cell>
          <cell r="M2630">
            <v>0.2</v>
          </cell>
          <cell r="O2630">
            <v>9.2712491546562248E-2</v>
          </cell>
          <cell r="P2630">
            <v>0.72937860740493299</v>
          </cell>
          <cell r="Q2630">
            <v>1.361980380285467E-2</v>
          </cell>
          <cell r="R2630">
            <v>39.768378373137381</v>
          </cell>
          <cell r="T2630">
            <v>51.59</v>
          </cell>
          <cell r="U2630">
            <v>3.37</v>
          </cell>
          <cell r="V2630">
            <v>0.4932007822436732</v>
          </cell>
          <cell r="W2630">
            <v>9.5866124967629371</v>
          </cell>
          <cell r="X2630">
            <v>10.029999999999999</v>
          </cell>
          <cell r="Y2630">
            <v>0.7</v>
          </cell>
          <cell r="AB2630">
            <v>15.17</v>
          </cell>
          <cell r="AC2630">
            <v>0.31</v>
          </cell>
          <cell r="AD2630">
            <v>19.100000000000001</v>
          </cell>
          <cell r="AF2630">
            <v>0.19</v>
          </cell>
          <cell r="AG2630">
            <v>0.01</v>
          </cell>
          <cell r="AJ2630">
            <v>100.51981327900661</v>
          </cell>
          <cell r="AK2630">
            <v>1.9072875084534378</v>
          </cell>
          <cell r="AL2630">
            <v>0.14688184118985231</v>
          </cell>
          <cell r="AM2630">
            <v>9.2712491546562248E-2</v>
          </cell>
          <cell r="AN2630">
            <v>5.4169349643290066E-2</v>
          </cell>
          <cell r="AO2630">
            <v>1.3709118062285697E-2</v>
          </cell>
          <cell r="AP2630">
            <v>0.29640890096363226</v>
          </cell>
          <cell r="AQ2630">
            <v>0.31011801902591796</v>
          </cell>
          <cell r="AR2630">
            <v>1.9462745389499266E-2</v>
          </cell>
          <cell r="AS2630">
            <v>0</v>
          </cell>
          <cell r="AT2630">
            <v>0.83582989016228881</v>
          </cell>
          <cell r="AU2630">
            <v>9.707856549851129E-3</v>
          </cell>
          <cell r="AV2630">
            <v>0.75662067229113872</v>
          </cell>
          <cell r="AW2630">
            <v>1.361980380285467E-2</v>
          </cell>
          <cell r="AX2630">
            <v>4.7166313515953638E-4</v>
          </cell>
          <cell r="AY2630">
            <v>39.768378373137381</v>
          </cell>
          <cell r="AZ2630">
            <v>43.931656303941892</v>
          </cell>
          <cell r="BA2630">
            <v>15.579406905435125</v>
          </cell>
          <cell r="BB2630">
            <v>41.670894606762801</v>
          </cell>
          <cell r="BC2630">
            <v>39.788310363349872</v>
          </cell>
          <cell r="BD2630">
            <v>18.54079502988732</v>
          </cell>
          <cell r="BE2630">
            <v>0.72937860740493299</v>
          </cell>
          <cell r="BH2630">
            <v>0.09</v>
          </cell>
          <cell r="BO2630">
            <v>5.12</v>
          </cell>
          <cell r="BP2630">
            <v>60.06</v>
          </cell>
          <cell r="BQ2630">
            <v>1.1299999999999999</v>
          </cell>
          <cell r="BR2630">
            <v>16.77</v>
          </cell>
          <cell r="BS2630">
            <v>8.93</v>
          </cell>
          <cell r="BT2630">
            <v>0.11</v>
          </cell>
          <cell r="BU2630">
            <v>2.31</v>
          </cell>
          <cell r="BV2630">
            <v>5.81</v>
          </cell>
          <cell r="BW2630">
            <v>4.3600000000000003</v>
          </cell>
          <cell r="BX2630">
            <v>0.27</v>
          </cell>
          <cell r="BY2630">
            <v>0.25</v>
          </cell>
          <cell r="CR2630">
            <v>100</v>
          </cell>
          <cell r="CT2630">
            <v>60.06</v>
          </cell>
          <cell r="CU2630">
            <v>1.1299999999999999</v>
          </cell>
          <cell r="CV2630">
            <v>16.77</v>
          </cell>
          <cell r="CW2630">
            <v>8.93</v>
          </cell>
          <cell r="CX2630">
            <v>0.11</v>
          </cell>
          <cell r="CY2630">
            <v>2.31</v>
          </cell>
          <cell r="CZ2630">
            <v>5.81</v>
          </cell>
          <cell r="DA2630">
            <v>4.3600000000000003</v>
          </cell>
          <cell r="DB2630">
            <v>0.27</v>
          </cell>
          <cell r="DC2630">
            <v>0.25</v>
          </cell>
          <cell r="DD2630">
            <v>0</v>
          </cell>
          <cell r="DE2630">
            <v>0.20551601423487545</v>
          </cell>
          <cell r="DF2630">
            <v>0.33854568590709117</v>
          </cell>
          <cell r="DH2630">
            <v>4.3577981651376142E-2</v>
          </cell>
          <cell r="EA2630">
            <v>0.61946902654867253</v>
          </cell>
        </row>
        <row r="2631">
          <cell r="D2631" t="str">
            <v>B7</v>
          </cell>
          <cell r="E2631" t="str">
            <v>Berndt 2002 PhD</v>
          </cell>
          <cell r="F2631">
            <v>38</v>
          </cell>
          <cell r="J2631">
            <v>1150</v>
          </cell>
          <cell r="K2631">
            <v>1423</v>
          </cell>
          <cell r="L2631">
            <v>7.0274068868587491</v>
          </cell>
          <cell r="M2631">
            <v>0.2</v>
          </cell>
          <cell r="O2631">
            <v>0.16206945877765611</v>
          </cell>
          <cell r="P2631">
            <v>0.75810742013090682</v>
          </cell>
          <cell r="Q2631">
            <v>2.8060279177330543E-2</v>
          </cell>
          <cell r="R2631">
            <v>40.558159126205204</v>
          </cell>
          <cell r="T2631">
            <v>49.53</v>
          </cell>
          <cell r="U2631">
            <v>5.74</v>
          </cell>
          <cell r="V2631">
            <v>1.8999029206022837</v>
          </cell>
          <cell r="W2631">
            <v>6.8719872743785464</v>
          </cell>
          <cell r="X2631">
            <v>8.58</v>
          </cell>
          <cell r="Y2631">
            <v>0.87</v>
          </cell>
          <cell r="AB2631">
            <v>15.09</v>
          </cell>
          <cell r="AC2631">
            <v>0.2</v>
          </cell>
          <cell r="AD2631">
            <v>18.89</v>
          </cell>
          <cell r="AF2631">
            <v>0.39</v>
          </cell>
          <cell r="AG2631">
            <v>0.01</v>
          </cell>
          <cell r="AJ2631">
            <v>99.491890194980854</v>
          </cell>
          <cell r="AK2631">
            <v>1.8379305412223439</v>
          </cell>
          <cell r="AL2631">
            <v>0.25110781519505671</v>
          </cell>
          <cell r="AM2631">
            <v>0.16206945877765611</v>
          </cell>
          <cell r="AN2631">
            <v>8.9038356417400599E-2</v>
          </cell>
          <cell r="AO2631">
            <v>5.3006276811563779E-2</v>
          </cell>
          <cell r="AP2631">
            <v>0.21326448816633908</v>
          </cell>
          <cell r="AQ2631">
            <v>0.26627076497790286</v>
          </cell>
          <cell r="AR2631">
            <v>2.4279259889818879E-2</v>
          </cell>
          <cell r="AS2631">
            <v>0</v>
          </cell>
          <cell r="AT2631">
            <v>0.83451027229906771</v>
          </cell>
          <cell r="AU2631">
            <v>6.2863966803629705E-3</v>
          </cell>
          <cell r="AV2631">
            <v>0.75108125550450155</v>
          </cell>
          <cell r="AW2631">
            <v>2.8060279177330543E-2</v>
          </cell>
          <cell r="AX2631">
            <v>4.7341505361459571E-4</v>
          </cell>
          <cell r="AY2631">
            <v>40.558159126205204</v>
          </cell>
          <cell r="AZ2631">
            <v>45.063300632664465</v>
          </cell>
          <cell r="BA2631">
            <v>11.516217431373837</v>
          </cell>
          <cell r="BB2631">
            <v>43.805191758690867</v>
          </cell>
          <cell r="BC2631">
            <v>42.068141584259862</v>
          </cell>
          <cell r="BD2631">
            <v>14.126666657049272</v>
          </cell>
          <cell r="BE2631">
            <v>0.75810742013090682</v>
          </cell>
          <cell r="BH2631" t="str">
            <v>MnO-Mn3O4</v>
          </cell>
          <cell r="BO2631">
            <v>2.34</v>
          </cell>
          <cell r="BP2631">
            <v>54.54</v>
          </cell>
          <cell r="BQ2631">
            <v>1.32</v>
          </cell>
          <cell r="BR2631">
            <v>18.170000000000002</v>
          </cell>
          <cell r="BS2631">
            <v>8.82</v>
          </cell>
          <cell r="BT2631">
            <v>0.23</v>
          </cell>
          <cell r="BU2631">
            <v>4.2699999999999996</v>
          </cell>
          <cell r="BV2631">
            <v>8.7899999999999991</v>
          </cell>
          <cell r="BW2631">
            <v>3.46</v>
          </cell>
          <cell r="BX2631">
            <v>0.24</v>
          </cell>
          <cell r="BY2631">
            <v>0.15</v>
          </cell>
          <cell r="CR2631">
            <v>99.99</v>
          </cell>
          <cell r="CT2631">
            <v>54.545454545454547</v>
          </cell>
          <cell r="CU2631">
            <v>1.3201320132013201</v>
          </cell>
          <cell r="CV2631">
            <v>18.171817181718176</v>
          </cell>
          <cell r="CW2631">
            <v>8.8208820882088208</v>
          </cell>
          <cell r="CX2631">
            <v>0.23002300230023001</v>
          </cell>
          <cell r="CY2631">
            <v>4.2704270427042701</v>
          </cell>
          <cell r="CZ2631">
            <v>8.7908790879087899</v>
          </cell>
          <cell r="DA2631">
            <v>3.4603460346034605</v>
          </cell>
          <cell r="DB2631">
            <v>0.24002400240024002</v>
          </cell>
          <cell r="DC2631">
            <v>0.15001500150015001</v>
          </cell>
          <cell r="DD2631">
            <v>0</v>
          </cell>
          <cell r="DE2631">
            <v>0.3262032085561497</v>
          </cell>
          <cell r="DF2631">
            <v>0.47837427358876689</v>
          </cell>
          <cell r="DH2631">
            <v>0.11271676300578035</v>
          </cell>
          <cell r="EA2631">
            <v>0.65909090909090906</v>
          </cell>
        </row>
        <row r="2632">
          <cell r="D2632" t="str">
            <v>B7</v>
          </cell>
          <cell r="E2632" t="str">
            <v>Berndt 2002 PhD</v>
          </cell>
          <cell r="F2632">
            <v>131</v>
          </cell>
          <cell r="J2632">
            <v>1100</v>
          </cell>
          <cell r="K2632">
            <v>1373</v>
          </cell>
          <cell r="L2632">
            <v>7.2833211944646763</v>
          </cell>
          <cell r="M2632">
            <v>0.2</v>
          </cell>
          <cell r="O2632">
            <v>0.12673019652616069</v>
          </cell>
          <cell r="P2632">
            <v>0.76309684356053109</v>
          </cell>
          <cell r="Q2632">
            <v>2.3716229742143369E-2</v>
          </cell>
          <cell r="R2632">
            <v>40.877198874846236</v>
          </cell>
          <cell r="T2632">
            <v>50.54</v>
          </cell>
          <cell r="U2632">
            <v>4.8600000000000003</v>
          </cell>
          <cell r="V2632">
            <v>1.0191553863610401</v>
          </cell>
          <cell r="W2632">
            <v>7.503779307661425</v>
          </cell>
          <cell r="X2632">
            <v>8.42</v>
          </cell>
          <cell r="Y2632">
            <v>0.67</v>
          </cell>
          <cell r="AB2632">
            <v>15.22</v>
          </cell>
          <cell r="AC2632">
            <v>0.24</v>
          </cell>
          <cell r="AD2632">
            <v>19.18</v>
          </cell>
          <cell r="AF2632">
            <v>0.33</v>
          </cell>
          <cell r="AG2632">
            <v>0.02</v>
          </cell>
          <cell r="AJ2632">
            <v>99.582934694022455</v>
          </cell>
          <cell r="AK2632">
            <v>1.8732698034738393</v>
          </cell>
          <cell r="AL2632">
            <v>0.21236793033706097</v>
          </cell>
          <cell r="AM2632">
            <v>0.12673019652616069</v>
          </cell>
          <cell r="AN2632">
            <v>8.5637733810900285E-2</v>
          </cell>
          <cell r="AO2632">
            <v>2.8401457149799469E-2</v>
          </cell>
          <cell r="AP2632">
            <v>0.23260582111950751</v>
          </cell>
          <cell r="AQ2632">
            <v>0.26100727826930697</v>
          </cell>
          <cell r="AR2632">
            <v>1.8676492694617235E-2</v>
          </cell>
          <cell r="AS2632">
            <v>0</v>
          </cell>
          <cell r="AT2632">
            <v>0.84073945314664544</v>
          </cell>
          <cell r="AU2632">
            <v>7.5350711324680538E-3</v>
          </cell>
          <cell r="AV2632">
            <v>0.76174199112228835</v>
          </cell>
          <cell r="AW2632">
            <v>2.3716229742143369E-2</v>
          </cell>
          <cell r="AX2632">
            <v>9.4575008163001381E-4</v>
          </cell>
          <cell r="AY2632">
            <v>40.877198874846236</v>
          </cell>
          <cell r="AZ2632">
            <v>45.11642292106184</v>
          </cell>
          <cell r="BA2632">
            <v>12.482276834102718</v>
          </cell>
          <cell r="BB2632">
            <v>43.463393010626071</v>
          </cell>
          <cell r="BC2632">
            <v>41.462944059522528</v>
          </cell>
          <cell r="BD2632">
            <v>15.073662929851405</v>
          </cell>
          <cell r="BE2632">
            <v>0.76309684356053109</v>
          </cell>
          <cell r="BH2632">
            <v>-2.2599999999999998</v>
          </cell>
          <cell r="BO2632">
            <v>0.85</v>
          </cell>
          <cell r="BP2632">
            <v>51.26</v>
          </cell>
          <cell r="BQ2632">
            <v>1.19</v>
          </cell>
          <cell r="BR2632">
            <v>17.52</v>
          </cell>
          <cell r="BS2632">
            <v>9.1999999999999993</v>
          </cell>
          <cell r="BT2632">
            <v>0.19</v>
          </cell>
          <cell r="BU2632">
            <v>5.63</v>
          </cell>
          <cell r="BV2632">
            <v>12.04</v>
          </cell>
          <cell r="BW2632">
            <v>2.7</v>
          </cell>
          <cell r="BX2632">
            <v>0.11</v>
          </cell>
          <cell r="BY2632">
            <v>0.16</v>
          </cell>
          <cell r="CR2632">
            <v>100</v>
          </cell>
          <cell r="CT2632">
            <v>51.26</v>
          </cell>
          <cell r="CU2632">
            <v>1.19</v>
          </cell>
          <cell r="CV2632">
            <v>17.52</v>
          </cell>
          <cell r="CW2632">
            <v>9.1999999999999993</v>
          </cell>
          <cell r="CX2632">
            <v>0.19</v>
          </cell>
          <cell r="CY2632">
            <v>5.63</v>
          </cell>
          <cell r="CZ2632">
            <v>12.04</v>
          </cell>
          <cell r="DA2632">
            <v>2.7</v>
          </cell>
          <cell r="DB2632">
            <v>0.11</v>
          </cell>
          <cell r="DC2632">
            <v>0.16</v>
          </cell>
          <cell r="DD2632">
            <v>0</v>
          </cell>
          <cell r="DE2632">
            <v>0.3796358732299393</v>
          </cell>
          <cell r="DF2632">
            <v>0.64856309127019018</v>
          </cell>
          <cell r="DH2632">
            <v>0.12222222222222222</v>
          </cell>
          <cell r="DJ2632">
            <v>0.18181818181818182</v>
          </cell>
          <cell r="EA2632">
            <v>0.56302521008403372</v>
          </cell>
        </row>
        <row r="2633">
          <cell r="D2633" t="str">
            <v>B7</v>
          </cell>
          <cell r="E2633" t="str">
            <v>Berndt 2002 PhD</v>
          </cell>
          <cell r="F2633">
            <v>146</v>
          </cell>
          <cell r="J2633">
            <v>1000</v>
          </cell>
          <cell r="K2633">
            <v>1273</v>
          </cell>
          <cell r="L2633">
            <v>7.8554595443833461</v>
          </cell>
          <cell r="M2633">
            <v>0.2</v>
          </cell>
          <cell r="O2633">
            <v>0.1249922789144633</v>
          </cell>
          <cell r="P2633">
            <v>0.72766949167688366</v>
          </cell>
          <cell r="Q2633">
            <v>1.608325308458557E-2</v>
          </cell>
          <cell r="R2633">
            <v>40.940454756105716</v>
          </cell>
          <cell r="T2633">
            <v>49.73</v>
          </cell>
          <cell r="U2633">
            <v>6.49</v>
          </cell>
          <cell r="V2633">
            <v>0</v>
          </cell>
          <cell r="W2633">
            <v>9.07</v>
          </cell>
          <cell r="X2633">
            <v>9.07</v>
          </cell>
          <cell r="Y2633">
            <v>1.23</v>
          </cell>
          <cell r="AB2633">
            <v>13.6</v>
          </cell>
          <cell r="AC2633">
            <v>0.2</v>
          </cell>
          <cell r="AD2633">
            <v>18.02</v>
          </cell>
          <cell r="AF2633">
            <v>0.22</v>
          </cell>
          <cell r="AG2633">
            <v>0.02</v>
          </cell>
          <cell r="AJ2633">
            <v>98.58</v>
          </cell>
          <cell r="AK2633">
            <v>1.8750077210855367</v>
          </cell>
          <cell r="AL2633">
            <v>0.28848076990699523</v>
          </cell>
          <cell r="AM2633">
            <v>0.1249922789144633</v>
          </cell>
          <cell r="AN2633">
            <v>0.16348849099253193</v>
          </cell>
          <cell r="AO2633">
            <v>0</v>
          </cell>
          <cell r="AP2633">
            <v>0.28600084733622005</v>
          </cell>
          <cell r="AQ2633">
            <v>0.28600084733622005</v>
          </cell>
          <cell r="AR2633">
            <v>3.487748313252937E-2</v>
          </cell>
          <cell r="AS2633">
            <v>0</v>
          </cell>
          <cell r="AT2633">
            <v>0.76419675666077314</v>
          </cell>
          <cell r="AU2633">
            <v>6.3874221024731708E-3</v>
          </cell>
          <cell r="AV2633">
            <v>0.72800370056785213</v>
          </cell>
          <cell r="AW2633">
            <v>1.608325308458557E-2</v>
          </cell>
          <cell r="AX2633">
            <v>9.6204612303491866E-4</v>
          </cell>
          <cell r="AY2633">
            <v>40.940454756105716</v>
          </cell>
          <cell r="AZ2633">
            <v>42.975829266292457</v>
          </cell>
          <cell r="BA2633">
            <v>16.08371597760182</v>
          </cell>
          <cell r="BB2633">
            <v>42.490017708249013</v>
          </cell>
          <cell r="BC2633">
            <v>38.551518852543722</v>
          </cell>
          <cell r="BD2633">
            <v>18.958463439207279</v>
          </cell>
          <cell r="BE2633">
            <v>0.72766949167688366</v>
          </cell>
          <cell r="BH2633">
            <v>0.03</v>
          </cell>
          <cell r="BO2633">
            <v>5.04</v>
          </cell>
          <cell r="BP2633">
            <v>53.77</v>
          </cell>
          <cell r="BQ2633">
            <v>1.8</v>
          </cell>
          <cell r="BR2633">
            <v>18.559999999999999</v>
          </cell>
          <cell r="BS2633">
            <v>9.4</v>
          </cell>
          <cell r="BT2633">
            <v>0.14000000000000001</v>
          </cell>
          <cell r="BU2633">
            <v>3.23</v>
          </cell>
          <cell r="BV2633">
            <v>8.27</v>
          </cell>
          <cell r="BW2633">
            <v>4.55</v>
          </cell>
          <cell r="BX2633">
            <v>0.17</v>
          </cell>
          <cell r="BY2633">
            <v>0.11</v>
          </cell>
          <cell r="CR2633">
            <v>100</v>
          </cell>
          <cell r="CT2633">
            <v>53.77</v>
          </cell>
          <cell r="CU2633">
            <v>1.8</v>
          </cell>
          <cell r="CV2633">
            <v>18.559999999999999</v>
          </cell>
          <cell r="CW2633">
            <v>9.4</v>
          </cell>
          <cell r="CX2633">
            <v>0.14000000000000001</v>
          </cell>
          <cell r="CY2633">
            <v>3.23</v>
          </cell>
          <cell r="CZ2633">
            <v>8.27</v>
          </cell>
          <cell r="DA2633">
            <v>4.55</v>
          </cell>
          <cell r="DB2633">
            <v>0.17</v>
          </cell>
          <cell r="DC2633">
            <v>0.11</v>
          </cell>
          <cell r="DD2633">
            <v>0</v>
          </cell>
          <cell r="DE2633">
            <v>0.25574030087094218</v>
          </cell>
          <cell r="DF2633">
            <v>0.47497452900899328</v>
          </cell>
          <cell r="DH2633">
            <v>4.8351648351648353E-2</v>
          </cell>
          <cell r="DJ2633">
            <v>0.11764705882352941</v>
          </cell>
          <cell r="EA2633">
            <v>0.68333333333333335</v>
          </cell>
        </row>
        <row r="2634">
          <cell r="D2634" t="str">
            <v>B7</v>
          </cell>
          <cell r="E2634" t="str">
            <v>Berndt 2002 PhD</v>
          </cell>
          <cell r="F2634">
            <v>143</v>
          </cell>
          <cell r="J2634">
            <v>1050</v>
          </cell>
          <cell r="K2634">
            <v>1323</v>
          </cell>
          <cell r="L2634">
            <v>7.5585789871504154</v>
          </cell>
          <cell r="M2634">
            <v>0.2</v>
          </cell>
          <cell r="O2634">
            <v>0.1375187477064379</v>
          </cell>
          <cell r="P2634">
            <v>0.74823660900902489</v>
          </cell>
          <cell r="Q2634">
            <v>2.4376171122572867E-2</v>
          </cell>
          <cell r="R2634">
            <v>41.162728911193966</v>
          </cell>
          <cell r="T2634">
            <v>50.37</v>
          </cell>
          <cell r="U2634">
            <v>4.95</v>
          </cell>
          <cell r="V2634">
            <v>1.3448096766398936</v>
          </cell>
          <cell r="W2634">
            <v>7.7310161007007361</v>
          </cell>
          <cell r="X2634">
            <v>8.94</v>
          </cell>
          <cell r="Y2634">
            <v>0.84</v>
          </cell>
          <cell r="AB2634">
            <v>14.91</v>
          </cell>
          <cell r="AC2634">
            <v>0.23</v>
          </cell>
          <cell r="AD2634">
            <v>19.39</v>
          </cell>
          <cell r="AF2634">
            <v>0.34</v>
          </cell>
          <cell r="AG2634">
            <v>0.01</v>
          </cell>
          <cell r="AJ2634">
            <v>100.11582577734065</v>
          </cell>
          <cell r="AK2634">
            <v>1.8624812522935621</v>
          </cell>
          <cell r="AL2634">
            <v>0.21578076494450577</v>
          </cell>
          <cell r="AM2634">
            <v>0.1375187477064379</v>
          </cell>
          <cell r="AN2634">
            <v>7.826201723806786E-2</v>
          </cell>
          <cell r="AO2634">
            <v>3.7386594508193483E-2</v>
          </cell>
          <cell r="AP2634">
            <v>0.23907379102462906</v>
          </cell>
          <cell r="AQ2634">
            <v>0.27646038553282254</v>
          </cell>
          <cell r="AR2634">
            <v>2.33590227555809E-2</v>
          </cell>
          <cell r="AS2634">
            <v>0</v>
          </cell>
          <cell r="AT2634">
            <v>0.82163566586145154</v>
          </cell>
          <cell r="AU2634">
            <v>7.2037530236704105E-3</v>
          </cell>
          <cell r="AV2634">
            <v>0.76823124603742154</v>
          </cell>
          <cell r="AW2634">
            <v>2.4376171122572867E-2</v>
          </cell>
          <cell r="AX2634">
            <v>4.7173842841242395E-4</v>
          </cell>
          <cell r="AY2634">
            <v>41.162728911193966</v>
          </cell>
          <cell r="AZ2634">
            <v>44.024200202832958</v>
          </cell>
          <cell r="BA2634">
            <v>12.809853413901466</v>
          </cell>
          <cell r="BB2634">
            <v>43.900708354012899</v>
          </cell>
          <cell r="BC2634">
            <v>40.582782586105907</v>
          </cell>
          <cell r="BD2634">
            <v>15.516509059881184</v>
          </cell>
          <cell r="BE2634">
            <v>0.74823660900902489</v>
          </cell>
          <cell r="BH2634">
            <v>-0.91</v>
          </cell>
          <cell r="BO2634">
            <v>2.04</v>
          </cell>
          <cell r="BP2634">
            <v>53.07</v>
          </cell>
          <cell r="BQ2634">
            <v>2.0099999999999998</v>
          </cell>
          <cell r="BR2634">
            <v>17.649999999999999</v>
          </cell>
          <cell r="BS2634">
            <v>10.95</v>
          </cell>
          <cell r="BT2634">
            <v>0.23</v>
          </cell>
          <cell r="BU2634">
            <v>4.0599999999999996</v>
          </cell>
          <cell r="BV2634">
            <v>9.34</v>
          </cell>
          <cell r="BW2634">
            <v>2.23</v>
          </cell>
          <cell r="BX2634">
            <v>0.22</v>
          </cell>
          <cell r="BY2634">
            <v>0.25</v>
          </cell>
          <cell r="CR2634">
            <v>100.01</v>
          </cell>
          <cell r="CT2634">
            <v>53.064693530646935</v>
          </cell>
          <cell r="CU2634">
            <v>2.0097990200979901</v>
          </cell>
          <cell r="CV2634">
            <v>17.648235176482348</v>
          </cell>
          <cell r="CW2634">
            <v>10.948905109489051</v>
          </cell>
          <cell r="CX2634">
            <v>0.22997700229977003</v>
          </cell>
          <cell r="CY2634">
            <v>4.0595940405959396</v>
          </cell>
          <cell r="CZ2634">
            <v>9.3390660933906613</v>
          </cell>
          <cell r="DA2634">
            <v>2.2297770222977702</v>
          </cell>
          <cell r="DB2634">
            <v>0.21997800219978003</v>
          </cell>
          <cell r="DC2634">
            <v>0.24997500249975002</v>
          </cell>
          <cell r="DD2634">
            <v>0</v>
          </cell>
          <cell r="DE2634">
            <v>0.27048634243837438</v>
          </cell>
          <cell r="DF2634">
            <v>0.55172342464190416</v>
          </cell>
          <cell r="DH2634">
            <v>0.15246636771300451</v>
          </cell>
          <cell r="EA2634">
            <v>0.41791044776119407</v>
          </cell>
        </row>
        <row r="2635">
          <cell r="D2635" t="str">
            <v>B7</v>
          </cell>
          <cell r="E2635" t="str">
            <v>Berndt 2002 PhD</v>
          </cell>
          <cell r="F2635">
            <v>98</v>
          </cell>
          <cell r="J2635">
            <v>1050</v>
          </cell>
          <cell r="K2635">
            <v>1323</v>
          </cell>
          <cell r="L2635">
            <v>7.5585789871504154</v>
          </cell>
          <cell r="M2635">
            <v>0.2</v>
          </cell>
          <cell r="O2635">
            <v>0.13039219052860052</v>
          </cell>
          <cell r="P2635">
            <v>0.79090584863041746</v>
          </cell>
          <cell r="Q2635">
            <v>2.9827035903981787E-2</v>
          </cell>
          <cell r="R2635">
            <v>41.228432428585648</v>
          </cell>
          <cell r="T2635">
            <v>49.83</v>
          </cell>
          <cell r="U2635">
            <v>3.73</v>
          </cell>
          <cell r="V2635">
            <v>2.7636117816433279</v>
          </cell>
          <cell r="W2635">
            <v>4.9355130083026486</v>
          </cell>
          <cell r="X2635">
            <v>7.42</v>
          </cell>
          <cell r="Y2635">
            <v>0.87</v>
          </cell>
          <cell r="AB2635">
            <v>15.75</v>
          </cell>
          <cell r="AC2635">
            <v>0.47</v>
          </cell>
          <cell r="AD2635">
            <v>19.43</v>
          </cell>
          <cell r="AF2635">
            <v>0.41</v>
          </cell>
          <cell r="AG2635">
            <v>0.03</v>
          </cell>
          <cell r="AJ2635">
            <v>98.21912478994598</v>
          </cell>
          <cell r="AK2635">
            <v>1.8696078094713995</v>
          </cell>
          <cell r="AL2635">
            <v>0.16498939443011038</v>
          </cell>
          <cell r="AM2635">
            <v>0.13039219052860052</v>
          </cell>
          <cell r="AN2635">
            <v>3.459720390150986E-2</v>
          </cell>
          <cell r="AO2635">
            <v>7.7959991849210653E-2</v>
          </cell>
          <cell r="AP2635">
            <v>0.15487002153151894</v>
          </cell>
          <cell r="AQ2635">
            <v>0.23283001338072959</v>
          </cell>
          <cell r="AR2635">
            <v>2.454902813392535E-2</v>
          </cell>
          <cell r="AS2635">
            <v>0</v>
          </cell>
          <cell r="AT2635">
            <v>0.88068756640653534</v>
          </cell>
          <cell r="AU2635">
            <v>1.4937176203839065E-2</v>
          </cell>
          <cell r="AV2635">
            <v>0.78113595048349127</v>
          </cell>
          <cell r="AW2635">
            <v>2.9827035903981787E-2</v>
          </cell>
          <cell r="AX2635">
            <v>1.4360255859877263E-3</v>
          </cell>
          <cell r="AY2635">
            <v>41.228432428585648</v>
          </cell>
          <cell r="AZ2635">
            <v>46.482776525409392</v>
          </cell>
          <cell r="BA2635">
            <v>8.1740549951308079</v>
          </cell>
          <cell r="BB2635">
            <v>45.46139680696978</v>
          </cell>
          <cell r="BC2635">
            <v>44.30176123373743</v>
          </cell>
          <cell r="BD2635">
            <v>10.236841959292798</v>
          </cell>
          <cell r="BE2635">
            <v>0.79090584863041746</v>
          </cell>
          <cell r="BH2635" t="str">
            <v>MnO-Mn3O4</v>
          </cell>
          <cell r="BO2635">
            <v>2.2200000000000002</v>
          </cell>
          <cell r="BP2635">
            <v>59.73</v>
          </cell>
          <cell r="BQ2635">
            <v>0.9</v>
          </cell>
          <cell r="BR2635">
            <v>17.920000000000002</v>
          </cell>
          <cell r="BS2635">
            <v>5.56</v>
          </cell>
          <cell r="BT2635">
            <v>0.09</v>
          </cell>
          <cell r="BU2635">
            <v>3.19</v>
          </cell>
          <cell r="BV2635">
            <v>7.58</v>
          </cell>
          <cell r="BW2635">
            <v>4.54</v>
          </cell>
          <cell r="BX2635">
            <v>0.34</v>
          </cell>
          <cell r="BY2635">
            <v>0.15</v>
          </cell>
          <cell r="CR2635">
            <v>100</v>
          </cell>
          <cell r="CT2635">
            <v>59.73</v>
          </cell>
          <cell r="CU2635">
            <v>0.9</v>
          </cell>
          <cell r="CV2635">
            <v>17.920000000000002</v>
          </cell>
          <cell r="CW2635">
            <v>5.56</v>
          </cell>
          <cell r="CX2635">
            <v>0.09</v>
          </cell>
          <cell r="CY2635">
            <v>3.19</v>
          </cell>
          <cell r="CZ2635">
            <v>7.58</v>
          </cell>
          <cell r="DA2635">
            <v>4.54</v>
          </cell>
          <cell r="DB2635">
            <v>0.34</v>
          </cell>
          <cell r="DC2635">
            <v>0.15</v>
          </cell>
          <cell r="DD2635">
            <v>0</v>
          </cell>
          <cell r="DE2635">
            <v>0.36457142857142855</v>
          </cell>
          <cell r="DF2635">
            <v>0.32289760136333001</v>
          </cell>
          <cell r="DH2635">
            <v>9.0308370044052858E-2</v>
          </cell>
          <cell r="DJ2635">
            <v>8.8235294117647051E-2</v>
          </cell>
          <cell r="EA2635">
            <v>0.96666666666666667</v>
          </cell>
        </row>
        <row r="2636">
          <cell r="D2636" t="str">
            <v>B7</v>
          </cell>
          <cell r="E2636" t="str">
            <v>Berndt 2002 PhD</v>
          </cell>
          <cell r="F2636">
            <v>34</v>
          </cell>
          <cell r="J2636">
            <v>1100</v>
          </cell>
          <cell r="K2636">
            <v>1373</v>
          </cell>
          <cell r="L2636">
            <v>7.2833211944646763</v>
          </cell>
          <cell r="M2636">
            <v>0.2</v>
          </cell>
          <cell r="O2636">
            <v>0.14881296614413841</v>
          </cell>
          <cell r="P2636">
            <v>0.78132954542148758</v>
          </cell>
          <cell r="Q2636">
            <v>3.0090435838366479E-2</v>
          </cell>
          <cell r="R2636">
            <v>41.369351983817822</v>
          </cell>
          <cell r="T2636">
            <v>50.1</v>
          </cell>
          <cell r="U2636">
            <v>4.51</v>
          </cell>
          <cell r="V2636">
            <v>2.7240875689936579</v>
          </cell>
          <cell r="W2636">
            <v>5.381045275474702</v>
          </cell>
          <cell r="X2636">
            <v>7.83</v>
          </cell>
          <cell r="Y2636">
            <v>1</v>
          </cell>
          <cell r="AB2636">
            <v>15.7</v>
          </cell>
          <cell r="AC2636">
            <v>0.23</v>
          </cell>
          <cell r="AD2636">
            <v>19.72</v>
          </cell>
          <cell r="AF2636">
            <v>0.42</v>
          </cell>
          <cell r="AJ2636">
            <v>99.785132844468379</v>
          </cell>
          <cell r="AK2636">
            <v>1.8511870338558616</v>
          </cell>
          <cell r="AL2636">
            <v>0.19646115192743341</v>
          </cell>
          <cell r="AM2636">
            <v>0.14881296614413841</v>
          </cell>
          <cell r="AN2636">
            <v>4.7648185783294994E-2</v>
          </cell>
          <cell r="AO2636">
            <v>7.5677845851346959E-2</v>
          </cell>
          <cell r="AP2636">
            <v>0.16628560373055867</v>
          </cell>
          <cell r="AQ2636">
            <v>0.24196344958190563</v>
          </cell>
          <cell r="AR2636">
            <v>2.7788685173932164E-2</v>
          </cell>
          <cell r="AS2636">
            <v>0</v>
          </cell>
          <cell r="AT2636">
            <v>0.86455754818292974</v>
          </cell>
          <cell r="AU2636">
            <v>7.1986561522603808E-3</v>
          </cell>
          <cell r="AV2636">
            <v>0.78075303928731077</v>
          </cell>
          <cell r="AW2636">
            <v>3.0090435838366479E-2</v>
          </cell>
          <cell r="AX2636">
            <v>0</v>
          </cell>
          <cell r="AY2636">
            <v>41.369351983817822</v>
          </cell>
          <cell r="AZ2636">
            <v>45.809857562250862</v>
          </cell>
          <cell r="BA2636">
            <v>8.8108881098311933</v>
          </cell>
          <cell r="BB2636">
            <v>45.4750907512826</v>
          </cell>
          <cell r="BC2636">
            <v>43.524799127673752</v>
          </cell>
          <cell r="BD2636">
            <v>11.000110121043651</v>
          </cell>
          <cell r="BE2636">
            <v>0.78132954542148758</v>
          </cell>
          <cell r="BH2636" t="str">
            <v>MnO-Mn3O4</v>
          </cell>
          <cell r="BO2636">
            <v>5.19</v>
          </cell>
          <cell r="BP2636">
            <v>58.68</v>
          </cell>
          <cell r="BQ2636">
            <v>1.35</v>
          </cell>
          <cell r="BR2636">
            <v>18.12</v>
          </cell>
          <cell r="BS2636">
            <v>6.36</v>
          </cell>
          <cell r="BT2636">
            <v>0.27</v>
          </cell>
          <cell r="BU2636">
            <v>2.7</v>
          </cell>
          <cell r="BV2636">
            <v>7.09</v>
          </cell>
          <cell r="BW2636">
            <v>4.91</v>
          </cell>
          <cell r="BX2636">
            <v>0.24</v>
          </cell>
          <cell r="BY2636">
            <v>0.27</v>
          </cell>
          <cell r="CR2636">
            <v>99.99</v>
          </cell>
          <cell r="CT2636">
            <v>58.685868586858682</v>
          </cell>
          <cell r="CU2636">
            <v>1.3501350135013501</v>
          </cell>
          <cell r="CV2636">
            <v>18.121812181218122</v>
          </cell>
          <cell r="CW2636">
            <v>6.3606360636063606</v>
          </cell>
          <cell r="CX2636">
            <v>0.27002700270027002</v>
          </cell>
          <cell r="CY2636">
            <v>2.7002700270027002</v>
          </cell>
          <cell r="CZ2636">
            <v>7.0907090709070904</v>
          </cell>
          <cell r="DA2636">
            <v>4.9104910491049107</v>
          </cell>
          <cell r="DB2636">
            <v>0.24002400240024002</v>
          </cell>
          <cell r="DC2636">
            <v>0.27002700270027002</v>
          </cell>
          <cell r="DD2636">
            <v>0</v>
          </cell>
          <cell r="DE2636">
            <v>0.29801324503311261</v>
          </cell>
          <cell r="DF2636">
            <v>0.33749727205745761</v>
          </cell>
          <cell r="DH2636">
            <v>8.5539714867617106E-2</v>
          </cell>
          <cell r="EA2636">
            <v>0.7407407407407407</v>
          </cell>
        </row>
        <row r="2637">
          <cell r="D2637" t="str">
            <v>B7</v>
          </cell>
          <cell r="E2637" t="str">
            <v>Berndt 2002 PhD</v>
          </cell>
          <cell r="F2637">
            <v>140</v>
          </cell>
          <cell r="J2637">
            <v>1050</v>
          </cell>
          <cell r="K2637">
            <v>1323</v>
          </cell>
          <cell r="L2637">
            <v>7.5585789871504154</v>
          </cell>
          <cell r="M2637">
            <v>0.2</v>
          </cell>
          <cell r="O2637">
            <v>0.14196010207976606</v>
          </cell>
          <cell r="P2637">
            <v>0.76612661272334592</v>
          </cell>
          <cell r="Q2637">
            <v>2.0668001641616186E-2</v>
          </cell>
          <cell r="R2637">
            <v>41.389079613394728</v>
          </cell>
          <cell r="T2637">
            <v>50.55</v>
          </cell>
          <cell r="U2637">
            <v>4.8099999999999996</v>
          </cell>
          <cell r="V2637">
            <v>2.0159533829536072</v>
          </cell>
          <cell r="W2637">
            <v>6.5976579087247069</v>
          </cell>
          <cell r="X2637">
            <v>8.41</v>
          </cell>
          <cell r="Y2637">
            <v>0.74</v>
          </cell>
          <cell r="AB2637">
            <v>15.46</v>
          </cell>
          <cell r="AC2637">
            <v>0.19</v>
          </cell>
          <cell r="AD2637">
            <v>19.82</v>
          </cell>
          <cell r="AF2637">
            <v>0.28999999999999998</v>
          </cell>
          <cell r="AG2637">
            <v>0.01</v>
          </cell>
          <cell r="AJ2637">
            <v>100.4836112916783</v>
          </cell>
          <cell r="AK2637">
            <v>1.8580398979202339</v>
          </cell>
          <cell r="AL2637">
            <v>0.20843302057263732</v>
          </cell>
          <cell r="AM2637">
            <v>0.14196010207976606</v>
          </cell>
          <cell r="AN2637">
            <v>6.6472918492871264E-2</v>
          </cell>
          <cell r="AO2637">
            <v>5.5712094230951692E-2</v>
          </cell>
          <cell r="AP2637">
            <v>0.20281454637286866</v>
          </cell>
          <cell r="AQ2637">
            <v>0.25852664060382036</v>
          </cell>
          <cell r="AR2637">
            <v>2.0456014361388896E-2</v>
          </cell>
          <cell r="AS2637">
            <v>0</v>
          </cell>
          <cell r="AT2637">
            <v>0.84688617961587986</v>
          </cell>
          <cell r="AU2637">
            <v>5.9155958598481563E-3</v>
          </cell>
          <cell r="AV2637">
            <v>0.78060571169935722</v>
          </cell>
          <cell r="AW2637">
            <v>2.0668001641616186E-2</v>
          </cell>
          <cell r="AX2637">
            <v>4.6893772521804469E-4</v>
          </cell>
          <cell r="AY2637">
            <v>41.389079613394728</v>
          </cell>
          <cell r="AZ2637">
            <v>44.903385904387584</v>
          </cell>
          <cell r="BA2637">
            <v>10.753581841346024</v>
          </cell>
          <cell r="BB2637">
            <v>44.786542109873437</v>
          </cell>
          <cell r="BC2637">
            <v>41.997537959172952</v>
          </cell>
          <cell r="BD2637">
            <v>13.215919930953618</v>
          </cell>
          <cell r="BE2637">
            <v>0.76612661272334592</v>
          </cell>
          <cell r="BH2637">
            <v>-0.54</v>
          </cell>
          <cell r="BO2637">
            <v>2.9</v>
          </cell>
          <cell r="BP2637">
            <v>53.06</v>
          </cell>
          <cell r="BQ2637">
            <v>1.58</v>
          </cell>
          <cell r="BR2637">
            <v>18.05</v>
          </cell>
          <cell r="BS2637">
            <v>9.66</v>
          </cell>
          <cell r="BT2637">
            <v>0.14000000000000001</v>
          </cell>
          <cell r="BU2637">
            <v>3.95</v>
          </cell>
          <cell r="BV2637">
            <v>9.7899999999999991</v>
          </cell>
          <cell r="BW2637">
            <v>3.49</v>
          </cell>
          <cell r="BX2637">
            <v>0.19</v>
          </cell>
          <cell r="BY2637">
            <v>0.11</v>
          </cell>
          <cell r="CR2637">
            <v>100.02</v>
          </cell>
          <cell r="CT2637">
            <v>53.049390121975605</v>
          </cell>
          <cell r="CU2637">
            <v>1.5796840631873625</v>
          </cell>
          <cell r="CV2637">
            <v>18.04639072185563</v>
          </cell>
          <cell r="CW2637">
            <v>9.6580683863227357</v>
          </cell>
          <cell r="CX2637">
            <v>0.13997200559888023</v>
          </cell>
          <cell r="CY2637">
            <v>3.9492101579684062</v>
          </cell>
          <cell r="CZ2637">
            <v>9.7880423915216941</v>
          </cell>
          <cell r="DA2637">
            <v>3.4893021395720853</v>
          </cell>
          <cell r="DB2637">
            <v>0.18996200759848031</v>
          </cell>
          <cell r="DC2637">
            <v>0.10997800439912017</v>
          </cell>
          <cell r="DD2637">
            <v>0</v>
          </cell>
          <cell r="DE2637">
            <v>0.29022777369581187</v>
          </cell>
          <cell r="DF2637">
            <v>0.53369613687330597</v>
          </cell>
          <cell r="DH2637">
            <v>8.3094555873925488E-2</v>
          </cell>
          <cell r="EA2637">
            <v>0.46835443037974683</v>
          </cell>
        </row>
        <row r="2638">
          <cell r="D2638" t="str">
            <v>B7</v>
          </cell>
          <cell r="E2638" t="str">
            <v>Berndt 2002 PhD</v>
          </cell>
          <cell r="F2638">
            <v>39</v>
          </cell>
          <cell r="J2638">
            <v>1150</v>
          </cell>
          <cell r="K2638">
            <v>1423</v>
          </cell>
          <cell r="L2638">
            <v>7.0274068868587491</v>
          </cell>
          <cell r="M2638">
            <v>0.2</v>
          </cell>
          <cell r="O2638">
            <v>0.17830470390425046</v>
          </cell>
          <cell r="P2638">
            <v>0.77881370091199387</v>
          </cell>
          <cell r="Q2638">
            <v>2.5761414214142429E-2</v>
          </cell>
          <cell r="R2638">
            <v>41.998273376192188</v>
          </cell>
          <cell r="T2638">
            <v>49.36</v>
          </cell>
          <cell r="U2638">
            <v>5.18</v>
          </cell>
          <cell r="V2638">
            <v>4.1372136340488455</v>
          </cell>
          <cell r="W2638">
            <v>4.170644942990088</v>
          </cell>
          <cell r="X2638">
            <v>7.89</v>
          </cell>
          <cell r="Y2638">
            <v>0.76</v>
          </cell>
          <cell r="AB2638">
            <v>15.59</v>
          </cell>
          <cell r="AC2638">
            <v>0.25</v>
          </cell>
          <cell r="AD2638">
            <v>20.16</v>
          </cell>
          <cell r="AF2638">
            <v>0.36</v>
          </cell>
          <cell r="AJ2638">
            <v>99.967858577038939</v>
          </cell>
          <cell r="AK2638">
            <v>1.8216952960957495</v>
          </cell>
          <cell r="AL2638">
            <v>0.22538131893359536</v>
          </cell>
          <cell r="AM2638">
            <v>0.17830470390425046</v>
          </cell>
          <cell r="AN2638">
            <v>4.7076615029344904E-2</v>
          </cell>
          <cell r="AO2638">
            <v>0.11480046743253425</v>
          </cell>
          <cell r="AP2638">
            <v>0.12872984203215887</v>
          </cell>
          <cell r="AQ2638">
            <v>0.24353030946469312</v>
          </cell>
          <cell r="AR2638">
            <v>2.1094517828256533E-2</v>
          </cell>
          <cell r="AS2638">
            <v>0</v>
          </cell>
          <cell r="AT2638">
            <v>0.85748865268990504</v>
          </cell>
          <cell r="AU2638">
            <v>7.8154072681774125E-3</v>
          </cell>
          <cell r="AV2638">
            <v>0.79723308350548028</v>
          </cell>
          <cell r="AW2638">
            <v>2.5761414214142429E-2</v>
          </cell>
          <cell r="AX2638">
            <v>0</v>
          </cell>
          <cell r="AY2638">
            <v>41.998273376192188</v>
          </cell>
          <cell r="AZ2638">
            <v>45.172539371173485</v>
          </cell>
          <cell r="BA2638">
            <v>6.7814936549901459</v>
          </cell>
          <cell r="BB2638">
            <v>47.324858434770036</v>
          </cell>
          <cell r="BC2638">
            <v>43.996220519520385</v>
          </cell>
          <cell r="BD2638">
            <v>8.678921045709588</v>
          </cell>
          <cell r="BE2638">
            <v>0.77881370091199387</v>
          </cell>
          <cell r="BH2638" t="str">
            <v>MnO-Mn3O4</v>
          </cell>
          <cell r="BO2638">
            <v>3.63</v>
          </cell>
          <cell r="BP2638">
            <v>53.64</v>
          </cell>
          <cell r="BQ2638">
            <v>1.24</v>
          </cell>
          <cell r="BR2638">
            <v>17.82</v>
          </cell>
          <cell r="BS2638">
            <v>9.34</v>
          </cell>
          <cell r="BT2638">
            <v>0.21</v>
          </cell>
          <cell r="BU2638">
            <v>4.24</v>
          </cell>
          <cell r="BV2638">
            <v>9.73</v>
          </cell>
          <cell r="BW2638">
            <v>3.47</v>
          </cell>
          <cell r="BX2638">
            <v>0.23</v>
          </cell>
          <cell r="BY2638">
            <v>0.08</v>
          </cell>
          <cell r="CR2638">
            <v>100</v>
          </cell>
          <cell r="CT2638">
            <v>53.64</v>
          </cell>
          <cell r="CU2638">
            <v>1.24</v>
          </cell>
          <cell r="CV2638">
            <v>17.82</v>
          </cell>
          <cell r="CW2638">
            <v>9.34</v>
          </cell>
          <cell r="CX2638">
            <v>0.21</v>
          </cell>
          <cell r="CY2638">
            <v>4.24</v>
          </cell>
          <cell r="CZ2638">
            <v>9.73</v>
          </cell>
          <cell r="DA2638">
            <v>3.47</v>
          </cell>
          <cell r="DB2638">
            <v>0.23</v>
          </cell>
          <cell r="DC2638">
            <v>0.08</v>
          </cell>
          <cell r="DD2638">
            <v>0</v>
          </cell>
          <cell r="DE2638">
            <v>0.31222385861561119</v>
          </cell>
          <cell r="DF2638">
            <v>0.52570687704685737</v>
          </cell>
          <cell r="DH2638">
            <v>0.10374639769452448</v>
          </cell>
          <cell r="EA2638">
            <v>0.61290322580645162</v>
          </cell>
        </row>
        <row r="2639">
          <cell r="D2639" t="str">
            <v>B7</v>
          </cell>
          <cell r="E2639" t="str">
            <v>Berndt 2002 PhD</v>
          </cell>
          <cell r="F2639">
            <v>96</v>
          </cell>
          <cell r="J2639">
            <v>1050</v>
          </cell>
          <cell r="K2639">
            <v>1323</v>
          </cell>
          <cell r="L2639">
            <v>7.5585789871504154</v>
          </cell>
          <cell r="M2639">
            <v>0.2</v>
          </cell>
          <cell r="O2639">
            <v>0.15932967752303817</v>
          </cell>
          <cell r="P2639">
            <v>0.77020689491320049</v>
          </cell>
          <cell r="Q2639">
            <v>4.2189761072242309E-2</v>
          </cell>
          <cell r="R2639">
            <v>42.12944093139712</v>
          </cell>
          <cell r="T2639">
            <v>49.91</v>
          </cell>
          <cell r="U2639">
            <v>4.75</v>
          </cell>
          <cell r="V2639">
            <v>3.6190177990234553</v>
          </cell>
          <cell r="W2639">
            <v>4.8065029986779138</v>
          </cell>
          <cell r="X2639">
            <v>8.06</v>
          </cell>
          <cell r="Y2639">
            <v>0.99</v>
          </cell>
          <cell r="AB2639">
            <v>15.16</v>
          </cell>
          <cell r="AC2639">
            <v>0.41</v>
          </cell>
          <cell r="AD2639">
            <v>19.93</v>
          </cell>
          <cell r="AF2639">
            <v>0.59</v>
          </cell>
          <cell r="AG2639">
            <v>0.02</v>
          </cell>
          <cell r="AJ2639">
            <v>100.18552079770136</v>
          </cell>
          <cell r="AK2639">
            <v>1.8406703224769618</v>
          </cell>
          <cell r="AL2639">
            <v>0.20652356838691563</v>
          </cell>
          <cell r="AM2639">
            <v>0.15932967752303817</v>
          </cell>
          <cell r="AN2639">
            <v>4.7193890863877458E-2</v>
          </cell>
          <cell r="AO2639">
            <v>0.10034928504147977</v>
          </cell>
          <cell r="AP2639">
            <v>0.148249449521871</v>
          </cell>
          <cell r="AQ2639">
            <v>0.24859873456335077</v>
          </cell>
          <cell r="AR2639">
            <v>2.745864229727759E-2</v>
          </cell>
          <cell r="AS2639">
            <v>0</v>
          </cell>
          <cell r="AT2639">
            <v>0.83323848796535771</v>
          </cell>
          <cell r="AU2639">
            <v>1.2808058923268726E-2</v>
          </cell>
          <cell r="AV2639">
            <v>0.78757140240999368</v>
          </cell>
          <cell r="AW2639">
            <v>4.2189761072242309E-2</v>
          </cell>
          <cell r="AX2639">
            <v>9.410219046312293E-4</v>
          </cell>
          <cell r="AY2639">
            <v>42.12944093139712</v>
          </cell>
          <cell r="AZ2639">
            <v>44.572303607119586</v>
          </cell>
          <cell r="BA2639">
            <v>7.9302859494794564</v>
          </cell>
          <cell r="BB2639">
            <v>46.987089409909231</v>
          </cell>
          <cell r="BC2639">
            <v>42.967581119224498</v>
          </cell>
          <cell r="BD2639">
            <v>10.04532947086628</v>
          </cell>
          <cell r="BE2639">
            <v>0.77020689491320049</v>
          </cell>
          <cell r="BH2639" t="str">
            <v>MnO-Mn3O4</v>
          </cell>
          <cell r="BO2639">
            <v>2.48</v>
          </cell>
          <cell r="BP2639">
            <v>59.03</v>
          </cell>
          <cell r="BQ2639">
            <v>1.19</v>
          </cell>
          <cell r="BR2639">
            <v>17.96</v>
          </cell>
          <cell r="BS2639">
            <v>5.74</v>
          </cell>
          <cell r="BT2639">
            <v>0.23</v>
          </cell>
          <cell r="BU2639">
            <v>3.7</v>
          </cell>
          <cell r="BV2639">
            <v>7.72</v>
          </cell>
          <cell r="BW2639">
            <v>4.05</v>
          </cell>
          <cell r="BX2639">
            <v>0.27</v>
          </cell>
          <cell r="BY2639">
            <v>0.09</v>
          </cell>
          <cell r="CR2639">
            <v>99.98</v>
          </cell>
          <cell r="CT2639">
            <v>59.041808361672331</v>
          </cell>
          <cell r="CU2639">
            <v>1.1902380476095218</v>
          </cell>
          <cell r="CV2639">
            <v>17.963592718543708</v>
          </cell>
          <cell r="CW2639">
            <v>5.7411482296459289</v>
          </cell>
          <cell r="CX2639">
            <v>0.23004600920184037</v>
          </cell>
          <cell r="CY2639">
            <v>3.700740148029606</v>
          </cell>
          <cell r="CZ2639">
            <v>7.7215443088617723</v>
          </cell>
          <cell r="DA2639">
            <v>4.0508101620324064</v>
          </cell>
          <cell r="DB2639">
            <v>0.2700540108021604</v>
          </cell>
          <cell r="DC2639">
            <v>9.001800360072014E-2</v>
          </cell>
          <cell r="DD2639">
            <v>0</v>
          </cell>
          <cell r="DE2639">
            <v>0.39194915254237289</v>
          </cell>
          <cell r="DF2639">
            <v>0.35180477088450318</v>
          </cell>
          <cell r="DH2639">
            <v>0.14567901234567901</v>
          </cell>
          <cell r="DJ2639">
            <v>7.407407407407407E-2</v>
          </cell>
          <cell r="EA2639">
            <v>0.83193277310924374</v>
          </cell>
        </row>
        <row r="2640">
          <cell r="D2640" t="str">
            <v>B7</v>
          </cell>
          <cell r="E2640" t="str">
            <v>Berndt 2002 PhD</v>
          </cell>
          <cell r="F2640">
            <v>91</v>
          </cell>
          <cell r="J2640">
            <v>1100</v>
          </cell>
          <cell r="K2640">
            <v>1373</v>
          </cell>
          <cell r="L2640">
            <v>7.2833211944646763</v>
          </cell>
          <cell r="M2640">
            <v>0.2</v>
          </cell>
          <cell r="O2640">
            <v>0.20433743630924828</v>
          </cell>
          <cell r="P2640">
            <v>0.7440590111050861</v>
          </cell>
          <cell r="Q2640">
            <v>3.2357806317248744E-2</v>
          </cell>
          <cell r="R2640">
            <v>42.353156498557361</v>
          </cell>
          <cell r="T2640">
            <v>48.42</v>
          </cell>
          <cell r="U2640">
            <v>5.61</v>
          </cell>
          <cell r="V2640">
            <v>4.9341625565298033</v>
          </cell>
          <cell r="W2640">
            <v>4.5441878616797062</v>
          </cell>
          <cell r="X2640">
            <v>8.98</v>
          </cell>
          <cell r="Y2640">
            <v>1.06</v>
          </cell>
          <cell r="AB2640">
            <v>14.65</v>
          </cell>
          <cell r="AC2640">
            <v>0.27</v>
          </cell>
          <cell r="AD2640">
            <v>20.12</v>
          </cell>
          <cell r="AF2640">
            <v>0.45</v>
          </cell>
          <cell r="AG2640">
            <v>0.02</v>
          </cell>
          <cell r="AJ2640">
            <v>100.07835041820952</v>
          </cell>
          <cell r="AK2640">
            <v>1.7956625636907517</v>
          </cell>
          <cell r="AL2640">
            <v>0.24527335691983393</v>
          </cell>
          <cell r="AM2640">
            <v>0.20433743630924828</v>
          </cell>
          <cell r="AN2640">
            <v>4.0935920610585652E-2</v>
          </cell>
          <cell r="AO2640">
            <v>0.13757785054125904</v>
          </cell>
          <cell r="AP2640">
            <v>0.14093915138216617</v>
          </cell>
          <cell r="AQ2640">
            <v>0.27851700192342521</v>
          </cell>
          <cell r="AR2640">
            <v>2.9563866558546158E-2</v>
          </cell>
          <cell r="AS2640">
            <v>0</v>
          </cell>
          <cell r="AT2640">
            <v>0.80969088195632644</v>
          </cell>
          <cell r="AU2640">
            <v>8.4815402501651187E-3</v>
          </cell>
          <cell r="AV2640">
            <v>0.79950672074126095</v>
          </cell>
          <cell r="AW2640">
            <v>3.2357806317248744E-2</v>
          </cell>
          <cell r="AX2640">
            <v>9.4626164244194936E-4</v>
          </cell>
          <cell r="AY2640">
            <v>42.353156498557361</v>
          </cell>
          <cell r="AZ2640">
            <v>42.892653369013068</v>
          </cell>
          <cell r="BA2640">
            <v>7.4661260254678083</v>
          </cell>
          <cell r="BB2640">
            <v>48.179777576152006</v>
          </cell>
          <cell r="BC2640">
            <v>42.174010155363085</v>
          </cell>
          <cell r="BD2640">
            <v>9.6462122684849128</v>
          </cell>
          <cell r="BE2640">
            <v>0.7440590111050861</v>
          </cell>
          <cell r="BH2640" t="str">
            <v>MnO-Mn3O4</v>
          </cell>
          <cell r="BO2640">
            <v>2.1</v>
          </cell>
          <cell r="BP2640">
            <v>52</v>
          </cell>
          <cell r="BQ2640">
            <v>1.61</v>
          </cell>
          <cell r="BR2640">
            <v>15.8</v>
          </cell>
          <cell r="BS2640">
            <v>10.26</v>
          </cell>
          <cell r="BT2640">
            <v>0.34</v>
          </cell>
          <cell r="BU2640">
            <v>6.22</v>
          </cell>
          <cell r="BV2640">
            <v>10.36</v>
          </cell>
          <cell r="BW2640">
            <v>3.21</v>
          </cell>
          <cell r="BX2640">
            <v>0.09</v>
          </cell>
          <cell r="BY2640">
            <v>0.12</v>
          </cell>
          <cell r="CR2640">
            <v>100.01</v>
          </cell>
          <cell r="CT2640">
            <v>51.994800519948008</v>
          </cell>
          <cell r="CU2640">
            <v>1.6098390160983902</v>
          </cell>
          <cell r="CV2640">
            <v>15.798420157984202</v>
          </cell>
          <cell r="CW2640">
            <v>10.258974102589741</v>
          </cell>
          <cell r="CX2640">
            <v>0.33996600339966004</v>
          </cell>
          <cell r="CY2640">
            <v>6.2193780621937806</v>
          </cell>
          <cell r="CZ2640">
            <v>10.35896410358964</v>
          </cell>
          <cell r="DA2640">
            <v>3.2096790320967905</v>
          </cell>
          <cell r="DB2640">
            <v>8.9991000899910009E-2</v>
          </cell>
          <cell r="DC2640">
            <v>0.11998800119988001</v>
          </cell>
          <cell r="DD2640">
            <v>0</v>
          </cell>
          <cell r="DE2640">
            <v>0.37742718446601942</v>
          </cell>
          <cell r="DF2640">
            <v>0.72297876871007039</v>
          </cell>
          <cell r="DH2640">
            <v>0.14018691588785048</v>
          </cell>
          <cell r="DJ2640">
            <v>0.22222222222222224</v>
          </cell>
          <cell r="EA2640">
            <v>0.65838509316770188</v>
          </cell>
        </row>
        <row r="2641">
          <cell r="D2641" t="str">
            <v>B7</v>
          </cell>
          <cell r="E2641" t="str">
            <v>Berndt 2002 PhD</v>
          </cell>
          <cell r="F2641">
            <v>61</v>
          </cell>
          <cell r="J2641">
            <v>1100</v>
          </cell>
          <cell r="K2641">
            <v>1373</v>
          </cell>
          <cell r="L2641">
            <v>7.2833211944646763</v>
          </cell>
          <cell r="M2641">
            <v>0.2</v>
          </cell>
          <cell r="O2641">
            <v>0.17572785040525063</v>
          </cell>
          <cell r="P2641">
            <v>0.76920166604730777</v>
          </cell>
          <cell r="Q2641">
            <v>2.5071089122950384E-2</v>
          </cell>
          <cell r="R2641">
            <v>42.354009191802966</v>
          </cell>
          <cell r="T2641">
            <v>49.38</v>
          </cell>
          <cell r="U2641">
            <v>5.28</v>
          </cell>
          <cell r="V2641">
            <v>4.0931827016100542</v>
          </cell>
          <cell r="W2641">
            <v>4.4902287512525607</v>
          </cell>
          <cell r="X2641">
            <v>8.17</v>
          </cell>
          <cell r="Y2641">
            <v>0.6</v>
          </cell>
          <cell r="AB2641">
            <v>15.28</v>
          </cell>
          <cell r="AC2641">
            <v>0.2</v>
          </cell>
          <cell r="AD2641">
            <v>20.3</v>
          </cell>
          <cell r="AF2641">
            <v>0.35</v>
          </cell>
          <cell r="AG2641">
            <v>0.01</v>
          </cell>
          <cell r="AJ2641">
            <v>99.983411452862612</v>
          </cell>
          <cell r="AK2641">
            <v>1.8242721495947494</v>
          </cell>
          <cell r="AL2641">
            <v>0.22996409593819317</v>
          </cell>
          <cell r="AM2641">
            <v>0.17572785040525063</v>
          </cell>
          <cell r="AN2641">
            <v>5.423624553294254E-2</v>
          </cell>
          <cell r="AO2641">
            <v>0.1136932799664212</v>
          </cell>
          <cell r="AP2641">
            <v>0.1387338505629131</v>
          </cell>
          <cell r="AQ2641">
            <v>0.2524271305293343</v>
          </cell>
          <cell r="AR2641">
            <v>1.6670369168804332E-2</v>
          </cell>
          <cell r="AS2641">
            <v>0</v>
          </cell>
          <cell r="AT2641">
            <v>0.8412858361382477</v>
          </cell>
          <cell r="AU2641">
            <v>6.2586340409147003E-3</v>
          </cell>
          <cell r="AV2641">
            <v>0.80357937115803535</v>
          </cell>
          <cell r="AW2641">
            <v>2.5071089122950384E-2</v>
          </cell>
          <cell r="AX2641">
            <v>4.713243087712196E-4</v>
          </cell>
          <cell r="AY2641">
            <v>42.354009191802966</v>
          </cell>
          <cell r="AZ2641">
            <v>44.341392170612949</v>
          </cell>
          <cell r="BA2641">
            <v>7.3122021207289727</v>
          </cell>
          <cell r="BB2641">
            <v>47.596939345910371</v>
          </cell>
          <cell r="BC2641">
            <v>43.070191475355315</v>
          </cell>
          <cell r="BD2641">
            <v>9.3328691787343168</v>
          </cell>
          <cell r="BE2641">
            <v>0.76920166604730777</v>
          </cell>
          <cell r="BH2641" t="str">
            <v>MnO-Mn3O4</v>
          </cell>
          <cell r="BO2641">
            <v>1.72</v>
          </cell>
          <cell r="BP2641">
            <v>51.35</v>
          </cell>
          <cell r="BQ2641">
            <v>1.34</v>
          </cell>
          <cell r="BR2641">
            <v>16.28</v>
          </cell>
          <cell r="BS2641">
            <v>10.68</v>
          </cell>
          <cell r="BT2641">
            <v>0.16</v>
          </cell>
          <cell r="BU2641">
            <v>6.2</v>
          </cell>
          <cell r="BV2641">
            <v>10.54</v>
          </cell>
          <cell r="BW2641">
            <v>3.16</v>
          </cell>
          <cell r="BX2641">
            <v>0.13</v>
          </cell>
          <cell r="BY2641">
            <v>0.15</v>
          </cell>
          <cell r="CR2641">
            <v>99.99</v>
          </cell>
          <cell r="CT2641">
            <v>51.355135513551353</v>
          </cell>
          <cell r="CU2641">
            <v>1.3401340134013402</v>
          </cell>
          <cell r="CV2641">
            <v>16.281628162816283</v>
          </cell>
          <cell r="CW2641">
            <v>10.681068106810681</v>
          </cell>
          <cell r="CX2641">
            <v>0.16001600160016002</v>
          </cell>
          <cell r="CY2641">
            <v>6.2006200620062009</v>
          </cell>
          <cell r="CZ2641">
            <v>10.541054105410542</v>
          </cell>
          <cell r="DA2641">
            <v>3.1603160316031604</v>
          </cell>
          <cell r="DB2641">
            <v>0.13001300130013002</v>
          </cell>
          <cell r="DC2641">
            <v>0.15001500150015001</v>
          </cell>
          <cell r="DD2641">
            <v>0</v>
          </cell>
          <cell r="DE2641">
            <v>0.36729857819905215</v>
          </cell>
          <cell r="DF2641">
            <v>0.71402899640730744</v>
          </cell>
          <cell r="DH2641">
            <v>0.11075949367088607</v>
          </cell>
          <cell r="EA2641">
            <v>0.44776119402985071</v>
          </cell>
        </row>
        <row r="2642">
          <cell r="D2642" t="str">
            <v>B7</v>
          </cell>
          <cell r="E2642" t="str">
            <v>Berndt 2002 PhD</v>
          </cell>
          <cell r="F2642">
            <v>35</v>
          </cell>
          <cell r="J2642">
            <v>1100</v>
          </cell>
          <cell r="K2642">
            <v>1373</v>
          </cell>
          <cell r="L2642">
            <v>7.2833211944646763</v>
          </cell>
          <cell r="M2642">
            <v>0.2</v>
          </cell>
          <cell r="O2642">
            <v>0.13844997574940643</v>
          </cell>
          <cell r="P2642">
            <v>0.7961444019580286</v>
          </cell>
          <cell r="Q2642">
            <v>2.8612385672277297E-2</v>
          </cell>
          <cell r="R2642">
            <v>42.446586663016483</v>
          </cell>
          <cell r="T2642">
            <v>50.46</v>
          </cell>
          <cell r="U2642">
            <v>4.47</v>
          </cell>
          <cell r="V2642">
            <v>2.1449565157177743</v>
          </cell>
          <cell r="W2642">
            <v>5.2216840923697205</v>
          </cell>
          <cell r="X2642">
            <v>7.15</v>
          </cell>
          <cell r="Y2642">
            <v>0.93</v>
          </cell>
          <cell r="AB2642">
            <v>15.67</v>
          </cell>
          <cell r="AC2642">
            <v>0.3</v>
          </cell>
          <cell r="AD2642">
            <v>20.190000000000001</v>
          </cell>
          <cell r="AF2642">
            <v>0.4</v>
          </cell>
          <cell r="AJ2642">
            <v>99.786640608087495</v>
          </cell>
          <cell r="AK2642">
            <v>1.8615500242505936</v>
          </cell>
          <cell r="AL2642">
            <v>0.19441177194093923</v>
          </cell>
          <cell r="AM2642">
            <v>0.13844997574940643</v>
          </cell>
          <cell r="AN2642">
            <v>5.5961796191532798E-2</v>
          </cell>
          <cell r="AO2642">
            <v>5.9495083799381732E-2</v>
          </cell>
          <cell r="AP2642">
            <v>0.16110665862380033</v>
          </cell>
          <cell r="AQ2642">
            <v>0.22060174242318206</v>
          </cell>
          <cell r="AR2642">
            <v>2.5802740715384149E-2</v>
          </cell>
          <cell r="AS2642">
            <v>0</v>
          </cell>
          <cell r="AT2642">
            <v>0.86154534866510291</v>
          </cell>
          <cell r="AU2642">
            <v>9.3747509624634781E-3</v>
          </cell>
          <cell r="AV2642">
            <v>0.79810123537005739</v>
          </cell>
          <cell r="AW2642">
            <v>2.8612385672277297E-2</v>
          </cell>
          <cell r="AX2642">
            <v>0</v>
          </cell>
          <cell r="AY2642">
            <v>42.446586663016483</v>
          </cell>
          <cell r="AZ2642">
            <v>45.820827841815962</v>
          </cell>
          <cell r="BA2642">
            <v>8.5683713346131611</v>
          </cell>
          <cell r="BB2642">
            <v>46.246810056507194</v>
          </cell>
          <cell r="BC2642">
            <v>43.150409222365987</v>
          </cell>
          <cell r="BD2642">
            <v>10.602780721126813</v>
          </cell>
          <cell r="BE2642">
            <v>0.7961444019580286</v>
          </cell>
          <cell r="BH2642" t="str">
            <v>MnO-Mn3O4</v>
          </cell>
          <cell r="BO2642">
            <v>5.21</v>
          </cell>
          <cell r="BP2642">
            <v>57.53</v>
          </cell>
          <cell r="BQ2642">
            <v>1</v>
          </cell>
          <cell r="BR2642">
            <v>19.239999999999998</v>
          </cell>
          <cell r="BS2642">
            <v>6.43</v>
          </cell>
          <cell r="BT2642">
            <v>0.16</v>
          </cell>
          <cell r="BU2642">
            <v>2.99</v>
          </cell>
          <cell r="BV2642">
            <v>7.74</v>
          </cell>
          <cell r="BW2642">
            <v>4.3899999999999997</v>
          </cell>
          <cell r="BX2642">
            <v>0.26</v>
          </cell>
          <cell r="BY2642">
            <v>0.26</v>
          </cell>
          <cell r="CR2642">
            <v>100</v>
          </cell>
          <cell r="CT2642">
            <v>57.53</v>
          </cell>
          <cell r="CU2642">
            <v>1</v>
          </cell>
          <cell r="CV2642">
            <v>19.239999999999998</v>
          </cell>
          <cell r="CW2642">
            <v>6.43</v>
          </cell>
          <cell r="CX2642">
            <v>0.16</v>
          </cell>
          <cell r="CY2642">
            <v>2.99</v>
          </cell>
          <cell r="CZ2642">
            <v>7.74</v>
          </cell>
          <cell r="DA2642">
            <v>4.3899999999999997</v>
          </cell>
          <cell r="DB2642">
            <v>0.26</v>
          </cell>
          <cell r="DC2642">
            <v>0.26</v>
          </cell>
          <cell r="DD2642">
            <v>0</v>
          </cell>
          <cell r="DE2642">
            <v>0.31740976645435248</v>
          </cell>
          <cell r="DF2642">
            <v>0.32219170995237667</v>
          </cell>
          <cell r="DH2642">
            <v>9.1116173120728935E-2</v>
          </cell>
          <cell r="EA2642">
            <v>0.93</v>
          </cell>
        </row>
        <row r="2643">
          <cell r="D2643" t="str">
            <v>B7</v>
          </cell>
          <cell r="E2643" t="str">
            <v>Berndt 2002 PhD</v>
          </cell>
          <cell r="F2643">
            <v>37</v>
          </cell>
          <cell r="J2643">
            <v>1100</v>
          </cell>
          <cell r="K2643">
            <v>1373</v>
          </cell>
          <cell r="L2643">
            <v>7.2833211944646763</v>
          </cell>
          <cell r="M2643">
            <v>0.2</v>
          </cell>
          <cell r="O2643">
            <v>0.21431961945686329</v>
          </cell>
          <cell r="P2643">
            <v>0.78696091731327267</v>
          </cell>
          <cell r="Q2643">
            <v>2.2811414489897413E-2</v>
          </cell>
          <cell r="R2643">
            <v>42.59790886015449</v>
          </cell>
          <cell r="T2643">
            <v>48.57</v>
          </cell>
          <cell r="U2643">
            <v>6.19</v>
          </cell>
          <cell r="V2643">
            <v>5.1224910318151382</v>
          </cell>
          <cell r="W2643">
            <v>2.9348805623981904</v>
          </cell>
          <cell r="X2643">
            <v>7.54</v>
          </cell>
          <cell r="Y2643">
            <v>0.76</v>
          </cell>
          <cell r="AB2643">
            <v>15.63</v>
          </cell>
          <cell r="AC2643">
            <v>0.19</v>
          </cell>
          <cell r="AD2643">
            <v>20.5</v>
          </cell>
          <cell r="AF2643">
            <v>0.32</v>
          </cell>
          <cell r="AG2643">
            <v>0.01</v>
          </cell>
          <cell r="AJ2643">
            <v>100.22737159421332</v>
          </cell>
          <cell r="AK2643">
            <v>1.7856803805431367</v>
          </cell>
          <cell r="AL2643">
            <v>0.26829578076351179</v>
          </cell>
          <cell r="AM2643">
            <v>0.21431961945686329</v>
          </cell>
          <cell r="AN2643">
            <v>5.3976161306648507E-2</v>
          </cell>
          <cell r="AO2643">
            <v>0.14159631579117793</v>
          </cell>
          <cell r="AP2643">
            <v>9.0240498765247645E-2</v>
          </cell>
          <cell r="AQ2643">
            <v>0.23183681455642557</v>
          </cell>
          <cell r="AR2643">
            <v>2.1013802225706826E-2</v>
          </cell>
          <cell r="AS2643">
            <v>0</v>
          </cell>
          <cell r="AT2643">
            <v>0.85639925758879742</v>
          </cell>
          <cell r="AU2643">
            <v>5.9169819489497304E-3</v>
          </cell>
          <cell r="AV2643">
            <v>0.80757652028109506</v>
          </cell>
          <cell r="AW2643">
            <v>2.2811414489897413E-2</v>
          </cell>
          <cell r="AX2643">
            <v>4.690476024790411E-4</v>
          </cell>
          <cell r="AY2643">
            <v>42.59790886015449</v>
          </cell>
          <cell r="AZ2643">
            <v>45.173202299112901</v>
          </cell>
          <cell r="BA2643">
            <v>4.7599904719355797</v>
          </cell>
          <cell r="BB2643">
            <v>48.935595162098835</v>
          </cell>
          <cell r="BC2643">
            <v>44.853924825515925</v>
          </cell>
          <cell r="BD2643">
            <v>6.2104800123852568</v>
          </cell>
          <cell r="BE2643">
            <v>0.78696091731327267</v>
          </cell>
          <cell r="BH2643" t="str">
            <v>MnO-Mn3O4</v>
          </cell>
          <cell r="BO2643">
            <v>5.09</v>
          </cell>
          <cell r="BP2643">
            <v>56.17</v>
          </cell>
          <cell r="BQ2643">
            <v>1.05</v>
          </cell>
          <cell r="BR2643">
            <v>18.79</v>
          </cell>
          <cell r="BS2643">
            <v>6.5</v>
          </cell>
          <cell r="BT2643">
            <v>0.13</v>
          </cell>
          <cell r="BU2643">
            <v>4.47</v>
          </cell>
          <cell r="BV2643">
            <v>8.76</v>
          </cell>
          <cell r="BW2643">
            <v>3.74</v>
          </cell>
          <cell r="BX2643">
            <v>0.14000000000000001</v>
          </cell>
          <cell r="BY2643">
            <v>0.24</v>
          </cell>
          <cell r="CR2643">
            <v>99.99</v>
          </cell>
          <cell r="CT2643">
            <v>56.175617561756177</v>
          </cell>
          <cell r="CU2643">
            <v>1.0501050105010501</v>
          </cell>
          <cell r="CV2643">
            <v>18.791879187918791</v>
          </cell>
          <cell r="CW2643">
            <v>6.5006500650065009</v>
          </cell>
          <cell r="CX2643">
            <v>0.13001300130013002</v>
          </cell>
          <cell r="CY2643">
            <v>4.4704470447044704</v>
          </cell>
          <cell r="CZ2643">
            <v>8.7608760876087608</v>
          </cell>
          <cell r="DA2643">
            <v>3.7403740374037402</v>
          </cell>
          <cell r="DB2643">
            <v>0.14001400140014003</v>
          </cell>
          <cell r="DC2643">
            <v>0.24002400240024002</v>
          </cell>
          <cell r="DD2643">
            <v>0</v>
          </cell>
          <cell r="DE2643">
            <v>0.40747493163172288</v>
          </cell>
          <cell r="DF2643">
            <v>0.40533248798238053</v>
          </cell>
          <cell r="DH2643">
            <v>8.5561497326203204E-2</v>
          </cell>
          <cell r="EA2643">
            <v>0.72380952380952379</v>
          </cell>
        </row>
        <row r="2644">
          <cell r="D2644" t="str">
            <v>B7</v>
          </cell>
          <cell r="E2644" t="str">
            <v>Berndt 2002 PhD</v>
          </cell>
          <cell r="F2644">
            <v>49</v>
          </cell>
          <cell r="J2644">
            <v>950</v>
          </cell>
          <cell r="K2644">
            <v>1223</v>
          </cell>
          <cell r="L2644">
            <v>8.1766148814390842</v>
          </cell>
          <cell r="M2644">
            <v>0.2</v>
          </cell>
          <cell r="O2644">
            <v>0.14245416276444312</v>
          </cell>
          <cell r="P2644">
            <v>0.79856725707530485</v>
          </cell>
          <cell r="Q2644">
            <v>2.4654625208798537E-2</v>
          </cell>
          <cell r="R2644">
            <v>42.629561808305205</v>
          </cell>
          <cell r="T2644">
            <v>51.13</v>
          </cell>
          <cell r="U2644">
            <v>5.0999999999999996</v>
          </cell>
          <cell r="V2644">
            <v>2.012815922172281</v>
          </cell>
          <cell r="W2644">
            <v>5.3104784859671197</v>
          </cell>
          <cell r="X2644">
            <v>7.12</v>
          </cell>
          <cell r="Y2644">
            <v>0.67</v>
          </cell>
          <cell r="AB2644">
            <v>15.84</v>
          </cell>
          <cell r="AC2644">
            <v>0.28000000000000003</v>
          </cell>
          <cell r="AD2644">
            <v>20.5</v>
          </cell>
          <cell r="AF2644">
            <v>0.35</v>
          </cell>
          <cell r="AG2644">
            <v>0.01</v>
          </cell>
          <cell r="AJ2644">
            <v>101.2032944081394</v>
          </cell>
          <cell r="AK2644">
            <v>1.8575458372355569</v>
          </cell>
          <cell r="AL2644">
            <v>0.21843463091532639</v>
          </cell>
          <cell r="AM2644">
            <v>0.14245416276444312</v>
          </cell>
          <cell r="AN2644">
            <v>7.5980468150883274E-2</v>
          </cell>
          <cell r="AO2644">
            <v>5.4979771314654258E-2</v>
          </cell>
          <cell r="AP2644">
            <v>0.16135143487692083</v>
          </cell>
          <cell r="AQ2644">
            <v>0.21633120619157509</v>
          </cell>
          <cell r="AR2644">
            <v>1.8306021748497645E-2</v>
          </cell>
          <cell r="AS2644">
            <v>0</v>
          </cell>
          <cell r="AT2644">
            <v>0.8576312641127174</v>
          </cell>
          <cell r="AU2644">
            <v>8.6165378048590428E-3</v>
          </cell>
          <cell r="AV2644">
            <v>0.7980163817933793</v>
          </cell>
          <cell r="AW2644">
            <v>2.4654625208798537E-2</v>
          </cell>
          <cell r="AX2644">
            <v>4.6349498929079501E-4</v>
          </cell>
          <cell r="AY2644">
            <v>42.629561808305205</v>
          </cell>
          <cell r="AZ2644">
            <v>45.814153463950021</v>
          </cell>
          <cell r="BA2644">
            <v>8.6192979528650255</v>
          </cell>
          <cell r="BB2644">
            <v>46.327526868095418</v>
          </cell>
          <cell r="BC2644">
            <v>43.033918401402161</v>
          </cell>
          <cell r="BD2644">
            <v>10.638554730502424</v>
          </cell>
          <cell r="BE2644">
            <v>0.79856725707530485</v>
          </cell>
          <cell r="BH2644" t="str">
            <v>MnO-Mn3O4</v>
          </cell>
          <cell r="BO2644">
            <v>5.19</v>
          </cell>
          <cell r="BP2644">
            <v>63.16</v>
          </cell>
          <cell r="BQ2644">
            <v>0.7</v>
          </cell>
          <cell r="BR2644">
            <v>16.75</v>
          </cell>
          <cell r="BS2644">
            <v>5.31</v>
          </cell>
          <cell r="BT2644">
            <v>0.12</v>
          </cell>
          <cell r="BU2644">
            <v>2.52</v>
          </cell>
          <cell r="BV2644">
            <v>6.43</v>
          </cell>
          <cell r="BW2644">
            <v>4.45</v>
          </cell>
          <cell r="BX2644">
            <v>0.28999999999999998</v>
          </cell>
          <cell r="BY2644">
            <v>0.25</v>
          </cell>
          <cell r="CR2644">
            <v>99.98</v>
          </cell>
          <cell r="CT2644">
            <v>63.172634526905384</v>
          </cell>
          <cell r="CU2644">
            <v>0.70014002800560116</v>
          </cell>
          <cell r="CV2644">
            <v>16.753350670134026</v>
          </cell>
          <cell r="CW2644">
            <v>5.3110622124424891</v>
          </cell>
          <cell r="CX2644">
            <v>0.12002400480096019</v>
          </cell>
          <cell r="CY2644">
            <v>2.5205041008201641</v>
          </cell>
          <cell r="CZ2644">
            <v>6.4312862572514504</v>
          </cell>
          <cell r="DA2644">
            <v>4.4508901780356069</v>
          </cell>
          <cell r="DB2644">
            <v>0.29005801160232042</v>
          </cell>
          <cell r="DC2644">
            <v>0.25005001000200039</v>
          </cell>
          <cell r="DD2644">
            <v>0</v>
          </cell>
          <cell r="DE2644">
            <v>0.32183908045977011</v>
          </cell>
          <cell r="DF2644">
            <v>0.26401476708143223</v>
          </cell>
          <cell r="DH2644">
            <v>7.8651685393258425E-2</v>
          </cell>
          <cell r="EA2644">
            <v>0.9571428571428573</v>
          </cell>
        </row>
        <row r="2645">
          <cell r="D2645" t="str">
            <v>B7</v>
          </cell>
          <cell r="E2645" t="str">
            <v>Berndt 2002 PhD</v>
          </cell>
          <cell r="F2645">
            <v>147</v>
          </cell>
          <cell r="J2645">
            <v>1000</v>
          </cell>
          <cell r="K2645">
            <v>1273</v>
          </cell>
          <cell r="L2645">
            <v>7.8554595443833461</v>
          </cell>
          <cell r="M2645">
            <v>0.2</v>
          </cell>
          <cell r="O2645">
            <v>0.13565737433527336</v>
          </cell>
          <cell r="P2645">
            <v>0.76318521018166918</v>
          </cell>
          <cell r="Q2645">
            <v>1.7920221927023965E-2</v>
          </cell>
          <cell r="R2645">
            <v>42.636164893707026</v>
          </cell>
          <cell r="T2645">
            <v>50.43</v>
          </cell>
          <cell r="U2645">
            <v>4.75</v>
          </cell>
          <cell r="V2645">
            <v>1.1942483825731196</v>
          </cell>
          <cell r="W2645">
            <v>7.1763707040667652</v>
          </cell>
          <cell r="X2645">
            <v>8.25</v>
          </cell>
          <cell r="Y2645">
            <v>0.89</v>
          </cell>
          <cell r="AB2645">
            <v>14.92</v>
          </cell>
          <cell r="AC2645">
            <v>0.25</v>
          </cell>
          <cell r="AD2645">
            <v>20.21</v>
          </cell>
          <cell r="AF2645">
            <v>0.25</v>
          </cell>
          <cell r="AG2645">
            <v>0.01</v>
          </cell>
          <cell r="AJ2645">
            <v>100.08061908663989</v>
          </cell>
          <cell r="AK2645">
            <v>1.8643426256647266</v>
          </cell>
          <cell r="AL2645">
            <v>0.20702268701329402</v>
          </cell>
          <cell r="AM2645">
            <v>0.13565737433527336</v>
          </cell>
          <cell r="AN2645">
            <v>7.1365312678020654E-2</v>
          </cell>
          <cell r="AO2645">
            <v>3.3194531701465024E-2</v>
          </cell>
          <cell r="AP2645">
            <v>0.22187943803316534</v>
          </cell>
          <cell r="AQ2645">
            <v>0.25507396973463037</v>
          </cell>
          <cell r="AR2645">
            <v>2.4744699974415803E-2</v>
          </cell>
          <cell r="AS2645">
            <v>0</v>
          </cell>
          <cell r="AT2645">
            <v>0.82202923792527427</v>
          </cell>
          <cell r="AU2645">
            <v>7.8286664468621339E-3</v>
          </cell>
          <cell r="AV2645">
            <v>0.80056624324775172</v>
          </cell>
          <cell r="AW2645">
            <v>1.7920221927023965E-2</v>
          </cell>
          <cell r="AX2645">
            <v>4.7164806602157094E-4</v>
          </cell>
          <cell r="AY2645">
            <v>42.636164893707026</v>
          </cell>
          <cell r="AZ2645">
            <v>43.77923055242281</v>
          </cell>
          <cell r="BA2645">
            <v>11.816746442027371</v>
          </cell>
          <cell r="BB2645">
            <v>45.407365251157806</v>
          </cell>
          <cell r="BC2645">
            <v>40.299464167820624</v>
          </cell>
          <cell r="BD2645">
            <v>14.293170581021583</v>
          </cell>
          <cell r="BE2645">
            <v>0.76318521018166918</v>
          </cell>
          <cell r="BH2645">
            <v>0.02</v>
          </cell>
          <cell r="BO2645">
            <v>5.01</v>
          </cell>
          <cell r="BP2645">
            <v>53.5</v>
          </cell>
          <cell r="BQ2645">
            <v>1.49</v>
          </cell>
          <cell r="BR2645">
            <v>18.940000000000001</v>
          </cell>
          <cell r="BS2645">
            <v>8.89</v>
          </cell>
          <cell r="BT2645">
            <v>0.24</v>
          </cell>
          <cell r="BU2645">
            <v>3.8</v>
          </cell>
          <cell r="BV2645">
            <v>8.75</v>
          </cell>
          <cell r="BW2645">
            <v>4.05</v>
          </cell>
          <cell r="BX2645">
            <v>0.17</v>
          </cell>
          <cell r="BY2645">
            <v>0.16</v>
          </cell>
          <cell r="CR2645">
            <v>99.99</v>
          </cell>
          <cell r="CT2645">
            <v>53.505350535053502</v>
          </cell>
          <cell r="CU2645">
            <v>1.4901490149014902</v>
          </cell>
          <cell r="CV2645">
            <v>18.941894189418942</v>
          </cell>
          <cell r="CW2645">
            <v>8.8908890889088905</v>
          </cell>
          <cell r="CX2645">
            <v>0.24002400240024002</v>
          </cell>
          <cell r="CY2645">
            <v>3.8003800380038002</v>
          </cell>
          <cell r="CZ2645">
            <v>8.7508750875087511</v>
          </cell>
          <cell r="DA2645">
            <v>4.0504050405040504</v>
          </cell>
          <cell r="DB2645">
            <v>0.17001700170017001</v>
          </cell>
          <cell r="DC2645">
            <v>0.16001600160016002</v>
          </cell>
          <cell r="DD2645">
            <v>0</v>
          </cell>
          <cell r="DE2645">
            <v>0.29944838455476752</v>
          </cell>
          <cell r="DF2645">
            <v>0.47012529663629971</v>
          </cell>
          <cell r="DH2645">
            <v>6.1728395061728399E-2</v>
          </cell>
          <cell r="EA2645">
            <v>0.59731543624161076</v>
          </cell>
        </row>
        <row r="2646">
          <cell r="D2646" t="str">
            <v>B7</v>
          </cell>
          <cell r="E2646" t="str">
            <v>Berndt 2002 PhD</v>
          </cell>
          <cell r="F2646">
            <v>42</v>
          </cell>
          <cell r="J2646">
            <v>1100</v>
          </cell>
          <cell r="K2646">
            <v>1373</v>
          </cell>
          <cell r="L2646">
            <v>7.2833211944646763</v>
          </cell>
          <cell r="M2646">
            <v>0.2</v>
          </cell>
          <cell r="O2646">
            <v>0.17574501208763493</v>
          </cell>
          <cell r="P2646">
            <v>0.76766414446081099</v>
          </cell>
          <cell r="Q2646">
            <v>2.5834248870514137E-2</v>
          </cell>
          <cell r="R2646">
            <v>42.666300066357259</v>
          </cell>
          <cell r="T2646">
            <v>49.29</v>
          </cell>
          <cell r="U2646">
            <v>5.28</v>
          </cell>
          <cell r="V2646">
            <v>4.0772567249849887</v>
          </cell>
          <cell r="W2646">
            <v>4.4945462042384943</v>
          </cell>
          <cell r="X2646">
            <v>8.16</v>
          </cell>
          <cell r="Y2646">
            <v>0.61</v>
          </cell>
          <cell r="AB2646">
            <v>15.13</v>
          </cell>
          <cell r="AC2646">
            <v>0.19</v>
          </cell>
          <cell r="AD2646">
            <v>20.399999999999999</v>
          </cell>
          <cell r="AF2646">
            <v>0.36</v>
          </cell>
          <cell r="AG2646">
            <v>0.01</v>
          </cell>
          <cell r="AJ2646">
            <v>99.841802929223491</v>
          </cell>
          <cell r="AK2646">
            <v>1.8242549879123651</v>
          </cell>
          <cell r="AL2646">
            <v>0.23038182654390532</v>
          </cell>
          <cell r="AM2646">
            <v>0.17574501208763493</v>
          </cell>
          <cell r="AN2646">
            <v>5.4636814456270388E-2</v>
          </cell>
          <cell r="AO2646">
            <v>0.11345663669933614</v>
          </cell>
          <cell r="AP2646">
            <v>0.13911949904056203</v>
          </cell>
          <cell r="AQ2646">
            <v>0.25257613573989818</v>
          </cell>
          <cell r="AR2646">
            <v>1.6978995136807232E-2</v>
          </cell>
          <cell r="AS2646">
            <v>0</v>
          </cell>
          <cell r="AT2646">
            <v>0.83454033689295004</v>
          </cell>
          <cell r="AU2646">
            <v>5.9565027285092137E-3</v>
          </cell>
          <cell r="AV2646">
            <v>0.80900478570398016</v>
          </cell>
          <cell r="AW2646">
            <v>2.5834248870514137E-2</v>
          </cell>
          <cell r="AX2646">
            <v>4.7218047106988893E-4</v>
          </cell>
          <cell r="AY2646">
            <v>42.666300066357259</v>
          </cell>
          <cell r="AZ2646">
            <v>44.013025708332712</v>
          </cell>
          <cell r="BA2646">
            <v>7.3370570805471536</v>
          </cell>
          <cell r="BB2646">
            <v>47.91735544500407</v>
          </cell>
          <cell r="BC2646">
            <v>42.724015229497944</v>
          </cell>
          <cell r="BD2646">
            <v>9.3586293254979811</v>
          </cell>
          <cell r="BE2646">
            <v>0.76766414446081099</v>
          </cell>
          <cell r="BH2646" t="str">
            <v>MnO-Mn3O4</v>
          </cell>
          <cell r="BO2646">
            <v>1.79</v>
          </cell>
          <cell r="BP2646">
            <v>51.38</v>
          </cell>
          <cell r="BQ2646">
            <v>1.46</v>
          </cell>
          <cell r="BR2646">
            <v>15.97</v>
          </cell>
          <cell r="BS2646">
            <v>10.98</v>
          </cell>
          <cell r="BT2646">
            <v>0.19</v>
          </cell>
          <cell r="BU2646">
            <v>6.16</v>
          </cell>
          <cell r="BV2646">
            <v>10.5</v>
          </cell>
          <cell r="BW2646">
            <v>3.06</v>
          </cell>
          <cell r="BX2646">
            <v>0.12</v>
          </cell>
          <cell r="BY2646">
            <v>0.18</v>
          </cell>
          <cell r="CR2646">
            <v>100</v>
          </cell>
          <cell r="CT2646">
            <v>51.38</v>
          </cell>
          <cell r="CU2646">
            <v>1.46</v>
          </cell>
          <cell r="CV2646">
            <v>15.97</v>
          </cell>
          <cell r="CW2646">
            <v>10.98</v>
          </cell>
          <cell r="CX2646">
            <v>0.19</v>
          </cell>
          <cell r="CY2646">
            <v>6.16</v>
          </cell>
          <cell r="CZ2646">
            <v>10.5</v>
          </cell>
          <cell r="DA2646">
            <v>3.06</v>
          </cell>
          <cell r="DB2646">
            <v>0.12</v>
          </cell>
          <cell r="DC2646">
            <v>0.18</v>
          </cell>
          <cell r="DD2646">
            <v>0</v>
          </cell>
          <cell r="DE2646">
            <v>0.35939323220536756</v>
          </cell>
          <cell r="DF2646">
            <v>0.72986579655786765</v>
          </cell>
          <cell r="DH2646">
            <v>0.11764705882352941</v>
          </cell>
          <cell r="EA2646">
            <v>0.4178082191780822</v>
          </cell>
        </row>
        <row r="2647">
          <cell r="D2647" t="str">
            <v>B7</v>
          </cell>
          <cell r="E2647" t="str">
            <v>Berndt 2002 PhD</v>
          </cell>
          <cell r="F2647">
            <v>145</v>
          </cell>
          <cell r="J2647">
            <v>1000</v>
          </cell>
          <cell r="K2647">
            <v>1273</v>
          </cell>
          <cell r="L2647">
            <v>7.8554595443833461</v>
          </cell>
          <cell r="M2647">
            <v>0.2</v>
          </cell>
          <cell r="O2647">
            <v>9.1474583426599754E-2</v>
          </cell>
          <cell r="P2647">
            <v>0.73851372186247288</v>
          </cell>
          <cell r="Q2647">
            <v>2.9018117156132235E-2</v>
          </cell>
          <cell r="R2647">
            <v>42.722567858981208</v>
          </cell>
          <cell r="T2647">
            <v>51.01</v>
          </cell>
          <cell r="U2647">
            <v>5.67</v>
          </cell>
          <cell r="V2647">
            <v>0</v>
          </cell>
          <cell r="W2647">
            <v>8.48</v>
          </cell>
          <cell r="X2647">
            <v>8.48</v>
          </cell>
          <cell r="Y2647">
            <v>1.17</v>
          </cell>
          <cell r="AB2647">
            <v>13.44</v>
          </cell>
          <cell r="AC2647">
            <v>0.2</v>
          </cell>
          <cell r="AD2647">
            <v>18.88</v>
          </cell>
          <cell r="AF2647">
            <v>0.4</v>
          </cell>
          <cell r="AG2647">
            <v>0.03</v>
          </cell>
          <cell r="AJ2647">
            <v>99.28</v>
          </cell>
          <cell r="AK2647">
            <v>1.9085254165734002</v>
          </cell>
          <cell r="AL2647">
            <v>0.25009974779354938</v>
          </cell>
          <cell r="AM2647">
            <v>9.1474583426599754E-2</v>
          </cell>
          <cell r="AN2647">
            <v>0.15862516436694962</v>
          </cell>
          <cell r="AO2647">
            <v>0</v>
          </cell>
          <cell r="AP2647">
            <v>0.26534683282194454</v>
          </cell>
          <cell r="AQ2647">
            <v>0.26534683282194454</v>
          </cell>
          <cell r="AR2647">
            <v>3.2921825672067015E-2</v>
          </cell>
          <cell r="AS2647">
            <v>0</v>
          </cell>
          <cell r="AT2647">
            <v>0.74941705732141162</v>
          </cell>
          <cell r="AU2647">
            <v>6.3384583365216672E-3</v>
          </cell>
          <cell r="AV2647">
            <v>0.75690053720907202</v>
          </cell>
          <cell r="AW2647">
            <v>2.9018117156132235E-2</v>
          </cell>
          <cell r="AX2647">
            <v>1.4320071159007867E-3</v>
          </cell>
          <cell r="AY2647">
            <v>42.722567858981208</v>
          </cell>
          <cell r="AZ2647">
            <v>42.300169589189018</v>
          </cell>
          <cell r="BA2647">
            <v>14.977262551829767</v>
          </cell>
          <cell r="BB2647">
            <v>44.366536677159992</v>
          </cell>
          <cell r="BC2647">
            <v>37.96848481082538</v>
          </cell>
          <cell r="BD2647">
            <v>17.664978512014624</v>
          </cell>
          <cell r="BE2647">
            <v>0.73851372186247288</v>
          </cell>
          <cell r="BH2647">
            <v>-0.36</v>
          </cell>
          <cell r="BO2647">
            <v>3.52</v>
          </cell>
          <cell r="BP2647">
            <v>56.14</v>
          </cell>
          <cell r="BQ2647">
            <v>1.9</v>
          </cell>
          <cell r="BR2647">
            <v>17.23</v>
          </cell>
          <cell r="BS2647">
            <v>9.3000000000000007</v>
          </cell>
          <cell r="BT2647">
            <v>0.12</v>
          </cell>
          <cell r="BU2647">
            <v>2.91</v>
          </cell>
          <cell r="BV2647">
            <v>7.39</v>
          </cell>
          <cell r="BW2647">
            <v>4.67</v>
          </cell>
          <cell r="BX2647">
            <v>0.17</v>
          </cell>
          <cell r="BY2647">
            <v>0.17</v>
          </cell>
          <cell r="CR2647">
            <v>100</v>
          </cell>
          <cell r="CT2647">
            <v>56.14</v>
          </cell>
          <cell r="CU2647">
            <v>1.9</v>
          </cell>
          <cell r="CV2647">
            <v>17.23</v>
          </cell>
          <cell r="CW2647">
            <v>9.3000000000000007</v>
          </cell>
          <cell r="CX2647">
            <v>0.12</v>
          </cell>
          <cell r="CY2647">
            <v>2.91</v>
          </cell>
          <cell r="CZ2647">
            <v>7.39</v>
          </cell>
          <cell r="DA2647">
            <v>4.67</v>
          </cell>
          <cell r="DB2647">
            <v>0.17</v>
          </cell>
          <cell r="DC2647">
            <v>0.17</v>
          </cell>
          <cell r="DD2647">
            <v>0</v>
          </cell>
          <cell r="DE2647">
            <v>0.23832923832923833</v>
          </cell>
          <cell r="DF2647">
            <v>0.45808609413626084</v>
          </cell>
          <cell r="DH2647">
            <v>8.5653104925053541E-2</v>
          </cell>
          <cell r="DJ2647">
            <v>0.1764705882352941</v>
          </cell>
          <cell r="EA2647">
            <v>0.61578947368421055</v>
          </cell>
        </row>
        <row r="2648">
          <cell r="D2648" t="str">
            <v>B7</v>
          </cell>
          <cell r="E2648" t="str">
            <v>Berndt 2002 PhD</v>
          </cell>
          <cell r="F2648">
            <v>36</v>
          </cell>
          <cell r="J2648">
            <v>1100</v>
          </cell>
          <cell r="K2648">
            <v>1373</v>
          </cell>
          <cell r="L2648">
            <v>7.2833211944646763</v>
          </cell>
          <cell r="M2648">
            <v>0.2</v>
          </cell>
          <cell r="O2648">
            <v>0.18269902606266042</v>
          </cell>
          <cell r="P2648">
            <v>0.79018024748476434</v>
          </cell>
          <cell r="Q2648">
            <v>2.4315870852993415E-2</v>
          </cell>
          <cell r="R2648">
            <v>42.746149484606825</v>
          </cell>
          <cell r="T2648">
            <v>49.27</v>
          </cell>
          <cell r="U2648">
            <v>5.15</v>
          </cell>
          <cell r="V2648">
            <v>4.2571223466518342</v>
          </cell>
          <cell r="W2648">
            <v>3.5828470103600019</v>
          </cell>
          <cell r="X2648">
            <v>7.41</v>
          </cell>
          <cell r="Y2648">
            <v>0.86</v>
          </cell>
          <cell r="AB2648">
            <v>15.66</v>
          </cell>
          <cell r="AC2648">
            <v>0.25</v>
          </cell>
          <cell r="AD2648">
            <v>20.58</v>
          </cell>
          <cell r="AF2648">
            <v>0.34</v>
          </cell>
          <cell r="AJ2648">
            <v>99.949969357011838</v>
          </cell>
          <cell r="AK2648">
            <v>1.8173009739373396</v>
          </cell>
          <cell r="AL2648">
            <v>0.22394382745711797</v>
          </cell>
          <cell r="AM2648">
            <v>0.18269902606266042</v>
          </cell>
          <cell r="AN2648">
            <v>4.1244801394457548E-2</v>
          </cell>
          <cell r="AO2648">
            <v>0.11805803543871107</v>
          </cell>
          <cell r="AP2648">
            <v>0.11052181098209746</v>
          </cell>
          <cell r="AQ2648">
            <v>0.22857984642080853</v>
          </cell>
          <cell r="AR2648">
            <v>2.3856030041242812E-2</v>
          </cell>
          <cell r="AS2648">
            <v>0</v>
          </cell>
          <cell r="AT2648">
            <v>0.86083067704366267</v>
          </cell>
          <cell r="AU2648">
            <v>7.8107965472594791E-3</v>
          </cell>
          <cell r="AV2648">
            <v>0.81336197769957552</v>
          </cell>
          <cell r="AW2648">
            <v>2.4315870852993415E-2</v>
          </cell>
          <cell r="AX2648">
            <v>0</v>
          </cell>
          <cell r="AY2648">
            <v>42.746149484606825</v>
          </cell>
          <cell r="AZ2648">
            <v>45.240861769709099</v>
          </cell>
          <cell r="BA2648">
            <v>5.8084616481730871</v>
          </cell>
          <cell r="BB2648">
            <v>48.329980203550491</v>
          </cell>
          <cell r="BC2648">
            <v>44.21131818035731</v>
          </cell>
          <cell r="BD2648">
            <v>7.4587016160922195</v>
          </cell>
          <cell r="BE2648">
            <v>0.79018024748476434</v>
          </cell>
          <cell r="BH2648" t="str">
            <v>MnO-Mn3O4</v>
          </cell>
          <cell r="BO2648">
            <v>5.08</v>
          </cell>
          <cell r="BP2648">
            <v>57.57</v>
          </cell>
          <cell r="BQ2648">
            <v>1.07</v>
          </cell>
          <cell r="BR2648">
            <v>18.04</v>
          </cell>
          <cell r="BS2648">
            <v>6.82</v>
          </cell>
          <cell r="BT2648">
            <v>0.12</v>
          </cell>
          <cell r="BU2648">
            <v>3.88</v>
          </cell>
          <cell r="BV2648">
            <v>8.0500000000000007</v>
          </cell>
          <cell r="BW2648">
            <v>3.84</v>
          </cell>
          <cell r="BX2648">
            <v>0.28999999999999998</v>
          </cell>
          <cell r="BY2648">
            <v>0.33</v>
          </cell>
          <cell r="CR2648">
            <v>100.01</v>
          </cell>
          <cell r="CT2648">
            <v>57.564243575642436</v>
          </cell>
          <cell r="CU2648">
            <v>1.0698930106989302</v>
          </cell>
          <cell r="CV2648">
            <v>18.038196180381963</v>
          </cell>
          <cell r="CW2648">
            <v>6.8193180681931809</v>
          </cell>
          <cell r="CX2648">
            <v>0.11998800119988001</v>
          </cell>
          <cell r="CY2648">
            <v>3.8796120387961204</v>
          </cell>
          <cell r="CZ2648">
            <v>8.0491950804919519</v>
          </cell>
          <cell r="DA2648">
            <v>3.8396160383961604</v>
          </cell>
          <cell r="DB2648">
            <v>0.28997100289971001</v>
          </cell>
          <cell r="DC2648">
            <v>0.32996700329967005</v>
          </cell>
          <cell r="DD2648">
            <v>0</v>
          </cell>
          <cell r="DE2648">
            <v>0.36261682242990656</v>
          </cell>
          <cell r="DF2648">
            <v>0.38516053602830641</v>
          </cell>
          <cell r="DH2648">
            <v>8.8541666666666671E-2</v>
          </cell>
          <cell r="EA2648">
            <v>0.80373831775700932</v>
          </cell>
        </row>
        <row r="2649">
          <cell r="D2649" t="str">
            <v>B7</v>
          </cell>
          <cell r="E2649" t="str">
            <v>Berndt 2002 PhD</v>
          </cell>
          <cell r="F2649">
            <v>127</v>
          </cell>
          <cell r="J2649">
            <v>1150</v>
          </cell>
          <cell r="K2649">
            <v>1423</v>
          </cell>
          <cell r="L2649">
            <v>7.0274068868587491</v>
          </cell>
          <cell r="M2649">
            <v>0.2</v>
          </cell>
          <cell r="O2649">
            <v>0.12961635808699468</v>
          </cell>
          <cell r="P2649">
            <v>0.82115775982200534</v>
          </cell>
          <cell r="Q2649">
            <v>2.3238282147082678E-2</v>
          </cell>
          <cell r="R2649">
            <v>42.751338906342035</v>
          </cell>
          <cell r="T2649">
            <v>51.5</v>
          </cell>
          <cell r="U2649">
            <v>4.9000000000000004</v>
          </cell>
          <cell r="V2649">
            <v>1.6580104596371776</v>
          </cell>
          <cell r="W2649">
            <v>4.8394485967861778</v>
          </cell>
          <cell r="X2649">
            <v>6.33</v>
          </cell>
          <cell r="Y2649">
            <v>0.51</v>
          </cell>
          <cell r="AB2649">
            <v>16.309999999999999</v>
          </cell>
          <cell r="AC2649">
            <v>0.14000000000000001</v>
          </cell>
          <cell r="AD2649">
            <v>20.63</v>
          </cell>
          <cell r="AF2649">
            <v>0.33</v>
          </cell>
          <cell r="AG2649">
            <v>0.01</v>
          </cell>
          <cell r="AJ2649">
            <v>100.82745905642336</v>
          </cell>
          <cell r="AK2649">
            <v>1.8703836419130053</v>
          </cell>
          <cell r="AL2649">
            <v>0.20980078893105111</v>
          </cell>
          <cell r="AM2649">
            <v>0.12961635808699468</v>
          </cell>
          <cell r="AN2649">
            <v>8.0184430844056437E-2</v>
          </cell>
          <cell r="AO2649">
            <v>4.527368614134808E-2</v>
          </cell>
          <cell r="AP2649">
            <v>0.14699236564111601</v>
          </cell>
          <cell r="AQ2649">
            <v>0.19226605178246409</v>
          </cell>
          <cell r="AR2649">
            <v>1.3929934275052984E-2</v>
          </cell>
          <cell r="AS2649">
            <v>0</v>
          </cell>
          <cell r="AT2649">
            <v>0.88279346207236808</v>
          </cell>
          <cell r="AU2649">
            <v>4.3068775270110249E-3</v>
          </cell>
          <cell r="AV2649">
            <v>0.80281761605053037</v>
          </cell>
          <cell r="AW2649">
            <v>2.3238282147082678E-2</v>
          </cell>
          <cell r="AX2649">
            <v>4.6334530143488345E-4</v>
          </cell>
          <cell r="AY2649">
            <v>42.751338906342035</v>
          </cell>
          <cell r="AZ2649">
            <v>47.010182296477375</v>
          </cell>
          <cell r="BA2649">
            <v>7.8275816505909432</v>
          </cell>
          <cell r="BB2649">
            <v>46.33079214372944</v>
          </cell>
          <cell r="BC2649">
            <v>44.034687430165029</v>
          </cell>
          <cell r="BD2649">
            <v>9.6345204261055315</v>
          </cell>
          <cell r="BE2649">
            <v>0.82115775982200534</v>
          </cell>
          <cell r="BH2649">
            <v>-3.41</v>
          </cell>
          <cell r="BO2649">
            <v>0.38</v>
          </cell>
          <cell r="BP2649">
            <v>50.91</v>
          </cell>
          <cell r="BQ2649">
            <v>0.92</v>
          </cell>
          <cell r="BR2649">
            <v>16.79</v>
          </cell>
          <cell r="BS2649">
            <v>8.0399999999999991</v>
          </cell>
          <cell r="BT2649">
            <v>0.15</v>
          </cell>
          <cell r="BU2649">
            <v>7.73</v>
          </cell>
          <cell r="BV2649">
            <v>12.78</v>
          </cell>
          <cell r="BW2649">
            <v>2.4700000000000002</v>
          </cell>
          <cell r="BX2649">
            <v>0.1</v>
          </cell>
          <cell r="BY2649">
            <v>0.1</v>
          </cell>
          <cell r="CR2649">
            <v>99.99</v>
          </cell>
          <cell r="CT2649">
            <v>50.915091509150919</v>
          </cell>
          <cell r="CU2649">
            <v>0.92009200920092016</v>
          </cell>
          <cell r="CV2649">
            <v>16.791679167916794</v>
          </cell>
          <cell r="CW2649">
            <v>8.0408040804080407</v>
          </cell>
          <cell r="CX2649">
            <v>0.15001500150015001</v>
          </cell>
          <cell r="CY2649">
            <v>7.730773077307731</v>
          </cell>
          <cell r="CZ2649">
            <v>12.781278127812781</v>
          </cell>
          <cell r="DA2649">
            <v>2.4702470247024708</v>
          </cell>
          <cell r="DB2649">
            <v>0.10001000100010002</v>
          </cell>
          <cell r="DC2649">
            <v>0.10001000100010002</v>
          </cell>
          <cell r="DD2649">
            <v>0</v>
          </cell>
          <cell r="DE2649">
            <v>0.49017121116043122</v>
          </cell>
          <cell r="DF2649">
            <v>0.73606474067944494</v>
          </cell>
          <cell r="DH2649">
            <v>0.13360323886639675</v>
          </cell>
          <cell r="EA2649">
            <v>0.55434782608695654</v>
          </cell>
        </row>
        <row r="2650">
          <cell r="D2650" t="str">
            <v>B7</v>
          </cell>
          <cell r="E2650" t="str">
            <v>Berndt 2002 PhD</v>
          </cell>
          <cell r="F2650">
            <v>63</v>
          </cell>
          <cell r="J2650">
            <v>1150</v>
          </cell>
          <cell r="K2650">
            <v>1423</v>
          </cell>
          <cell r="L2650">
            <v>7.0274068868587491</v>
          </cell>
          <cell r="M2650">
            <v>0.2</v>
          </cell>
          <cell r="O2650">
            <v>0.13474371444700339</v>
          </cell>
          <cell r="P2650">
            <v>0.83083592412929896</v>
          </cell>
          <cell r="Q2650">
            <v>1.749873576531764E-2</v>
          </cell>
          <cell r="R2650">
            <v>42.818388691751444</v>
          </cell>
          <cell r="T2650">
            <v>51.67</v>
          </cell>
          <cell r="U2650">
            <v>4.5</v>
          </cell>
          <cell r="V2650">
            <v>2.5942752212680995</v>
          </cell>
          <cell r="W2650">
            <v>3.7777465760799789</v>
          </cell>
          <cell r="X2650">
            <v>6.11</v>
          </cell>
          <cell r="Y2650">
            <v>0.47</v>
          </cell>
          <cell r="AB2650">
            <v>16.84</v>
          </cell>
          <cell r="AC2650">
            <v>0.18</v>
          </cell>
          <cell r="AD2650">
            <v>21.11</v>
          </cell>
          <cell r="AF2650">
            <v>0.25</v>
          </cell>
          <cell r="AG2650">
            <v>0.01</v>
          </cell>
          <cell r="AJ2650">
            <v>101.4020217973481</v>
          </cell>
          <cell r="AK2650">
            <v>1.8652562855529966</v>
          </cell>
          <cell r="AL2650">
            <v>0.19151382699339342</v>
          </cell>
          <cell r="AM2650">
            <v>0.13474371444700339</v>
          </cell>
          <cell r="AN2650">
            <v>5.6770112546390028E-2</v>
          </cell>
          <cell r="AO2650">
            <v>7.0412736262397857E-2</v>
          </cell>
          <cell r="AP2650">
            <v>0.11405341743720296</v>
          </cell>
          <cell r="AQ2650">
            <v>0.18446615369960082</v>
          </cell>
          <cell r="AR2650">
            <v>1.2760078120069622E-2</v>
          </cell>
          <cell r="AS2650">
            <v>0</v>
          </cell>
          <cell r="AT2650">
            <v>0.90599086414026087</v>
          </cell>
          <cell r="AU2650">
            <v>5.5040652731058711E-3</v>
          </cell>
          <cell r="AV2650">
            <v>0.81654943561864946</v>
          </cell>
          <cell r="AW2650">
            <v>1.749873576531764E-2</v>
          </cell>
          <cell r="AX2650">
            <v>4.6055483660548536E-4</v>
          </cell>
          <cell r="AY2650">
            <v>42.818388691751444</v>
          </cell>
          <cell r="AZ2650">
            <v>47.508536874491057</v>
          </cell>
          <cell r="BA2650">
            <v>5.9807567630596017</v>
          </cell>
          <cell r="BB2650">
            <v>47.222134429211074</v>
          </cell>
          <cell r="BC2650">
            <v>45.286621906635354</v>
          </cell>
          <cell r="BD2650">
            <v>7.4912436641535836</v>
          </cell>
          <cell r="BE2650">
            <v>0.83083592412929896</v>
          </cell>
          <cell r="BH2650" t="str">
            <v>MnO-Mn3O4</v>
          </cell>
          <cell r="BO2650">
            <v>1.01</v>
          </cell>
          <cell r="BP2650">
            <v>50.34</v>
          </cell>
          <cell r="BQ2650">
            <v>0.93</v>
          </cell>
          <cell r="BR2650">
            <v>16.579999999999998</v>
          </cell>
          <cell r="BS2650">
            <v>8.7899999999999991</v>
          </cell>
          <cell r="BT2650">
            <v>0.15</v>
          </cell>
          <cell r="BU2650">
            <v>8</v>
          </cell>
          <cell r="BV2650">
            <v>12.55</v>
          </cell>
          <cell r="BW2650">
            <v>2.5099999999999998</v>
          </cell>
          <cell r="BX2650">
            <v>0.11</v>
          </cell>
          <cell r="BY2650">
            <v>0.05</v>
          </cell>
          <cell r="CR2650">
            <v>100.01</v>
          </cell>
          <cell r="CT2650">
            <v>50.334966503349662</v>
          </cell>
          <cell r="CU2650">
            <v>0.92990700929907011</v>
          </cell>
          <cell r="CV2650">
            <v>16.578342165783418</v>
          </cell>
          <cell r="CW2650">
            <v>8.7891210878912105</v>
          </cell>
          <cell r="CX2650">
            <v>0.14998500149985</v>
          </cell>
          <cell r="CY2650">
            <v>7.9992000799920007</v>
          </cell>
          <cell r="CZ2650">
            <v>12.548745125487452</v>
          </cell>
          <cell r="DA2650">
            <v>2.5097490250974901</v>
          </cell>
          <cell r="DB2650">
            <v>0.10998900109989002</v>
          </cell>
          <cell r="DC2650">
            <v>4.9995000499950003E-2</v>
          </cell>
          <cell r="DD2650">
            <v>0</v>
          </cell>
          <cell r="DE2650">
            <v>0.47647409172126265</v>
          </cell>
          <cell r="DF2650">
            <v>0.77217226359436197</v>
          </cell>
          <cell r="DH2650">
            <v>9.9601593625498017E-2</v>
          </cell>
          <cell r="EA2650">
            <v>0.5053763440860215</v>
          </cell>
        </row>
        <row r="2651">
          <cell r="D2651" t="str">
            <v>B7</v>
          </cell>
          <cell r="E2651" t="str">
            <v>Berndt 2002 PhD</v>
          </cell>
          <cell r="F2651">
            <v>105</v>
          </cell>
          <cell r="J2651">
            <v>950</v>
          </cell>
          <cell r="K2651">
            <v>1223</v>
          </cell>
          <cell r="L2651">
            <v>8.1766148814390842</v>
          </cell>
          <cell r="M2651">
            <v>0.2</v>
          </cell>
          <cell r="O2651">
            <v>0.13011485481586615</v>
          </cell>
          <cell r="P2651">
            <v>0.79122942255575279</v>
          </cell>
          <cell r="Q2651">
            <v>9.6512719048700665E-2</v>
          </cell>
          <cell r="R2651">
            <v>42.870297849460222</v>
          </cell>
          <cell r="T2651">
            <v>51.09</v>
          </cell>
          <cell r="U2651">
            <v>4.84</v>
          </cell>
          <cell r="V2651">
            <v>3.2820918393131691</v>
          </cell>
          <cell r="W2651">
            <v>3.989399436457461</v>
          </cell>
          <cell r="X2651">
            <v>6.94</v>
          </cell>
          <cell r="Y2651">
            <v>1.08</v>
          </cell>
          <cell r="AB2651">
            <v>14.76</v>
          </cell>
          <cell r="AC2651">
            <v>0.39</v>
          </cell>
          <cell r="AD2651">
            <v>19.47</v>
          </cell>
          <cell r="AF2651">
            <v>1.36</v>
          </cell>
          <cell r="AG2651">
            <v>0.04</v>
          </cell>
          <cell r="AJ2651">
            <v>100.30149127577064</v>
          </cell>
          <cell r="AK2651">
            <v>1.8698851451841338</v>
          </cell>
          <cell r="AL2651">
            <v>0.20883917113909689</v>
          </cell>
          <cell r="AM2651">
            <v>0.13011485481586615</v>
          </cell>
          <cell r="AN2651">
            <v>7.8724316323230736E-2</v>
          </cell>
          <cell r="AO2651">
            <v>9.0316038778590624E-2</v>
          </cell>
          <cell r="AP2651">
            <v>0.12211302290737364</v>
          </cell>
          <cell r="AQ2651">
            <v>0.21242906168596426</v>
          </cell>
          <cell r="AR2651">
            <v>2.9727487761552537E-2</v>
          </cell>
          <cell r="AS2651">
            <v>0</v>
          </cell>
          <cell r="AT2651">
            <v>0.80509488391261541</v>
          </cell>
          <cell r="AU2651">
            <v>1.2090789375185847E-2</v>
          </cell>
          <cell r="AV2651">
            <v>0.76355298513239178</v>
          </cell>
          <cell r="AW2651">
            <v>9.6512719048700665E-2</v>
          </cell>
          <cell r="AX2651">
            <v>1.8677567603586128E-3</v>
          </cell>
          <cell r="AY2651">
            <v>42.870297849460222</v>
          </cell>
          <cell r="AZ2651">
            <v>45.202701243353737</v>
          </cell>
          <cell r="BA2651">
            <v>6.8561341063048431</v>
          </cell>
          <cell r="BB2651">
            <v>47.778324635405596</v>
          </cell>
          <cell r="BC2651">
            <v>43.543344368532608</v>
          </cell>
          <cell r="BD2651">
            <v>8.6783309960617991</v>
          </cell>
          <cell r="BE2651">
            <v>0.79122942255575279</v>
          </cell>
          <cell r="BH2651" t="str">
            <v>MnO-Mn3O4</v>
          </cell>
          <cell r="BO2651">
            <v>5.29</v>
          </cell>
          <cell r="BP2651">
            <v>65.98</v>
          </cell>
          <cell r="BQ2651">
            <v>0.78</v>
          </cell>
          <cell r="BR2651">
            <v>16.79</v>
          </cell>
          <cell r="BS2651">
            <v>3.7</v>
          </cell>
          <cell r="BT2651">
            <v>0.13</v>
          </cell>
          <cell r="BU2651">
            <v>1.5</v>
          </cell>
          <cell r="BV2651">
            <v>5.42</v>
          </cell>
          <cell r="BW2651">
            <v>4.9400000000000004</v>
          </cell>
          <cell r="BX2651">
            <v>0.34</v>
          </cell>
          <cell r="BY2651">
            <v>0.42</v>
          </cell>
          <cell r="CR2651">
            <v>100</v>
          </cell>
          <cell r="CT2651">
            <v>65.98</v>
          </cell>
          <cell r="CU2651">
            <v>0.78</v>
          </cell>
          <cell r="CV2651">
            <v>16.79</v>
          </cell>
          <cell r="CW2651">
            <v>3.7</v>
          </cell>
          <cell r="CX2651">
            <v>0.13</v>
          </cell>
          <cell r="CY2651">
            <v>1.5</v>
          </cell>
          <cell r="CZ2651">
            <v>5.42</v>
          </cell>
          <cell r="DA2651">
            <v>4.9400000000000004</v>
          </cell>
          <cell r="DB2651">
            <v>0.34</v>
          </cell>
          <cell r="DC2651">
            <v>0.42</v>
          </cell>
          <cell r="DD2651">
            <v>0</v>
          </cell>
          <cell r="DE2651">
            <v>0.28846153846153849</v>
          </cell>
          <cell r="DF2651">
            <v>0.1789756833229206</v>
          </cell>
          <cell r="DH2651">
            <v>0.27530364372469635</v>
          </cell>
          <cell r="DJ2651">
            <v>0.11764705882352941</v>
          </cell>
          <cell r="EA2651">
            <v>1.3846153846153846</v>
          </cell>
        </row>
        <row r="2652">
          <cell r="D2652" t="str">
            <v>B7</v>
          </cell>
          <cell r="E2652" t="str">
            <v>Berndt 2002 PhD</v>
          </cell>
          <cell r="F2652">
            <v>95</v>
          </cell>
          <cell r="J2652">
            <v>1050</v>
          </cell>
          <cell r="K2652">
            <v>1323</v>
          </cell>
          <cell r="L2652">
            <v>7.5585789871504154</v>
          </cell>
          <cell r="M2652">
            <v>0.2</v>
          </cell>
          <cell r="O2652">
            <v>0.20767990179552442</v>
          </cell>
          <cell r="P2652">
            <v>0.77697594523706992</v>
          </cell>
          <cell r="Q2652">
            <v>3.3069937518869136E-2</v>
          </cell>
          <cell r="R2652">
            <v>42.928184294613203</v>
          </cell>
          <cell r="T2652">
            <v>48.34</v>
          </cell>
          <cell r="U2652">
            <v>5.39</v>
          </cell>
          <cell r="V2652">
            <v>5.13374796403963</v>
          </cell>
          <cell r="W2652">
            <v>3.1647605803283727</v>
          </cell>
          <cell r="X2652">
            <v>7.78</v>
          </cell>
          <cell r="Y2652">
            <v>1.25</v>
          </cell>
          <cell r="AB2652">
            <v>15.21</v>
          </cell>
          <cell r="AC2652">
            <v>0.28000000000000003</v>
          </cell>
          <cell r="AD2652">
            <v>20.48</v>
          </cell>
          <cell r="AF2652">
            <v>0.46</v>
          </cell>
          <cell r="AJ2652">
            <v>99.708508544367987</v>
          </cell>
          <cell r="AK2652">
            <v>1.7923200982044756</v>
          </cell>
          <cell r="AL2652">
            <v>0.23560541313128791</v>
          </cell>
          <cell r="AM2652">
            <v>0.20767990179552442</v>
          </cell>
          <cell r="AN2652">
            <v>2.7925511335763487E-2</v>
          </cell>
          <cell r="AO2652">
            <v>0.14311283850488188</v>
          </cell>
          <cell r="AP2652">
            <v>9.8135292376960948E-2</v>
          </cell>
          <cell r="AQ2652">
            <v>0.24124813088184283</v>
          </cell>
          <cell r="AR2652">
            <v>3.4855744736874666E-2</v>
          </cell>
          <cell r="AS2652">
            <v>0</v>
          </cell>
          <cell r="AT2652">
            <v>0.84046536920802206</v>
          </cell>
          <cell r="AU2652">
            <v>8.79382826335901E-3</v>
          </cell>
          <cell r="AV2652">
            <v>0.81364147805526876</v>
          </cell>
          <cell r="AW2652">
            <v>3.3069937518869136E-2</v>
          </cell>
          <cell r="AX2652">
            <v>0</v>
          </cell>
          <cell r="AY2652">
            <v>42.928184294613203</v>
          </cell>
          <cell r="AZ2652">
            <v>44.34342795408876</v>
          </cell>
          <cell r="BA2652">
            <v>5.1776734969720488</v>
          </cell>
          <cell r="BB2652">
            <v>49.26551386192984</v>
          </cell>
          <cell r="BC2652">
            <v>43.985824595070838</v>
          </cell>
          <cell r="BD2652">
            <v>6.7486615429993169</v>
          </cell>
          <cell r="BE2652">
            <v>0.77697594523706992</v>
          </cell>
          <cell r="BH2652" t="str">
            <v>MnO-Mn3O4</v>
          </cell>
          <cell r="BO2652">
            <v>2.65</v>
          </cell>
          <cell r="BP2652">
            <v>56.85</v>
          </cell>
          <cell r="BQ2652">
            <v>1.38</v>
          </cell>
          <cell r="BR2652">
            <v>17.850000000000001</v>
          </cell>
          <cell r="BS2652">
            <v>5.99</v>
          </cell>
          <cell r="BT2652">
            <v>0.3</v>
          </cell>
          <cell r="BU2652">
            <v>4.17</v>
          </cell>
          <cell r="BV2652">
            <v>9.16</v>
          </cell>
          <cell r="BW2652">
            <v>3.94</v>
          </cell>
          <cell r="BX2652">
            <v>0.28000000000000003</v>
          </cell>
          <cell r="BY2652">
            <v>0.09</v>
          </cell>
          <cell r="CR2652">
            <v>100.01</v>
          </cell>
          <cell r="CT2652">
            <v>56.844315568443157</v>
          </cell>
          <cell r="CU2652">
            <v>1.3798620137986202</v>
          </cell>
          <cell r="CV2652">
            <v>17.848215178482153</v>
          </cell>
          <cell r="CW2652">
            <v>5.9894010598940106</v>
          </cell>
          <cell r="CX2652">
            <v>0.2999700029997</v>
          </cell>
          <cell r="CY2652">
            <v>4.1695830416958302</v>
          </cell>
          <cell r="CZ2652">
            <v>9.1590840915908398</v>
          </cell>
          <cell r="DA2652">
            <v>3.9396060393960601</v>
          </cell>
          <cell r="DB2652">
            <v>0.27997200279972007</v>
          </cell>
          <cell r="DC2652">
            <v>8.9991000899910009E-2</v>
          </cell>
          <cell r="DD2652">
            <v>0</v>
          </cell>
          <cell r="DE2652">
            <v>0.41043307086614172</v>
          </cell>
          <cell r="DF2652">
            <v>0.43307793506657966</v>
          </cell>
          <cell r="DH2652">
            <v>0.116751269035533</v>
          </cell>
          <cell r="EA2652">
            <v>0.90579710144927539</v>
          </cell>
        </row>
        <row r="2653">
          <cell r="D2653" t="str">
            <v>B7</v>
          </cell>
          <cell r="E2653" t="str">
            <v>Berndt 2002 PhD</v>
          </cell>
          <cell r="F2653">
            <v>133</v>
          </cell>
          <cell r="J2653">
            <v>1100</v>
          </cell>
          <cell r="K2653">
            <v>1373</v>
          </cell>
          <cell r="L2653">
            <v>7.2833211944646763</v>
          </cell>
          <cell r="M2653">
            <v>0.2</v>
          </cell>
          <cell r="O2653">
            <v>9.9336502196093024E-2</v>
          </cell>
          <cell r="P2653">
            <v>0.80022514765676811</v>
          </cell>
          <cell r="Q2653">
            <v>2.1773210826518383E-2</v>
          </cell>
          <cell r="R2653">
            <v>43.042246228812267</v>
          </cell>
          <cell r="T2653">
            <v>52.47</v>
          </cell>
          <cell r="U2653">
            <v>4.88</v>
          </cell>
          <cell r="V2653">
            <v>0</v>
          </cell>
          <cell r="W2653">
            <v>6.94</v>
          </cell>
          <cell r="X2653">
            <v>6.94</v>
          </cell>
          <cell r="Y2653">
            <v>0.59</v>
          </cell>
          <cell r="AB2653">
            <v>15.6</v>
          </cell>
          <cell r="AC2653">
            <v>0.16</v>
          </cell>
          <cell r="AD2653">
            <v>20.49</v>
          </cell>
          <cell r="AF2653">
            <v>0.31</v>
          </cell>
          <cell r="AG2653">
            <v>0.01</v>
          </cell>
          <cell r="AJ2653">
            <v>101.45</v>
          </cell>
          <cell r="AK2653">
            <v>1.900663497803907</v>
          </cell>
          <cell r="AL2653">
            <v>0.20840184640023546</v>
          </cell>
          <cell r="AM2653">
            <v>9.9336502196093024E-2</v>
          </cell>
          <cell r="AN2653">
            <v>0.10906534420414243</v>
          </cell>
          <cell r="AO2653">
            <v>0</v>
          </cell>
          <cell r="AP2653">
            <v>0.21024664388034847</v>
          </cell>
          <cell r="AQ2653">
            <v>0.21024664388034847</v>
          </cell>
          <cell r="AR2653">
            <v>1.6073172524830731E-2</v>
          </cell>
          <cell r="AS2653">
            <v>0</v>
          </cell>
          <cell r="AT2653">
            <v>0.84217132271699369</v>
          </cell>
          <cell r="AU2653">
            <v>4.9093633091090603E-3</v>
          </cell>
          <cell r="AV2653">
            <v>0.79529880050893276</v>
          </cell>
          <cell r="AW2653">
            <v>2.1773210826518383E-2</v>
          </cell>
          <cell r="AX2653">
            <v>4.6214202912446496E-4</v>
          </cell>
          <cell r="AY2653">
            <v>43.042246228812267</v>
          </cell>
          <cell r="AZ2653">
            <v>45.579026921746525</v>
          </cell>
          <cell r="BA2653">
            <v>11.37872684944119</v>
          </cell>
          <cell r="BB2653">
            <v>45.13598943000909</v>
          </cell>
          <cell r="BC2653">
            <v>41.311985323844667</v>
          </cell>
          <cell r="BD2653">
            <v>13.552025246146245</v>
          </cell>
          <cell r="BE2653">
            <v>0.80022514765676811</v>
          </cell>
          <cell r="BH2653">
            <v>-1.31</v>
          </cell>
          <cell r="BO2653">
            <v>1.49</v>
          </cell>
          <cell r="BP2653">
            <v>51.7</v>
          </cell>
          <cell r="BQ2653">
            <v>1.04</v>
          </cell>
          <cell r="BR2653">
            <v>16.53</v>
          </cell>
          <cell r="BS2653">
            <v>8.77</v>
          </cell>
          <cell r="BT2653">
            <v>0.12</v>
          </cell>
          <cell r="BU2653">
            <v>7.3</v>
          </cell>
          <cell r="BV2653">
            <v>11.72</v>
          </cell>
          <cell r="BW2653">
            <v>2.68</v>
          </cell>
          <cell r="BX2653">
            <v>0.08</v>
          </cell>
          <cell r="BY2653">
            <v>7.0000000000000007E-2</v>
          </cell>
          <cell r="CR2653">
            <v>100.01</v>
          </cell>
          <cell r="CT2653">
            <v>51.694830516948301</v>
          </cell>
          <cell r="CU2653">
            <v>1.0398960103989601</v>
          </cell>
          <cell r="CV2653">
            <v>16.528347165283471</v>
          </cell>
          <cell r="CW2653">
            <v>8.7691230876912307</v>
          </cell>
          <cell r="CX2653">
            <v>0.11998800119988001</v>
          </cell>
          <cell r="CY2653">
            <v>7.2992700729927007</v>
          </cell>
          <cell r="CZ2653">
            <v>11.718828117188281</v>
          </cell>
          <cell r="DA2653">
            <v>2.6797320267973204</v>
          </cell>
          <cell r="DB2653">
            <v>7.9992000799919999E-2</v>
          </cell>
          <cell r="DC2653">
            <v>6.9993000699930016E-2</v>
          </cell>
          <cell r="DD2653">
            <v>0</v>
          </cell>
          <cell r="DE2653">
            <v>0.45426260112009959</v>
          </cell>
          <cell r="DF2653">
            <v>0.71225377614391006</v>
          </cell>
          <cell r="DH2653">
            <v>0.11567164179104476</v>
          </cell>
          <cell r="EA2653">
            <v>0.56730769230769229</v>
          </cell>
        </row>
        <row r="2654">
          <cell r="D2654" t="str">
            <v>B7</v>
          </cell>
          <cell r="E2654" t="str">
            <v>Berndt 2002 PhD</v>
          </cell>
          <cell r="F2654">
            <v>48</v>
          </cell>
          <cell r="J2654">
            <v>950</v>
          </cell>
          <cell r="K2654">
            <v>1223</v>
          </cell>
          <cell r="L2654">
            <v>8.1766148814390842</v>
          </cell>
          <cell r="M2654">
            <v>0.2</v>
          </cell>
          <cell r="O2654">
            <v>0.13370157326121812</v>
          </cell>
          <cell r="P2654">
            <v>0.79606543137107166</v>
          </cell>
          <cell r="Q2654">
            <v>3.1576434272657272E-2</v>
          </cell>
          <cell r="R2654">
            <v>43.153888113613036</v>
          </cell>
          <cell r="T2654">
            <v>51.57</v>
          </cell>
          <cell r="U2654">
            <v>4.62</v>
          </cell>
          <cell r="V2654">
            <v>2.3034305341932595</v>
          </cell>
          <cell r="W2654">
            <v>5.1192159497602603</v>
          </cell>
          <cell r="X2654">
            <v>7.19</v>
          </cell>
          <cell r="Y2654">
            <v>0.72</v>
          </cell>
          <cell r="AB2654">
            <v>15.75</v>
          </cell>
          <cell r="AC2654">
            <v>0.27</v>
          </cell>
          <cell r="AD2654">
            <v>20.89</v>
          </cell>
          <cell r="AF2654">
            <v>0.45</v>
          </cell>
          <cell r="AJ2654">
            <v>101.69264648395352</v>
          </cell>
          <cell r="AK2654">
            <v>1.8662984267387819</v>
          </cell>
          <cell r="AL2654">
            <v>0.19711219969886062</v>
          </cell>
          <cell r="AM2654">
            <v>0.13370157326121812</v>
          </cell>
          <cell r="AN2654">
            <v>6.3410626437642503E-2</v>
          </cell>
          <cell r="AO2654">
            <v>6.2674979612619808E-2</v>
          </cell>
          <cell r="AP2654">
            <v>0.1549397462505456</v>
          </cell>
          <cell r="AQ2654">
            <v>0.21761472586316541</v>
          </cell>
          <cell r="AR2654">
            <v>1.9596200741805684E-2</v>
          </cell>
          <cell r="AS2654">
            <v>0</v>
          </cell>
          <cell r="AT2654">
            <v>0.84946638415270959</v>
          </cell>
          <cell r="AU2654">
            <v>8.2767291334416831E-3</v>
          </cell>
          <cell r="AV2654">
            <v>0.81005889939857822</v>
          </cell>
          <cell r="AW2654">
            <v>3.1576434272657272E-2</v>
          </cell>
          <cell r="AX2654">
            <v>0</v>
          </cell>
          <cell r="AY2654">
            <v>43.153888113613036</v>
          </cell>
          <cell r="AZ2654">
            <v>45.253224580604858</v>
          </cell>
          <cell r="BA2654">
            <v>8.2540324895039046</v>
          </cell>
          <cell r="BB2654">
            <v>47.089421877411574</v>
          </cell>
          <cell r="BC2654">
            <v>42.681132648648266</v>
          </cell>
          <cell r="BD2654">
            <v>10.229445473940169</v>
          </cell>
          <cell r="BE2654">
            <v>0.79606543137107166</v>
          </cell>
          <cell r="BH2654" t="str">
            <v>MnO-Mn3O4</v>
          </cell>
          <cell r="BO2654">
            <v>5.25</v>
          </cell>
          <cell r="BP2654">
            <v>63.49</v>
          </cell>
          <cell r="BQ2654">
            <v>0.86</v>
          </cell>
          <cell r="BR2654">
            <v>17.21</v>
          </cell>
          <cell r="BS2654">
            <v>5.24</v>
          </cell>
          <cell r="BT2654">
            <v>0.3</v>
          </cell>
          <cell r="BU2654">
            <v>1.82</v>
          </cell>
          <cell r="BV2654">
            <v>6.2</v>
          </cell>
          <cell r="BW2654">
            <v>4.78</v>
          </cell>
          <cell r="BX2654">
            <v>0.23</v>
          </cell>
          <cell r="BY2654">
            <v>0.15</v>
          </cell>
          <cell r="CR2654">
            <v>100.28</v>
          </cell>
          <cell r="CT2654">
            <v>63.312724371759074</v>
          </cell>
          <cell r="CU2654">
            <v>0.8575987235739928</v>
          </cell>
          <cell r="CV2654">
            <v>17.16194654966095</v>
          </cell>
          <cell r="CW2654">
            <v>5.2253689668927006</v>
          </cell>
          <cell r="CX2654">
            <v>0.29916234543278819</v>
          </cell>
          <cell r="CY2654">
            <v>1.814918228958915</v>
          </cell>
          <cell r="CZ2654">
            <v>6.1826884722776221</v>
          </cell>
          <cell r="DA2654">
            <v>4.766653370562425</v>
          </cell>
          <cell r="DB2654">
            <v>0.2293577981651376</v>
          </cell>
          <cell r="DC2654">
            <v>0.1495811727163941</v>
          </cell>
          <cell r="DD2654">
            <v>0</v>
          </cell>
          <cell r="DE2654">
            <v>0.25779036827195467</v>
          </cell>
          <cell r="DF2654">
            <v>0.23801209147127866</v>
          </cell>
          <cell r="DH2654">
            <v>9.4142259414225937E-2</v>
          </cell>
          <cell r="EA2654">
            <v>0.83720930232558133</v>
          </cell>
        </row>
        <row r="2655">
          <cell r="D2655" t="str">
            <v>B7</v>
          </cell>
          <cell r="E2655" t="str">
            <v>Berndt 2002 PhD</v>
          </cell>
          <cell r="F2655">
            <v>141</v>
          </cell>
          <cell r="J2655">
            <v>1050</v>
          </cell>
          <cell r="K2655">
            <v>1323</v>
          </cell>
          <cell r="L2655">
            <v>7.5585789871504154</v>
          </cell>
          <cell r="M2655">
            <v>0.2</v>
          </cell>
          <cell r="O2655">
            <v>0.17520099997728011</v>
          </cell>
          <cell r="P2655">
            <v>0.77616938533002056</v>
          </cell>
          <cell r="Q2655">
            <v>1.4959145384146839E-2</v>
          </cell>
          <cell r="R2655">
            <v>43.722451640118251</v>
          </cell>
          <cell r="T2655">
            <v>49.67</v>
          </cell>
          <cell r="U2655">
            <v>5.5</v>
          </cell>
          <cell r="V2655">
            <v>3.1195787301176288</v>
          </cell>
          <cell r="W2655">
            <v>4.9654987216242512</v>
          </cell>
          <cell r="X2655">
            <v>7.77</v>
          </cell>
          <cell r="Y2655">
            <v>0.75</v>
          </cell>
          <cell r="AB2655">
            <v>15.12</v>
          </cell>
          <cell r="AC2655">
            <v>0.18</v>
          </cell>
          <cell r="AD2655">
            <v>21.05</v>
          </cell>
          <cell r="AF2655">
            <v>0.21</v>
          </cell>
          <cell r="AG2655">
            <v>0.01</v>
          </cell>
          <cell r="AJ2655">
            <v>100.57507745174189</v>
          </cell>
          <cell r="AK2655">
            <v>1.8247990000227199</v>
          </cell>
          <cell r="AL2655">
            <v>0.23821611314783867</v>
          </cell>
          <cell r="AM2655">
            <v>0.17520099997728011</v>
          </cell>
          <cell r="AN2655">
            <v>6.3015113170558551E-2</v>
          </cell>
          <cell r="AO2655">
            <v>8.6169177616696402E-2</v>
          </cell>
          <cell r="AP2655">
            <v>0.15256649893450056</v>
          </cell>
          <cell r="AQ2655">
            <v>0.23873567655119696</v>
          </cell>
          <cell r="AR2655">
            <v>2.0722281181838664E-2</v>
          </cell>
          <cell r="AS2655">
            <v>0</v>
          </cell>
          <cell r="AT2655">
            <v>0.82785513321445481</v>
          </cell>
          <cell r="AU2655">
            <v>5.6015007604022877E-3</v>
          </cell>
          <cell r="AV2655">
            <v>0.82864244194789705</v>
          </cell>
          <cell r="AW2655">
            <v>1.4959145384146839E-2</v>
          </cell>
          <cell r="AX2655">
            <v>4.6870778950570686E-4</v>
          </cell>
          <cell r="AY2655">
            <v>43.722451640118251</v>
          </cell>
          <cell r="AZ2655">
            <v>43.680910118369916</v>
          </cell>
          <cell r="BA2655">
            <v>8.0500117226499519</v>
          </cell>
          <cell r="BB2655">
            <v>48.247985881795799</v>
          </cell>
          <cell r="BC2655">
            <v>41.662884873685272</v>
          </cell>
          <cell r="BD2655">
            <v>10.08912924451892</v>
          </cell>
          <cell r="BE2655">
            <v>0.77616938533002056</v>
          </cell>
          <cell r="BH2655">
            <v>-0.39</v>
          </cell>
          <cell r="BO2655">
            <v>3.33</v>
          </cell>
          <cell r="BP2655">
            <v>51.34</v>
          </cell>
          <cell r="BQ2655">
            <v>1.07</v>
          </cell>
          <cell r="BR2655">
            <v>17.95</v>
          </cell>
          <cell r="BS2655">
            <v>9.4499999999999993</v>
          </cell>
          <cell r="BT2655">
            <v>0.17</v>
          </cell>
          <cell r="BU2655">
            <v>5.93</v>
          </cell>
          <cell r="BV2655">
            <v>10.84</v>
          </cell>
          <cell r="BW2655">
            <v>2.98</v>
          </cell>
          <cell r="BX2655">
            <v>0.1</v>
          </cell>
          <cell r="BY2655">
            <v>0.16</v>
          </cell>
          <cell r="CR2655">
            <v>99.99</v>
          </cell>
          <cell r="CT2655">
            <v>51.345134513451342</v>
          </cell>
          <cell r="CU2655">
            <v>1.0701070107010702</v>
          </cell>
          <cell r="CV2655">
            <v>17.951795179517951</v>
          </cell>
          <cell r="CW2655">
            <v>9.45094509450945</v>
          </cell>
          <cell r="CX2655">
            <v>0.17001700170017001</v>
          </cell>
          <cell r="CY2655">
            <v>5.9305930593059308</v>
          </cell>
          <cell r="CZ2655">
            <v>10.841084108410842</v>
          </cell>
          <cell r="DA2655">
            <v>2.9802980298029804</v>
          </cell>
          <cell r="DB2655">
            <v>0.1000100010001</v>
          </cell>
          <cell r="DC2655">
            <v>0.16001600160016002</v>
          </cell>
          <cell r="DD2655">
            <v>0</v>
          </cell>
          <cell r="DE2655">
            <v>0.38556566970091033</v>
          </cell>
          <cell r="DF2655">
            <v>0.62086951646556421</v>
          </cell>
          <cell r="DH2655">
            <v>7.0469798657718116E-2</v>
          </cell>
          <cell r="EA2655">
            <v>0.7009345794392523</v>
          </cell>
        </row>
        <row r="2656">
          <cell r="D2656" t="str">
            <v>B7</v>
          </cell>
          <cell r="E2656" t="str">
            <v>Berndt 2002 PhD</v>
          </cell>
          <cell r="F2656">
            <v>43</v>
          </cell>
          <cell r="J2656">
            <v>1100</v>
          </cell>
          <cell r="K2656">
            <v>1373</v>
          </cell>
          <cell r="L2656">
            <v>7.2833211944646763</v>
          </cell>
          <cell r="M2656">
            <v>0.2</v>
          </cell>
          <cell r="O2656">
            <v>0.18150693068979495</v>
          </cell>
          <cell r="P2656">
            <v>0.77090345974340158</v>
          </cell>
          <cell r="Q2656">
            <v>2.6575837289354896E-2</v>
          </cell>
          <cell r="R2656">
            <v>43.984846775481863</v>
          </cell>
          <cell r="T2656">
            <v>49.09</v>
          </cell>
          <cell r="U2656">
            <v>5.76</v>
          </cell>
          <cell r="V2656">
            <v>3.7127454711579935</v>
          </cell>
          <cell r="W2656">
            <v>4.4522418214289639</v>
          </cell>
          <cell r="X2656">
            <v>7.79</v>
          </cell>
          <cell r="Y2656">
            <v>0.63</v>
          </cell>
          <cell r="AB2656">
            <v>14.71</v>
          </cell>
          <cell r="AC2656">
            <v>0.15</v>
          </cell>
          <cell r="AD2656">
            <v>20.84</v>
          </cell>
          <cell r="AF2656">
            <v>0.37</v>
          </cell>
          <cell r="AG2656">
            <v>0.01</v>
          </cell>
          <cell r="AJ2656">
            <v>99.724987292586974</v>
          </cell>
          <cell r="AK2656">
            <v>1.818493069310205</v>
          </cell>
          <cell r="AL2656">
            <v>0.25155251976425613</v>
          </cell>
          <cell r="AM2656">
            <v>0.18150693068979495</v>
          </cell>
          <cell r="AN2656">
            <v>7.0045589074461179E-2</v>
          </cell>
          <cell r="AO2656">
            <v>0.1034067570482069</v>
          </cell>
          <cell r="AP2656">
            <v>0.13793446490646438</v>
          </cell>
          <cell r="AQ2656">
            <v>0.24134122195467128</v>
          </cell>
          <cell r="AR2656">
            <v>1.7551514300431975E-2</v>
          </cell>
          <cell r="AS2656">
            <v>0</v>
          </cell>
          <cell r="AT2656">
            <v>0.81210647168731165</v>
          </cell>
          <cell r="AU2656">
            <v>4.706747461317125E-3</v>
          </cell>
          <cell r="AV2656">
            <v>0.82720001148806954</v>
          </cell>
          <cell r="AW2656">
            <v>2.6575837289354896E-2</v>
          </cell>
          <cell r="AX2656">
            <v>4.7260674438193476E-4</v>
          </cell>
          <cell r="AY2656">
            <v>43.984846775481863</v>
          </cell>
          <cell r="AZ2656">
            <v>43.18227541883779</v>
          </cell>
          <cell r="BA2656">
            <v>7.3344127414297295</v>
          </cell>
          <cell r="BB2656">
            <v>49.068911727975589</v>
          </cell>
          <cell r="BC2656">
            <v>41.638190082454649</v>
          </cell>
          <cell r="BD2656">
            <v>9.2928981895697476</v>
          </cell>
          <cell r="BE2656">
            <v>0.77090345974340158</v>
          </cell>
          <cell r="BH2656" t="str">
            <v>MnO-Mn3O4</v>
          </cell>
          <cell r="BO2656">
            <v>2.4500000000000002</v>
          </cell>
          <cell r="BP2656">
            <v>50.96</v>
          </cell>
          <cell r="BQ2656">
            <v>1.25</v>
          </cell>
          <cell r="BR2656">
            <v>17.12</v>
          </cell>
          <cell r="BS2656">
            <v>10.19</v>
          </cell>
          <cell r="BT2656">
            <v>0.14000000000000001</v>
          </cell>
          <cell r="BU2656">
            <v>6.12</v>
          </cell>
          <cell r="BV2656">
            <v>11.22</v>
          </cell>
          <cell r="BW2656">
            <v>2.64</v>
          </cell>
          <cell r="BX2656">
            <v>0.14000000000000001</v>
          </cell>
          <cell r="BY2656">
            <v>0.22</v>
          </cell>
          <cell r="CR2656">
            <v>100</v>
          </cell>
          <cell r="CT2656">
            <v>50.96</v>
          </cell>
          <cell r="CU2656">
            <v>1.25</v>
          </cell>
          <cell r="CV2656">
            <v>17.12</v>
          </cell>
          <cell r="CW2656">
            <v>10.19</v>
          </cell>
          <cell r="CX2656">
            <v>0.14000000000000001</v>
          </cell>
          <cell r="CY2656">
            <v>6.12</v>
          </cell>
          <cell r="CZ2656">
            <v>11.22</v>
          </cell>
          <cell r="DA2656">
            <v>2.64</v>
          </cell>
          <cell r="DB2656">
            <v>0.14000000000000001</v>
          </cell>
          <cell r="DC2656">
            <v>0.22</v>
          </cell>
          <cell r="DD2656">
            <v>0</v>
          </cell>
          <cell r="DE2656">
            <v>0.37522992029429797</v>
          </cell>
          <cell r="DF2656">
            <v>0.68174348073250624</v>
          </cell>
          <cell r="DH2656">
            <v>0.14015151515151514</v>
          </cell>
          <cell r="EA2656">
            <v>0.504</v>
          </cell>
        </row>
        <row r="2657">
          <cell r="D2657" t="str">
            <v>B7</v>
          </cell>
          <cell r="E2657" t="str">
            <v>Berndt 2002 PhD</v>
          </cell>
          <cell r="F2657">
            <v>142</v>
          </cell>
          <cell r="J2657">
            <v>1050</v>
          </cell>
          <cell r="K2657">
            <v>1323</v>
          </cell>
          <cell r="L2657">
            <v>7.5585789871504154</v>
          </cell>
          <cell r="M2657">
            <v>0.2</v>
          </cell>
          <cell r="O2657">
            <v>0.12693531656033108</v>
          </cell>
          <cell r="P2657">
            <v>0.80487752419001424</v>
          </cell>
          <cell r="Q2657">
            <v>1.995091356356879E-2</v>
          </cell>
          <cell r="R2657">
            <v>44.028576114355118</v>
          </cell>
          <cell r="T2657">
            <v>50.97</v>
          </cell>
          <cell r="U2657">
            <v>6.02</v>
          </cell>
          <cell r="V2657">
            <v>0</v>
          </cell>
          <cell r="W2657">
            <v>6.48</v>
          </cell>
          <cell r="X2657">
            <v>6.48</v>
          </cell>
          <cell r="Y2657">
            <v>0.65</v>
          </cell>
          <cell r="AB2657">
            <v>15</v>
          </cell>
          <cell r="AC2657">
            <v>0.12</v>
          </cell>
          <cell r="AD2657">
            <v>20.39</v>
          </cell>
          <cell r="AF2657">
            <v>0.28000000000000003</v>
          </cell>
          <cell r="AG2657">
            <v>0.02</v>
          </cell>
          <cell r="AJ2657">
            <v>99.93</v>
          </cell>
          <cell r="AK2657">
            <v>1.8730646834396689</v>
          </cell>
          <cell r="AL2657">
            <v>0.26080877748369724</v>
          </cell>
          <cell r="AM2657">
            <v>0.12693531656033108</v>
          </cell>
          <cell r="AN2657">
            <v>0.13387346092336616</v>
          </cell>
          <cell r="AO2657">
            <v>0</v>
          </cell>
          <cell r="AP2657">
            <v>0.19915379159810478</v>
          </cell>
          <cell r="AQ2657">
            <v>0.19915379159810478</v>
          </cell>
          <cell r="AR2657">
            <v>1.7964160354977839E-2</v>
          </cell>
          <cell r="AS2657">
            <v>0</v>
          </cell>
          <cell r="AT2657">
            <v>0.82150664626987724</v>
          </cell>
          <cell r="AU2657">
            <v>3.7353423149254525E-3</v>
          </cell>
          <cell r="AV2657">
            <v>0.80287801624262201</v>
          </cell>
          <cell r="AW2657">
            <v>1.995091356356879E-2</v>
          </cell>
          <cell r="AX2657">
            <v>9.3766873255771968E-4</v>
          </cell>
          <cell r="AY2657">
            <v>44.028576114355118</v>
          </cell>
          <cell r="AZ2657">
            <v>45.050141082467675</v>
          </cell>
          <cell r="BA2657">
            <v>10.921282803177201</v>
          </cell>
          <cell r="BB2657">
            <v>46.16562528589305</v>
          </cell>
          <cell r="BC2657">
            <v>40.828480263584133</v>
          </cell>
          <cell r="BD2657">
            <v>13.00589445052281</v>
          </cell>
          <cell r="BE2657">
            <v>0.80487752419001424</v>
          </cell>
          <cell r="BH2657">
            <v>-0.01</v>
          </cell>
          <cell r="BO2657">
            <v>4.84</v>
          </cell>
          <cell r="BP2657">
            <v>50.54</v>
          </cell>
          <cell r="BQ2657">
            <v>0.9</v>
          </cell>
          <cell r="BR2657">
            <v>18.78</v>
          </cell>
          <cell r="BS2657">
            <v>8.5399999999999991</v>
          </cell>
          <cell r="BT2657">
            <v>0.11</v>
          </cell>
          <cell r="BU2657">
            <v>5.94</v>
          </cell>
          <cell r="BV2657">
            <v>12.3</v>
          </cell>
          <cell r="BW2657">
            <v>2.73</v>
          </cell>
          <cell r="BX2657">
            <v>0.08</v>
          </cell>
          <cell r="BY2657">
            <v>0.1</v>
          </cell>
          <cell r="CR2657">
            <v>100.02</v>
          </cell>
          <cell r="CT2657">
            <v>50.529894021195759</v>
          </cell>
          <cell r="CU2657">
            <v>0.89982003599280147</v>
          </cell>
          <cell r="CV2657">
            <v>18.776244751049791</v>
          </cell>
          <cell r="CW2657">
            <v>8.538292341531692</v>
          </cell>
          <cell r="CX2657">
            <v>0.10997800439912017</v>
          </cell>
          <cell r="CY2657">
            <v>5.9388122375524892</v>
          </cell>
          <cell r="CZ2657">
            <v>12.29754049190162</v>
          </cell>
          <cell r="DA2657">
            <v>2.7294541091781643</v>
          </cell>
          <cell r="DB2657">
            <v>7.9984003199360124E-2</v>
          </cell>
          <cell r="DC2657">
            <v>9.9980003999200165E-2</v>
          </cell>
          <cell r="DD2657">
            <v>0</v>
          </cell>
          <cell r="DE2657">
            <v>0.41022099447513816</v>
          </cell>
          <cell r="DF2657">
            <v>0.61268676121158805</v>
          </cell>
          <cell r="DH2657">
            <v>0.10256410256410257</v>
          </cell>
          <cell r="DJ2657">
            <v>0.25</v>
          </cell>
          <cell r="EA2657">
            <v>0.72222222222222221</v>
          </cell>
        </row>
        <row r="2658">
          <cell r="D2658" t="str">
            <v>B7</v>
          </cell>
          <cell r="E2658" t="str">
            <v>Berndt 2002 PhD</v>
          </cell>
          <cell r="F2658">
            <v>111</v>
          </cell>
          <cell r="J2658">
            <v>950</v>
          </cell>
          <cell r="K2658">
            <v>1223</v>
          </cell>
          <cell r="L2658">
            <v>8.1766148814390842</v>
          </cell>
          <cell r="M2658">
            <v>0.2</v>
          </cell>
          <cell r="O2658">
            <v>0.15084142093215225</v>
          </cell>
          <cell r="P2658">
            <v>0.79616741552550585</v>
          </cell>
          <cell r="Q2658">
            <v>3.776382773532224E-2</v>
          </cell>
          <cell r="R2658">
            <v>44.07084824044636</v>
          </cell>
          <cell r="T2658">
            <v>50.32</v>
          </cell>
          <cell r="U2658">
            <v>4.7</v>
          </cell>
          <cell r="V2658">
            <v>2.855505696376992</v>
          </cell>
          <cell r="W2658">
            <v>4.3629003789570842</v>
          </cell>
          <cell r="X2658">
            <v>6.93</v>
          </cell>
          <cell r="Y2658">
            <v>1.03</v>
          </cell>
          <cell r="AB2658">
            <v>15.19</v>
          </cell>
          <cell r="AC2658">
            <v>0.41</v>
          </cell>
          <cell r="AD2658">
            <v>20.91</v>
          </cell>
          <cell r="AF2658">
            <v>0.53</v>
          </cell>
          <cell r="AJ2658">
            <v>100.30840607533406</v>
          </cell>
          <cell r="AK2658">
            <v>1.8491585790678478</v>
          </cell>
          <cell r="AL2658">
            <v>0.2036193058855652</v>
          </cell>
          <cell r="AM2658">
            <v>0.15084142093215225</v>
          </cell>
          <cell r="AN2658">
            <v>5.2777884953412957E-2</v>
          </cell>
          <cell r="AO2658">
            <v>7.889539928183531E-2</v>
          </cell>
          <cell r="AP2658">
            <v>0.13408625228375404</v>
          </cell>
          <cell r="AQ2658">
            <v>0.21298165156558935</v>
          </cell>
          <cell r="AR2658">
            <v>2.8465982216112892E-2</v>
          </cell>
          <cell r="AS2658">
            <v>0</v>
          </cell>
          <cell r="AT2658">
            <v>0.83190355221418244</v>
          </cell>
          <cell r="AU2658">
            <v>1.2762283885707356E-2</v>
          </cell>
          <cell r="AV2658">
            <v>0.82334481742967325</v>
          </cell>
          <cell r="AW2658">
            <v>3.776382773532224E-2</v>
          </cell>
          <cell r="AX2658">
            <v>0</v>
          </cell>
          <cell r="AY2658">
            <v>44.07084824044636</v>
          </cell>
          <cell r="AZ2658">
            <v>44.528968208937627</v>
          </cell>
          <cell r="BA2658">
            <v>7.1771811158965306</v>
          </cell>
          <cell r="BB2658">
            <v>48.58414504068714</v>
          </cell>
          <cell r="BC2658">
            <v>42.429583137142373</v>
          </cell>
          <cell r="BD2658">
            <v>8.9862718221704778</v>
          </cell>
          <cell r="BE2658">
            <v>0.79616741552550585</v>
          </cell>
          <cell r="BH2658" t="str">
            <v>MnO-Mn3O4</v>
          </cell>
          <cell r="BO2658">
            <v>5.18</v>
          </cell>
          <cell r="BP2658">
            <v>65.36</v>
          </cell>
          <cell r="BQ2658">
            <v>0.91</v>
          </cell>
          <cell r="BR2658">
            <v>16.32</v>
          </cell>
          <cell r="BS2658">
            <v>4.22</v>
          </cell>
          <cell r="BT2658">
            <v>0.18</v>
          </cell>
          <cell r="BU2658">
            <v>1.73</v>
          </cell>
          <cell r="BV2658">
            <v>6.03</v>
          </cell>
          <cell r="BW2658">
            <v>4.49</v>
          </cell>
          <cell r="BX2658">
            <v>0.33</v>
          </cell>
          <cell r="BY2658">
            <v>0.43</v>
          </cell>
          <cell r="CR2658">
            <v>100</v>
          </cell>
          <cell r="CT2658">
            <v>65.36</v>
          </cell>
          <cell r="CU2658">
            <v>0.91</v>
          </cell>
          <cell r="CV2658">
            <v>16.32</v>
          </cell>
          <cell r="CW2658">
            <v>4.22</v>
          </cell>
          <cell r="CX2658">
            <v>0.18</v>
          </cell>
          <cell r="CY2658">
            <v>1.73</v>
          </cell>
          <cell r="CZ2658">
            <v>6.03</v>
          </cell>
          <cell r="DA2658">
            <v>4.49</v>
          </cell>
          <cell r="DB2658">
            <v>0.33</v>
          </cell>
          <cell r="DC2658">
            <v>0.43</v>
          </cell>
          <cell r="DD2658">
            <v>0</v>
          </cell>
          <cell r="DE2658">
            <v>0.29075630252100843</v>
          </cell>
          <cell r="DF2658">
            <v>0.21692393193272438</v>
          </cell>
          <cell r="DH2658">
            <v>0.11804008908685969</v>
          </cell>
          <cell r="EA2658">
            <v>1.1318681318681318</v>
          </cell>
        </row>
        <row r="2659">
          <cell r="D2659" t="str">
            <v>B7</v>
          </cell>
          <cell r="E2659" t="str">
            <v>Berndt 2002 PhD</v>
          </cell>
          <cell r="F2659">
            <v>41</v>
          </cell>
          <cell r="J2659">
            <v>1150</v>
          </cell>
          <cell r="K2659">
            <v>1423</v>
          </cell>
          <cell r="L2659">
            <v>7.0274068868587491</v>
          </cell>
          <cell r="M2659">
            <v>0.2</v>
          </cell>
          <cell r="O2659">
            <v>0.18045738427393565</v>
          </cell>
          <cell r="P2659">
            <v>0.80051015920485524</v>
          </cell>
          <cell r="Q2659">
            <v>2.2811895329504207E-2</v>
          </cell>
          <cell r="R2659">
            <v>44.551990838745731</v>
          </cell>
          <cell r="T2659">
            <v>49.49</v>
          </cell>
          <cell r="U2659">
            <v>5.88</v>
          </cell>
          <cell r="V2659">
            <v>3.3813512847451466</v>
          </cell>
          <cell r="W2659">
            <v>3.7101651950141132</v>
          </cell>
          <cell r="X2659">
            <v>6.75</v>
          </cell>
          <cell r="Y2659">
            <v>0.64</v>
          </cell>
          <cell r="AB2659">
            <v>15.2</v>
          </cell>
          <cell r="AC2659">
            <v>0.28000000000000003</v>
          </cell>
          <cell r="AD2659">
            <v>21.22</v>
          </cell>
          <cell r="AF2659">
            <v>0.32</v>
          </cell>
          <cell r="AJ2659">
            <v>100.12151647975926</v>
          </cell>
          <cell r="AK2659">
            <v>1.8195426157260643</v>
          </cell>
          <cell r="AL2659">
            <v>0.25486469216948632</v>
          </cell>
          <cell r="AM2659">
            <v>0.18045738427393565</v>
          </cell>
          <cell r="AN2659">
            <v>7.4407307895550667E-2</v>
          </cell>
          <cell r="AO2659">
            <v>9.3469558783901618E-2</v>
          </cell>
          <cell r="AP2659">
            <v>0.11408103599069341</v>
          </cell>
          <cell r="AQ2659">
            <v>0.20755059477459503</v>
          </cell>
          <cell r="AR2659">
            <v>1.7696206461994116E-2</v>
          </cell>
          <cell r="AS2659">
            <v>0</v>
          </cell>
          <cell r="AT2659">
            <v>0.83285624472821385</v>
          </cell>
          <cell r="AU2659">
            <v>8.7199466751773595E-3</v>
          </cell>
          <cell r="AV2659">
            <v>0.83595780413496501</v>
          </cell>
          <cell r="AW2659">
            <v>2.2811895329504207E-2</v>
          </cell>
          <cell r="AX2659">
            <v>0</v>
          </cell>
          <cell r="AY2659">
            <v>44.551990838745731</v>
          </cell>
          <cell r="AZ2659">
            <v>44.38669464126793</v>
          </cell>
          <cell r="BA2659">
            <v>6.0798969100974167</v>
          </cell>
          <cell r="BB2659">
            <v>49.600155268932816</v>
          </cell>
          <cell r="BC2659">
            <v>42.712176612166139</v>
          </cell>
          <cell r="BD2659">
            <v>7.6876681189010494</v>
          </cell>
          <cell r="BE2659">
            <v>0.80051015920485524</v>
          </cell>
          <cell r="BH2659" t="str">
            <v>MnO-Mn3O4</v>
          </cell>
          <cell r="BO2659">
            <v>4.7300000000000004</v>
          </cell>
          <cell r="BP2659">
            <v>51.13</v>
          </cell>
          <cell r="BQ2659">
            <v>0.98</v>
          </cell>
          <cell r="BR2659">
            <v>18.170000000000002</v>
          </cell>
          <cell r="BS2659">
            <v>8.6199999999999992</v>
          </cell>
          <cell r="BT2659">
            <v>0.24</v>
          </cell>
          <cell r="BU2659">
            <v>6.03</v>
          </cell>
          <cell r="BV2659">
            <v>12.19</v>
          </cell>
          <cell r="BW2659">
            <v>2.4300000000000002</v>
          </cell>
          <cell r="BX2659">
            <v>7.0000000000000007E-2</v>
          </cell>
          <cell r="BY2659">
            <v>0.15</v>
          </cell>
          <cell r="CR2659">
            <v>100.01</v>
          </cell>
          <cell r="CT2659">
            <v>51.124887511248872</v>
          </cell>
          <cell r="CU2659">
            <v>0.97990200979902009</v>
          </cell>
          <cell r="CV2659">
            <v>18.168183181681833</v>
          </cell>
          <cell r="CW2659">
            <v>8.6191380861913789</v>
          </cell>
          <cell r="CX2659">
            <v>0.23997600239976002</v>
          </cell>
          <cell r="CY2659">
            <v>6.0293970602939702</v>
          </cell>
          <cell r="CZ2659">
            <v>12.188781121887811</v>
          </cell>
          <cell r="DA2659">
            <v>2.4297570242975706</v>
          </cell>
          <cell r="DB2659">
            <v>6.9993000699930016E-2</v>
          </cell>
          <cell r="DC2659">
            <v>0.14998500149985</v>
          </cell>
          <cell r="DD2659">
            <v>0</v>
          </cell>
          <cell r="DE2659">
            <v>0.41160409556313998</v>
          </cell>
          <cell r="DF2659">
            <v>0.62434722074359428</v>
          </cell>
          <cell r="DH2659">
            <v>0.13168724279835389</v>
          </cell>
          <cell r="EA2659">
            <v>0.65306122448979598</v>
          </cell>
        </row>
        <row r="2660">
          <cell r="D2660" t="str">
            <v>B7</v>
          </cell>
          <cell r="E2660" t="str">
            <v>Berndt 2002 PhD</v>
          </cell>
          <cell r="F2660">
            <v>132</v>
          </cell>
          <cell r="J2660">
            <v>1100</v>
          </cell>
          <cell r="K2660">
            <v>1373</v>
          </cell>
          <cell r="L2660">
            <v>7.2833211944646763</v>
          </cell>
          <cell r="M2660">
            <v>0.2</v>
          </cell>
          <cell r="O2660">
            <v>9.9253584616418422E-2</v>
          </cell>
          <cell r="P2660">
            <v>0.80769283552412663</v>
          </cell>
          <cell r="Q2660">
            <v>1.5814306711233784E-2</v>
          </cell>
          <cell r="R2660">
            <v>44.622494237161085</v>
          </cell>
          <cell r="T2660">
            <v>51.27</v>
          </cell>
          <cell r="U2660">
            <v>4.8499999999999996</v>
          </cell>
          <cell r="V2660">
            <v>0</v>
          </cell>
          <cell r="W2660">
            <v>6.36</v>
          </cell>
          <cell r="X2660">
            <v>6.36</v>
          </cell>
          <cell r="Y2660">
            <v>0.49</v>
          </cell>
          <cell r="AB2660">
            <v>14.99</v>
          </cell>
          <cell r="AC2660">
            <v>0.18</v>
          </cell>
          <cell r="AD2660">
            <v>20.8</v>
          </cell>
          <cell r="AF2660">
            <v>0.22</v>
          </cell>
          <cell r="AG2660">
            <v>0.01</v>
          </cell>
          <cell r="AJ2660">
            <v>99.17</v>
          </cell>
          <cell r="AK2660">
            <v>1.9007464153835816</v>
          </cell>
          <cell r="AL2660">
            <v>0.21197769807070591</v>
          </cell>
          <cell r="AM2660">
            <v>9.9253584616418422E-2</v>
          </cell>
          <cell r="AN2660">
            <v>0.11272411345428748</v>
          </cell>
          <cell r="AO2660">
            <v>0</v>
          </cell>
          <cell r="AP2660">
            <v>0.19719386982164244</v>
          </cell>
          <cell r="AQ2660">
            <v>0.19719386982164244</v>
          </cell>
          <cell r="AR2660">
            <v>1.3661939802653579E-2</v>
          </cell>
          <cell r="AS2660">
            <v>0</v>
          </cell>
          <cell r="AT2660">
            <v>0.82821706772240422</v>
          </cell>
          <cell r="AU2660">
            <v>5.652549675257728E-3</v>
          </cell>
          <cell r="AV2660">
            <v>0.82626317348489176</v>
          </cell>
          <cell r="AW2660">
            <v>1.5814306711233784E-2</v>
          </cell>
          <cell r="AX2660">
            <v>4.7297932762772264E-4</v>
          </cell>
          <cell r="AY2660">
            <v>44.622494237161085</v>
          </cell>
          <cell r="AZ2660">
            <v>44.728014653841029</v>
          </cell>
          <cell r="BA2660">
            <v>10.649491108997886</v>
          </cell>
          <cell r="BB2660">
            <v>46.785032534178661</v>
          </cell>
          <cell r="BC2660">
            <v>40.533648116330532</v>
          </cell>
          <cell r="BD2660">
            <v>12.681319349490808</v>
          </cell>
          <cell r="BE2660">
            <v>0.80769283552412663</v>
          </cell>
          <cell r="BH2660">
            <v>-0.8</v>
          </cell>
          <cell r="BO2660">
            <v>2.37</v>
          </cell>
          <cell r="BP2660">
            <v>50.75</v>
          </cell>
          <cell r="BQ2660">
            <v>0.87</v>
          </cell>
          <cell r="BR2660">
            <v>17.62</v>
          </cell>
          <cell r="BS2660">
            <v>8.6199999999999992</v>
          </cell>
          <cell r="BT2660">
            <v>0.17</v>
          </cell>
          <cell r="BU2660">
            <v>6.78</v>
          </cell>
          <cell r="BV2660">
            <v>12.6</v>
          </cell>
          <cell r="BW2660">
            <v>2.38</v>
          </cell>
          <cell r="BX2660">
            <v>0.08</v>
          </cell>
          <cell r="BY2660">
            <v>0.11</v>
          </cell>
          <cell r="CR2660">
            <v>99.98</v>
          </cell>
          <cell r="CT2660">
            <v>50.760152030406083</v>
          </cell>
          <cell r="CU2660">
            <v>0.87017403480696143</v>
          </cell>
          <cell r="CV2660">
            <v>17.623524704940987</v>
          </cell>
          <cell r="CW2660">
            <v>8.6217243448689729</v>
          </cell>
          <cell r="CX2660">
            <v>0.17003400680136027</v>
          </cell>
          <cell r="CY2660">
            <v>6.7813562712542508</v>
          </cell>
          <cell r="CZ2660">
            <v>12.60252050410082</v>
          </cell>
          <cell r="DA2660">
            <v>2.380476095219044</v>
          </cell>
          <cell r="DB2660">
            <v>8.0016003200640132E-2</v>
          </cell>
          <cell r="DC2660">
            <v>0.11002200440088018</v>
          </cell>
          <cell r="DD2660">
            <v>0</v>
          </cell>
          <cell r="DE2660">
            <v>0.4402597402597403</v>
          </cell>
          <cell r="DF2660">
            <v>0.67822096239881546</v>
          </cell>
          <cell r="DH2660">
            <v>9.2436974789915971E-2</v>
          </cell>
          <cell r="EA2660">
            <v>0.56321839080459768</v>
          </cell>
        </row>
        <row r="2661">
          <cell r="D2661" t="str">
            <v>B7</v>
          </cell>
          <cell r="E2661" t="str">
            <v>Berndt 2002 PhD</v>
          </cell>
          <cell r="F2661">
            <v>104</v>
          </cell>
          <cell r="J2661">
            <v>950</v>
          </cell>
          <cell r="K2661">
            <v>1223</v>
          </cell>
          <cell r="L2661">
            <v>8.1766148814390842</v>
          </cell>
          <cell r="M2661">
            <v>0.2</v>
          </cell>
          <cell r="O2661">
            <v>0.17768100383264906</v>
          </cell>
          <cell r="P2661">
            <v>0.78328366856671217</v>
          </cell>
          <cell r="Q2661">
            <v>3.482597568748623E-2</v>
          </cell>
          <cell r="R2661">
            <v>45.008535670101239</v>
          </cell>
          <cell r="T2661">
            <v>48.7</v>
          </cell>
          <cell r="U2661">
            <v>5.44</v>
          </cell>
          <cell r="V2661">
            <v>3.2122351235185835</v>
          </cell>
          <cell r="W2661">
            <v>4.1922006239567935</v>
          </cell>
          <cell r="X2661">
            <v>7.08</v>
          </cell>
          <cell r="Y2661">
            <v>1.08</v>
          </cell>
          <cell r="AB2661">
            <v>14.36</v>
          </cell>
          <cell r="AC2661">
            <v>0.39</v>
          </cell>
          <cell r="AD2661">
            <v>20.87</v>
          </cell>
          <cell r="AF2661">
            <v>0.48</v>
          </cell>
          <cell r="AG2661">
            <v>0.02</v>
          </cell>
          <cell r="AJ2661">
            <v>98.744435747475379</v>
          </cell>
          <cell r="AK2661">
            <v>1.8223189961673509</v>
          </cell>
          <cell r="AL2661">
            <v>0.23998379194330077</v>
          </cell>
          <cell r="AM2661">
            <v>0.17768100383264906</v>
          </cell>
          <cell r="AN2661">
            <v>6.2302788110651708E-2</v>
          </cell>
          <cell r="AO2661">
            <v>9.0372831790629604E-2</v>
          </cell>
          <cell r="AP2661">
            <v>0.13119368504765244</v>
          </cell>
          <cell r="AQ2661">
            <v>0.22156651683828205</v>
          </cell>
          <cell r="AR2661">
            <v>3.0393073569392904E-2</v>
          </cell>
          <cell r="AS2661">
            <v>0</v>
          </cell>
          <cell r="AT2661">
            <v>0.80081382419516356</v>
          </cell>
          <cell r="AU2661">
            <v>1.2361497007067165E-2</v>
          </cell>
          <cell r="AV2661">
            <v>0.83678153707202474</v>
          </cell>
          <cell r="AW2661">
            <v>3.482597568748623E-2</v>
          </cell>
          <cell r="AX2661">
            <v>9.5478751993178157E-4</v>
          </cell>
          <cell r="AY2661">
            <v>45.008535670101239</v>
          </cell>
          <cell r="AZ2661">
            <v>43.073915920178592</v>
          </cell>
          <cell r="BA2661">
            <v>7.0566036552633005</v>
          </cell>
          <cell r="BB2661">
            <v>49.869054500242314</v>
          </cell>
          <cell r="BC2661">
            <v>41.250914818342849</v>
          </cell>
          <cell r="BD2661">
            <v>8.8800306814148424</v>
          </cell>
          <cell r="BE2661">
            <v>0.78328366856671217</v>
          </cell>
          <cell r="BH2661" t="str">
            <v>MnO-Mn3O4</v>
          </cell>
          <cell r="BO2661">
            <v>5.14</v>
          </cell>
          <cell r="BP2661">
            <v>65.88</v>
          </cell>
          <cell r="BQ2661">
            <v>0.84</v>
          </cell>
          <cell r="BR2661">
            <v>15.94</v>
          </cell>
          <cell r="BS2661">
            <v>4.1100000000000003</v>
          </cell>
          <cell r="BT2661">
            <v>7.0000000000000007E-2</v>
          </cell>
          <cell r="BU2661">
            <v>1.81</v>
          </cell>
          <cell r="BV2661">
            <v>5.85</v>
          </cell>
          <cell r="BW2661">
            <v>4.67</v>
          </cell>
          <cell r="BX2661">
            <v>0.3</v>
          </cell>
          <cell r="BY2661">
            <v>0.52</v>
          </cell>
          <cell r="CR2661">
            <v>99.99</v>
          </cell>
          <cell r="CT2661">
            <v>65.88658865886589</v>
          </cell>
          <cell r="CU2661">
            <v>0.84008400840084008</v>
          </cell>
          <cell r="CV2661">
            <v>15.941594159415942</v>
          </cell>
          <cell r="CW2661">
            <v>4.1104110411041113</v>
          </cell>
          <cell r="CX2661">
            <v>7.0007000700070016E-2</v>
          </cell>
          <cell r="CY2661">
            <v>1.8101810181018103</v>
          </cell>
          <cell r="CZ2661">
            <v>5.8505850585058505</v>
          </cell>
          <cell r="DA2661">
            <v>4.6704670467046707</v>
          </cell>
          <cell r="DB2661">
            <v>0.30003000300030003</v>
          </cell>
          <cell r="DC2661">
            <v>0.52005200520052008</v>
          </cell>
          <cell r="DD2661">
            <v>0</v>
          </cell>
          <cell r="DE2661">
            <v>0.3057432432432432</v>
          </cell>
          <cell r="DF2661">
            <v>0.21780003377931823</v>
          </cell>
          <cell r="DH2661">
            <v>0.10278372591006424</v>
          </cell>
          <cell r="DJ2661">
            <v>6.6666666666666666E-2</v>
          </cell>
          <cell r="EA2661">
            <v>1.2857142857142858</v>
          </cell>
        </row>
        <row r="2662">
          <cell r="D2662" t="str">
            <v>B7</v>
          </cell>
          <cell r="E2662" t="str">
            <v>Berndt 2002 PhD</v>
          </cell>
          <cell r="F2662">
            <v>47</v>
          </cell>
          <cell r="J2662">
            <v>950</v>
          </cell>
          <cell r="K2662">
            <v>1223</v>
          </cell>
          <cell r="L2662">
            <v>8.1766148814390842</v>
          </cell>
          <cell r="M2662">
            <v>0.2</v>
          </cell>
          <cell r="O2662">
            <v>6.4521192987089471E-2</v>
          </cell>
          <cell r="P2662">
            <v>0.82678921634411151</v>
          </cell>
          <cell r="Q2662">
            <v>3.0813491825452018E-2</v>
          </cell>
          <cell r="R2662">
            <v>45.053235980408559</v>
          </cell>
          <cell r="T2662">
            <v>52.37</v>
          </cell>
          <cell r="U2662">
            <v>4.53</v>
          </cell>
          <cell r="V2662">
            <v>0</v>
          </cell>
          <cell r="W2662">
            <v>5.57</v>
          </cell>
          <cell r="X2662">
            <v>5.57</v>
          </cell>
          <cell r="Y2662">
            <v>0.62</v>
          </cell>
          <cell r="AB2662">
            <v>14.92</v>
          </cell>
          <cell r="AC2662">
            <v>0.28000000000000003</v>
          </cell>
          <cell r="AD2662">
            <v>20.58</v>
          </cell>
          <cell r="AF2662">
            <v>0.43</v>
          </cell>
          <cell r="AG2662">
            <v>0.03</v>
          </cell>
          <cell r="AJ2662">
            <v>99.33</v>
          </cell>
          <cell r="AK2662">
            <v>1.9354788070129105</v>
          </cell>
          <cell r="AL2662">
            <v>0.19737476176074861</v>
          </cell>
          <cell r="AM2662">
            <v>6.4521192987089471E-2</v>
          </cell>
          <cell r="AN2662">
            <v>0.13285356877365914</v>
          </cell>
          <cell r="AO2662">
            <v>0</v>
          </cell>
          <cell r="AP2662">
            <v>0.17216167251397746</v>
          </cell>
          <cell r="AQ2662">
            <v>0.17216167251397746</v>
          </cell>
          <cell r="AR2662">
            <v>1.7232685438216426E-2</v>
          </cell>
          <cell r="AS2662">
            <v>0</v>
          </cell>
          <cell r="AT2662">
            <v>0.82178148091003056</v>
          </cell>
          <cell r="AU2662">
            <v>8.7654637409118538E-3</v>
          </cell>
          <cell r="AV2662">
            <v>0.81497711905939874</v>
          </cell>
          <cell r="AW2662">
            <v>3.0813491825452018E-2</v>
          </cell>
          <cell r="AX2662">
            <v>1.4145177383537008E-3</v>
          </cell>
          <cell r="AY2662">
            <v>45.053235980408559</v>
          </cell>
          <cell r="AZ2662">
            <v>45.429391964402825</v>
          </cell>
          <cell r="BA2662">
            <v>9.5173720551886127</v>
          </cell>
          <cell r="BB2662">
            <v>47.360209642094752</v>
          </cell>
          <cell r="BC2662">
            <v>41.276943232423157</v>
          </cell>
          <cell r="BD2662">
            <v>11.362847125482078</v>
          </cell>
          <cell r="BE2662">
            <v>0.82678921634411151</v>
          </cell>
          <cell r="BH2662" t="str">
            <v>MnO-Mn3O4</v>
          </cell>
          <cell r="BO2662">
            <v>5.24</v>
          </cell>
          <cell r="BP2662">
            <v>63.73</v>
          </cell>
          <cell r="BQ2662">
            <v>1</v>
          </cell>
          <cell r="BR2662">
            <v>16.43</v>
          </cell>
          <cell r="BS2662">
            <v>5.75</v>
          </cell>
          <cell r="BT2662">
            <v>0.02</v>
          </cell>
          <cell r="BU2662">
            <v>1.35</v>
          </cell>
          <cell r="BV2662">
            <v>5.78</v>
          </cell>
          <cell r="BW2662">
            <v>5.48</v>
          </cell>
          <cell r="BX2662">
            <v>0.34</v>
          </cell>
          <cell r="BY2662">
            <v>0.15</v>
          </cell>
          <cell r="CR2662">
            <v>100.03</v>
          </cell>
          <cell r="CT2662">
            <v>63.710886733979805</v>
          </cell>
          <cell r="CU2662">
            <v>0.99970008997300808</v>
          </cell>
          <cell r="CV2662">
            <v>16.425072478256524</v>
          </cell>
          <cell r="CW2662">
            <v>5.7482755173447968</v>
          </cell>
          <cell r="CX2662">
            <v>1.9994001799460162E-2</v>
          </cell>
          <cell r="CY2662">
            <v>1.3495951214635609</v>
          </cell>
          <cell r="CZ2662">
            <v>5.7782665200439869</v>
          </cell>
          <cell r="DA2662">
            <v>5.4783564930520843</v>
          </cell>
          <cell r="DB2662">
            <v>0.33989803059082274</v>
          </cell>
          <cell r="DC2662">
            <v>0.14995501349595122</v>
          </cell>
          <cell r="DD2662">
            <v>0</v>
          </cell>
          <cell r="DE2662">
            <v>0.19014084507042253</v>
          </cell>
          <cell r="DF2662">
            <v>0.25096222543002256</v>
          </cell>
          <cell r="DH2662">
            <v>7.846715328467152E-2</v>
          </cell>
          <cell r="DJ2662">
            <v>8.8235294117647051E-2</v>
          </cell>
          <cell r="EA2662">
            <v>0.62</v>
          </cell>
        </row>
        <row r="2663">
          <cell r="D2663" t="str">
            <v>B7</v>
          </cell>
          <cell r="E2663" t="str">
            <v>Berndt 2002 PhD</v>
          </cell>
          <cell r="F2663">
            <v>44</v>
          </cell>
          <cell r="J2663">
            <v>1100</v>
          </cell>
          <cell r="K2663">
            <v>1373</v>
          </cell>
          <cell r="L2663">
            <v>7.2833211944646763</v>
          </cell>
          <cell r="M2663">
            <v>0.2</v>
          </cell>
          <cell r="O2663">
            <v>0.23005430094116308</v>
          </cell>
          <cell r="P2663">
            <v>0.77536111244112138</v>
          </cell>
          <cell r="Q2663">
            <v>1.9271958944309667E-2</v>
          </cell>
          <cell r="R2663">
            <v>45.109953278004767</v>
          </cell>
          <cell r="T2663">
            <v>48.08</v>
          </cell>
          <cell r="U2663">
            <v>6.7</v>
          </cell>
          <cell r="V2663">
            <v>5.7140174586223438</v>
          </cell>
          <cell r="W2663">
            <v>2.4730983046985129</v>
          </cell>
          <cell r="X2663">
            <v>7.61</v>
          </cell>
          <cell r="Y2663">
            <v>0.55000000000000004</v>
          </cell>
          <cell r="AB2663">
            <v>14.74</v>
          </cell>
          <cell r="AC2663">
            <v>0.15</v>
          </cell>
          <cell r="AD2663">
            <v>21.73</v>
          </cell>
          <cell r="AF2663">
            <v>0.27</v>
          </cell>
          <cell r="AJ2663">
            <v>100.40711576332086</v>
          </cell>
          <cell r="AK2663">
            <v>1.7699456990588369</v>
          </cell>
          <cell r="AL2663">
            <v>0.29077553053057908</v>
          </cell>
          <cell r="AM2663">
            <v>0.23005430094116308</v>
          </cell>
          <cell r="AN2663">
            <v>6.0721229589416004E-2</v>
          </cell>
          <cell r="AO2663">
            <v>0.15815108287996082</v>
          </cell>
          <cell r="AP2663">
            <v>7.6139898747606821E-2</v>
          </cell>
          <cell r="AQ2663">
            <v>0.23429098162756765</v>
          </cell>
          <cell r="AR2663">
            <v>1.5226973708047351E-2</v>
          </cell>
          <cell r="AS2663">
            <v>0</v>
          </cell>
          <cell r="AT2663">
            <v>0.8086761741199392</v>
          </cell>
          <cell r="AU2663">
            <v>4.6773273160660095E-3</v>
          </cell>
          <cell r="AV2663">
            <v>0.85713535469465463</v>
          </cell>
          <cell r="AW2663">
            <v>1.9271958944309667E-2</v>
          </cell>
          <cell r="AX2663">
            <v>0</v>
          </cell>
          <cell r="AY2663">
            <v>45.109953278004767</v>
          </cell>
          <cell r="AZ2663">
            <v>42.559607688311353</v>
          </cell>
          <cell r="BA2663">
            <v>4.007146894926672</v>
          </cell>
          <cell r="BB2663">
            <v>52.182267923818259</v>
          </cell>
          <cell r="BC2663">
            <v>42.553096350029605</v>
          </cell>
          <cell r="BD2663">
            <v>5.2646357261521324</v>
          </cell>
          <cell r="BE2663">
            <v>0.77536111244112138</v>
          </cell>
          <cell r="BH2663" t="str">
            <v>MnO-Mn3O4</v>
          </cell>
          <cell r="BO2663">
            <v>3.13</v>
          </cell>
          <cell r="BP2663">
            <v>50.16</v>
          </cell>
          <cell r="BQ2663">
            <v>0.91</v>
          </cell>
          <cell r="BR2663">
            <v>17.420000000000002</v>
          </cell>
          <cell r="BS2663">
            <v>9.4700000000000006</v>
          </cell>
          <cell r="BT2663">
            <v>0.21</v>
          </cell>
          <cell r="BU2663">
            <v>7.12</v>
          </cell>
          <cell r="BV2663">
            <v>11.95</v>
          </cell>
          <cell r="BW2663">
            <v>2.58</v>
          </cell>
          <cell r="BX2663">
            <v>0.09</v>
          </cell>
          <cell r="BY2663">
            <v>0.09</v>
          </cell>
          <cell r="CR2663">
            <v>100</v>
          </cell>
          <cell r="CT2663">
            <v>50.16</v>
          </cell>
          <cell r="CU2663">
            <v>0.91</v>
          </cell>
          <cell r="CV2663">
            <v>17.420000000000002</v>
          </cell>
          <cell r="CW2663">
            <v>9.4700000000000006</v>
          </cell>
          <cell r="CX2663">
            <v>0.21</v>
          </cell>
          <cell r="CY2663">
            <v>7.12</v>
          </cell>
          <cell r="CZ2663">
            <v>11.95</v>
          </cell>
          <cell r="DA2663">
            <v>2.58</v>
          </cell>
          <cell r="DB2663">
            <v>0.09</v>
          </cell>
          <cell r="DC2663">
            <v>0.09</v>
          </cell>
          <cell r="DD2663">
            <v>0</v>
          </cell>
          <cell r="DE2663">
            <v>0.42917420132610007</v>
          </cell>
          <cell r="DF2663">
            <v>0.71243259911289103</v>
          </cell>
          <cell r="DH2663">
            <v>0.10465116279069768</v>
          </cell>
          <cell r="EA2663">
            <v>0.60439560439560447</v>
          </cell>
        </row>
        <row r="2664">
          <cell r="D2664" t="str">
            <v>B7</v>
          </cell>
          <cell r="E2664" t="str">
            <v>Berndt 2002 PhD</v>
          </cell>
          <cell r="F2664">
            <v>46</v>
          </cell>
          <cell r="J2664">
            <v>950</v>
          </cell>
          <cell r="K2664">
            <v>1223</v>
          </cell>
          <cell r="L2664">
            <v>8.1766148814390842</v>
          </cell>
          <cell r="M2664">
            <v>0.2</v>
          </cell>
          <cell r="O2664">
            <v>6.7296516133894535E-2</v>
          </cell>
          <cell r="P2664">
            <v>0.82951417538189454</v>
          </cell>
          <cell r="Q2664">
            <v>2.9326977214740181E-2</v>
          </cell>
          <cell r="R2664">
            <v>45.16276892859598</v>
          </cell>
          <cell r="T2664">
            <v>52.39</v>
          </cell>
          <cell r="U2664">
            <v>4.5999999999999996</v>
          </cell>
          <cell r="V2664">
            <v>0</v>
          </cell>
          <cell r="W2664">
            <v>5.49</v>
          </cell>
          <cell r="X2664">
            <v>5.49</v>
          </cell>
          <cell r="Y2664">
            <v>0.61</v>
          </cell>
          <cell r="AB2664">
            <v>14.99</v>
          </cell>
          <cell r="AC2664">
            <v>0.25</v>
          </cell>
          <cell r="AD2664">
            <v>20.7</v>
          </cell>
          <cell r="AF2664">
            <v>0.41</v>
          </cell>
          <cell r="AG2664">
            <v>0.03</v>
          </cell>
          <cell r="AJ2664">
            <v>99.47</v>
          </cell>
          <cell r="AK2664">
            <v>1.9327034838661055</v>
          </cell>
          <cell r="AL2664">
            <v>0.20006090689239769</v>
          </cell>
          <cell r="AM2664">
            <v>6.7296516133894535E-2</v>
          </cell>
          <cell r="AN2664">
            <v>0.13276439075850316</v>
          </cell>
          <cell r="AO2664">
            <v>0</v>
          </cell>
          <cell r="AP2664">
            <v>0.16938096665588717</v>
          </cell>
          <cell r="AQ2664">
            <v>0.16938096665588717</v>
          </cell>
          <cell r="AR2664">
            <v>1.6923963919100945E-2</v>
          </cell>
          <cell r="AS2664">
            <v>0</v>
          </cell>
          <cell r="AT2664">
            <v>0.82413838919265237</v>
          </cell>
          <cell r="AU2664">
            <v>7.8121011818817433E-3</v>
          </cell>
          <cell r="AV2664">
            <v>0.81824126086616977</v>
          </cell>
          <cell r="AW2664">
            <v>2.9326977214740181E-2</v>
          </cell>
          <cell r="AX2664">
            <v>1.4119502110641804E-3</v>
          </cell>
          <cell r="AY2664">
            <v>45.16276892859598</v>
          </cell>
          <cell r="AZ2664">
            <v>45.488260512422102</v>
          </cell>
          <cell r="BA2664">
            <v>9.3489705589819039</v>
          </cell>
          <cell r="BB2664">
            <v>47.490750730544626</v>
          </cell>
          <cell r="BC2664">
            <v>41.343837172348103</v>
          </cell>
          <cell r="BD2664">
            <v>11.16541209710727</v>
          </cell>
          <cell r="BE2664">
            <v>0.82951417538189454</v>
          </cell>
          <cell r="BH2664" t="str">
            <v>MnO-Mn3O4</v>
          </cell>
          <cell r="BO2664">
            <v>5.24</v>
          </cell>
          <cell r="BP2664">
            <v>64.16</v>
          </cell>
          <cell r="BQ2664">
            <v>1.1499999999999999</v>
          </cell>
          <cell r="BR2664">
            <v>15.86</v>
          </cell>
          <cell r="BS2664">
            <v>5.7</v>
          </cell>
          <cell r="BT2664">
            <v>0.22</v>
          </cell>
          <cell r="BU2664">
            <v>1.29</v>
          </cell>
          <cell r="BV2664">
            <v>5.49</v>
          </cell>
          <cell r="BW2664">
            <v>5.54</v>
          </cell>
          <cell r="BX2664">
            <v>0.39</v>
          </cell>
          <cell r="BY2664">
            <v>0.21</v>
          </cell>
          <cell r="CR2664">
            <v>100.01</v>
          </cell>
          <cell r="CT2664">
            <v>64.153584641535844</v>
          </cell>
          <cell r="CU2664">
            <v>1.1498850114988499</v>
          </cell>
          <cell r="CV2664">
            <v>15.858414158584143</v>
          </cell>
          <cell r="CW2664">
            <v>5.6994300569943004</v>
          </cell>
          <cell r="CX2664">
            <v>0.21997800219978003</v>
          </cell>
          <cell r="CY2664">
            <v>1.2898710128987101</v>
          </cell>
          <cell r="CZ2664">
            <v>5.489451054894511</v>
          </cell>
          <cell r="DA2664">
            <v>5.5394460553944604</v>
          </cell>
          <cell r="DB2664">
            <v>0.38996100389961003</v>
          </cell>
          <cell r="DC2664">
            <v>0.20997900209979004</v>
          </cell>
          <cell r="DD2664">
            <v>0</v>
          </cell>
          <cell r="DE2664">
            <v>0.18454935622317598</v>
          </cell>
          <cell r="DF2664">
            <v>0.26128324387262269</v>
          </cell>
          <cell r="DH2664">
            <v>7.4007220216606495E-2</v>
          </cell>
          <cell r="DJ2664">
            <v>7.6923076923076913E-2</v>
          </cell>
          <cell r="EA2664">
            <v>0.5304347826086957</v>
          </cell>
        </row>
        <row r="2665">
          <cell r="D2665" t="str">
            <v>B7</v>
          </cell>
          <cell r="E2665" t="str">
            <v>Berndt 2002 PhD</v>
          </cell>
          <cell r="F2665">
            <v>40</v>
          </cell>
          <cell r="J2665">
            <v>1150</v>
          </cell>
          <cell r="K2665">
            <v>1423</v>
          </cell>
          <cell r="L2665">
            <v>7.0274068868587491</v>
          </cell>
          <cell r="M2665">
            <v>0.2</v>
          </cell>
          <cell r="O2665">
            <v>0.10978530934115649</v>
          </cell>
          <cell r="P2665">
            <v>0.80867348641055914</v>
          </cell>
          <cell r="Q2665">
            <v>2.0694299538933869E-2</v>
          </cell>
          <cell r="R2665">
            <v>45.695865328803308</v>
          </cell>
          <cell r="T2665">
            <v>51.36</v>
          </cell>
          <cell r="U2665">
            <v>4.01</v>
          </cell>
          <cell r="V2665">
            <v>1.4919276231562206</v>
          </cell>
          <cell r="W2665">
            <v>5.0587570667825581</v>
          </cell>
          <cell r="X2665">
            <v>6.4</v>
          </cell>
          <cell r="Y2665">
            <v>0.46</v>
          </cell>
          <cell r="AB2665">
            <v>15.18</v>
          </cell>
          <cell r="AC2665">
            <v>0.19</v>
          </cell>
          <cell r="AD2665">
            <v>21.97</v>
          </cell>
          <cell r="AF2665">
            <v>0.28999999999999998</v>
          </cell>
          <cell r="AG2665">
            <v>0.01</v>
          </cell>
          <cell r="AJ2665">
            <v>100.02068468993878</v>
          </cell>
          <cell r="AK2665">
            <v>1.8902146906588435</v>
          </cell>
          <cell r="AL2665">
            <v>0.17398750572781213</v>
          </cell>
          <cell r="AM2665">
            <v>0.10978530934115649</v>
          </cell>
          <cell r="AN2665">
            <v>6.4202196386655641E-2</v>
          </cell>
          <cell r="AO2665">
            <v>4.1282785914225073E-2</v>
          </cell>
          <cell r="AP2665">
            <v>0.15570600955867289</v>
          </cell>
          <cell r="AQ2665">
            <v>0.19698879547289797</v>
          </cell>
          <cell r="AR2665">
            <v>1.2732080489625213E-2</v>
          </cell>
          <cell r="AS2665">
            <v>0</v>
          </cell>
          <cell r="AT2665">
            <v>0.83260606713776786</v>
          </cell>
          <cell r="AU2665">
            <v>5.923122844565535E-3</v>
          </cell>
          <cell r="AV2665">
            <v>0.86638390372951557</v>
          </cell>
          <cell r="AW2665">
            <v>2.0694299538933869E-2</v>
          </cell>
          <cell r="AX2665">
            <v>4.6953440003741099E-4</v>
          </cell>
          <cell r="AY2665">
            <v>45.695865328803308</v>
          </cell>
          <cell r="AZ2665">
            <v>43.914313911065157</v>
          </cell>
          <cell r="BA2665">
            <v>8.2124342488936772</v>
          </cell>
          <cell r="BB2665">
            <v>49.145967634908075</v>
          </cell>
          <cell r="BC2665">
            <v>40.822543848175115</v>
          </cell>
          <cell r="BD2665">
            <v>10.031488516916804</v>
          </cell>
          <cell r="BE2665">
            <v>0.80867348641055914</v>
          </cell>
          <cell r="BH2665" t="str">
            <v>MnO-Mn3O4</v>
          </cell>
          <cell r="BO2665">
            <v>4.84</v>
          </cell>
          <cell r="BP2665">
            <v>53.43</v>
          </cell>
          <cell r="BQ2665">
            <v>0.95</v>
          </cell>
          <cell r="BR2665">
            <v>18.399999999999999</v>
          </cell>
          <cell r="BS2665">
            <v>8.77</v>
          </cell>
          <cell r="BT2665">
            <v>0.2</v>
          </cell>
          <cell r="BU2665">
            <v>4.63</v>
          </cell>
          <cell r="BV2665">
            <v>10.37</v>
          </cell>
          <cell r="BW2665">
            <v>2.99</v>
          </cell>
          <cell r="BX2665">
            <v>0.11</v>
          </cell>
          <cell r="BY2665">
            <v>0.15</v>
          </cell>
          <cell r="CR2665">
            <v>100</v>
          </cell>
          <cell r="CT2665">
            <v>53.43</v>
          </cell>
          <cell r="CU2665">
            <v>0.95</v>
          </cell>
          <cell r="CV2665">
            <v>18.399999999999999</v>
          </cell>
          <cell r="CW2665">
            <v>8.77</v>
          </cell>
          <cell r="CX2665">
            <v>0.2</v>
          </cell>
          <cell r="CY2665">
            <v>4.63</v>
          </cell>
          <cell r="CZ2665">
            <v>10.37</v>
          </cell>
          <cell r="DA2665">
            <v>2.99</v>
          </cell>
          <cell r="DB2665">
            <v>0.11</v>
          </cell>
          <cell r="DC2665">
            <v>0.15</v>
          </cell>
          <cell r="DD2665">
            <v>0</v>
          </cell>
          <cell r="DE2665">
            <v>0.34552238805970148</v>
          </cell>
          <cell r="DF2665">
            <v>0.50846689531926759</v>
          </cell>
          <cell r="DH2665">
            <v>9.6989966555183937E-2</v>
          </cell>
          <cell r="EA2665">
            <v>0.48421052631578954</v>
          </cell>
        </row>
        <row r="2666">
          <cell r="D2666" t="str">
            <v>B7</v>
          </cell>
          <cell r="E2666" t="str">
            <v>Berndt 2002 PhD</v>
          </cell>
          <cell r="F2666">
            <v>103</v>
          </cell>
          <cell r="J2666">
            <v>950</v>
          </cell>
          <cell r="K2666">
            <v>1223</v>
          </cell>
          <cell r="L2666">
            <v>8.1766148814390842</v>
          </cell>
          <cell r="M2666">
            <v>0.2</v>
          </cell>
          <cell r="O2666">
            <v>0.1894814423982889</v>
          </cell>
          <cell r="P2666">
            <v>0.7830652137024513</v>
          </cell>
          <cell r="Q2666">
            <v>4.0284483484840802E-2</v>
          </cell>
          <cell r="R2666">
            <v>45.970442255252415</v>
          </cell>
          <cell r="T2666">
            <v>48.8</v>
          </cell>
          <cell r="U2666">
            <v>5.83</v>
          </cell>
          <cell r="V2666">
            <v>4.0246338935711545</v>
          </cell>
          <cell r="W2666">
            <v>3.4018541296795317</v>
          </cell>
          <cell r="X2666">
            <v>7.02</v>
          </cell>
          <cell r="Y2666">
            <v>0.94</v>
          </cell>
          <cell r="AB2666">
            <v>14.22</v>
          </cell>
          <cell r="AC2666">
            <v>0.28999999999999998</v>
          </cell>
          <cell r="AD2666">
            <v>21.49</v>
          </cell>
          <cell r="AF2666">
            <v>0.56000000000000005</v>
          </cell>
          <cell r="AG2666">
            <v>0.01</v>
          </cell>
          <cell r="AJ2666">
            <v>99.566488023250699</v>
          </cell>
          <cell r="AK2666">
            <v>1.8105185576017111</v>
          </cell>
          <cell r="AL2666">
            <v>0.25499947354770414</v>
          </cell>
          <cell r="AM2666">
            <v>0.1894814423982889</v>
          </cell>
          <cell r="AN2666">
            <v>6.5518031149415235E-2</v>
          </cell>
          <cell r="AO2666">
            <v>0.11226507277265974</v>
          </cell>
          <cell r="AP2666">
            <v>0.10555389835529738</v>
          </cell>
          <cell r="AQ2666">
            <v>0.21781897112795712</v>
          </cell>
          <cell r="AR2666">
            <v>2.6228076211737419E-2</v>
          </cell>
          <cell r="AS2666">
            <v>0</v>
          </cell>
          <cell r="AT2666">
            <v>0.78625683822239645</v>
          </cell>
          <cell r="AU2666">
            <v>9.113646442336162E-3</v>
          </cell>
          <cell r="AV2666">
            <v>0.85430662289889725</v>
          </cell>
          <cell r="AW2666">
            <v>4.0284483484840802E-2</v>
          </cell>
          <cell r="AX2666">
            <v>4.7333046241988981E-4</v>
          </cell>
          <cell r="AY2666">
            <v>45.970442255252415</v>
          </cell>
          <cell r="AZ2666">
            <v>42.308667181639706</v>
          </cell>
          <cell r="BA2666">
            <v>5.679880336984386</v>
          </cell>
          <cell r="BB2666">
            <v>51.657813383993798</v>
          </cell>
          <cell r="BC2666">
            <v>41.093171360840159</v>
          </cell>
          <cell r="BD2666">
            <v>7.2490152551660314</v>
          </cell>
          <cell r="BE2666">
            <v>0.7830652137024513</v>
          </cell>
          <cell r="BH2666" t="str">
            <v>MnO-Mn3O4</v>
          </cell>
          <cell r="BO2666">
            <v>5.19</v>
          </cell>
          <cell r="BP2666">
            <v>64.87</v>
          </cell>
          <cell r="BQ2666">
            <v>0.82</v>
          </cell>
          <cell r="BR2666">
            <v>17.18</v>
          </cell>
          <cell r="BS2666">
            <v>3.92</v>
          </cell>
          <cell r="BT2666">
            <v>0.2</v>
          </cell>
          <cell r="BU2666">
            <v>2.61</v>
          </cell>
          <cell r="BV2666">
            <v>6</v>
          </cell>
          <cell r="BW2666">
            <v>3.87</v>
          </cell>
          <cell r="BX2666">
            <v>0.24</v>
          </cell>
          <cell r="BY2666">
            <v>0.28999999999999998</v>
          </cell>
          <cell r="CR2666">
            <v>100</v>
          </cell>
          <cell r="CT2666">
            <v>64.87</v>
          </cell>
          <cell r="CU2666">
            <v>0.82</v>
          </cell>
          <cell r="CV2666">
            <v>17.18</v>
          </cell>
          <cell r="CW2666">
            <v>3.92</v>
          </cell>
          <cell r="CX2666">
            <v>0.2</v>
          </cell>
          <cell r="CY2666">
            <v>2.61</v>
          </cell>
          <cell r="CZ2666">
            <v>6</v>
          </cell>
          <cell r="DA2666">
            <v>3.87</v>
          </cell>
          <cell r="DB2666">
            <v>0.24</v>
          </cell>
          <cell r="DC2666">
            <v>0.28999999999999998</v>
          </cell>
          <cell r="DD2666">
            <v>0</v>
          </cell>
          <cell r="DE2666">
            <v>0.3996937212863706</v>
          </cell>
          <cell r="DF2666">
            <v>0.20852187799699398</v>
          </cell>
          <cell r="DH2666">
            <v>0.144702842377261</v>
          </cell>
          <cell r="EA2666">
            <v>1.1463414634146341</v>
          </cell>
        </row>
        <row r="2667">
          <cell r="D2667" t="str">
            <v>B7</v>
          </cell>
          <cell r="E2667" t="str">
            <v>Berndt 2002 PhD</v>
          </cell>
          <cell r="F2667">
            <v>148</v>
          </cell>
          <cell r="J2667">
            <v>1000</v>
          </cell>
          <cell r="K2667">
            <v>1273</v>
          </cell>
          <cell r="L2667">
            <v>7.8554595443833461</v>
          </cell>
          <cell r="M2667">
            <v>0.2</v>
          </cell>
          <cell r="O2667">
            <v>0.1974208933663828</v>
          </cell>
          <cell r="P2667">
            <v>0.78161395671368183</v>
          </cell>
          <cell r="Q2667">
            <v>1.5009678242689863E-2</v>
          </cell>
          <cell r="R2667">
            <v>46.187607998827488</v>
          </cell>
          <cell r="T2667">
            <v>48.9</v>
          </cell>
          <cell r="U2667">
            <v>6.52</v>
          </cell>
          <cell r="V2667">
            <v>2.2237205413835275</v>
          </cell>
          <cell r="W2667">
            <v>5.1008752332962084</v>
          </cell>
          <cell r="X2667">
            <v>7.1</v>
          </cell>
          <cell r="Y2667">
            <v>1.17</v>
          </cell>
          <cell r="AB2667">
            <v>14.26</v>
          </cell>
          <cell r="AC2667">
            <v>0.13</v>
          </cell>
          <cell r="AD2667">
            <v>21.78</v>
          </cell>
          <cell r="AF2667">
            <v>0.21</v>
          </cell>
          <cell r="AJ2667">
            <v>100.29459577467973</v>
          </cell>
          <cell r="AK2667">
            <v>1.8025791066336172</v>
          </cell>
          <cell r="AL2667">
            <v>0.28334831866487231</v>
          </cell>
          <cell r="AM2667">
            <v>0.1974208933663828</v>
          </cell>
          <cell r="AN2667">
            <v>8.5927425298489513E-2</v>
          </cell>
          <cell r="AO2667">
            <v>6.1631225701432868E-2</v>
          </cell>
          <cell r="AP2667">
            <v>0.15725541397622436</v>
          </cell>
          <cell r="AQ2667">
            <v>0.21888663967765723</v>
          </cell>
          <cell r="AR2667">
            <v>3.2435960304575108E-2</v>
          </cell>
          <cell r="AS2667">
            <v>0</v>
          </cell>
          <cell r="AT2667">
            <v>0.78340561482636684</v>
          </cell>
          <cell r="AU2667">
            <v>4.0591943556926849E-3</v>
          </cell>
          <cell r="AV2667">
            <v>0.86027548729452907</v>
          </cell>
          <cell r="AW2667">
            <v>1.5009678242689863E-2</v>
          </cell>
          <cell r="AX2667">
            <v>0</v>
          </cell>
          <cell r="AY2667">
            <v>46.187607998827488</v>
          </cell>
          <cell r="AZ2667">
            <v>42.060516632264132</v>
          </cell>
          <cell r="BA2667">
            <v>8.4429366216969726</v>
          </cell>
          <cell r="BB2667">
            <v>50.132473267142529</v>
          </cell>
          <cell r="BC2667">
            <v>39.459469319480625</v>
          </cell>
          <cell r="BD2667">
            <v>10.408057413376866</v>
          </cell>
          <cell r="BE2667">
            <v>0.78161395671368183</v>
          </cell>
          <cell r="BH2667">
            <v>0.01</v>
          </cell>
          <cell r="BO2667">
            <v>5.0599999999999996</v>
          </cell>
          <cell r="BP2667">
            <v>53.26</v>
          </cell>
          <cell r="BQ2667">
            <v>1.25</v>
          </cell>
          <cell r="BR2667">
            <v>19.25</v>
          </cell>
          <cell r="BS2667">
            <v>8.5500000000000007</v>
          </cell>
          <cell r="BT2667">
            <v>0.17</v>
          </cell>
          <cell r="BU2667">
            <v>3.78</v>
          </cell>
          <cell r="BV2667">
            <v>9.5399999999999991</v>
          </cell>
          <cell r="BW2667">
            <v>3.93</v>
          </cell>
          <cell r="BX2667">
            <v>0.16</v>
          </cell>
          <cell r="BY2667">
            <v>0.12</v>
          </cell>
          <cell r="CR2667">
            <v>100.01</v>
          </cell>
          <cell r="CT2667">
            <v>53.254674532546744</v>
          </cell>
          <cell r="CU2667">
            <v>1.2498750124987501</v>
          </cell>
          <cell r="CV2667">
            <v>19.248075192480751</v>
          </cell>
          <cell r="CW2667">
            <v>8.5491450854914515</v>
          </cell>
          <cell r="CX2667">
            <v>0.16998300169983002</v>
          </cell>
          <cell r="CY2667">
            <v>3.7796220377962206</v>
          </cell>
          <cell r="CZ2667">
            <v>9.5390460953904608</v>
          </cell>
          <cell r="DA2667">
            <v>3.9296070392960707</v>
          </cell>
          <cell r="DB2667">
            <v>0.15998400159984003</v>
          </cell>
          <cell r="DC2667">
            <v>0.11998800119988001</v>
          </cell>
          <cell r="DD2667">
            <v>0</v>
          </cell>
          <cell r="DE2667">
            <v>0.30656934306569344</v>
          </cell>
          <cell r="DF2667">
            <v>0.46402798928134609</v>
          </cell>
          <cell r="DH2667">
            <v>5.3435114503816793E-2</v>
          </cell>
          <cell r="EA2667">
            <v>0.93599999999999994</v>
          </cell>
        </row>
        <row r="2668">
          <cell r="D2668" t="str">
            <v>B7</v>
          </cell>
          <cell r="E2668" t="str">
            <v>Berndt 2002 PhD</v>
          </cell>
          <cell r="F2668">
            <v>94</v>
          </cell>
          <cell r="J2668">
            <v>1050</v>
          </cell>
          <cell r="K2668">
            <v>1323</v>
          </cell>
          <cell r="L2668">
            <v>7.5585789871504154</v>
          </cell>
          <cell r="M2668">
            <v>0.2</v>
          </cell>
          <cell r="O2668">
            <v>0.22947816545467337</v>
          </cell>
          <cell r="P2668">
            <v>0.75355138650825326</v>
          </cell>
          <cell r="Q2668">
            <v>2.6506526225582409E-2</v>
          </cell>
          <cell r="R2668">
            <v>46.57496471169798</v>
          </cell>
          <cell r="T2668">
            <v>47.92</v>
          </cell>
          <cell r="U2668">
            <v>5.54</v>
          </cell>
          <cell r="V2668">
            <v>6.5652737185583048</v>
          </cell>
          <cell r="W2668">
            <v>2.2978189270160834</v>
          </cell>
          <cell r="X2668">
            <v>8.1999999999999993</v>
          </cell>
          <cell r="Y2668">
            <v>1.1200000000000001</v>
          </cell>
          <cell r="AB2668">
            <v>14.07</v>
          </cell>
          <cell r="AC2668">
            <v>0.18</v>
          </cell>
          <cell r="AD2668">
            <v>22.64</v>
          </cell>
          <cell r="AF2668">
            <v>0.37</v>
          </cell>
          <cell r="AG2668">
            <v>0.01</v>
          </cell>
          <cell r="AJ2668">
            <v>100.71309264557441</v>
          </cell>
          <cell r="AK2668">
            <v>1.7705218345453266</v>
          </cell>
          <cell r="AL2668">
            <v>0.24131360782356956</v>
          </cell>
          <cell r="AM2668">
            <v>0.22947816545467337</v>
          </cell>
          <cell r="AN2668">
            <v>1.1835442368896193E-2</v>
          </cell>
          <cell r="AO2668">
            <v>0.182377995543197</v>
          </cell>
          <cell r="AP2668">
            <v>7.1002838585998596E-2</v>
          </cell>
          <cell r="AQ2668">
            <v>0.2533808341291956</v>
          </cell>
          <cell r="AR2668">
            <v>3.1121313965695886E-2</v>
          </cell>
          <cell r="AS2668">
            <v>0</v>
          </cell>
          <cell r="AT2668">
            <v>0.77474762859263291</v>
          </cell>
          <cell r="AU2668">
            <v>5.6333664446644822E-3</v>
          </cell>
          <cell r="AV2668">
            <v>0.896303514110105</v>
          </cell>
          <cell r="AW2668">
            <v>2.6506526225582409E-2</v>
          </cell>
          <cell r="AX2668">
            <v>4.7137416322776414E-4</v>
          </cell>
          <cell r="AY2668">
            <v>46.57496471169798</v>
          </cell>
          <cell r="AZ2668">
            <v>40.258509415752343</v>
          </cell>
          <cell r="BA2668">
            <v>3.6895478479258035</v>
          </cell>
          <cell r="BB2668">
            <v>54.433995048548525</v>
          </cell>
          <cell r="BC2668">
            <v>40.668517722220123</v>
          </cell>
          <cell r="BD2668">
            <v>4.8974872292313716</v>
          </cell>
          <cell r="BE2668">
            <v>0.75355138650825326</v>
          </cell>
          <cell r="BH2668" t="str">
            <v>MnO-Mn3O4</v>
          </cell>
          <cell r="BO2668">
            <v>4.8</v>
          </cell>
          <cell r="BP2668">
            <v>54.32</v>
          </cell>
          <cell r="BQ2668">
            <v>1.49</v>
          </cell>
          <cell r="BR2668">
            <v>16.36</v>
          </cell>
          <cell r="BS2668">
            <v>7.46</v>
          </cell>
          <cell r="BT2668">
            <v>0.15</v>
          </cell>
          <cell r="BU2668">
            <v>5.88</v>
          </cell>
          <cell r="BV2668">
            <v>10.74</v>
          </cell>
          <cell r="BW2668">
            <v>3.31</v>
          </cell>
          <cell r="BX2668">
            <v>0.17</v>
          </cell>
          <cell r="BY2668">
            <v>0.13</v>
          </cell>
          <cell r="CR2668">
            <v>100.01</v>
          </cell>
          <cell r="CT2668">
            <v>54.314568543145683</v>
          </cell>
          <cell r="CU2668">
            <v>1.4898510148985102</v>
          </cell>
          <cell r="CV2668">
            <v>16.358364163583641</v>
          </cell>
          <cell r="CW2668">
            <v>7.4592540745925406</v>
          </cell>
          <cell r="CX2668">
            <v>0.14998500149985</v>
          </cell>
          <cell r="CY2668">
            <v>5.879412058794121</v>
          </cell>
          <cell r="CZ2668">
            <v>10.738926107389261</v>
          </cell>
          <cell r="DA2668">
            <v>3.3096690330966902</v>
          </cell>
          <cell r="DB2668">
            <v>0.16998300169983002</v>
          </cell>
          <cell r="DC2668">
            <v>0.12998700129987001</v>
          </cell>
          <cell r="DD2668">
            <v>0</v>
          </cell>
          <cell r="DE2668">
            <v>0.44077961019490258</v>
          </cell>
          <cell r="DF2668">
            <v>0.61334524064496376</v>
          </cell>
          <cell r="DH2668">
            <v>0.11178247734138973</v>
          </cell>
          <cell r="EA2668">
            <v>0.75167785234899331</v>
          </cell>
        </row>
        <row r="2669">
          <cell r="D2669" t="str">
            <v>B7</v>
          </cell>
          <cell r="E2669" t="str">
            <v>Berndt 2002 PhD</v>
          </cell>
          <cell r="F2669">
            <v>99</v>
          </cell>
          <cell r="J2669">
            <v>1000</v>
          </cell>
          <cell r="K2669">
            <v>1273</v>
          </cell>
          <cell r="L2669">
            <v>7.8554595443833461</v>
          </cell>
          <cell r="M2669">
            <v>0.2</v>
          </cell>
          <cell r="O2669">
            <v>0.23677246395836016</v>
          </cell>
          <cell r="P2669">
            <v>0.7940704483597405</v>
          </cell>
          <cell r="Q2669">
            <v>2.9069102562070463E-2</v>
          </cell>
          <cell r="R2669">
            <v>47.622599713056609</v>
          </cell>
          <cell r="T2669">
            <v>48.22</v>
          </cell>
          <cell r="U2669">
            <v>6.76</v>
          </cell>
          <cell r="V2669">
            <v>4.8381141286028635</v>
          </cell>
          <cell r="W2669">
            <v>2.2405353983860254</v>
          </cell>
          <cell r="X2669">
            <v>6.59</v>
          </cell>
          <cell r="Y2669">
            <v>1.43</v>
          </cell>
          <cell r="AB2669">
            <v>14.26</v>
          </cell>
          <cell r="AC2669">
            <v>0.26</v>
          </cell>
          <cell r="AD2669">
            <v>22.71</v>
          </cell>
          <cell r="AF2669">
            <v>0.41</v>
          </cell>
          <cell r="AG2669">
            <v>0.01</v>
          </cell>
          <cell r="AJ2669">
            <v>101.13864952698889</v>
          </cell>
          <cell r="AK2669">
            <v>1.7632275360416398</v>
          </cell>
          <cell r="AL2669">
            <v>0.29141736022182391</v>
          </cell>
          <cell r="AM2669">
            <v>0.23677246395836016</v>
          </cell>
          <cell r="AN2669">
            <v>5.4644896263463749E-2</v>
          </cell>
          <cell r="AO2669">
            <v>0.13301247840634822</v>
          </cell>
          <cell r="AP2669">
            <v>6.851858644530473E-2</v>
          </cell>
          <cell r="AQ2669">
            <v>0.20153106485165295</v>
          </cell>
          <cell r="AR2669">
            <v>3.9325351727055452E-2</v>
          </cell>
          <cell r="AS2669">
            <v>0</v>
          </cell>
          <cell r="AT2669">
            <v>0.77710975307092345</v>
          </cell>
          <cell r="AU2669">
            <v>8.0531450470095883E-3</v>
          </cell>
          <cell r="AV2669">
            <v>0.88980017487433305</v>
          </cell>
          <cell r="AW2669">
            <v>2.9069102562070463E-2</v>
          </cell>
          <cell r="AX2669">
            <v>4.6651160349082163E-4</v>
          </cell>
          <cell r="AY2669">
            <v>47.622599713056609</v>
          </cell>
          <cell r="AZ2669">
            <v>41.591345729770737</v>
          </cell>
          <cell r="BA2669">
            <v>3.6671528140012488</v>
          </cell>
          <cell r="BB2669">
            <v>54.27912288901836</v>
          </cell>
          <cell r="BC2669">
            <v>40.973746077470523</v>
          </cell>
          <cell r="BD2669">
            <v>4.7471310335111161</v>
          </cell>
          <cell r="BE2669">
            <v>0.7940704483597405</v>
          </cell>
          <cell r="BH2669" t="str">
            <v>MnO-Mn3O4</v>
          </cell>
          <cell r="BO2669">
            <v>5.0599999999999996</v>
          </cell>
          <cell r="BP2669">
            <v>56.7</v>
          </cell>
          <cell r="BQ2669">
            <v>1.42</v>
          </cell>
          <cell r="BR2669">
            <v>18.420000000000002</v>
          </cell>
          <cell r="BS2669">
            <v>5.82</v>
          </cell>
          <cell r="BT2669">
            <v>0.14000000000000001</v>
          </cell>
          <cell r="BU2669">
            <v>4.21</v>
          </cell>
          <cell r="BV2669">
            <v>9.3000000000000007</v>
          </cell>
          <cell r="BW2669">
            <v>3.67</v>
          </cell>
          <cell r="BX2669">
            <v>0.24</v>
          </cell>
          <cell r="BY2669">
            <v>0.08</v>
          </cell>
          <cell r="CR2669">
            <v>100</v>
          </cell>
          <cell r="CT2669">
            <v>56.7</v>
          </cell>
          <cell r="CU2669">
            <v>1.42</v>
          </cell>
          <cell r="CV2669">
            <v>18.420000000000002</v>
          </cell>
          <cell r="CW2669">
            <v>5.82</v>
          </cell>
          <cell r="CX2669">
            <v>0.14000000000000001</v>
          </cell>
          <cell r="CY2669">
            <v>4.21</v>
          </cell>
          <cell r="CZ2669">
            <v>9.3000000000000007</v>
          </cell>
          <cell r="DA2669">
            <v>3.67</v>
          </cell>
          <cell r="DB2669">
            <v>0.24</v>
          </cell>
          <cell r="DC2669">
            <v>0.08</v>
          </cell>
          <cell r="DD2669">
            <v>0</v>
          </cell>
          <cell r="DE2669">
            <v>0.41974077766699902</v>
          </cell>
          <cell r="DF2669">
            <v>0.41405192712135463</v>
          </cell>
          <cell r="DH2669">
            <v>0.11171662125340599</v>
          </cell>
          <cell r="EA2669">
            <v>1.0070422535211268</v>
          </cell>
        </row>
        <row r="2670">
          <cell r="D2670" t="str">
            <v>B6</v>
          </cell>
          <cell r="E2670" t="str">
            <v>Berndt et al 2001</v>
          </cell>
          <cell r="F2670" t="str">
            <v>15-49</v>
          </cell>
          <cell r="G2670">
            <v>1060</v>
          </cell>
          <cell r="J2670">
            <v>840</v>
          </cell>
          <cell r="K2670">
            <v>1113</v>
          </cell>
          <cell r="L2670">
            <v>8.9847259658580416</v>
          </cell>
          <cell r="M2670">
            <v>0.3</v>
          </cell>
          <cell r="O2670">
            <v>0.35024626546016602</v>
          </cell>
          <cell r="P2670">
            <v>0.5697602216816996</v>
          </cell>
          <cell r="Q2670">
            <v>5.535967749067261E-2</v>
          </cell>
          <cell r="R2670">
            <v>49.928067938851463</v>
          </cell>
          <cell r="T2670">
            <v>42.03</v>
          </cell>
          <cell r="U2670">
            <v>7.7</v>
          </cell>
          <cell r="V2670">
            <v>13.577242564562132</v>
          </cell>
          <cell r="W2670">
            <v>0.56405893445864308</v>
          </cell>
          <cell r="X2670">
            <v>12.77</v>
          </cell>
          <cell r="Y2670">
            <v>1.29</v>
          </cell>
          <cell r="AB2670">
            <v>9.49</v>
          </cell>
          <cell r="AC2670">
            <v>0.48</v>
          </cell>
          <cell r="AD2670">
            <v>23.1</v>
          </cell>
          <cell r="AF2670">
            <v>0.74</v>
          </cell>
          <cell r="AG2670">
            <v>0.14000000000000001</v>
          </cell>
          <cell r="AJ2670">
            <v>99.111301499020797</v>
          </cell>
          <cell r="AK2670">
            <v>1.6216405951369717</v>
          </cell>
          <cell r="AL2670">
            <v>0.35024626546016602</v>
          </cell>
          <cell r="AM2670">
            <v>0.35024626546016602</v>
          </cell>
          <cell r="AN2670">
            <v>0</v>
          </cell>
          <cell r="AO2670">
            <v>0.39386003750242793</v>
          </cell>
          <cell r="AP2670">
            <v>1.8200995063513969E-2</v>
          </cell>
          <cell r="AQ2670">
            <v>0.4120610325659419</v>
          </cell>
          <cell r="AR2670">
            <v>3.7431769052469831E-2</v>
          </cell>
          <cell r="AS2670">
            <v>0</v>
          </cell>
          <cell r="AT2670">
            <v>0.54568637558070898</v>
          </cell>
          <cell r="AU2670">
            <v>1.5687273738264708E-2</v>
          </cell>
          <cell r="AV2670">
            <v>0.95499565712400125</v>
          </cell>
          <cell r="AW2670">
            <v>5.535967749067261E-2</v>
          </cell>
          <cell r="AX2670">
            <v>6.8913538508028034E-3</v>
          </cell>
          <cell r="AY2670">
            <v>49.928067938851463</v>
          </cell>
          <cell r="AZ2670">
            <v>28.528995111190984</v>
          </cell>
          <cell r="BA2670">
            <v>0.95156507917797817</v>
          </cell>
          <cell r="BB2670">
            <v>65.983533542399798</v>
          </cell>
          <cell r="BC2670">
            <v>32.588191588388121</v>
          </cell>
          <cell r="BD2670">
            <v>1.428274869212077</v>
          </cell>
          <cell r="BE2670">
            <v>0.5697602216816996</v>
          </cell>
          <cell r="BG2670">
            <v>-10.74</v>
          </cell>
          <cell r="BH2670" t="str">
            <v>NNO+2.3</v>
          </cell>
          <cell r="BO2670">
            <v>8.2200000000000006</v>
          </cell>
          <cell r="BP2670">
            <v>62.68</v>
          </cell>
          <cell r="BQ2670">
            <v>0.38</v>
          </cell>
          <cell r="BR2670">
            <v>20.34</v>
          </cell>
          <cell r="BS2670">
            <v>1.69</v>
          </cell>
          <cell r="BT2670">
            <v>0.05</v>
          </cell>
          <cell r="BU2670">
            <v>0.23</v>
          </cell>
          <cell r="BV2670">
            <v>2.67</v>
          </cell>
          <cell r="BW2670">
            <v>4.83</v>
          </cell>
          <cell r="BX2670">
            <v>7.12</v>
          </cell>
          <cell r="CR2670">
            <v>99.99</v>
          </cell>
          <cell r="CT2670">
            <v>62.686268626862685</v>
          </cell>
          <cell r="CU2670">
            <v>0.38003800380038005</v>
          </cell>
          <cell r="CV2670">
            <v>20.342034203420344</v>
          </cell>
          <cell r="CW2670">
            <v>1.6901690169016901</v>
          </cell>
          <cell r="CX2670">
            <v>5.0005000500050002E-2</v>
          </cell>
          <cell r="CY2670">
            <v>0.23002300230023001</v>
          </cell>
          <cell r="CZ2670">
            <v>2.6702670267026702</v>
          </cell>
          <cell r="DA2670">
            <v>4.8304830483048304</v>
          </cell>
          <cell r="DB2670">
            <v>7.1207120712071204</v>
          </cell>
          <cell r="DC2670">
            <v>0</v>
          </cell>
          <cell r="DD2670">
            <v>0</v>
          </cell>
          <cell r="DE2670">
            <v>0.11979166666666667</v>
          </cell>
          <cell r="DF2670">
            <v>5.6905513611071247E-2</v>
          </cell>
          <cell r="DH2670">
            <v>0.15320910973084886</v>
          </cell>
          <cell r="DJ2670">
            <v>1.966292134831461E-2</v>
          </cell>
          <cell r="EA2670">
            <v>3.3947368421052633</v>
          </cell>
        </row>
        <row r="2671">
          <cell r="D2671" t="str">
            <v>B6</v>
          </cell>
          <cell r="E2671" t="str">
            <v>Berndt et al 2001</v>
          </cell>
          <cell r="F2671" t="str">
            <v>8-38</v>
          </cell>
          <cell r="G2671">
            <v>1060</v>
          </cell>
          <cell r="J2671">
            <v>840</v>
          </cell>
          <cell r="K2671">
            <v>1113</v>
          </cell>
          <cell r="L2671">
            <v>8.9847259658580416</v>
          </cell>
          <cell r="M2671">
            <v>0.2</v>
          </cell>
          <cell r="O2671">
            <v>0.34389219385041603</v>
          </cell>
          <cell r="P2671">
            <v>0.54391985667062004</v>
          </cell>
          <cell r="Q2671">
            <v>8.911499334296466E-2</v>
          </cell>
          <cell r="R2671">
            <v>50.052458986387933</v>
          </cell>
          <cell r="T2671">
            <v>43.24</v>
          </cell>
          <cell r="U2671">
            <v>7.91</v>
          </cell>
          <cell r="V2671">
            <v>11.420468871072831</v>
          </cell>
          <cell r="W2671">
            <v>2.6429984849055241</v>
          </cell>
          <cell r="X2671">
            <v>12.91</v>
          </cell>
          <cell r="Y2671">
            <v>1.73</v>
          </cell>
          <cell r="AB2671">
            <v>8.64</v>
          </cell>
          <cell r="AC2671">
            <v>0.73</v>
          </cell>
          <cell r="AD2671">
            <v>22.14</v>
          </cell>
          <cell r="AF2671">
            <v>1.2</v>
          </cell>
          <cell r="AG2671">
            <v>0.18</v>
          </cell>
          <cell r="AJ2671">
            <v>99.833467355978371</v>
          </cell>
          <cell r="AK2671">
            <v>1.656107806149584</v>
          </cell>
          <cell r="AL2671">
            <v>0.35716342000608658</v>
          </cell>
          <cell r="AM2671">
            <v>0.34389219385041603</v>
          </cell>
          <cell r="AN2671">
            <v>1.3271226155670557E-2</v>
          </cell>
          <cell r="AO2671">
            <v>0.32886827218534442</v>
          </cell>
          <cell r="AP2671">
            <v>8.4659415296810203E-2</v>
          </cell>
          <cell r="AQ2671">
            <v>0.41352768748215463</v>
          </cell>
          <cell r="AR2671">
            <v>4.9831555825373852E-2</v>
          </cell>
          <cell r="AS2671">
            <v>0</v>
          </cell>
          <cell r="AT2671">
            <v>0.49317192119496756</v>
          </cell>
          <cell r="AU2671">
            <v>2.3683004579515873E-2</v>
          </cell>
          <cell r="AV2671">
            <v>0.90860418862097081</v>
          </cell>
          <cell r="AW2671">
            <v>8.911499334296466E-2</v>
          </cell>
          <cell r="AX2671">
            <v>8.7954227983815855E-3</v>
          </cell>
          <cell r="AY2671">
            <v>50.052458986387933</v>
          </cell>
          <cell r="AZ2671">
            <v>27.167459349173786</v>
          </cell>
          <cell r="BA2671">
            <v>4.6636499864550318</v>
          </cell>
          <cell r="BB2671">
            <v>63.493346601784971</v>
          </cell>
          <cell r="BC2671">
            <v>29.787551321648987</v>
          </cell>
          <cell r="BD2671">
            <v>6.7191020765660374</v>
          </cell>
          <cell r="BE2671">
            <v>0.54391985667062004</v>
          </cell>
          <cell r="BG2671">
            <v>-10.74</v>
          </cell>
          <cell r="BH2671" t="str">
            <v>NNO+2.3</v>
          </cell>
          <cell r="BO2671">
            <v>7.4</v>
          </cell>
          <cell r="BP2671">
            <v>61.94</v>
          </cell>
          <cell r="BQ2671">
            <v>0.24</v>
          </cell>
          <cell r="BR2671">
            <v>20.91</v>
          </cell>
          <cell r="BS2671">
            <v>1.34</v>
          </cell>
          <cell r="BT2671">
            <v>0.11</v>
          </cell>
          <cell r="BU2671">
            <v>0.1</v>
          </cell>
          <cell r="BV2671">
            <v>1.47</v>
          </cell>
          <cell r="BW2671">
            <v>6.29</v>
          </cell>
          <cell r="BX2671">
            <v>7.61</v>
          </cell>
          <cell r="CR2671">
            <v>100.01</v>
          </cell>
          <cell r="CT2671">
            <v>61.933806619338064</v>
          </cell>
          <cell r="CU2671">
            <v>0.23997600239976002</v>
          </cell>
          <cell r="CV2671">
            <v>20.907909209079094</v>
          </cell>
          <cell r="CW2671">
            <v>1.3398660133986602</v>
          </cell>
          <cell r="CX2671">
            <v>0.10998900109989002</v>
          </cell>
          <cell r="CY2671">
            <v>9.9990000999900006E-2</v>
          </cell>
          <cell r="CZ2671">
            <v>1.4698530146985302</v>
          </cell>
          <cell r="DA2671">
            <v>6.2893710628937107</v>
          </cell>
          <cell r="DB2671">
            <v>7.6092390760923907</v>
          </cell>
          <cell r="DC2671">
            <v>0</v>
          </cell>
          <cell r="DD2671">
            <v>0</v>
          </cell>
          <cell r="DE2671">
            <v>6.9444444444444434E-2</v>
          </cell>
          <cell r="DF2671">
            <v>4.4477638269885419E-2</v>
          </cell>
          <cell r="DH2671">
            <v>0.19077901430842606</v>
          </cell>
          <cell r="DJ2671">
            <v>2.3653088042049932E-2</v>
          </cell>
          <cell r="EA2671">
            <v>7.2083333333333339</v>
          </cell>
        </row>
        <row r="2672">
          <cell r="D2672" t="str">
            <v>B6</v>
          </cell>
          <cell r="E2672" t="str">
            <v>Berndt et al 2001</v>
          </cell>
          <cell r="F2672" t="str">
            <v>8-37</v>
          </cell>
          <cell r="G2672">
            <v>1060</v>
          </cell>
          <cell r="J2672">
            <v>840</v>
          </cell>
          <cell r="K2672">
            <v>1113</v>
          </cell>
          <cell r="L2672">
            <v>8.9847259658580416</v>
          </cell>
          <cell r="M2672">
            <v>0.2</v>
          </cell>
          <cell r="O2672">
            <v>0.34591204030189848</v>
          </cell>
          <cell r="P2672">
            <v>0.55316685034832913</v>
          </cell>
          <cell r="Q2672">
            <v>7.9718512983126086E-2</v>
          </cell>
          <cell r="R2672">
            <v>50.533591419030579</v>
          </cell>
          <cell r="T2672">
            <v>43.45</v>
          </cell>
          <cell r="U2672">
            <v>8.6999999999999993</v>
          </cell>
          <cell r="V2672">
            <v>10.884258967872537</v>
          </cell>
          <cell r="W2672">
            <v>2.6950511878825893</v>
          </cell>
          <cell r="X2672">
            <v>12.48</v>
          </cell>
          <cell r="Y2672">
            <v>1.52</v>
          </cell>
          <cell r="AB2672">
            <v>8.67</v>
          </cell>
          <cell r="AC2672">
            <v>0.53</v>
          </cell>
          <cell r="AD2672">
            <v>22.27</v>
          </cell>
          <cell r="AF2672">
            <v>1.08</v>
          </cell>
          <cell r="AG2672">
            <v>0.36</v>
          </cell>
          <cell r="AJ2672">
            <v>100.15931015575512</v>
          </cell>
          <cell r="AK2672">
            <v>1.6540879596981015</v>
          </cell>
          <cell r="AL2672">
            <v>0.39045918426929649</v>
          </cell>
          <cell r="AM2672">
            <v>0.34591204030189848</v>
          </cell>
          <cell r="AN2672">
            <v>4.4547143967398006E-2</v>
          </cell>
          <cell r="AO2672">
            <v>0.31153210472354864</v>
          </cell>
          <cell r="AP2672">
            <v>8.5804737972571876E-2</v>
          </cell>
          <cell r="AQ2672">
            <v>0.39733684269612052</v>
          </cell>
          <cell r="AR2672">
            <v>4.3517890215863483E-2</v>
          </cell>
          <cell r="AS2672">
            <v>0</v>
          </cell>
          <cell r="AT2672">
            <v>0.49189181682894995</v>
          </cell>
          <cell r="AU2672">
            <v>1.7090537008398233E-2</v>
          </cell>
          <cell r="AV2672">
            <v>0.90841278046249319</v>
          </cell>
          <cell r="AW2672">
            <v>7.9718512983126086E-2</v>
          </cell>
          <cell r="AX2672">
            <v>1.7484475837650816E-2</v>
          </cell>
          <cell r="AY2672">
            <v>50.533591419030579</v>
          </cell>
          <cell r="AZ2672">
            <v>27.363177432778418</v>
          </cell>
          <cell r="BA2672">
            <v>4.7731842437480463</v>
          </cell>
          <cell r="BB2672">
            <v>63.47984011750539</v>
          </cell>
          <cell r="BC2672">
            <v>29.710171855171012</v>
          </cell>
          <cell r="BD2672">
            <v>6.8099880273235893</v>
          </cell>
          <cell r="BE2672">
            <v>0.55316685034832913</v>
          </cell>
          <cell r="BG2672">
            <v>-10.74</v>
          </cell>
          <cell r="BH2672" t="str">
            <v>NNO+2.3</v>
          </cell>
          <cell r="BO2672">
            <v>9</v>
          </cell>
          <cell r="BP2672">
            <v>62.12</v>
          </cell>
          <cell r="BQ2672">
            <v>0.21</v>
          </cell>
          <cell r="BR2672">
            <v>21.01</v>
          </cell>
          <cell r="BS2672">
            <v>1.34</v>
          </cell>
          <cell r="BT2672">
            <v>0.13</v>
          </cell>
          <cell r="BU2672">
            <v>0.13</v>
          </cell>
          <cell r="BV2672">
            <v>2.25</v>
          </cell>
          <cell r="BW2672">
            <v>5.43</v>
          </cell>
          <cell r="BX2672">
            <v>7.38</v>
          </cell>
          <cell r="CR2672">
            <v>100</v>
          </cell>
          <cell r="CT2672">
            <v>62.12</v>
          </cell>
          <cell r="CU2672">
            <v>0.21</v>
          </cell>
          <cell r="CV2672">
            <v>21.01</v>
          </cell>
          <cell r="CW2672">
            <v>1.34</v>
          </cell>
          <cell r="CX2672">
            <v>0.13</v>
          </cell>
          <cell r="CY2672">
            <v>0.13</v>
          </cell>
          <cell r="CZ2672">
            <v>2.25</v>
          </cell>
          <cell r="DA2672">
            <v>5.43</v>
          </cell>
          <cell r="DB2672">
            <v>7.38</v>
          </cell>
          <cell r="DC2672">
            <v>0</v>
          </cell>
          <cell r="DD2672">
            <v>0</v>
          </cell>
          <cell r="DE2672">
            <v>8.8435374149659865E-2</v>
          </cell>
          <cell r="DF2672">
            <v>4.0018276319601954E-2</v>
          </cell>
          <cell r="DH2672">
            <v>0.19889502762430941</v>
          </cell>
          <cell r="DJ2672">
            <v>4.878048780487805E-2</v>
          </cell>
          <cell r="EA2672">
            <v>7.2380952380952381</v>
          </cell>
        </row>
        <row r="2673">
          <cell r="D2673" t="str">
            <v>B6</v>
          </cell>
          <cell r="E2673" t="str">
            <v>Berndt et al 2001</v>
          </cell>
          <cell r="F2673" t="str">
            <v>7-35</v>
          </cell>
          <cell r="G2673">
            <v>1060</v>
          </cell>
          <cell r="J2673">
            <v>880</v>
          </cell>
          <cell r="K2673">
            <v>1153</v>
          </cell>
          <cell r="L2673">
            <v>8.6730268863833473</v>
          </cell>
          <cell r="M2673">
            <v>0.2</v>
          </cell>
          <cell r="O2673">
            <v>0.31691279505447323</v>
          </cell>
          <cell r="P2673">
            <v>0.60913691594046782</v>
          </cell>
          <cell r="Q2673">
            <v>5.4884823971938161E-2</v>
          </cell>
          <cell r="R2673">
            <v>50.870792842792859</v>
          </cell>
          <cell r="T2673">
            <v>44</v>
          </cell>
          <cell r="U2673">
            <v>7.66</v>
          </cell>
          <cell r="V2673">
            <v>8.943306308317883</v>
          </cell>
          <cell r="W2673">
            <v>3.0399676288222235</v>
          </cell>
          <cell r="X2673">
            <v>11.08</v>
          </cell>
          <cell r="Y2673">
            <v>1.64</v>
          </cell>
          <cell r="AB2673">
            <v>9.69</v>
          </cell>
          <cell r="AC2673">
            <v>0.47</v>
          </cell>
          <cell r="AD2673">
            <v>22.91</v>
          </cell>
          <cell r="AF2673">
            <v>0.74</v>
          </cell>
          <cell r="AG2673">
            <v>0.17</v>
          </cell>
          <cell r="AJ2673">
            <v>99.263273937140099</v>
          </cell>
          <cell r="AK2673">
            <v>1.6830872049455268</v>
          </cell>
          <cell r="AL2673">
            <v>0.34543813638684684</v>
          </cell>
          <cell r="AM2673">
            <v>0.31691279505447323</v>
          </cell>
          <cell r="AN2673">
            <v>2.852534133237361E-2</v>
          </cell>
          <cell r="AO2673">
            <v>0.25720959811527955</v>
          </cell>
          <cell r="AP2673">
            <v>9.7251953225442334E-2</v>
          </cell>
          <cell r="AQ2673">
            <v>0.35446155134072188</v>
          </cell>
          <cell r="AR2673">
            <v>4.7179487040075602E-2</v>
          </cell>
          <cell r="AS2673">
            <v>0</v>
          </cell>
          <cell r="AT2673">
            <v>0.55240728789387306</v>
          </cell>
          <cell r="AU2673">
            <v>1.5228699595122977E-2</v>
          </cell>
          <cell r="AV2673">
            <v>0.93901651432450339</v>
          </cell>
          <cell r="AW2673">
            <v>5.4884823971938161E-2</v>
          </cell>
          <cell r="AX2673">
            <v>8.2962945013897137E-3</v>
          </cell>
          <cell r="AY2673">
            <v>50.870792842792859</v>
          </cell>
          <cell r="AZ2673">
            <v>29.926413730341519</v>
          </cell>
          <cell r="BA2673">
            <v>5.2685803610678414</v>
          </cell>
          <cell r="BB2673">
            <v>61.496771691780175</v>
          </cell>
          <cell r="BC2673">
            <v>31.269538017768394</v>
          </cell>
          <cell r="BD2673">
            <v>7.2336902904514444</v>
          </cell>
          <cell r="BE2673">
            <v>0.60913691594046782</v>
          </cell>
          <cell r="BG2673">
            <v>-9.9600000000000009</v>
          </cell>
          <cell r="BH2673" t="str">
            <v>NNO+2.3</v>
          </cell>
          <cell r="BO2673">
            <v>7.43</v>
          </cell>
          <cell r="BP2673">
            <v>61.14</v>
          </cell>
          <cell r="BQ2673">
            <v>0.46</v>
          </cell>
          <cell r="BR2673">
            <v>20.74</v>
          </cell>
          <cell r="BS2673">
            <v>1.66</v>
          </cell>
          <cell r="BT2673">
            <v>0.16</v>
          </cell>
          <cell r="BU2673">
            <v>0.28000000000000003</v>
          </cell>
          <cell r="BV2673">
            <v>2.78</v>
          </cell>
          <cell r="BW2673">
            <v>5.53</v>
          </cell>
          <cell r="BX2673">
            <v>7.26</v>
          </cell>
          <cell r="CR2673">
            <v>100.01</v>
          </cell>
          <cell r="CT2673">
            <v>61.133886611338866</v>
          </cell>
          <cell r="CU2673">
            <v>0.45995400459954006</v>
          </cell>
          <cell r="CV2673">
            <v>20.737926207379264</v>
          </cell>
          <cell r="CW2673">
            <v>1.6598340165983403</v>
          </cell>
          <cell r="CX2673">
            <v>0.15998400159984003</v>
          </cell>
          <cell r="CY2673">
            <v>0.27997200279972007</v>
          </cell>
          <cell r="CZ2673">
            <v>2.7797220277972201</v>
          </cell>
          <cell r="DA2673">
            <v>5.5294470552944706</v>
          </cell>
          <cell r="DB2673">
            <v>7.2592740725927412</v>
          </cell>
          <cell r="DC2673">
            <v>0</v>
          </cell>
          <cell r="DD2673">
            <v>0</v>
          </cell>
          <cell r="DE2673">
            <v>0.14432989690721651</v>
          </cell>
          <cell r="DF2673">
            <v>7.8948739900029721E-2</v>
          </cell>
          <cell r="DH2673">
            <v>0.1338155515370705</v>
          </cell>
          <cell r="DJ2673">
            <v>2.3415977961432508E-2</v>
          </cell>
          <cell r="EA2673">
            <v>3.5652173913043477</v>
          </cell>
        </row>
        <row r="2674">
          <cell r="D2674" t="str">
            <v>B6</v>
          </cell>
          <cell r="E2674" t="str">
            <v>Berndt et al 2001</v>
          </cell>
          <cell r="F2674" t="str">
            <v>18-56</v>
          </cell>
          <cell r="G2674">
            <v>1088</v>
          </cell>
          <cell r="J2674">
            <v>840</v>
          </cell>
          <cell r="K2674">
            <v>1113</v>
          </cell>
          <cell r="L2674">
            <v>8.9847259658580416</v>
          </cell>
          <cell r="M2674">
            <v>0.3</v>
          </cell>
          <cell r="O2674">
            <v>0.43199476281561489</v>
          </cell>
          <cell r="P2674">
            <v>0.48686941780074633</v>
          </cell>
          <cell r="Q2674">
            <v>8.0202894114887291E-2</v>
          </cell>
          <cell r="R2674">
            <v>50.870981855521777</v>
          </cell>
          <cell r="T2674">
            <v>40.94</v>
          </cell>
          <cell r="U2674">
            <v>9.7200000000000006</v>
          </cell>
          <cell r="V2674">
            <v>13.371824118469611</v>
          </cell>
          <cell r="W2674">
            <v>2.3087301174958208</v>
          </cell>
          <cell r="X2674">
            <v>14.33</v>
          </cell>
          <cell r="Y2674">
            <v>2.2400000000000002</v>
          </cell>
          <cell r="AB2674">
            <v>7.63</v>
          </cell>
          <cell r="AC2674">
            <v>0.57999999999999996</v>
          </cell>
          <cell r="AD2674">
            <v>22.57</v>
          </cell>
          <cell r="AF2674">
            <v>1.08</v>
          </cell>
          <cell r="AG2674">
            <v>0.18</v>
          </cell>
          <cell r="AJ2674">
            <v>100.62055423596544</v>
          </cell>
          <cell r="AK2674">
            <v>1.5680052371843851</v>
          </cell>
          <cell r="AL2674">
            <v>0.43888779720679322</v>
          </cell>
          <cell r="AM2674">
            <v>0.43199476281561489</v>
          </cell>
          <cell r="AN2674">
            <v>6.8930343911783321E-3</v>
          </cell>
          <cell r="AO2674">
            <v>0.38505737822086061</v>
          </cell>
          <cell r="AP2674">
            <v>7.3951718474961292E-2</v>
          </cell>
          <cell r="AQ2674">
            <v>0.45900909669582191</v>
          </cell>
          <cell r="AR2674">
            <v>6.4521300665095455E-2</v>
          </cell>
          <cell r="AS2674">
            <v>0</v>
          </cell>
          <cell r="AT2674">
            <v>0.43551777934522479</v>
          </cell>
          <cell r="AU2674">
            <v>1.8816493033737346E-2</v>
          </cell>
          <cell r="AV2674">
            <v>0.92624404474232647</v>
          </cell>
          <cell r="AW2674">
            <v>8.0202894114887291E-2</v>
          </cell>
          <cell r="AX2674">
            <v>8.7953570117284916E-3</v>
          </cell>
          <cell r="AY2674">
            <v>50.870981855521777</v>
          </cell>
          <cell r="AZ2674">
            <v>23.919416461124417</v>
          </cell>
          <cell r="BA2674">
            <v>4.0615608273853647</v>
          </cell>
          <cell r="BB2674">
            <v>66.79634851724181</v>
          </cell>
          <cell r="BC2674">
            <v>27.14664478089675</v>
          </cell>
          <cell r="BD2674">
            <v>6.0570067018614315</v>
          </cell>
          <cell r="BE2674">
            <v>0.48686941780074633</v>
          </cell>
          <cell r="BG2674">
            <v>-10.74</v>
          </cell>
          <cell r="BH2674" t="str">
            <v>NNO+2.3</v>
          </cell>
          <cell r="BO2674">
            <v>6.13</v>
          </cell>
          <cell r="BP2674">
            <v>62.54</v>
          </cell>
          <cell r="BQ2674">
            <v>0.34</v>
          </cell>
          <cell r="BR2674">
            <v>20.399999999999999</v>
          </cell>
          <cell r="BS2674">
            <v>1.3</v>
          </cell>
          <cell r="BT2674">
            <v>0.11</v>
          </cell>
          <cell r="BU2674">
            <v>0.14000000000000001</v>
          </cell>
          <cell r="BV2674">
            <v>2.12</v>
          </cell>
          <cell r="BW2674">
            <v>5.01</v>
          </cell>
          <cell r="BX2674">
            <v>8.0399999999999991</v>
          </cell>
          <cell r="CR2674">
            <v>100</v>
          </cell>
          <cell r="CT2674">
            <v>62.54</v>
          </cell>
          <cell r="CU2674">
            <v>0.34</v>
          </cell>
          <cell r="CV2674">
            <v>20.399999999999999</v>
          </cell>
          <cell r="CW2674">
            <v>1.3</v>
          </cell>
          <cell r="CX2674">
            <v>0.11</v>
          </cell>
          <cell r="CY2674">
            <v>0.14000000000000001</v>
          </cell>
          <cell r="CZ2674">
            <v>2.12</v>
          </cell>
          <cell r="DA2674">
            <v>5.01</v>
          </cell>
          <cell r="DB2674">
            <v>8.0399999999999991</v>
          </cell>
          <cell r="DC2674">
            <v>0</v>
          </cell>
          <cell r="DD2674">
            <v>0</v>
          </cell>
          <cell r="DE2674">
            <v>9.7222222222222224E-2</v>
          </cell>
          <cell r="DF2674">
            <v>4.92604969020599E-2</v>
          </cell>
          <cell r="DH2674">
            <v>0.21556886227544914</v>
          </cell>
          <cell r="DJ2674">
            <v>2.2388059701492539E-2</v>
          </cell>
          <cell r="EA2674">
            <v>6.5882352941176476</v>
          </cell>
        </row>
        <row r="2675">
          <cell r="D2675" t="str">
            <v>B6</v>
          </cell>
          <cell r="E2675" t="str">
            <v>Berndt et al 2001</v>
          </cell>
          <cell r="F2675" t="str">
            <v>12-22</v>
          </cell>
          <cell r="G2675">
            <v>1088</v>
          </cell>
          <cell r="J2675">
            <v>840</v>
          </cell>
          <cell r="K2675">
            <v>1113</v>
          </cell>
          <cell r="L2675">
            <v>8.9847259658580416</v>
          </cell>
          <cell r="M2675">
            <v>0.2</v>
          </cell>
          <cell r="O2675">
            <v>0.37560383709220591</v>
          </cell>
          <cell r="P2675">
            <v>0.52890440474685418</v>
          </cell>
          <cell r="Q2675">
            <v>7.3540724981353445E-2</v>
          </cell>
          <cell r="R2675">
            <v>50.966695443155992</v>
          </cell>
          <cell r="T2675">
            <v>42.4</v>
          </cell>
          <cell r="U2675">
            <v>9.11</v>
          </cell>
          <cell r="V2675">
            <v>10.275664482005761</v>
          </cell>
          <cell r="W2675">
            <v>3.6821776306768217</v>
          </cell>
          <cell r="X2675">
            <v>12.92</v>
          </cell>
          <cell r="Y2675">
            <v>2.29</v>
          </cell>
          <cell r="AB2675">
            <v>8.14</v>
          </cell>
          <cell r="AC2675">
            <v>0.55000000000000004</v>
          </cell>
          <cell r="AD2675">
            <v>22.25</v>
          </cell>
          <cell r="AF2675">
            <v>0.99</v>
          </cell>
          <cell r="AG2675">
            <v>0.3</v>
          </cell>
          <cell r="AJ2675">
            <v>99.987842112682571</v>
          </cell>
          <cell r="AK2675">
            <v>1.6243961629077941</v>
          </cell>
          <cell r="AL2675">
            <v>0.41146419141271057</v>
          </cell>
          <cell r="AM2675">
            <v>0.37560383709220591</v>
          </cell>
          <cell r="AN2675">
            <v>3.5860354320504662E-2</v>
          </cell>
          <cell r="AO2675">
            <v>0.29598597776751667</v>
          </cell>
          <cell r="AP2675">
            <v>0.11797942228774505</v>
          </cell>
          <cell r="AQ2675">
            <v>0.41396540005526172</v>
          </cell>
          <cell r="AR2675">
            <v>6.5980713165249671E-2</v>
          </cell>
          <cell r="AS2675">
            <v>0</v>
          </cell>
          <cell r="AT2675">
            <v>0.46476368216597003</v>
          </cell>
          <cell r="AU2675">
            <v>1.7848421262860042E-2</v>
          </cell>
          <cell r="AV2675">
            <v>0.91337750770383963</v>
          </cell>
          <cell r="AW2675">
            <v>7.3540724981353445E-2</v>
          </cell>
          <cell r="AX2675">
            <v>1.4663196344959944E-2</v>
          </cell>
          <cell r="AY2675">
            <v>50.966695443155992</v>
          </cell>
          <cell r="AZ2675">
            <v>25.933930759408788</v>
          </cell>
          <cell r="BA2675">
            <v>6.5832815386654993</v>
          </cell>
          <cell r="BB2675">
            <v>63.031332092833701</v>
          </cell>
          <cell r="BC2675">
            <v>27.721794151293665</v>
          </cell>
          <cell r="BD2675">
            <v>9.2468737558726293</v>
          </cell>
          <cell r="BE2675">
            <v>0.52890440474685418</v>
          </cell>
          <cell r="BG2675">
            <v>-10.74</v>
          </cell>
          <cell r="BH2675" t="str">
            <v>NNO+2.3</v>
          </cell>
          <cell r="BO2675">
            <v>6.1</v>
          </cell>
          <cell r="BP2675">
            <v>61.69</v>
          </cell>
          <cell r="BQ2675">
            <v>0.49</v>
          </cell>
          <cell r="BR2675">
            <v>20.36</v>
          </cell>
          <cell r="BS2675">
            <v>1.49</v>
          </cell>
          <cell r="BT2675">
            <v>0.11</v>
          </cell>
          <cell r="BU2675">
            <v>0.21</v>
          </cell>
          <cell r="BV2675">
            <v>1.99</v>
          </cell>
          <cell r="BW2675">
            <v>5.58</v>
          </cell>
          <cell r="BX2675">
            <v>8.09</v>
          </cell>
          <cell r="CR2675">
            <v>100.01</v>
          </cell>
          <cell r="CT2675">
            <v>61.683831616838319</v>
          </cell>
          <cell r="CU2675">
            <v>0.48995100489951005</v>
          </cell>
          <cell r="CV2675">
            <v>20.357964203579641</v>
          </cell>
          <cell r="CW2675">
            <v>1.4898510148985102</v>
          </cell>
          <cell r="CX2675">
            <v>0.10998900109989002</v>
          </cell>
          <cell r="CY2675">
            <v>0.20997900209979004</v>
          </cell>
          <cell r="CZ2675">
            <v>1.9898010198980103</v>
          </cell>
          <cell r="DA2675">
            <v>5.5794420557944209</v>
          </cell>
          <cell r="DB2675">
            <v>8.0891910808919114</v>
          </cell>
          <cell r="DC2675">
            <v>0</v>
          </cell>
          <cell r="DD2675">
            <v>0</v>
          </cell>
          <cell r="DE2675">
            <v>0.12352941176470589</v>
          </cell>
          <cell r="DF2675">
            <v>7.2126313806468237E-2</v>
          </cell>
          <cell r="DH2675">
            <v>0.17741935483870969</v>
          </cell>
          <cell r="DJ2675">
            <v>3.7082818294190356E-2</v>
          </cell>
          <cell r="EA2675">
            <v>4.6734693877551026</v>
          </cell>
        </row>
        <row r="2676">
          <cell r="D2676" t="str">
            <v>B6</v>
          </cell>
          <cell r="E2676" t="str">
            <v>Berndt et al 2001</v>
          </cell>
          <cell r="F2676" t="str">
            <v>18-55</v>
          </cell>
          <cell r="G2676">
            <v>1088</v>
          </cell>
          <cell r="J2676">
            <v>840</v>
          </cell>
          <cell r="K2676">
            <v>1113</v>
          </cell>
          <cell r="L2676">
            <v>8.9847259658580416</v>
          </cell>
          <cell r="M2676">
            <v>0.3</v>
          </cell>
          <cell r="O2676">
            <v>0.41882279680295609</v>
          </cell>
          <cell r="P2676">
            <v>0.52323993664318091</v>
          </cell>
          <cell r="Q2676">
            <v>6.7069548118137576E-2</v>
          </cell>
          <cell r="R2676">
            <v>51.037384810841942</v>
          </cell>
          <cell r="T2676">
            <v>41.14</v>
          </cell>
          <cell r="U2676">
            <v>12.01</v>
          </cell>
          <cell r="V2676">
            <v>9.3389213116929017</v>
          </cell>
          <cell r="W2676">
            <v>4.0743097407880837</v>
          </cell>
          <cell r="X2676">
            <v>12.47</v>
          </cell>
          <cell r="Y2676">
            <v>1.95</v>
          </cell>
          <cell r="AB2676">
            <v>7.68</v>
          </cell>
          <cell r="AC2676">
            <v>0.37</v>
          </cell>
          <cell r="AD2676">
            <v>21.28</v>
          </cell>
          <cell r="AF2676">
            <v>0.9</v>
          </cell>
          <cell r="AG2676">
            <v>0.45</v>
          </cell>
          <cell r="AJ2676">
            <v>99.193231052481011</v>
          </cell>
          <cell r="AK2676">
            <v>1.5811772031970439</v>
          </cell>
          <cell r="AL2676">
            <v>0.54418533587094164</v>
          </cell>
          <cell r="AM2676">
            <v>0.41882279680295609</v>
          </cell>
          <cell r="AN2676">
            <v>0.12536253906798556</v>
          </cell>
          <cell r="AO2676">
            <v>0.26986595299179683</v>
          </cell>
          <cell r="AP2676">
            <v>0.13096213021616948</v>
          </cell>
          <cell r="AQ2676">
            <v>0.40082808320796631</v>
          </cell>
          <cell r="AR2676">
            <v>5.6364582299707158E-2</v>
          </cell>
          <cell r="AS2676">
            <v>0</v>
          </cell>
          <cell r="AT2676">
            <v>0.43990526258819074</v>
          </cell>
          <cell r="AU2676">
            <v>1.2045615626974352E-2</v>
          </cell>
          <cell r="AV2676">
            <v>0.8763590573529364</v>
          </cell>
          <cell r="AW2676">
            <v>6.7069548118137576E-2</v>
          </cell>
          <cell r="AX2676">
            <v>2.2065311738101924E-2</v>
          </cell>
          <cell r="AY2676">
            <v>51.037384810841942</v>
          </cell>
          <cell r="AZ2676">
            <v>25.619195669459508</v>
          </cell>
          <cell r="BA2676">
            <v>7.6269704516768613</v>
          </cell>
          <cell r="BB2676">
            <v>62.359863352655466</v>
          </cell>
          <cell r="BC2676">
            <v>27.056100940180695</v>
          </cell>
          <cell r="BD2676">
            <v>10.584035707163855</v>
          </cell>
          <cell r="BE2676">
            <v>0.52323993664318091</v>
          </cell>
          <cell r="BG2676">
            <v>-10.74</v>
          </cell>
          <cell r="BH2676" t="str">
            <v>NNO+2.3</v>
          </cell>
          <cell r="BO2676">
            <v>8.3699999999999992</v>
          </cell>
          <cell r="BP2676">
            <v>64.2</v>
          </cell>
          <cell r="BQ2676">
            <v>0.26</v>
          </cell>
          <cell r="BR2676">
            <v>20.57</v>
          </cell>
          <cell r="BS2676">
            <v>1.0900000000000001</v>
          </cell>
          <cell r="BT2676">
            <v>0.05</v>
          </cell>
          <cell r="BU2676">
            <v>0.23</v>
          </cell>
          <cell r="BV2676">
            <v>2.42</v>
          </cell>
          <cell r="BW2676">
            <v>3.8</v>
          </cell>
          <cell r="BX2676">
            <v>7.38</v>
          </cell>
          <cell r="CR2676">
            <v>100</v>
          </cell>
          <cell r="CT2676">
            <v>64.2</v>
          </cell>
          <cell r="CU2676">
            <v>0.26</v>
          </cell>
          <cell r="CV2676">
            <v>20.57</v>
          </cell>
          <cell r="CW2676">
            <v>1.0900000000000001</v>
          </cell>
          <cell r="CX2676">
            <v>0.05</v>
          </cell>
          <cell r="CY2676">
            <v>0.23</v>
          </cell>
          <cell r="CZ2676">
            <v>2.42</v>
          </cell>
          <cell r="DA2676">
            <v>3.8</v>
          </cell>
          <cell r="DB2676">
            <v>7.38</v>
          </cell>
          <cell r="DC2676">
            <v>0</v>
          </cell>
          <cell r="DD2676">
            <v>0</v>
          </cell>
          <cell r="DE2676">
            <v>0.17424242424242423</v>
          </cell>
          <cell r="DF2676">
            <v>1.2374128239466858E-2</v>
          </cell>
          <cell r="DH2676">
            <v>0.23684210526315791</v>
          </cell>
          <cell r="DJ2676">
            <v>6.0975609756097567E-2</v>
          </cell>
          <cell r="EA2676">
            <v>7.5</v>
          </cell>
        </row>
        <row r="2677">
          <cell r="D2677" t="str">
            <v>B6</v>
          </cell>
          <cell r="E2677" t="str">
            <v>Berndt et al 2001</v>
          </cell>
          <cell r="F2677" t="str">
            <v>7-36</v>
          </cell>
          <cell r="G2677">
            <v>1060</v>
          </cell>
          <cell r="J2677">
            <v>880</v>
          </cell>
          <cell r="K2677">
            <v>1153</v>
          </cell>
          <cell r="L2677">
            <v>8.6730268863833473</v>
          </cell>
          <cell r="M2677">
            <v>0.2</v>
          </cell>
          <cell r="O2677">
            <v>0.33664918647887454</v>
          </cell>
          <cell r="P2677">
            <v>0.5505303942501828</v>
          </cell>
          <cell r="Q2677">
            <v>7.9004461438969067E-2</v>
          </cell>
          <cell r="R2677">
            <v>51.135143571858585</v>
          </cell>
          <cell r="T2677">
            <v>43.68</v>
          </cell>
          <cell r="U2677">
            <v>9.02</v>
          </cell>
          <cell r="V2677">
            <v>8.794707671009153</v>
          </cell>
          <cell r="W2677">
            <v>4.1835578037627723</v>
          </cell>
          <cell r="X2677">
            <v>12.09</v>
          </cell>
          <cell r="Y2677">
            <v>2.0499999999999998</v>
          </cell>
          <cell r="AB2677">
            <v>8.31</v>
          </cell>
          <cell r="AC2677">
            <v>0.59</v>
          </cell>
          <cell r="AD2677">
            <v>21.97</v>
          </cell>
          <cell r="AF2677">
            <v>1.07</v>
          </cell>
          <cell r="AG2677">
            <v>0.45</v>
          </cell>
          <cell r="AJ2677">
            <v>100.11826547477192</v>
          </cell>
          <cell r="AK2677">
            <v>1.6633508135211255</v>
          </cell>
          <cell r="AL2677">
            <v>0.40494434008982583</v>
          </cell>
          <cell r="AM2677">
            <v>0.33664918647887454</v>
          </cell>
          <cell r="AN2677">
            <v>6.8295153610951287E-2</v>
          </cell>
          <cell r="AO2677">
            <v>0.2518011776625162</v>
          </cell>
          <cell r="AP2677">
            <v>0.13323625919987292</v>
          </cell>
          <cell r="AQ2677">
            <v>0.38503743686238912</v>
          </cell>
          <cell r="AR2677">
            <v>5.8709787843834398E-2</v>
          </cell>
          <cell r="AS2677">
            <v>0</v>
          </cell>
          <cell r="AT2677">
            <v>0.47161100373696874</v>
          </cell>
          <cell r="AU2677">
            <v>1.9031116015225492E-2</v>
          </cell>
          <cell r="AV2677">
            <v>0.89644878144837026</v>
          </cell>
          <cell r="AW2677">
            <v>7.9004461438969067E-2</v>
          </cell>
          <cell r="AX2677">
            <v>2.186225904329207E-2</v>
          </cell>
          <cell r="AY2677">
            <v>51.135143571858585</v>
          </cell>
          <cell r="AZ2677">
            <v>26.901588674363271</v>
          </cell>
          <cell r="BA2677">
            <v>7.6000496449503556</v>
          </cell>
          <cell r="BB2677">
            <v>61.59456125834518</v>
          </cell>
          <cell r="BC2677">
            <v>28.008109274226129</v>
          </cell>
          <cell r="BD2677">
            <v>10.39732946742869</v>
          </cell>
          <cell r="BE2677">
            <v>0.5505303942501828</v>
          </cell>
          <cell r="BG2677">
            <v>-9.9600000000000009</v>
          </cell>
          <cell r="BH2677" t="str">
            <v>NNO+2.3</v>
          </cell>
          <cell r="BO2677">
            <v>5.94</v>
          </cell>
          <cell r="BP2677">
            <v>61.68</v>
          </cell>
          <cell r="BQ2677">
            <v>0.46</v>
          </cell>
          <cell r="BR2677">
            <v>20.09</v>
          </cell>
          <cell r="BS2677">
            <v>1.49</v>
          </cell>
          <cell r="BT2677">
            <v>0.15</v>
          </cell>
          <cell r="BU2677">
            <v>0.26</v>
          </cell>
          <cell r="BV2677">
            <v>2.16</v>
          </cell>
          <cell r="BW2677">
            <v>5.87</v>
          </cell>
          <cell r="BX2677">
            <v>7.84</v>
          </cell>
          <cell r="CR2677">
            <v>100</v>
          </cell>
          <cell r="CT2677">
            <v>61.68</v>
          </cell>
          <cell r="CU2677">
            <v>0.46</v>
          </cell>
          <cell r="CV2677">
            <v>20.09</v>
          </cell>
          <cell r="CW2677">
            <v>1.49</v>
          </cell>
          <cell r="CX2677">
            <v>0.15</v>
          </cell>
          <cell r="CY2677">
            <v>0.26</v>
          </cell>
          <cell r="CZ2677">
            <v>2.16</v>
          </cell>
          <cell r="DA2677">
            <v>5.87</v>
          </cell>
          <cell r="DB2677">
            <v>7.84</v>
          </cell>
          <cell r="DC2677">
            <v>0</v>
          </cell>
          <cell r="DD2677">
            <v>0</v>
          </cell>
          <cell r="DE2677">
            <v>0.14857142857142858</v>
          </cell>
          <cell r="DF2677">
            <v>8.473337823720424E-2</v>
          </cell>
          <cell r="DH2677">
            <v>0.18228279386712096</v>
          </cell>
          <cell r="DJ2677">
            <v>5.7397959183673471E-2</v>
          </cell>
          <cell r="EA2677">
            <v>4.4565217391304346</v>
          </cell>
        </row>
        <row r="2678">
          <cell r="D2678" t="str">
            <v>B6</v>
          </cell>
          <cell r="E2678" t="str">
            <v>Berndt et al 2001</v>
          </cell>
          <cell r="F2678" t="str">
            <v>11-31</v>
          </cell>
          <cell r="G2678">
            <v>1088</v>
          </cell>
          <cell r="J2678">
            <v>880</v>
          </cell>
          <cell r="K2678">
            <v>1153</v>
          </cell>
          <cell r="L2678">
            <v>8.6730268863833473</v>
          </cell>
          <cell r="M2678">
            <v>0.2</v>
          </cell>
          <cell r="O2678">
            <v>0.31012232705936782</v>
          </cell>
          <cell r="P2678">
            <v>0.56771425289375699</v>
          </cell>
          <cell r="Q2678">
            <v>5.4091123723998463E-2</v>
          </cell>
          <cell r="R2678">
            <v>51.185834247451602</v>
          </cell>
          <cell r="T2678">
            <v>44.22</v>
          </cell>
          <cell r="U2678">
            <v>8.18</v>
          </cell>
          <cell r="V2678">
            <v>7.4050579720523055</v>
          </cell>
          <cell r="W2678">
            <v>5.2428528831249785</v>
          </cell>
          <cell r="X2678">
            <v>11.9</v>
          </cell>
          <cell r="Y2678">
            <v>1.89</v>
          </cell>
          <cell r="AB2678">
            <v>8.77</v>
          </cell>
          <cell r="AC2678">
            <v>0.47</v>
          </cell>
          <cell r="AD2678">
            <v>22.53</v>
          </cell>
          <cell r="AF2678">
            <v>0.73</v>
          </cell>
          <cell r="AG2678">
            <v>0.32</v>
          </cell>
          <cell r="AJ2678">
            <v>99.757910855177272</v>
          </cell>
          <cell r="AK2678">
            <v>1.6898776729406322</v>
          </cell>
          <cell r="AL2678">
            <v>0.36853386669577243</v>
          </cell>
          <cell r="AM2678">
            <v>0.31012232705936782</v>
          </cell>
          <cell r="AN2678">
            <v>5.8411539636404608E-2</v>
          </cell>
          <cell r="AO2678">
            <v>0.21276496478899176</v>
          </cell>
          <cell r="AP2678">
            <v>0.16756358083845119</v>
          </cell>
          <cell r="AQ2678">
            <v>0.38032854562744295</v>
          </cell>
          <cell r="AR2678">
            <v>5.431924921519235E-2</v>
          </cell>
          <cell r="AS2678">
            <v>0</v>
          </cell>
          <cell r="AT2678">
            <v>0.49947965571482678</v>
          </cell>
          <cell r="AU2678">
            <v>1.5214069910619143E-2</v>
          </cell>
          <cell r="AV2678">
            <v>0.92255426409910335</v>
          </cell>
          <cell r="AW2678">
            <v>5.4091123723998463E-2</v>
          </cell>
          <cell r="AX2678">
            <v>1.5601552072411939E-2</v>
          </cell>
          <cell r="AY2678">
            <v>51.185834247451602</v>
          </cell>
          <cell r="AZ2678">
            <v>27.712497640840034</v>
          </cell>
          <cell r="BA2678">
            <v>9.2968858401862704</v>
          </cell>
          <cell r="BB2678">
            <v>59.728366691883707</v>
          </cell>
          <cell r="BC2678">
            <v>27.950494752487575</v>
          </cell>
          <cell r="BD2678">
            <v>12.321138555628716</v>
          </cell>
          <cell r="BE2678">
            <v>0.56771425289375699</v>
          </cell>
          <cell r="BG2678">
            <v>-9.9600000000000009</v>
          </cell>
          <cell r="BH2678" t="str">
            <v>NNO+2.3</v>
          </cell>
          <cell r="BO2678">
            <v>6.96</v>
          </cell>
          <cell r="BP2678">
            <v>61.23</v>
          </cell>
          <cell r="BQ2678">
            <v>0.42</v>
          </cell>
          <cell r="BR2678">
            <v>20.51</v>
          </cell>
          <cell r="BS2678">
            <v>1.75</v>
          </cell>
          <cell r="BT2678">
            <v>0.15</v>
          </cell>
          <cell r="BU2678">
            <v>0.22</v>
          </cell>
          <cell r="BV2678">
            <v>2.54</v>
          </cell>
          <cell r="BW2678">
            <v>5.4</v>
          </cell>
          <cell r="BX2678">
            <v>7.78</v>
          </cell>
          <cell r="CR2678">
            <v>100</v>
          </cell>
          <cell r="CT2678">
            <v>61.23</v>
          </cell>
          <cell r="CU2678">
            <v>0.42</v>
          </cell>
          <cell r="CV2678">
            <v>20.51</v>
          </cell>
          <cell r="CW2678">
            <v>1.75</v>
          </cell>
          <cell r="CX2678">
            <v>0.15</v>
          </cell>
          <cell r="CY2678">
            <v>0.22</v>
          </cell>
          <cell r="CZ2678">
            <v>2.54</v>
          </cell>
          <cell r="DA2678">
            <v>5.4</v>
          </cell>
          <cell r="DB2678">
            <v>7.78</v>
          </cell>
          <cell r="DC2678">
            <v>0</v>
          </cell>
          <cell r="DD2678">
            <v>0</v>
          </cell>
          <cell r="DE2678">
            <v>0.1116751269035533</v>
          </cell>
          <cell r="DF2678">
            <v>7.9146743223654198E-2</v>
          </cell>
          <cell r="DH2678">
            <v>0.13518518518518519</v>
          </cell>
          <cell r="DJ2678">
            <v>4.1131105398457581E-2</v>
          </cell>
          <cell r="EA2678">
            <v>4.5</v>
          </cell>
        </row>
        <row r="2679">
          <cell r="D2679" t="str">
            <v>B6</v>
          </cell>
          <cell r="E2679" t="str">
            <v>Berndt et al 2001</v>
          </cell>
          <cell r="F2679" t="str">
            <v>12-21</v>
          </cell>
          <cell r="G2679">
            <v>1088</v>
          </cell>
          <cell r="J2679">
            <v>840</v>
          </cell>
          <cell r="K2679">
            <v>1113</v>
          </cell>
          <cell r="L2679">
            <v>8.9847259658580416</v>
          </cell>
          <cell r="M2679">
            <v>0.2</v>
          </cell>
          <cell r="O2679">
            <v>0.36792514840269219</v>
          </cell>
          <cell r="P2679">
            <v>0.55966167107123843</v>
          </cell>
          <cell r="Q2679">
            <v>5.9483300046413091E-2</v>
          </cell>
          <cell r="R2679">
            <v>51.218836806993458</v>
          </cell>
          <cell r="T2679">
            <v>42.56</v>
          </cell>
          <cell r="U2679">
            <v>8.67</v>
          </cell>
          <cell r="V2679">
            <v>10.110402473183402</v>
          </cell>
          <cell r="W2679">
            <v>3.1507481766081198</v>
          </cell>
          <cell r="X2679">
            <v>12.24</v>
          </cell>
          <cell r="Y2679">
            <v>2.16</v>
          </cell>
          <cell r="AB2679">
            <v>8.73</v>
          </cell>
          <cell r="AC2679">
            <v>0.43</v>
          </cell>
          <cell r="AD2679">
            <v>22.78</v>
          </cell>
          <cell r="AF2679">
            <v>0.8</v>
          </cell>
          <cell r="AG2679">
            <v>0.26</v>
          </cell>
          <cell r="AJ2679">
            <v>99.651150649791532</v>
          </cell>
          <cell r="AK2679">
            <v>1.6320748515973078</v>
          </cell>
          <cell r="AL2679">
            <v>0.39196304374072549</v>
          </cell>
          <cell r="AM2679">
            <v>0.36792514840269219</v>
          </cell>
          <cell r="AN2679">
            <v>2.4037895338033299E-2</v>
          </cell>
          <cell r="AO2679">
            <v>0.29150232371980422</v>
          </cell>
          <cell r="AP2679">
            <v>0.10104796662949761</v>
          </cell>
          <cell r="AQ2679">
            <v>0.39255029034930183</v>
          </cell>
          <cell r="AR2679">
            <v>6.2294202374138255E-2</v>
          </cell>
          <cell r="AS2679">
            <v>0</v>
          </cell>
          <cell r="AT2679">
            <v>0.49892397968365965</v>
          </cell>
          <cell r="AU2679">
            <v>1.3967475846622265E-2</v>
          </cell>
          <cell r="AV2679">
            <v>0.93602268100482522</v>
          </cell>
          <cell r="AW2679">
            <v>5.9483300046413091E-2</v>
          </cell>
          <cell r="AX2679">
            <v>1.2720175357005859E-2</v>
          </cell>
          <cell r="AY2679">
            <v>51.218836806993458</v>
          </cell>
          <cell r="AZ2679">
            <v>27.300947309396822</v>
          </cell>
          <cell r="BA2679">
            <v>5.5293097245451035</v>
          </cell>
          <cell r="BB2679">
            <v>63.158309810036826</v>
          </cell>
          <cell r="BC2679">
            <v>29.097888975302006</v>
          </cell>
          <cell r="BD2679">
            <v>7.743801214661171</v>
          </cell>
          <cell r="BE2679">
            <v>0.55966167107123843</v>
          </cell>
          <cell r="BG2679">
            <v>-10.74</v>
          </cell>
          <cell r="BH2679" t="str">
            <v>NNO+2.3</v>
          </cell>
          <cell r="BO2679">
            <v>8.43</v>
          </cell>
          <cell r="BP2679">
            <v>61.54</v>
          </cell>
          <cell r="BQ2679">
            <v>0.37</v>
          </cell>
          <cell r="BR2679">
            <v>20.56</v>
          </cell>
          <cell r="BS2679">
            <v>1.55</v>
          </cell>
          <cell r="BT2679">
            <v>7.0000000000000007E-2</v>
          </cell>
          <cell r="BU2679">
            <v>0.22</v>
          </cell>
          <cell r="BV2679">
            <v>2.3199999999999998</v>
          </cell>
          <cell r="BW2679">
            <v>5.33</v>
          </cell>
          <cell r="BX2679">
            <v>8.0500000000000007</v>
          </cell>
          <cell r="CR2679">
            <v>100.01</v>
          </cell>
          <cell r="CT2679">
            <v>61.533846615338469</v>
          </cell>
          <cell r="CU2679">
            <v>0.36996300369963003</v>
          </cell>
          <cell r="CV2679">
            <v>20.557944205579442</v>
          </cell>
          <cell r="CW2679">
            <v>1.5498450154984502</v>
          </cell>
          <cell r="CX2679">
            <v>6.9993000699930016E-2</v>
          </cell>
          <cell r="CY2679">
            <v>0.21997800219978003</v>
          </cell>
          <cell r="CZ2679">
            <v>2.3197680231976801</v>
          </cell>
          <cell r="DA2679">
            <v>5.3294670532946702</v>
          </cell>
          <cell r="DB2679">
            <v>8.0491950804919519</v>
          </cell>
          <cell r="DC2679">
            <v>0</v>
          </cell>
          <cell r="DD2679">
            <v>0</v>
          </cell>
          <cell r="DE2679">
            <v>0.12429378531073447</v>
          </cell>
          <cell r="DF2679">
            <v>6.7822928293760229E-2</v>
          </cell>
          <cell r="DH2679">
            <v>0.15009380863039401</v>
          </cell>
          <cell r="DJ2679">
            <v>3.2298136645962733E-2</v>
          </cell>
          <cell r="EA2679">
            <v>5.8378378378378386</v>
          </cell>
        </row>
        <row r="2680">
          <cell r="D2680" t="str">
            <v>B6</v>
          </cell>
          <cell r="E2680" t="str">
            <v>Berndt et al 2001</v>
          </cell>
          <cell r="F2680" t="str">
            <v>6-3</v>
          </cell>
          <cell r="G2680">
            <v>1060</v>
          </cell>
          <cell r="J2680">
            <v>840</v>
          </cell>
          <cell r="K2680">
            <v>1113</v>
          </cell>
          <cell r="L2680">
            <v>8.9847259658580416</v>
          </cell>
          <cell r="M2680">
            <v>0.2</v>
          </cell>
          <cell r="O2680">
            <v>0.25884641912980255</v>
          </cell>
          <cell r="P2680">
            <v>0.53054838945570348</v>
          </cell>
          <cell r="Q2680">
            <v>5.6168288584977959E-2</v>
          </cell>
          <cell r="R2680">
            <v>51.389633374016</v>
          </cell>
          <cell r="T2680">
            <v>45.68</v>
          </cell>
          <cell r="U2680">
            <v>6.75</v>
          </cell>
          <cell r="V2680">
            <v>6.7375759181913271</v>
          </cell>
          <cell r="W2680">
            <v>6.9829192495459953</v>
          </cell>
          <cell r="X2680">
            <v>13.04</v>
          </cell>
          <cell r="Y2680">
            <v>1.58</v>
          </cell>
          <cell r="AB2680">
            <v>8.27</v>
          </cell>
          <cell r="AC2680">
            <v>0.6</v>
          </cell>
          <cell r="AD2680">
            <v>22.92</v>
          </cell>
          <cell r="AF2680">
            <v>0.76</v>
          </cell>
          <cell r="AG2680">
            <v>0.27</v>
          </cell>
          <cell r="AJ2680">
            <v>100.5504951677373</v>
          </cell>
          <cell r="AK2680">
            <v>1.7411535808701974</v>
          </cell>
          <cell r="AL2680">
            <v>0.30332089471812884</v>
          </cell>
          <cell r="AM2680">
            <v>0.25884641912980255</v>
          </cell>
          <cell r="AN2680">
            <v>4.447447558832629E-2</v>
          </cell>
          <cell r="AO2680">
            <v>0.1930855529439679</v>
          </cell>
          <cell r="AP2680">
            <v>0.22259911663891968</v>
          </cell>
          <cell r="AQ2680">
            <v>0.41568466958288758</v>
          </cell>
          <cell r="AR2680">
            <v>4.5292208382658287E-2</v>
          </cell>
          <cell r="AS2680">
            <v>0</v>
          </cell>
          <cell r="AT2680">
            <v>0.46978395007086138</v>
          </cell>
          <cell r="AU2680">
            <v>1.9371946250393794E-2</v>
          </cell>
          <cell r="AV2680">
            <v>0.93609472395706406</v>
          </cell>
          <cell r="AW2680">
            <v>5.6168288584977959E-2</v>
          </cell>
          <cell r="AX2680">
            <v>1.3129737582830597E-2</v>
          </cell>
          <cell r="AY2680">
            <v>51.389633374016</v>
          </cell>
          <cell r="AZ2680">
            <v>25.790151724267091</v>
          </cell>
          <cell r="BA2680">
            <v>12.220223766562533</v>
          </cell>
          <cell r="BB2680">
            <v>58.690683883643281</v>
          </cell>
          <cell r="BC2680">
            <v>25.458365987994618</v>
          </cell>
          <cell r="BD2680">
            <v>15.850950128362108</v>
          </cell>
          <cell r="BE2680">
            <v>0.53054838945570348</v>
          </cell>
          <cell r="BG2680">
            <v>-13.04</v>
          </cell>
          <cell r="BH2680" t="str">
            <v>NNO</v>
          </cell>
          <cell r="BO2680">
            <v>8.3699999999999992</v>
          </cell>
          <cell r="BP2680">
            <v>62.41</v>
          </cell>
          <cell r="BQ2680">
            <v>0.42</v>
          </cell>
          <cell r="BR2680">
            <v>20.85</v>
          </cell>
          <cell r="BS2680">
            <v>1.4</v>
          </cell>
          <cell r="BT2680">
            <v>0.09</v>
          </cell>
          <cell r="BU2680">
            <v>0.14000000000000001</v>
          </cell>
          <cell r="BV2680">
            <v>2.06</v>
          </cell>
          <cell r="BW2680">
            <v>5.35</v>
          </cell>
          <cell r="BX2680">
            <v>7.3</v>
          </cell>
          <cell r="CR2680">
            <v>100.02</v>
          </cell>
          <cell r="CT2680">
            <v>62.397520495900821</v>
          </cell>
          <cell r="CU2680">
            <v>0.4199160167966407</v>
          </cell>
          <cell r="CV2680">
            <v>20.845830833833233</v>
          </cell>
          <cell r="CW2680">
            <v>1.3997200559888023</v>
          </cell>
          <cell r="CX2680">
            <v>8.9982003599280144E-2</v>
          </cell>
          <cell r="CY2680">
            <v>0.13997200559888023</v>
          </cell>
          <cell r="CZ2680">
            <v>2.0595880823835233</v>
          </cell>
          <cell r="DA2680">
            <v>5.3489302139572086</v>
          </cell>
          <cell r="DB2680">
            <v>7.2985402919416122</v>
          </cell>
          <cell r="DC2680">
            <v>0</v>
          </cell>
          <cell r="DD2680">
            <v>0</v>
          </cell>
          <cell r="DE2680">
            <v>9.0909090909090912E-2</v>
          </cell>
          <cell r="DF2680">
            <v>4.2482406153077037E-2</v>
          </cell>
          <cell r="DH2680">
            <v>0.14205607476635515</v>
          </cell>
          <cell r="DJ2680">
            <v>3.6986301369863014E-2</v>
          </cell>
          <cell r="EA2680">
            <v>3.7619047619047623</v>
          </cell>
        </row>
        <row r="2681">
          <cell r="D2681" t="str">
            <v>B6</v>
          </cell>
          <cell r="E2681" t="str">
            <v>Berndt et al 2001</v>
          </cell>
          <cell r="F2681" t="str">
            <v>15-50</v>
          </cell>
          <cell r="G2681">
            <v>1060</v>
          </cell>
          <cell r="J2681">
            <v>840</v>
          </cell>
          <cell r="K2681">
            <v>1113</v>
          </cell>
          <cell r="L2681">
            <v>8.9847259658580416</v>
          </cell>
          <cell r="M2681">
            <v>0.3</v>
          </cell>
          <cell r="O2681">
            <v>0.36769666664059009</v>
          </cell>
          <cell r="P2681">
            <v>0.52067888191626821</v>
          </cell>
          <cell r="Q2681">
            <v>9.3964249935301183E-2</v>
          </cell>
          <cell r="R2681">
            <v>51.433534484105067</v>
          </cell>
          <cell r="T2681">
            <v>42.44</v>
          </cell>
          <cell r="U2681">
            <v>8.51</v>
          </cell>
          <cell r="V2681">
            <v>12.880929847707408</v>
          </cell>
          <cell r="W2681">
            <v>1.5600440669110405</v>
          </cell>
          <cell r="X2681">
            <v>13.14</v>
          </cell>
          <cell r="Y2681">
            <v>1.38</v>
          </cell>
          <cell r="AB2681">
            <v>8.01</v>
          </cell>
          <cell r="AC2681">
            <v>0.72</v>
          </cell>
          <cell r="AD2681">
            <v>22.66</v>
          </cell>
          <cell r="AF2681">
            <v>1.26</v>
          </cell>
          <cell r="AG2681">
            <v>0.18</v>
          </cell>
          <cell r="AJ2681">
            <v>99.60097391461845</v>
          </cell>
          <cell r="AK2681">
            <v>1.6323033333594099</v>
          </cell>
          <cell r="AL2681">
            <v>0.38587142847067307</v>
          </cell>
          <cell r="AM2681">
            <v>0.36769666664059009</v>
          </cell>
          <cell r="AN2681">
            <v>1.8174761830082986E-2</v>
          </cell>
          <cell r="AO2681">
            <v>0.37248417848881665</v>
          </cell>
          <cell r="AP2681">
            <v>5.0180824178206074E-2</v>
          </cell>
          <cell r="AQ2681">
            <v>0.42266500266702273</v>
          </cell>
          <cell r="AR2681">
            <v>3.9917193875757269E-2</v>
          </cell>
          <cell r="AS2681">
            <v>0</v>
          </cell>
          <cell r="AT2681">
            <v>0.45913424781621626</v>
          </cell>
          <cell r="AU2681">
            <v>2.3456813159973569E-2</v>
          </cell>
          <cell r="AV2681">
            <v>0.93385531922112197</v>
          </cell>
          <cell r="AW2681">
            <v>9.3964249935301183E-2</v>
          </cell>
          <cell r="AX2681">
            <v>8.832411494525079E-3</v>
          </cell>
          <cell r="AY2681">
            <v>51.433534484105067</v>
          </cell>
          <cell r="AZ2681">
            <v>25.287532963441176</v>
          </cell>
          <cell r="BA2681">
            <v>2.7637869568095712</v>
          </cell>
          <cell r="BB2681">
            <v>67.295441803536463</v>
          </cell>
          <cell r="BC2681">
            <v>28.59754278853487</v>
          </cell>
          <cell r="BD2681">
            <v>4.1070154079286478</v>
          </cell>
          <cell r="BE2681">
            <v>0.52067888191626821</v>
          </cell>
          <cell r="BG2681">
            <v>-10.74</v>
          </cell>
          <cell r="BH2681" t="str">
            <v>NNO+2.3</v>
          </cell>
          <cell r="BO2681">
            <v>6.55</v>
          </cell>
          <cell r="BP2681">
            <v>62.34</v>
          </cell>
          <cell r="BQ2681">
            <v>0.31</v>
          </cell>
          <cell r="BR2681">
            <v>20.73</v>
          </cell>
          <cell r="BS2681">
            <v>1.33</v>
          </cell>
          <cell r="BT2681">
            <v>0.06</v>
          </cell>
          <cell r="BU2681">
            <v>0.14000000000000001</v>
          </cell>
          <cell r="BV2681">
            <v>1.67</v>
          </cell>
          <cell r="BW2681">
            <v>5.64</v>
          </cell>
          <cell r="BX2681">
            <v>7.77</v>
          </cell>
          <cell r="CR2681">
            <v>99.99</v>
          </cell>
          <cell r="CT2681">
            <v>62.346234623462344</v>
          </cell>
          <cell r="CU2681">
            <v>0.31003100310031001</v>
          </cell>
          <cell r="CV2681">
            <v>20.732073207320731</v>
          </cell>
          <cell r="CW2681">
            <v>1.33013301330133</v>
          </cell>
          <cell r="CX2681">
            <v>6.0006000600060005E-2</v>
          </cell>
          <cell r="CY2681">
            <v>0.14001400140014003</v>
          </cell>
          <cell r="CZ2681">
            <v>1.6701670167016702</v>
          </cell>
          <cell r="DA2681">
            <v>5.6405640564056405</v>
          </cell>
          <cell r="DB2681">
            <v>7.7707770777077707</v>
          </cell>
          <cell r="DC2681">
            <v>0</v>
          </cell>
          <cell r="DD2681">
            <v>0</v>
          </cell>
          <cell r="DE2681">
            <v>9.5238095238095261E-2</v>
          </cell>
          <cell r="DF2681">
            <v>4.2226395740525224E-2</v>
          </cell>
          <cell r="DH2681">
            <v>0.22340425531914895</v>
          </cell>
          <cell r="DJ2681">
            <v>2.3166023166023165E-2</v>
          </cell>
          <cell r="EA2681">
            <v>4.4516129032258061</v>
          </cell>
        </row>
        <row r="2682">
          <cell r="D2682" t="str">
            <v>B6</v>
          </cell>
          <cell r="E2682" t="str">
            <v>Berndt et al 2001</v>
          </cell>
          <cell r="F2682" t="str">
            <v>5-19</v>
          </cell>
          <cell r="G2682">
            <v>1060</v>
          </cell>
          <cell r="J2682">
            <v>880</v>
          </cell>
          <cell r="K2682">
            <v>1153</v>
          </cell>
          <cell r="L2682">
            <v>8.6730268863833473</v>
          </cell>
          <cell r="M2682">
            <v>0.2</v>
          </cell>
          <cell r="O2682">
            <v>0.24995823588551769</v>
          </cell>
          <cell r="P2682">
            <v>0.53651051474645006</v>
          </cell>
          <cell r="Q2682">
            <v>3.9206868543309313E-2</v>
          </cell>
          <cell r="R2682">
            <v>51.466551451436324</v>
          </cell>
          <cell r="T2682">
            <v>45.87</v>
          </cell>
          <cell r="U2682">
            <v>6.14</v>
          </cell>
          <cell r="V2682">
            <v>5.879244585724174</v>
          </cell>
          <cell r="W2682">
            <v>7.784559117433969</v>
          </cell>
          <cell r="X2682">
            <v>13.07</v>
          </cell>
          <cell r="Y2682">
            <v>1.83</v>
          </cell>
          <cell r="AB2682">
            <v>8.49</v>
          </cell>
          <cell r="AC2682">
            <v>0.54</v>
          </cell>
          <cell r="AD2682">
            <v>23.34</v>
          </cell>
          <cell r="AF2682">
            <v>0.53</v>
          </cell>
          <cell r="AG2682">
            <v>0.22</v>
          </cell>
          <cell r="AJ2682">
            <v>100.62380370315813</v>
          </cell>
          <cell r="AK2682">
            <v>1.7500417641144823</v>
          </cell>
          <cell r="AL2682">
            <v>0.27616943695987611</v>
          </cell>
          <cell r="AM2682">
            <v>0.24995823588551769</v>
          </cell>
          <cell r="AN2682">
            <v>2.6211201074358426E-2</v>
          </cell>
          <cell r="AO2682">
            <v>0.16864610842529082</v>
          </cell>
          <cell r="AP2682">
            <v>0.24838715069015888</v>
          </cell>
          <cell r="AQ2682">
            <v>0.41703325911544969</v>
          </cell>
          <cell r="AR2682">
            <v>5.2508085940846543E-2</v>
          </cell>
          <cell r="AS2682">
            <v>0</v>
          </cell>
          <cell r="AT2682">
            <v>0.48273528447365333</v>
          </cell>
          <cell r="AU2682">
            <v>1.7451166120555701E-2</v>
          </cell>
          <cell r="AV2682">
            <v>0.95414575777931154</v>
          </cell>
          <cell r="AW2682">
            <v>3.9206868543309313E-2</v>
          </cell>
          <cell r="AX2682">
            <v>1.0708376952515872E-2</v>
          </cell>
          <cell r="AY2682">
            <v>51.466551451436324</v>
          </cell>
          <cell r="AZ2682">
            <v>26.038705463210235</v>
          </cell>
          <cell r="BA2682">
            <v>13.397984497277942</v>
          </cell>
          <cell r="BB2682">
            <v>57.704711559306645</v>
          </cell>
          <cell r="BC2682">
            <v>25.234143723415599</v>
          </cell>
          <cell r="BD2682">
            <v>17.061144717277767</v>
          </cell>
          <cell r="BE2682">
            <v>0.53651051474645006</v>
          </cell>
          <cell r="BG2682">
            <v>-12.26</v>
          </cell>
          <cell r="BH2682" t="str">
            <v>NNO</v>
          </cell>
          <cell r="BO2682">
            <v>7.23</v>
          </cell>
          <cell r="BP2682">
            <v>60.85</v>
          </cell>
          <cell r="BQ2682">
            <v>0.48</v>
          </cell>
          <cell r="BR2682">
            <v>20.36</v>
          </cell>
          <cell r="BS2682">
            <v>2.4300000000000002</v>
          </cell>
          <cell r="BT2682">
            <v>0.09</v>
          </cell>
          <cell r="BU2682">
            <v>0.17</v>
          </cell>
          <cell r="BV2682">
            <v>2.99</v>
          </cell>
          <cell r="BW2682">
            <v>5.57</v>
          </cell>
          <cell r="BX2682">
            <v>7.06</v>
          </cell>
          <cell r="CR2682">
            <v>100</v>
          </cell>
          <cell r="CT2682">
            <v>60.85</v>
          </cell>
          <cell r="CU2682">
            <v>0.48</v>
          </cell>
          <cell r="CV2682">
            <v>20.36</v>
          </cell>
          <cell r="CW2682">
            <v>2.4300000000000002</v>
          </cell>
          <cell r="CX2682">
            <v>0.09</v>
          </cell>
          <cell r="CY2682">
            <v>0.17</v>
          </cell>
          <cell r="CZ2682">
            <v>2.99</v>
          </cell>
          <cell r="DA2682">
            <v>5.57</v>
          </cell>
          <cell r="DB2682">
            <v>7.06</v>
          </cell>
          <cell r="DC2682">
            <v>0</v>
          </cell>
          <cell r="DD2682">
            <v>0</v>
          </cell>
          <cell r="DE2682">
            <v>6.5384615384615374E-2</v>
          </cell>
          <cell r="DF2682">
            <v>9.8751631942317411E-2</v>
          </cell>
          <cell r="DH2682">
            <v>9.515260323159784E-2</v>
          </cell>
          <cell r="DJ2682">
            <v>3.1161473087818699E-2</v>
          </cell>
          <cell r="EA2682">
            <v>3.8125</v>
          </cell>
        </row>
        <row r="2683">
          <cell r="D2683" t="str">
            <v>B6</v>
          </cell>
          <cell r="E2683" t="str">
            <v>Berndt et al 2001</v>
          </cell>
          <cell r="F2683" t="str">
            <v>10-14</v>
          </cell>
          <cell r="G2683">
            <v>1088</v>
          </cell>
          <cell r="J2683">
            <v>840</v>
          </cell>
          <cell r="K2683">
            <v>1113</v>
          </cell>
          <cell r="L2683">
            <v>8.9847259658580416</v>
          </cell>
          <cell r="M2683">
            <v>0.2</v>
          </cell>
          <cell r="O2683">
            <v>0.29526546233233186</v>
          </cell>
          <cell r="P2683">
            <v>0.42789761425491618</v>
          </cell>
          <cell r="Q2683">
            <v>5.93199022951202E-2</v>
          </cell>
          <cell r="R2683">
            <v>51.517554721869587</v>
          </cell>
          <cell r="T2683">
            <v>44.02</v>
          </cell>
          <cell r="U2683">
            <v>8.11</v>
          </cell>
          <cell r="V2683">
            <v>5.7323434366714219</v>
          </cell>
          <cell r="W2683">
            <v>9.8566232504323903</v>
          </cell>
          <cell r="X2683">
            <v>15.01</v>
          </cell>
          <cell r="Y2683">
            <v>2.35</v>
          </cell>
          <cell r="AB2683">
            <v>6.3</v>
          </cell>
          <cell r="AC2683">
            <v>0.62</v>
          </cell>
          <cell r="AD2683">
            <v>21.76</v>
          </cell>
          <cell r="AF2683">
            <v>0.79</v>
          </cell>
          <cell r="AG2683">
            <v>0.49</v>
          </cell>
          <cell r="AJ2683">
            <v>100.02896668710382</v>
          </cell>
          <cell r="AK2683">
            <v>1.7047345376676681</v>
          </cell>
          <cell r="AL2683">
            <v>0.37026711856683253</v>
          </cell>
          <cell r="AM2683">
            <v>0.29526546233233186</v>
          </cell>
          <cell r="AN2683">
            <v>7.5001656234500669E-2</v>
          </cell>
          <cell r="AO2683">
            <v>0.16690680625521992</v>
          </cell>
          <cell r="AP2683">
            <v>0.31923486039103383</v>
          </cell>
          <cell r="AQ2683">
            <v>0.48614166664625375</v>
          </cell>
          <cell r="AR2683">
            <v>6.8443153091141851E-2</v>
          </cell>
          <cell r="AS2683">
            <v>0</v>
          </cell>
          <cell r="AT2683">
            <v>0.36360425079669106</v>
          </cell>
          <cell r="AU2683">
            <v>2.0338055640841134E-2</v>
          </cell>
          <cell r="AV2683">
            <v>0.90294191125089851</v>
          </cell>
          <cell r="AW2683">
            <v>5.93199022951202E-2</v>
          </cell>
          <cell r="AX2683">
            <v>2.4209404044552508E-2</v>
          </cell>
          <cell r="AY2683">
            <v>51.517554721869587</v>
          </cell>
          <cell r="AZ2683">
            <v>20.745522667756536</v>
          </cell>
          <cell r="BA2683">
            <v>18.214017075073627</v>
          </cell>
          <cell r="BB2683">
            <v>57.155847594719411</v>
          </cell>
          <cell r="BC2683">
            <v>19.893572783578239</v>
          </cell>
          <cell r="BD2683">
            <v>22.950579621702342</v>
          </cell>
          <cell r="BE2683">
            <v>0.42789761425491618</v>
          </cell>
          <cell r="BG2683">
            <v>-13.04</v>
          </cell>
          <cell r="BH2683" t="str">
            <v>NNO</v>
          </cell>
          <cell r="BO2683">
            <v>6.11</v>
          </cell>
          <cell r="BP2683">
            <v>61.14</v>
          </cell>
          <cell r="BQ2683">
            <v>0.45</v>
          </cell>
          <cell r="BR2683">
            <v>20.65</v>
          </cell>
          <cell r="BS2683">
            <v>1.94</v>
          </cell>
          <cell r="BT2683">
            <v>0.08</v>
          </cell>
          <cell r="BU2683">
            <v>0.14000000000000001</v>
          </cell>
          <cell r="BV2683">
            <v>2.2200000000000002</v>
          </cell>
          <cell r="BW2683">
            <v>5.99</v>
          </cell>
          <cell r="BX2683">
            <v>7.38</v>
          </cell>
          <cell r="CR2683">
            <v>99.99</v>
          </cell>
          <cell r="CT2683">
            <v>61.146114611461144</v>
          </cell>
          <cell r="CU2683">
            <v>0.45004500450045004</v>
          </cell>
          <cell r="CV2683">
            <v>20.652065206520653</v>
          </cell>
          <cell r="CW2683">
            <v>1.9401940194019403</v>
          </cell>
          <cell r="CX2683">
            <v>8.0008000800080012E-2</v>
          </cell>
          <cell r="CY2683">
            <v>0.14001400140014003</v>
          </cell>
          <cell r="CZ2683">
            <v>2.2202220222022206</v>
          </cell>
          <cell r="DA2683">
            <v>5.9905990599059908</v>
          </cell>
          <cell r="DB2683">
            <v>7.3807380738073807</v>
          </cell>
          <cell r="DC2683">
            <v>0</v>
          </cell>
          <cell r="DD2683">
            <v>0</v>
          </cell>
          <cell r="DE2683">
            <v>6.7307692307692318E-2</v>
          </cell>
          <cell r="DF2683">
            <v>7.713376145901224E-2</v>
          </cell>
          <cell r="DH2683">
            <v>0.1318864774624374</v>
          </cell>
          <cell r="DJ2683">
            <v>6.6395663956639567E-2</v>
          </cell>
          <cell r="EA2683">
            <v>5.2222222222222223</v>
          </cell>
        </row>
        <row r="2684">
          <cell r="D2684" t="str">
            <v>B6</v>
          </cell>
          <cell r="E2684" t="str">
            <v>Berndt et al 2001</v>
          </cell>
          <cell r="F2684" t="str">
            <v>6-4</v>
          </cell>
          <cell r="G2684">
            <v>1060</v>
          </cell>
          <cell r="J2684">
            <v>840</v>
          </cell>
          <cell r="K2684">
            <v>1113</v>
          </cell>
          <cell r="L2684">
            <v>8.9847259658580416</v>
          </cell>
          <cell r="M2684">
            <v>0.2</v>
          </cell>
          <cell r="O2684">
            <v>0.24977451513267823</v>
          </cell>
          <cell r="P2684">
            <v>0.50843590654985538</v>
          </cell>
          <cell r="Q2684">
            <v>6.7471613694556662E-2</v>
          </cell>
          <cell r="R2684">
            <v>51.58264862153419</v>
          </cell>
          <cell r="T2684">
            <v>45.77</v>
          </cell>
          <cell r="U2684">
            <v>6.42</v>
          </cell>
          <cell r="V2684">
            <v>7.2187012084822326</v>
          </cell>
          <cell r="W2684">
            <v>7.0003876135744738</v>
          </cell>
          <cell r="X2684">
            <v>13.49</v>
          </cell>
          <cell r="Y2684">
            <v>1.43</v>
          </cell>
          <cell r="AB2684">
            <v>7.83</v>
          </cell>
          <cell r="AC2684">
            <v>0.83</v>
          </cell>
          <cell r="AD2684">
            <v>22.82</v>
          </cell>
          <cell r="AF2684">
            <v>0.91</v>
          </cell>
          <cell r="AG2684">
            <v>0.25</v>
          </cell>
          <cell r="AJ2684">
            <v>100.47908882205671</v>
          </cell>
          <cell r="AK2684">
            <v>1.7502254848673218</v>
          </cell>
          <cell r="AL2684">
            <v>0.28942476500185182</v>
          </cell>
          <cell r="AM2684">
            <v>0.24977451513267823</v>
          </cell>
          <cell r="AN2684">
            <v>3.9650249869173593E-2</v>
          </cell>
          <cell r="AO2684">
            <v>0.20754261300349519</v>
          </cell>
          <cell r="AP2684">
            <v>0.22387758325868096</v>
          </cell>
          <cell r="AQ2684">
            <v>0.43142019626217615</v>
          </cell>
          <cell r="AR2684">
            <v>4.1124871410849376E-2</v>
          </cell>
          <cell r="AS2684">
            <v>0</v>
          </cell>
          <cell r="AT2684">
            <v>0.44622770766458125</v>
          </cell>
          <cell r="AU2684">
            <v>2.6884514810637753E-2</v>
          </cell>
          <cell r="AV2684">
            <v>0.93502436942089573</v>
          </cell>
          <cell r="AW2684">
            <v>6.7471613694556662E-2</v>
          </cell>
          <cell r="AX2684">
            <v>1.2196476867128657E-2</v>
          </cell>
          <cell r="AY2684">
            <v>51.58264862153419</v>
          </cell>
          <cell r="AZ2684">
            <v>24.617119940853151</v>
          </cell>
          <cell r="BA2684">
            <v>12.350692761754589</v>
          </cell>
          <cell r="BB2684">
            <v>59.367222529637957</v>
          </cell>
          <cell r="BC2684">
            <v>24.488563623649227</v>
          </cell>
          <cell r="BD2684">
            <v>16.144213846712827</v>
          </cell>
          <cell r="BE2684">
            <v>0.50843590654985538</v>
          </cell>
          <cell r="BG2684">
            <v>-13.04</v>
          </cell>
          <cell r="BH2684" t="str">
            <v>NNO</v>
          </cell>
          <cell r="BO2684">
            <v>6.62</v>
          </cell>
          <cell r="BP2684">
            <v>61.56</v>
          </cell>
          <cell r="BQ2684">
            <v>0.35</v>
          </cell>
          <cell r="BR2684">
            <v>21</v>
          </cell>
          <cell r="BS2684">
            <v>1.64</v>
          </cell>
          <cell r="BT2684">
            <v>0.13</v>
          </cell>
          <cell r="BU2684">
            <v>0.14000000000000001</v>
          </cell>
          <cell r="BV2684">
            <v>1.89</v>
          </cell>
          <cell r="BW2684">
            <v>6.44</v>
          </cell>
          <cell r="BX2684">
            <v>6.84</v>
          </cell>
          <cell r="CR2684">
            <v>99.99</v>
          </cell>
          <cell r="CT2684">
            <v>61.566156615661562</v>
          </cell>
          <cell r="CU2684">
            <v>0.35003500350035005</v>
          </cell>
          <cell r="CV2684">
            <v>21.002100210021002</v>
          </cell>
          <cell r="CW2684">
            <v>1.6401640164016402</v>
          </cell>
          <cell r="CX2684">
            <v>0.13001300130013002</v>
          </cell>
          <cell r="CY2684">
            <v>0.14001400140014003</v>
          </cell>
          <cell r="CZ2684">
            <v>1.8901890189018902</v>
          </cell>
          <cell r="DA2684">
            <v>6.4406440644064409</v>
          </cell>
          <cell r="DB2684">
            <v>6.8406840684068406</v>
          </cell>
          <cell r="DC2684">
            <v>0</v>
          </cell>
          <cell r="DD2684">
            <v>0</v>
          </cell>
          <cell r="DE2684">
            <v>7.8651685393258439E-2</v>
          </cell>
          <cell r="DF2684">
            <v>5.722632359389352E-2</v>
          </cell>
          <cell r="DH2684">
            <v>0.14130434782608695</v>
          </cell>
          <cell r="DJ2684">
            <v>3.6549707602339179E-2</v>
          </cell>
          <cell r="EA2684">
            <v>4.0857142857142854</v>
          </cell>
        </row>
        <row r="2685">
          <cell r="D2685" t="str">
            <v>B6</v>
          </cell>
          <cell r="E2685" t="str">
            <v>Berndt et al 2001</v>
          </cell>
          <cell r="F2685" t="str">
            <v>5-20</v>
          </cell>
          <cell r="G2685">
            <v>1060</v>
          </cell>
          <cell r="J2685">
            <v>880</v>
          </cell>
          <cell r="K2685">
            <v>1153</v>
          </cell>
          <cell r="L2685">
            <v>8.6730268863833473</v>
          </cell>
          <cell r="M2685">
            <v>0.2</v>
          </cell>
          <cell r="O2685">
            <v>0.30025951654813543</v>
          </cell>
          <cell r="P2685">
            <v>0.49217947254252764</v>
          </cell>
          <cell r="Q2685">
            <v>5.1765107443263403E-2</v>
          </cell>
          <cell r="R2685">
            <v>51.60365730957858</v>
          </cell>
          <cell r="T2685">
            <v>43.93</v>
          </cell>
          <cell r="U2685">
            <v>7.11</v>
          </cell>
          <cell r="V2685">
            <v>7.2087785029014508</v>
          </cell>
          <cell r="W2685">
            <v>7.4193081258915958</v>
          </cell>
          <cell r="X2685">
            <v>13.9</v>
          </cell>
          <cell r="Y2685">
            <v>2.21</v>
          </cell>
          <cell r="AB2685">
            <v>7.56</v>
          </cell>
          <cell r="AC2685">
            <v>0.59</v>
          </cell>
          <cell r="AD2685">
            <v>22.78</v>
          </cell>
          <cell r="AF2685">
            <v>0.69</v>
          </cell>
          <cell r="AG2685">
            <v>0.21</v>
          </cell>
          <cell r="AJ2685">
            <v>99.708086628793041</v>
          </cell>
          <cell r="AK2685">
            <v>1.6997404834518646</v>
          </cell>
          <cell r="AL2685">
            <v>0.32432362550134336</v>
          </cell>
          <cell r="AM2685">
            <v>0.30025951654813543</v>
          </cell>
          <cell r="AN2685">
            <v>2.406410895320793E-2</v>
          </cell>
          <cell r="AO2685">
            <v>0.20970955559320537</v>
          </cell>
          <cell r="AP2685">
            <v>0.24008236159257923</v>
          </cell>
          <cell r="AQ2685">
            <v>0.4497919171857846</v>
          </cell>
          <cell r="AR2685">
            <v>6.4308608640346251E-2</v>
          </cell>
          <cell r="AS2685">
            <v>0</v>
          </cell>
          <cell r="AT2685">
            <v>0.43593816434080873</v>
          </cell>
          <cell r="AU2685">
            <v>1.9336792930068764E-2</v>
          </cell>
          <cell r="AV2685">
            <v>0.9444290426708154</v>
          </cell>
          <cell r="AW2685">
            <v>5.1765107443263403E-2</v>
          </cell>
          <cell r="AX2685">
            <v>1.0366257835705005E-2</v>
          </cell>
          <cell r="AY2685">
            <v>51.60365730957858</v>
          </cell>
          <cell r="AZ2685">
            <v>23.81968641835903</v>
          </cell>
          <cell r="BA2685">
            <v>13.118114070975334</v>
          </cell>
          <cell r="BB2685">
            <v>59.252723585036136</v>
          </cell>
          <cell r="BC2685">
            <v>23.639966279984424</v>
          </cell>
          <cell r="BD2685">
            <v>17.107310134979421</v>
          </cell>
          <cell r="BE2685">
            <v>0.49217947254252764</v>
          </cell>
          <cell r="BG2685">
            <v>-12.26</v>
          </cell>
          <cell r="BH2685" t="str">
            <v>NNO</v>
          </cell>
          <cell r="BO2685">
            <v>6.21</v>
          </cell>
          <cell r="BP2685">
            <v>61.44</v>
          </cell>
          <cell r="BQ2685">
            <v>0.57999999999999996</v>
          </cell>
          <cell r="BR2685">
            <v>20.16</v>
          </cell>
          <cell r="BS2685">
            <v>1.83</v>
          </cell>
          <cell r="BT2685">
            <v>0.16</v>
          </cell>
          <cell r="BU2685">
            <v>0.13</v>
          </cell>
          <cell r="BV2685">
            <v>2.35</v>
          </cell>
          <cell r="BW2685">
            <v>6.05</v>
          </cell>
          <cell r="BX2685">
            <v>7.3</v>
          </cell>
          <cell r="CR2685">
            <v>100</v>
          </cell>
          <cell r="CT2685">
            <v>61.44</v>
          </cell>
          <cell r="CU2685">
            <v>0.57999999999999996</v>
          </cell>
          <cell r="CV2685">
            <v>20.16</v>
          </cell>
          <cell r="CW2685">
            <v>1.83</v>
          </cell>
          <cell r="CX2685">
            <v>0.16</v>
          </cell>
          <cell r="CY2685">
            <v>0.13</v>
          </cell>
          <cell r="CZ2685">
            <v>2.35</v>
          </cell>
          <cell r="DA2685">
            <v>6.05</v>
          </cell>
          <cell r="DB2685">
            <v>7.3</v>
          </cell>
          <cell r="DC2685">
            <v>0</v>
          </cell>
          <cell r="DD2685">
            <v>0</v>
          </cell>
          <cell r="DE2685">
            <v>6.6326530612244902E-2</v>
          </cell>
          <cell r="DF2685">
            <v>9.1272966060616578E-2</v>
          </cell>
          <cell r="DH2685">
            <v>0.1140495867768595</v>
          </cell>
          <cell r="DJ2685">
            <v>2.8767123287671233E-2</v>
          </cell>
          <cell r="EA2685">
            <v>3.8103448275862073</v>
          </cell>
        </row>
        <row r="2686">
          <cell r="D2686" t="str">
            <v>B6</v>
          </cell>
          <cell r="E2686" t="str">
            <v>Berndt et al 2001</v>
          </cell>
          <cell r="F2686" t="str">
            <v>17-54</v>
          </cell>
          <cell r="G2686">
            <v>1088</v>
          </cell>
          <cell r="J2686">
            <v>840</v>
          </cell>
          <cell r="K2686">
            <v>1113</v>
          </cell>
          <cell r="L2686">
            <v>8.9847259658580416</v>
          </cell>
          <cell r="M2686">
            <v>0.3</v>
          </cell>
          <cell r="O2686">
            <v>0.30217574343592646</v>
          </cell>
          <cell r="P2686">
            <v>0.39987186705235978</v>
          </cell>
          <cell r="Q2686">
            <v>7.3797931158411295E-2</v>
          </cell>
          <cell r="R2686">
            <v>51.651668379090573</v>
          </cell>
          <cell r="T2686">
            <v>43.27</v>
          </cell>
          <cell r="U2686">
            <v>6.81</v>
          </cell>
          <cell r="V2686">
            <v>8.6792931819479229</v>
          </cell>
          <cell r="W2686">
            <v>8.2973154294288207</v>
          </cell>
          <cell r="X2686">
            <v>16.100000000000001</v>
          </cell>
          <cell r="Y2686">
            <v>1.95</v>
          </cell>
          <cell r="AB2686">
            <v>6.02</v>
          </cell>
          <cell r="AC2686">
            <v>0.81</v>
          </cell>
          <cell r="AD2686">
            <v>22.37</v>
          </cell>
          <cell r="AF2686">
            <v>0.97</v>
          </cell>
          <cell r="AG2686">
            <v>0.16</v>
          </cell>
          <cell r="AJ2686">
            <v>99.336608611376761</v>
          </cell>
          <cell r="AK2686">
            <v>1.6978242565640735</v>
          </cell>
          <cell r="AL2686">
            <v>0.31502173649046655</v>
          </cell>
          <cell r="AM2686">
            <v>0.30217574343592646</v>
          </cell>
          <cell r="AN2686">
            <v>1.2845993054540095E-2</v>
          </cell>
          <cell r="AO2686">
            <v>0.2560503188153298</v>
          </cell>
          <cell r="AP2686">
            <v>0.27228196165067864</v>
          </cell>
          <cell r="AQ2686">
            <v>0.52833228046600844</v>
          </cell>
          <cell r="AR2686">
            <v>5.7543447154744097E-2</v>
          </cell>
          <cell r="AS2686">
            <v>0</v>
          </cell>
          <cell r="AT2686">
            <v>0.35203351387028903</v>
          </cell>
          <cell r="AU2686">
            <v>2.6921662628641641E-2</v>
          </cell>
          <cell r="AV2686">
            <v>0.94051564008234478</v>
          </cell>
          <cell r="AW2686">
            <v>7.3797931158411295E-2</v>
          </cell>
          <cell r="AX2686">
            <v>8.0095315850209452E-3</v>
          </cell>
          <cell r="AY2686">
            <v>51.651668379090573</v>
          </cell>
          <cell r="AZ2686">
            <v>19.333137634119691</v>
          </cell>
          <cell r="BA2686">
            <v>14.953305388475819</v>
          </cell>
          <cell r="BB2686">
            <v>60.520871132633658</v>
          </cell>
          <cell r="BC2686">
            <v>19.579704676895062</v>
          </cell>
          <cell r="BD2686">
            <v>19.899424190471279</v>
          </cell>
          <cell r="BE2686">
            <v>0.39987186705235978</v>
          </cell>
          <cell r="BG2686">
            <v>-13.04</v>
          </cell>
          <cell r="BH2686" t="str">
            <v>NNO</v>
          </cell>
          <cell r="BO2686">
            <v>5.24</v>
          </cell>
          <cell r="BP2686">
            <v>63.61</v>
          </cell>
          <cell r="BQ2686">
            <v>0.28999999999999998</v>
          </cell>
          <cell r="BR2686">
            <v>21.23</v>
          </cell>
          <cell r="BS2686">
            <v>1.9</v>
          </cell>
          <cell r="BT2686">
            <v>0.11</v>
          </cell>
          <cell r="BU2686">
            <v>0.04</v>
          </cell>
          <cell r="BV2686">
            <v>1.17</v>
          </cell>
          <cell r="BW2686">
            <v>4.7300000000000004</v>
          </cell>
          <cell r="BX2686">
            <v>6.94</v>
          </cell>
          <cell r="CR2686">
            <v>100.02</v>
          </cell>
          <cell r="CT2686">
            <v>63.597280543891223</v>
          </cell>
          <cell r="CU2686">
            <v>0.2899420115976804</v>
          </cell>
          <cell r="CV2686">
            <v>21.225754849030192</v>
          </cell>
          <cell r="CW2686">
            <v>1.899620075984803</v>
          </cell>
          <cell r="CX2686">
            <v>0.10997800439912017</v>
          </cell>
          <cell r="CY2686">
            <v>3.9992001599680062E-2</v>
          </cell>
          <cell r="CZ2686">
            <v>1.1697660467906419</v>
          </cell>
          <cell r="DA2686">
            <v>4.7290541891621682</v>
          </cell>
          <cell r="DB2686">
            <v>6.9386122775444914</v>
          </cell>
          <cell r="DC2686">
            <v>0</v>
          </cell>
          <cell r="DD2686">
            <v>0</v>
          </cell>
          <cell r="DE2686">
            <v>2.0618556701030927E-2</v>
          </cell>
          <cell r="DF2686">
            <v>-1.5801929149276293E-3</v>
          </cell>
          <cell r="DH2686">
            <v>0.20507399577167015</v>
          </cell>
          <cell r="DJ2686">
            <v>2.3054755043227664E-2</v>
          </cell>
          <cell r="EA2686">
            <v>6.7241379310344831</v>
          </cell>
        </row>
        <row r="2687">
          <cell r="D2687" t="str">
            <v>B6</v>
          </cell>
          <cell r="E2687" t="str">
            <v>Berndt et al 2001</v>
          </cell>
          <cell r="F2687" t="str">
            <v>16-51</v>
          </cell>
          <cell r="G2687">
            <v>1060</v>
          </cell>
          <cell r="J2687">
            <v>840</v>
          </cell>
          <cell r="K2687">
            <v>1113</v>
          </cell>
          <cell r="L2687">
            <v>8.9847259658580416</v>
          </cell>
          <cell r="M2687">
            <v>0.3</v>
          </cell>
          <cell r="O2687">
            <v>0.23954209588678954</v>
          </cell>
          <cell r="P2687">
            <v>0.51388233274685668</v>
          </cell>
          <cell r="Q2687">
            <v>3.8254067670261238E-2</v>
          </cell>
          <cell r="R2687">
            <v>52.113004934465408</v>
          </cell>
          <cell r="T2687">
            <v>46.4</v>
          </cell>
          <cell r="U2687">
            <v>7.86</v>
          </cell>
          <cell r="V2687">
            <v>3.3518450310005434</v>
          </cell>
          <cell r="W2687">
            <v>9.9666913171305112</v>
          </cell>
          <cell r="X2687">
            <v>12.98</v>
          </cell>
          <cell r="Y2687">
            <v>1.56</v>
          </cell>
          <cell r="AB2687">
            <v>7.7</v>
          </cell>
          <cell r="AC2687">
            <v>0.53</v>
          </cell>
          <cell r="AD2687">
            <v>22.68</v>
          </cell>
          <cell r="AF2687">
            <v>0.52</v>
          </cell>
          <cell r="AG2687">
            <v>0.39</v>
          </cell>
          <cell r="AJ2687">
            <v>100.95853634813106</v>
          </cell>
          <cell r="AK2687">
            <v>1.7604579041132105</v>
          </cell>
          <cell r="AL2687">
            <v>0.35157483420823937</v>
          </cell>
          <cell r="AM2687">
            <v>0.23954209588678954</v>
          </cell>
          <cell r="AN2687">
            <v>0.11203273832144983</v>
          </cell>
          <cell r="AO2687">
            <v>9.5615151769544937E-2</v>
          </cell>
          <cell r="AP2687">
            <v>0.31625259912640491</v>
          </cell>
          <cell r="AQ2687">
            <v>0.41186775089594985</v>
          </cell>
          <cell r="AR2687">
            <v>4.4513084274182699E-2</v>
          </cell>
          <cell r="AS2687">
            <v>0</v>
          </cell>
          <cell r="AT2687">
            <v>0.43539162402710097</v>
          </cell>
          <cell r="AU2687">
            <v>1.7033133631877563E-2</v>
          </cell>
          <cell r="AV2687">
            <v>0.92202970609686785</v>
          </cell>
          <cell r="AW2687">
            <v>3.8254067670261238E-2</v>
          </cell>
          <cell r="AX2687">
            <v>1.887789508230997E-2</v>
          </cell>
          <cell r="AY2687">
            <v>52.113004934465408</v>
          </cell>
          <cell r="AZ2687">
            <v>24.608280732514132</v>
          </cell>
          <cell r="BA2687">
            <v>17.874557782502052</v>
          </cell>
          <cell r="BB2687">
            <v>55.626447363266571</v>
          </cell>
          <cell r="BC2687">
            <v>22.703847363184234</v>
          </cell>
          <cell r="BD2687">
            <v>21.669705273549202</v>
          </cell>
          <cell r="BE2687">
            <v>0.51388233274685668</v>
          </cell>
          <cell r="BG2687">
            <v>-13.04</v>
          </cell>
          <cell r="BH2687" t="str">
            <v>NNO</v>
          </cell>
          <cell r="BO2687">
            <v>9.3800000000000008</v>
          </cell>
          <cell r="BP2687">
            <v>62.44</v>
          </cell>
          <cell r="BQ2687">
            <v>0.28000000000000003</v>
          </cell>
          <cell r="BR2687">
            <v>20.74</v>
          </cell>
          <cell r="BS2687">
            <v>1.26</v>
          </cell>
          <cell r="BT2687">
            <v>0.03</v>
          </cell>
          <cell r="BU2687">
            <v>0.03</v>
          </cell>
          <cell r="BV2687">
            <v>1.97</v>
          </cell>
          <cell r="BW2687">
            <v>5.46</v>
          </cell>
          <cell r="BX2687">
            <v>7.79</v>
          </cell>
          <cell r="CR2687">
            <v>100</v>
          </cell>
          <cell r="CT2687">
            <v>62.44</v>
          </cell>
          <cell r="CU2687">
            <v>0.28000000000000003</v>
          </cell>
          <cell r="CV2687">
            <v>20.74</v>
          </cell>
          <cell r="CW2687">
            <v>1.26</v>
          </cell>
          <cell r="CX2687">
            <v>0.03</v>
          </cell>
          <cell r="CY2687">
            <v>0.03</v>
          </cell>
          <cell r="CZ2687">
            <v>1.97</v>
          </cell>
          <cell r="DA2687">
            <v>5.46</v>
          </cell>
          <cell r="DB2687">
            <v>7.79</v>
          </cell>
          <cell r="DC2687">
            <v>0</v>
          </cell>
          <cell r="DD2687">
            <v>0</v>
          </cell>
          <cell r="DE2687">
            <v>2.3255813953488375E-2</v>
          </cell>
          <cell r="DF2687">
            <v>3.8967939220181137E-2</v>
          </cell>
          <cell r="DH2687">
            <v>9.5238095238095247E-2</v>
          </cell>
          <cell r="DJ2687">
            <v>5.0064184852374842E-2</v>
          </cell>
          <cell r="EA2687">
            <v>5.5714285714285712</v>
          </cell>
        </row>
        <row r="2688">
          <cell r="D2688" t="str">
            <v>B6</v>
          </cell>
          <cell r="E2688" t="str">
            <v>Berndt et al 2001</v>
          </cell>
          <cell r="F2688" t="str">
            <v>11-32</v>
          </cell>
          <cell r="G2688">
            <v>1088</v>
          </cell>
          <cell r="J2688">
            <v>880</v>
          </cell>
          <cell r="K2688">
            <v>1153</v>
          </cell>
          <cell r="L2688">
            <v>8.6730268863833473</v>
          </cell>
          <cell r="M2688">
            <v>0.2</v>
          </cell>
          <cell r="O2688">
            <v>0.31444836749756178</v>
          </cell>
          <cell r="P2688">
            <v>0.5273010424789405</v>
          </cell>
          <cell r="Q2688">
            <v>6.1608137752351022E-2</v>
          </cell>
          <cell r="R2688">
            <v>52.11637086041442</v>
          </cell>
          <cell r="T2688">
            <v>44.03</v>
          </cell>
          <cell r="U2688">
            <v>7.67</v>
          </cell>
          <cell r="V2688">
            <v>6.6189975900828255</v>
          </cell>
          <cell r="W2688">
            <v>6.6695211665155378</v>
          </cell>
          <cell r="X2688">
            <v>12.62</v>
          </cell>
          <cell r="Y2688">
            <v>2.96</v>
          </cell>
          <cell r="AB2688">
            <v>7.9</v>
          </cell>
          <cell r="AC2688">
            <v>0.61</v>
          </cell>
          <cell r="AD2688">
            <v>22.68</v>
          </cell>
          <cell r="AF2688">
            <v>0.83</v>
          </cell>
          <cell r="AG2688">
            <v>0.34</v>
          </cell>
          <cell r="AJ2688">
            <v>100.30851875659836</v>
          </cell>
          <cell r="AK2688">
            <v>1.6855516325024382</v>
          </cell>
          <cell r="AL2688">
            <v>0.34615954349776878</v>
          </cell>
          <cell r="AM2688">
            <v>0.31444836749756178</v>
          </cell>
          <cell r="AN2688">
            <v>3.1711176000207009E-2</v>
          </cell>
          <cell r="AO2688">
            <v>0.19051129156897417</v>
          </cell>
          <cell r="AP2688">
            <v>0.21353224288934103</v>
          </cell>
          <cell r="AQ2688">
            <v>0.4040435344583152</v>
          </cell>
          <cell r="AR2688">
            <v>8.5219800041708857E-2</v>
          </cell>
          <cell r="AS2688">
            <v>0</v>
          </cell>
          <cell r="AT2688">
            <v>0.45071514023225562</v>
          </cell>
          <cell r="AU2688">
            <v>1.9780361755236862E-2</v>
          </cell>
          <cell r="AV2688">
            <v>0.93031628735723815</v>
          </cell>
          <cell r="AW2688">
            <v>6.1608137752351022E-2</v>
          </cell>
          <cell r="AX2688">
            <v>1.6605562402687377E-2</v>
          </cell>
          <cell r="AY2688">
            <v>52.11637086041442</v>
          </cell>
          <cell r="AZ2688">
            <v>25.249087562978449</v>
          </cell>
          <cell r="BA2688">
            <v>11.962088283641618</v>
          </cell>
          <cell r="BB2688">
            <v>59.54386081736827</v>
          </cell>
          <cell r="BC2688">
            <v>24.933973360512677</v>
          </cell>
          <cell r="BD2688">
            <v>15.522165822119058</v>
          </cell>
          <cell r="BE2688">
            <v>0.5273010424789405</v>
          </cell>
          <cell r="BG2688">
            <v>-9.9600000000000009</v>
          </cell>
          <cell r="BH2688" t="str">
            <v>NNO+2.3</v>
          </cell>
          <cell r="BO2688">
            <v>5.05</v>
          </cell>
          <cell r="BP2688">
            <v>60.95</v>
          </cell>
          <cell r="BQ2688">
            <v>0.52</v>
          </cell>
          <cell r="BR2688">
            <v>20.309999999999999</v>
          </cell>
          <cell r="BS2688">
            <v>2.11</v>
          </cell>
          <cell r="BT2688">
            <v>7.0000000000000007E-2</v>
          </cell>
          <cell r="BU2688">
            <v>0.26</v>
          </cell>
          <cell r="BV2688">
            <v>2.21</v>
          </cell>
          <cell r="BW2688">
            <v>5.37</v>
          </cell>
          <cell r="BX2688">
            <v>8.1999999999999993</v>
          </cell>
          <cell r="CR2688">
            <v>100</v>
          </cell>
          <cell r="CT2688">
            <v>60.95</v>
          </cell>
          <cell r="CU2688">
            <v>0.52</v>
          </cell>
          <cell r="CV2688">
            <v>20.309999999999999</v>
          </cell>
          <cell r="CW2688">
            <v>2.11</v>
          </cell>
          <cell r="CX2688">
            <v>7.0000000000000007E-2</v>
          </cell>
          <cell r="CY2688">
            <v>0.26</v>
          </cell>
          <cell r="CZ2688">
            <v>2.21</v>
          </cell>
          <cell r="DA2688">
            <v>5.37</v>
          </cell>
          <cell r="DB2688">
            <v>8.1999999999999993</v>
          </cell>
          <cell r="DC2688">
            <v>0</v>
          </cell>
          <cell r="DD2688">
            <v>0</v>
          </cell>
          <cell r="DE2688">
            <v>0.10970464135021098</v>
          </cell>
          <cell r="DF2688">
            <v>9.0145856646953126E-2</v>
          </cell>
          <cell r="DH2688">
            <v>0.15456238361266292</v>
          </cell>
          <cell r="DJ2688">
            <v>4.1463414634146351E-2</v>
          </cell>
          <cell r="EA2688">
            <v>5.6923076923076916</v>
          </cell>
        </row>
        <row r="2689">
          <cell r="D2689" t="str">
            <v>B6</v>
          </cell>
          <cell r="E2689" t="str">
            <v>Berndt et al 2001</v>
          </cell>
          <cell r="F2689" t="str">
            <v>10-13</v>
          </cell>
          <cell r="G2689">
            <v>1088</v>
          </cell>
          <cell r="J2689">
            <v>840</v>
          </cell>
          <cell r="K2689">
            <v>1113</v>
          </cell>
          <cell r="L2689">
            <v>8.9847259658580416</v>
          </cell>
          <cell r="M2689">
            <v>0.2</v>
          </cell>
          <cell r="O2689">
            <v>0.28009787615957515</v>
          </cell>
          <cell r="P2689">
            <v>0.46427978853737606</v>
          </cell>
          <cell r="Q2689">
            <v>4.7000596862024541E-2</v>
          </cell>
          <cell r="R2689">
            <v>52.151169897289321</v>
          </cell>
          <cell r="T2689">
            <v>44.7</v>
          </cell>
          <cell r="U2689">
            <v>7.38</v>
          </cell>
          <cell r="V2689">
            <v>5.7505351360248849</v>
          </cell>
          <cell r="W2689">
            <v>9.1002689127136271</v>
          </cell>
          <cell r="X2689">
            <v>14.27</v>
          </cell>
          <cell r="Y2689">
            <v>2.2400000000000002</v>
          </cell>
          <cell r="AB2689">
            <v>6.94</v>
          </cell>
          <cell r="AC2689">
            <v>0.56999999999999995</v>
          </cell>
          <cell r="AD2689">
            <v>22.66</v>
          </cell>
          <cell r="AF2689">
            <v>0.63</v>
          </cell>
          <cell r="AG2689">
            <v>0.48</v>
          </cell>
          <cell r="AJ2689">
            <v>100.4508040487385</v>
          </cell>
          <cell r="AK2689">
            <v>1.7199021238404248</v>
          </cell>
          <cell r="AL2689">
            <v>0.33476507408498613</v>
          </cell>
          <cell r="AM2689">
            <v>0.28009787615957515</v>
          </cell>
          <cell r="AN2689">
            <v>5.4667197925410971E-2</v>
          </cell>
          <cell r="AO2689">
            <v>0.16635643092988772</v>
          </cell>
          <cell r="AP2689">
            <v>0.2928369447579719</v>
          </cell>
          <cell r="AQ2689">
            <v>0.45919337568785962</v>
          </cell>
          <cell r="AR2689">
            <v>6.4818600911183535E-2</v>
          </cell>
          <cell r="AS2689">
            <v>0</v>
          </cell>
          <cell r="AT2689">
            <v>0.39795811097001599</v>
          </cell>
          <cell r="AU2689">
            <v>1.8577278216110896E-2</v>
          </cell>
          <cell r="AV2689">
            <v>0.93422248177132772</v>
          </cell>
          <cell r="AW2689">
            <v>4.7000596862024541E-2</v>
          </cell>
          <cell r="AX2689">
            <v>2.3562357656067172E-2</v>
          </cell>
          <cell r="AY2689">
            <v>52.151169897289321</v>
          </cell>
          <cell r="AZ2689">
            <v>22.215244721847348</v>
          </cell>
          <cell r="BA2689">
            <v>16.347058175393215</v>
          </cell>
          <cell r="BB2689">
            <v>57.998082644000426</v>
          </cell>
          <cell r="BC2689">
            <v>21.354217440985082</v>
          </cell>
          <cell r="BD2689">
            <v>20.647699915014485</v>
          </cell>
          <cell r="BE2689">
            <v>0.46427978853737606</v>
          </cell>
          <cell r="BG2689">
            <v>-13.04</v>
          </cell>
          <cell r="BH2689" t="str">
            <v>NNO</v>
          </cell>
          <cell r="BO2689">
            <v>7.17</v>
          </cell>
          <cell r="BP2689">
            <v>61.2</v>
          </cell>
          <cell r="BQ2689">
            <v>0.37</v>
          </cell>
          <cell r="BR2689">
            <v>20.81</v>
          </cell>
          <cell r="BS2689">
            <v>2</v>
          </cell>
          <cell r="BT2689">
            <v>0.08</v>
          </cell>
          <cell r="BU2689">
            <v>0.11</v>
          </cell>
          <cell r="BV2689">
            <v>2.61</v>
          </cell>
          <cell r="BW2689">
            <v>5.36</v>
          </cell>
          <cell r="BX2689">
            <v>7.45</v>
          </cell>
          <cell r="CR2689">
            <v>99.99</v>
          </cell>
          <cell r="CT2689">
            <v>61.206120612061206</v>
          </cell>
          <cell r="CU2689">
            <v>0.37003700370037002</v>
          </cell>
          <cell r="CV2689">
            <v>20.812081208120812</v>
          </cell>
          <cell r="CW2689">
            <v>2.000200020002</v>
          </cell>
          <cell r="CX2689">
            <v>8.0008000800080012E-2</v>
          </cell>
          <cell r="CY2689">
            <v>0.11001100110011001</v>
          </cell>
          <cell r="CZ2689">
            <v>2.6102610261026102</v>
          </cell>
          <cell r="DA2689">
            <v>5.3605360536053608</v>
          </cell>
          <cell r="DB2689">
            <v>7.4507450745074504</v>
          </cell>
          <cell r="DC2689">
            <v>0</v>
          </cell>
          <cell r="DD2689">
            <v>0</v>
          </cell>
          <cell r="DE2689">
            <v>5.2132701421800952E-2</v>
          </cell>
          <cell r="DF2689">
            <v>6.8572505144034804E-2</v>
          </cell>
          <cell r="DH2689">
            <v>0.11753731343283581</v>
          </cell>
          <cell r="DJ2689">
            <v>6.4429530201342275E-2</v>
          </cell>
          <cell r="EA2689">
            <v>6.0540540540540544</v>
          </cell>
        </row>
        <row r="2690">
          <cell r="D2690" t="str">
            <v>B6</v>
          </cell>
          <cell r="E2690" t="str">
            <v>Berndt et al 2001</v>
          </cell>
          <cell r="F2690" t="str">
            <v>9-17</v>
          </cell>
          <cell r="G2690">
            <v>1088</v>
          </cell>
          <cell r="J2690">
            <v>880</v>
          </cell>
          <cell r="K2690">
            <v>1153</v>
          </cell>
          <cell r="L2690">
            <v>8.6730268863833473</v>
          </cell>
          <cell r="M2690">
            <v>0.2</v>
          </cell>
          <cell r="O2690">
            <v>0.30770264172931161</v>
          </cell>
          <cell r="P2690">
            <v>0.55135053687929114</v>
          </cell>
          <cell r="Q2690">
            <v>3.7110155992448553E-2</v>
          </cell>
          <cell r="R2690">
            <v>52.333719771960446</v>
          </cell>
          <cell r="T2690">
            <v>44.21</v>
          </cell>
          <cell r="U2690">
            <v>7.41</v>
          </cell>
          <cell r="V2690">
            <v>6.8885426255041775</v>
          </cell>
          <cell r="W2690">
            <v>6.147200179671743</v>
          </cell>
          <cell r="X2690">
            <v>12.34</v>
          </cell>
          <cell r="Y2690">
            <v>2.2599999999999998</v>
          </cell>
          <cell r="AB2690">
            <v>8.51</v>
          </cell>
          <cell r="AC2690">
            <v>0.42</v>
          </cell>
          <cell r="AD2690">
            <v>23.57</v>
          </cell>
          <cell r="AF2690">
            <v>0.5</v>
          </cell>
          <cell r="AG2690">
            <v>0.21</v>
          </cell>
          <cell r="AJ2690">
            <v>100.12574280517593</v>
          </cell>
          <cell r="AK2690">
            <v>1.6922973582706884</v>
          </cell>
          <cell r="AL2690">
            <v>0.33439666693043835</v>
          </cell>
          <cell r="AM2690">
            <v>0.30770264172931161</v>
          </cell>
          <cell r="AN2690">
            <v>2.6694025201126736E-2</v>
          </cell>
          <cell r="AO2690">
            <v>0.19825248284837294</v>
          </cell>
          <cell r="AP2690">
            <v>0.19679268401110517</v>
          </cell>
          <cell r="AQ2690">
            <v>0.3950451668594781</v>
          </cell>
          <cell r="AR2690">
            <v>6.5060893823731134E-2</v>
          </cell>
          <cell r="AS2690">
            <v>0</v>
          </cell>
          <cell r="AT2690">
            <v>0.48547559451986072</v>
          </cell>
          <cell r="AU2690">
            <v>1.3618098523598217E-2</v>
          </cell>
          <cell r="AV2690">
            <v>0.96674056710455447</v>
          </cell>
          <cell r="AW2690">
            <v>3.7110155992448553E-2</v>
          </cell>
          <cell r="AX2690">
            <v>1.0255497975202308E-2</v>
          </cell>
          <cell r="AY2690">
            <v>52.333719771960446</v>
          </cell>
          <cell r="AZ2690">
            <v>26.280829194768355</v>
          </cell>
          <cell r="BA2690">
            <v>10.653213001141491</v>
          </cell>
          <cell r="BB2690">
            <v>60.051140601389065</v>
          </cell>
          <cell r="BC2690">
            <v>26.065238164463771</v>
          </cell>
          <cell r="BD2690">
            <v>13.883621234147171</v>
          </cell>
          <cell r="BE2690">
            <v>0.55135053687929114</v>
          </cell>
          <cell r="BG2690">
            <v>-12.26</v>
          </cell>
          <cell r="BH2690" t="str">
            <v>NNO</v>
          </cell>
          <cell r="BO2690">
            <v>7.67</v>
          </cell>
          <cell r="BP2690">
            <v>60.08</v>
          </cell>
          <cell r="BQ2690">
            <v>0.57999999999999996</v>
          </cell>
          <cell r="BR2690">
            <v>20.39</v>
          </cell>
          <cell r="BS2690">
            <v>2.6</v>
          </cell>
          <cell r="BT2690">
            <v>0.13</v>
          </cell>
          <cell r="BU2690">
            <v>0.26</v>
          </cell>
          <cell r="BV2690">
            <v>3.73</v>
          </cell>
          <cell r="BW2690">
            <v>5.14</v>
          </cell>
          <cell r="BX2690">
            <v>7.08</v>
          </cell>
          <cell r="CR2690">
            <v>99.99</v>
          </cell>
          <cell r="CT2690">
            <v>60.08600860086009</v>
          </cell>
          <cell r="CU2690">
            <v>0.58005800580057998</v>
          </cell>
          <cell r="CV2690">
            <v>20.392039203920394</v>
          </cell>
          <cell r="CW2690">
            <v>2.6002600260026001</v>
          </cell>
          <cell r="CX2690">
            <v>0.13001300130013002</v>
          </cell>
          <cell r="CY2690">
            <v>0.26002600260026004</v>
          </cell>
          <cell r="CZ2690">
            <v>3.7303730373037305</v>
          </cell>
          <cell r="DA2690">
            <v>5.1405140514051402</v>
          </cell>
          <cell r="DB2690">
            <v>7.0807080708070806</v>
          </cell>
          <cell r="DC2690">
            <v>0</v>
          </cell>
          <cell r="DD2690">
            <v>0</v>
          </cell>
          <cell r="DE2690">
            <v>9.0909090909090925E-2</v>
          </cell>
          <cell r="DF2690">
            <v>0.11938889957536192</v>
          </cell>
          <cell r="DH2690">
            <v>9.727626459143969E-2</v>
          </cell>
          <cell r="DJ2690">
            <v>2.966101694915254E-2</v>
          </cell>
          <cell r="EA2690">
            <v>3.896551724137931</v>
          </cell>
        </row>
        <row r="2691">
          <cell r="D2691" t="str">
            <v>B6</v>
          </cell>
          <cell r="E2691" t="str">
            <v>Berndt et al 2001</v>
          </cell>
          <cell r="F2691" t="str">
            <v>9-18</v>
          </cell>
          <cell r="G2691">
            <v>1088</v>
          </cell>
          <cell r="J2691">
            <v>880</v>
          </cell>
          <cell r="K2691">
            <v>1153</v>
          </cell>
          <cell r="L2691">
            <v>8.6730268863833473</v>
          </cell>
          <cell r="M2691">
            <v>0.2</v>
          </cell>
          <cell r="O2691">
            <v>0.31501493624553301</v>
          </cell>
          <cell r="P2691">
            <v>0.52446084354767675</v>
          </cell>
          <cell r="Q2691">
            <v>4.183802924288519E-2</v>
          </cell>
          <cell r="R2691">
            <v>52.712008803703895</v>
          </cell>
          <cell r="T2691">
            <v>43.73</v>
          </cell>
          <cell r="U2691">
            <v>7.25</v>
          </cell>
          <cell r="V2691">
            <v>7.4985559737661944</v>
          </cell>
          <cell r="W2691">
            <v>6.1687981795841909</v>
          </cell>
          <cell r="X2691">
            <v>12.91</v>
          </cell>
          <cell r="Y2691">
            <v>2.34</v>
          </cell>
          <cell r="AB2691">
            <v>7.99</v>
          </cell>
          <cell r="AC2691">
            <v>0.48</v>
          </cell>
          <cell r="AD2691">
            <v>23.62</v>
          </cell>
          <cell r="AF2691">
            <v>0.56000000000000005</v>
          </cell>
          <cell r="AG2691">
            <v>0.21</v>
          </cell>
          <cell r="AJ2691">
            <v>99.847354153350381</v>
          </cell>
          <cell r="AK2691">
            <v>1.684985063754467</v>
          </cell>
          <cell r="AL2691">
            <v>0.3293382361098387</v>
          </cell>
          <cell r="AM2691">
            <v>0.31501493624553301</v>
          </cell>
          <cell r="AN2691">
            <v>1.4323299864305694E-2</v>
          </cell>
          <cell r="AO2691">
            <v>0.21723477031382643</v>
          </cell>
          <cell r="AP2691">
            <v>0.1987891019070045</v>
          </cell>
          <cell r="AQ2691">
            <v>0.41602387222083093</v>
          </cell>
          <cell r="AR2691">
            <v>6.7809081270852764E-2</v>
          </cell>
          <cell r="AS2691">
            <v>0</v>
          </cell>
          <cell r="AT2691">
            <v>0.45882284981254329</v>
          </cell>
          <cell r="AU2691">
            <v>1.5666386454544139E-2</v>
          </cell>
          <cell r="AV2691">
            <v>0.97519321390261826</v>
          </cell>
          <cell r="AW2691">
            <v>4.183802924288519E-2</v>
          </cell>
          <cell r="AX2691">
            <v>1.0323267231419226E-2</v>
          </cell>
          <cell r="AY2691">
            <v>52.712008803703895</v>
          </cell>
          <cell r="AZ2691">
            <v>24.800699752484565</v>
          </cell>
          <cell r="BA2691">
            <v>10.745124904908117</v>
          </cell>
          <cell r="BB2691">
            <v>61.043229397472174</v>
          </cell>
          <cell r="BC2691">
            <v>24.8241762763049</v>
          </cell>
          <cell r="BD2691">
            <v>14.132594326222925</v>
          </cell>
          <cell r="BE2691">
            <v>0.52446084354767675</v>
          </cell>
          <cell r="BG2691">
            <v>-12.26</v>
          </cell>
          <cell r="BH2691" t="str">
            <v>NNO</v>
          </cell>
          <cell r="BO2691">
            <v>5.62</v>
          </cell>
          <cell r="BP2691">
            <v>60.41</v>
          </cell>
          <cell r="BQ2691">
            <v>0.51</v>
          </cell>
          <cell r="BR2691">
            <v>20.39</v>
          </cell>
          <cell r="BS2691">
            <v>2.4700000000000002</v>
          </cell>
          <cell r="BT2691">
            <v>0.08</v>
          </cell>
          <cell r="BU2691">
            <v>0.22</v>
          </cell>
          <cell r="BV2691">
            <v>2.81</v>
          </cell>
          <cell r="BW2691">
            <v>5.67</v>
          </cell>
          <cell r="BX2691">
            <v>7.43</v>
          </cell>
          <cell r="CR2691">
            <v>99.99</v>
          </cell>
          <cell r="CT2691">
            <v>60.416041604160419</v>
          </cell>
          <cell r="CU2691">
            <v>0.51005100510051005</v>
          </cell>
          <cell r="CV2691">
            <v>20.392039203920394</v>
          </cell>
          <cell r="CW2691">
            <v>2.4702470247024708</v>
          </cell>
          <cell r="CX2691">
            <v>8.0008000800080012E-2</v>
          </cell>
          <cell r="CY2691">
            <v>0.22002200220022003</v>
          </cell>
          <cell r="CZ2691">
            <v>2.8102810281028106</v>
          </cell>
          <cell r="DA2691">
            <v>5.6705670567056705</v>
          </cell>
          <cell r="DB2691">
            <v>7.430743074307431</v>
          </cell>
          <cell r="DC2691">
            <v>0</v>
          </cell>
          <cell r="DD2691">
            <v>0</v>
          </cell>
          <cell r="DE2691">
            <v>8.1784386617100358E-2</v>
          </cell>
          <cell r="DF2691">
            <v>0.10554908248410706</v>
          </cell>
          <cell r="DH2691">
            <v>9.876543209876544E-2</v>
          </cell>
          <cell r="DJ2691">
            <v>2.826379542395693E-2</v>
          </cell>
          <cell r="EA2691">
            <v>4.5882352941176467</v>
          </cell>
        </row>
        <row r="2692">
          <cell r="D2692" t="str">
            <v>B6</v>
          </cell>
          <cell r="E2692" t="str">
            <v>Berndt et al 2001</v>
          </cell>
          <cell r="F2692" t="str">
            <v>16-52</v>
          </cell>
          <cell r="G2692">
            <v>1060</v>
          </cell>
          <cell r="J2692">
            <v>840</v>
          </cell>
          <cell r="K2692">
            <v>1113</v>
          </cell>
          <cell r="L2692">
            <v>8.9847259658580416</v>
          </cell>
          <cell r="M2692">
            <v>0.3</v>
          </cell>
          <cell r="O2692">
            <v>0.29425545762201244</v>
          </cell>
          <cell r="P2692">
            <v>0.44480190753488258</v>
          </cell>
          <cell r="Q2692">
            <v>6.1097336543381071E-2</v>
          </cell>
          <cell r="R2692">
            <v>52.798237023558158</v>
          </cell>
          <cell r="T2692">
            <v>44.93</v>
          </cell>
          <cell r="U2692">
            <v>9.0399999999999991</v>
          </cell>
          <cell r="V2692">
            <v>5.623031004110838</v>
          </cell>
          <cell r="W2692">
            <v>9.4248951273043584</v>
          </cell>
          <cell r="X2692">
            <v>14.48</v>
          </cell>
          <cell r="Y2692">
            <v>1.59</v>
          </cell>
          <cell r="AB2692">
            <v>6.51</v>
          </cell>
          <cell r="AC2692">
            <v>0.7</v>
          </cell>
          <cell r="AD2692">
            <v>22.77</v>
          </cell>
          <cell r="AF2692">
            <v>0.83</v>
          </cell>
          <cell r="AG2692">
            <v>0.13</v>
          </cell>
          <cell r="AJ2692">
            <v>101.5479261314152</v>
          </cell>
          <cell r="AK2692">
            <v>1.7057445423779876</v>
          </cell>
          <cell r="AL2692">
            <v>0.4046071682519588</v>
          </cell>
          <cell r="AM2692">
            <v>0.29425545762201244</v>
          </cell>
          <cell r="AN2692">
            <v>0.11035171062994636</v>
          </cell>
          <cell r="AO2692">
            <v>0.16050300697992448</v>
          </cell>
          <cell r="AP2692">
            <v>0.2992468102043796</v>
          </cell>
          <cell r="AQ2692">
            <v>0.45974981718430408</v>
          </cell>
          <cell r="AR2692">
            <v>4.5397310121647806E-2</v>
          </cell>
          <cell r="AS2692">
            <v>0</v>
          </cell>
          <cell r="AT2692">
            <v>0.36833266981233437</v>
          </cell>
          <cell r="AU2692">
            <v>2.2510577236000317E-2</v>
          </cell>
          <cell r="AV2692">
            <v>0.92626403478461405</v>
          </cell>
          <cell r="AW2692">
            <v>6.1097336543381071E-2</v>
          </cell>
          <cell r="AX2692">
            <v>6.2965436877719782E-3</v>
          </cell>
          <cell r="AY2692">
            <v>52.798237023558158</v>
          </cell>
          <cell r="AZ2692">
            <v>20.995434210930725</v>
          </cell>
          <cell r="BA2692">
            <v>17.057451677251496</v>
          </cell>
          <cell r="BB2692">
            <v>58.457928009598682</v>
          </cell>
          <cell r="BC2692">
            <v>20.092400915094839</v>
          </cell>
          <cell r="BD2692">
            <v>21.44967107530648</v>
          </cell>
          <cell r="BE2692">
            <v>0.44480190753488258</v>
          </cell>
          <cell r="BG2692">
            <v>-13.04</v>
          </cell>
          <cell r="BH2692" t="str">
            <v>NNO</v>
          </cell>
          <cell r="BO2692">
            <v>6.75</v>
          </cell>
          <cell r="BP2692">
            <v>64.239999999999995</v>
          </cell>
          <cell r="BQ2692">
            <v>0.4</v>
          </cell>
          <cell r="BR2692">
            <v>20.2</v>
          </cell>
          <cell r="BS2692">
            <v>1.38</v>
          </cell>
          <cell r="BT2692">
            <v>0.13</v>
          </cell>
          <cell r="BU2692">
            <v>0.06</v>
          </cell>
          <cell r="BV2692">
            <v>1.95</v>
          </cell>
          <cell r="BW2692">
            <v>5.0999999999999996</v>
          </cell>
          <cell r="BX2692">
            <v>6.53</v>
          </cell>
          <cell r="CR2692">
            <v>99.99</v>
          </cell>
          <cell r="CT2692">
            <v>64.246424642464248</v>
          </cell>
          <cell r="CU2692">
            <v>0.40004000400040007</v>
          </cell>
          <cell r="CV2692">
            <v>20.202020202020204</v>
          </cell>
          <cell r="CW2692">
            <v>1.3801380138013801</v>
          </cell>
          <cell r="CX2692">
            <v>0.13001300130013002</v>
          </cell>
          <cell r="CY2692">
            <v>6.0006000600060012E-2</v>
          </cell>
          <cell r="CZ2692">
            <v>1.9501950195019504</v>
          </cell>
          <cell r="DA2692">
            <v>5.1005100510051005</v>
          </cell>
          <cell r="DB2692">
            <v>6.5306530653065309</v>
          </cell>
          <cell r="DC2692">
            <v>0</v>
          </cell>
          <cell r="DD2692">
            <v>0</v>
          </cell>
          <cell r="DE2692">
            <v>4.1666666666666671E-2</v>
          </cell>
          <cell r="DF2692">
            <v>2.8331799447116519E-2</v>
          </cell>
          <cell r="DH2692">
            <v>0.16274509803921569</v>
          </cell>
          <cell r="DJ2692">
            <v>1.9908116385911178E-2</v>
          </cell>
          <cell r="EA2692">
            <v>3.9750000000000001</v>
          </cell>
        </row>
        <row r="2693">
          <cell r="D2693" t="str">
            <v>B6</v>
          </cell>
          <cell r="E2693" t="str">
            <v>Berndt et al 2001</v>
          </cell>
          <cell r="F2693" t="str">
            <v>17-53</v>
          </cell>
          <cell r="G2693">
            <v>1088</v>
          </cell>
          <cell r="J2693">
            <v>840</v>
          </cell>
          <cell r="K2693">
            <v>1113</v>
          </cell>
          <cell r="L2693">
            <v>8.9847259658580416</v>
          </cell>
          <cell r="M2693">
            <v>0.3</v>
          </cell>
          <cell r="O2693">
            <v>0.29989837688431287</v>
          </cell>
          <cell r="P2693">
            <v>0.50086175191640647</v>
          </cell>
          <cell r="Q2693">
            <v>4.2539164166127422E-2</v>
          </cell>
          <cell r="R2693">
            <v>52.829262862774186</v>
          </cell>
          <cell r="T2693">
            <v>44.17</v>
          </cell>
          <cell r="U2693">
            <v>8</v>
          </cell>
          <cell r="V2693">
            <v>6.6117538692928814</v>
          </cell>
          <cell r="W2693">
            <v>7.4460332715056987</v>
          </cell>
          <cell r="X2693">
            <v>13.39</v>
          </cell>
          <cell r="Y2693">
            <v>1.63</v>
          </cell>
          <cell r="AB2693">
            <v>7.54</v>
          </cell>
          <cell r="AC2693">
            <v>0.31</v>
          </cell>
          <cell r="AD2693">
            <v>23.45</v>
          </cell>
          <cell r="AF2693">
            <v>0.56999999999999995</v>
          </cell>
          <cell r="AG2693">
            <v>0.13</v>
          </cell>
          <cell r="AJ2693">
            <v>99.857787140798578</v>
          </cell>
          <cell r="AK2693">
            <v>1.7001016231156871</v>
          </cell>
          <cell r="AL2693">
            <v>0.36301539238353625</v>
          </cell>
          <cell r="AM2693">
            <v>0.29989837688431287</v>
          </cell>
          <cell r="AN2693">
            <v>6.3117015499223383E-2</v>
          </cell>
          <cell r="AO2693">
            <v>0.19133714263184309</v>
          </cell>
          <cell r="AP2693">
            <v>0.23968888037037089</v>
          </cell>
          <cell r="AQ2693">
            <v>0.43102602300221399</v>
          </cell>
          <cell r="AR2693">
            <v>4.718353898021873E-2</v>
          </cell>
          <cell r="AS2693">
            <v>0</v>
          </cell>
          <cell r="AT2693">
            <v>0.43251433812440437</v>
          </cell>
          <cell r="AU2693">
            <v>1.0106951843872534E-2</v>
          </cell>
          <cell r="AV2693">
            <v>0.96712927334287702</v>
          </cell>
          <cell r="AW2693">
            <v>4.2539164166127422E-2</v>
          </cell>
          <cell r="AX2693">
            <v>6.3836950410630288E-3</v>
          </cell>
          <cell r="AY2693">
            <v>52.829262862774186</v>
          </cell>
          <cell r="AZ2693">
            <v>23.626018041739222</v>
          </cell>
          <cell r="BA2693">
            <v>13.09296204281171</v>
          </cell>
          <cell r="BB2693">
            <v>59.951214534511244</v>
          </cell>
          <cell r="BC2693">
            <v>23.173783423172928</v>
          </cell>
          <cell r="BD2693">
            <v>16.875002042315828</v>
          </cell>
          <cell r="BE2693">
            <v>0.50086175191640647</v>
          </cell>
          <cell r="BG2693">
            <v>-13.04</v>
          </cell>
          <cell r="BH2693" t="str">
            <v>NNO</v>
          </cell>
          <cell r="BO2693">
            <v>6.05</v>
          </cell>
          <cell r="BP2693">
            <v>63.68</v>
          </cell>
          <cell r="BQ2693">
            <v>0.19</v>
          </cell>
          <cell r="BR2693">
            <v>22.12</v>
          </cell>
          <cell r="BS2693">
            <v>1.25</v>
          </cell>
          <cell r="BT2693">
            <v>0.11</v>
          </cell>
          <cell r="BU2693">
            <v>0.06</v>
          </cell>
          <cell r="BV2693">
            <v>2.72</v>
          </cell>
          <cell r="BW2693">
            <v>3.7</v>
          </cell>
          <cell r="BX2693">
            <v>7.09</v>
          </cell>
          <cell r="CR2693">
            <v>100.92</v>
          </cell>
          <cell r="CT2693">
            <v>63.099484740388426</v>
          </cell>
          <cell r="CU2693">
            <v>0.18826793499801822</v>
          </cell>
          <cell r="CV2693">
            <v>21.918351169242964</v>
          </cell>
          <cell r="CW2693">
            <v>1.2386048355132779</v>
          </cell>
          <cell r="CX2693">
            <v>0.10899722552516845</v>
          </cell>
          <cell r="CY2693">
            <v>5.9453032104637336E-2</v>
          </cell>
          <cell r="CZ2693">
            <v>2.6952041220768925</v>
          </cell>
          <cell r="DA2693">
            <v>3.6662703131193024</v>
          </cell>
          <cell r="DB2693">
            <v>7.0253666270313122</v>
          </cell>
          <cell r="DC2693">
            <v>0</v>
          </cell>
          <cell r="DD2693">
            <v>0</v>
          </cell>
          <cell r="DE2693">
            <v>4.5801526717557252E-2</v>
          </cell>
          <cell r="DF2693">
            <v>-1.1161498610813208E-2</v>
          </cell>
          <cell r="DH2693">
            <v>0.15405405405405403</v>
          </cell>
          <cell r="DJ2693">
            <v>1.8335684062059241E-2</v>
          </cell>
          <cell r="EA2693">
            <v>8.5789473684210513</v>
          </cell>
        </row>
        <row r="2694">
          <cell r="D2694" t="str">
            <v>B5</v>
          </cell>
          <cell r="E2694" t="str">
            <v>Blatter &amp; Carmichael 2001</v>
          </cell>
          <cell r="F2694" t="str">
            <v>z348-07</v>
          </cell>
          <cell r="J2694">
            <v>950</v>
          </cell>
          <cell r="K2694">
            <v>1223</v>
          </cell>
          <cell r="L2694">
            <v>8.1766148814390842</v>
          </cell>
          <cell r="M2694">
            <v>0.1007</v>
          </cell>
          <cell r="O2694">
            <v>5.4301846723714409E-2</v>
          </cell>
          <cell r="P2694">
            <v>0.7154048616081744</v>
          </cell>
          <cell r="Q2694">
            <v>2.574408294187825E-2</v>
          </cell>
          <cell r="R2694">
            <v>39.478454001486277</v>
          </cell>
          <cell r="T2694">
            <v>51.29</v>
          </cell>
          <cell r="U2694">
            <v>1.42</v>
          </cell>
          <cell r="V2694">
            <v>0.99642508427655874</v>
          </cell>
          <cell r="W2694">
            <v>9.4116294946868084</v>
          </cell>
          <cell r="X2694">
            <v>10.52</v>
          </cell>
          <cell r="Y2694">
            <v>0.62</v>
          </cell>
          <cell r="Z2694">
            <v>0.01</v>
          </cell>
          <cell r="AB2694">
            <v>14.84</v>
          </cell>
          <cell r="AC2694">
            <v>0.28999999999999998</v>
          </cell>
          <cell r="AD2694">
            <v>18.82</v>
          </cell>
          <cell r="AF2694">
            <v>0.35</v>
          </cell>
          <cell r="AJ2694">
            <v>98.048054578963374</v>
          </cell>
          <cell r="AK2694">
            <v>1.9456981532762856</v>
          </cell>
          <cell r="AL2694">
            <v>6.3506573711229766E-2</v>
          </cell>
          <cell r="AM2694">
            <v>5.4301846723714409E-2</v>
          </cell>
          <cell r="AN2694">
            <v>9.2047269875153576E-3</v>
          </cell>
          <cell r="AO2694">
            <v>3.5164395782983249E-2</v>
          </cell>
          <cell r="AP2694">
            <v>0.29859533696311075</v>
          </cell>
          <cell r="AQ2694">
            <v>0.333759732746094</v>
          </cell>
          <cell r="AR2694">
            <v>1.7688454216344868E-2</v>
          </cell>
          <cell r="AS2694">
            <v>2.9989846240222105E-4</v>
          </cell>
          <cell r="AT2694">
            <v>0.83899302273695808</v>
          </cell>
          <cell r="AU2694">
            <v>9.3186239313305871E-3</v>
          </cell>
          <cell r="AV2694">
            <v>0.76499145797747681</v>
          </cell>
          <cell r="AW2694">
            <v>2.574408294187825E-2</v>
          </cell>
          <cell r="AX2694">
            <v>0</v>
          </cell>
          <cell r="AY2694">
            <v>39.478454001486277</v>
          </cell>
          <cell r="AZ2694">
            <v>43.297408239379479</v>
          </cell>
          <cell r="BA2694">
            <v>15.409429938632767</v>
          </cell>
          <cell r="BB2694">
            <v>41.818958748550223</v>
          </cell>
          <cell r="BC2694">
            <v>39.642218979732277</v>
          </cell>
          <cell r="BD2694">
            <v>18.538822271717496</v>
          </cell>
          <cell r="BE2694">
            <v>0.7154048616081744</v>
          </cell>
          <cell r="BG2694">
            <v>-10.16</v>
          </cell>
          <cell r="BO2694">
            <v>3.75</v>
          </cell>
          <cell r="BP2694">
            <v>68.290000000000006</v>
          </cell>
          <cell r="BQ2694">
            <v>0.53</v>
          </cell>
          <cell r="BR2694">
            <v>14.62</v>
          </cell>
          <cell r="BS2694">
            <v>2.4912200000000002</v>
          </cell>
          <cell r="BT2694">
            <v>0.08</v>
          </cell>
          <cell r="BU2694">
            <v>0.67</v>
          </cell>
          <cell r="BV2694">
            <v>2.3199999999999998</v>
          </cell>
          <cell r="BW2694">
            <v>4.3499999999999996</v>
          </cell>
          <cell r="BX2694">
            <v>2.95</v>
          </cell>
          <cell r="CA2694">
            <v>0.01</v>
          </cell>
          <cell r="CR2694">
            <v>96.311220000000006</v>
          </cell>
          <cell r="CT2694">
            <v>70.905549737611054</v>
          </cell>
          <cell r="CU2694">
            <v>0.55029933168741918</v>
          </cell>
          <cell r="CV2694">
            <v>15.179955149566165</v>
          </cell>
          <cell r="CW2694">
            <v>2.5866352850685517</v>
          </cell>
          <cell r="CX2694">
            <v>8.3064050066025533E-2</v>
          </cell>
          <cell r="CY2694">
            <v>0.69566141930296388</v>
          </cell>
          <cell r="CZ2694">
            <v>2.4088574519147401</v>
          </cell>
          <cell r="DA2694">
            <v>4.5166077223401375</v>
          </cell>
          <cell r="DB2694">
            <v>3.0629868461846916</v>
          </cell>
          <cell r="DC2694">
            <v>0</v>
          </cell>
          <cell r="DD2694">
            <v>1.0383006258253192E-2</v>
          </cell>
          <cell r="DE2694">
            <v>0.21194349017151606</v>
          </cell>
          <cell r="DF2694">
            <v>9.1802325732791235E-2</v>
          </cell>
          <cell r="DH2694">
            <v>8.0459770114942528E-2</v>
          </cell>
          <cell r="EA2694">
            <v>1.1698113207547169</v>
          </cell>
        </row>
        <row r="2695">
          <cell r="D2695" t="str">
            <v>B5</v>
          </cell>
          <cell r="E2695" t="str">
            <v>Blatter &amp; Carmichael 2001</v>
          </cell>
          <cell r="F2695" t="str">
            <v>z342-37</v>
          </cell>
          <cell r="J2695">
            <v>975</v>
          </cell>
          <cell r="K2695">
            <v>1248</v>
          </cell>
          <cell r="L2695">
            <v>8.0128205128205128</v>
          </cell>
          <cell r="M2695">
            <v>0.151</v>
          </cell>
          <cell r="O2695">
            <v>8.3573870985559795E-2</v>
          </cell>
          <cell r="P2695">
            <v>0.81065558831347573</v>
          </cell>
          <cell r="Q2695">
            <v>1.8041631757931303E-2</v>
          </cell>
          <cell r="R2695">
            <v>40.296363018054222</v>
          </cell>
          <cell r="T2695">
            <v>51.49</v>
          </cell>
          <cell r="U2695">
            <v>2.57</v>
          </cell>
          <cell r="V2695">
            <v>0.91752390957012708</v>
          </cell>
          <cell r="W2695">
            <v>5.9593949837929623</v>
          </cell>
          <cell r="X2695">
            <v>6.98</v>
          </cell>
          <cell r="Y2695">
            <v>0.6</v>
          </cell>
          <cell r="Z2695">
            <v>0.24</v>
          </cell>
          <cell r="AB2695">
            <v>16.77</v>
          </cell>
          <cell r="AC2695">
            <v>0.22</v>
          </cell>
          <cell r="AD2695">
            <v>19.420000000000002</v>
          </cell>
          <cell r="AF2695">
            <v>0.25</v>
          </cell>
          <cell r="AJ2695">
            <v>98.436918893363071</v>
          </cell>
          <cell r="AK2695">
            <v>1.9164261290144402</v>
          </cell>
          <cell r="AL2695">
            <v>0.11276904055027083</v>
          </cell>
          <cell r="AM2695">
            <v>8.3573870985559795E-2</v>
          </cell>
          <cell r="AN2695">
            <v>2.9195169564711035E-2</v>
          </cell>
          <cell r="AO2695">
            <v>3.1768910543354067E-2</v>
          </cell>
          <cell r="AP2695">
            <v>0.18550123027636164</v>
          </cell>
          <cell r="AQ2695">
            <v>0.21727014081971571</v>
          </cell>
          <cell r="AR2695">
            <v>1.6794839844106603E-2</v>
          </cell>
          <cell r="AS2695">
            <v>7.0617429472128283E-3</v>
          </cell>
          <cell r="AT2695">
            <v>0.93021627763040893</v>
          </cell>
          <cell r="AU2695">
            <v>6.9359011084415452E-3</v>
          </cell>
          <cell r="AV2695">
            <v>0.77448429632747173</v>
          </cell>
          <cell r="AW2695">
            <v>1.8041631757931303E-2</v>
          </cell>
          <cell r="AX2695">
            <v>0</v>
          </cell>
          <cell r="AY2695">
            <v>40.296363018054222</v>
          </cell>
          <cell r="AZ2695">
            <v>48.399086962053438</v>
          </cell>
          <cell r="BA2695">
            <v>9.6516158571035877</v>
          </cell>
          <cell r="BB2695">
            <v>43.286932187659964</v>
          </cell>
          <cell r="BC2695">
            <v>44.937727259698228</v>
          </cell>
          <cell r="BD2695">
            <v>11.775340552641792</v>
          </cell>
          <cell r="BE2695">
            <v>0.81065558831347573</v>
          </cell>
          <cell r="BG2695">
            <v>-9.93</v>
          </cell>
          <cell r="BO2695">
            <v>4.53</v>
          </cell>
          <cell r="BP2695">
            <v>59.12</v>
          </cell>
          <cell r="BQ2695">
            <v>0.74</v>
          </cell>
          <cell r="BR2695">
            <v>17.260000000000002</v>
          </cell>
          <cell r="BS2695">
            <v>3.3210199999999999</v>
          </cell>
          <cell r="BT2695">
            <v>0.06</v>
          </cell>
          <cell r="BU2695">
            <v>2.06</v>
          </cell>
          <cell r="BV2695">
            <v>4.34</v>
          </cell>
          <cell r="BW2695">
            <v>4.6399999999999997</v>
          </cell>
          <cell r="BX2695">
            <v>1.91</v>
          </cell>
          <cell r="CR2695">
            <v>93.451020000000014</v>
          </cell>
          <cell r="CT2695">
            <v>63.263086909056746</v>
          </cell>
          <cell r="CU2695">
            <v>0.79185866564110274</v>
          </cell>
          <cell r="CV2695">
            <v>18.469568336439774</v>
          </cell>
          <cell r="CW2695">
            <v>3.5537546834694793</v>
          </cell>
          <cell r="CX2695">
            <v>6.4204756673602925E-2</v>
          </cell>
          <cell r="CY2695">
            <v>2.2043633124603668</v>
          </cell>
          <cell r="CZ2695">
            <v>4.6441440660572777</v>
          </cell>
          <cell r="DA2695">
            <v>4.965167849425292</v>
          </cell>
          <cell r="DB2695">
            <v>2.0438514207763596</v>
          </cell>
          <cell r="DC2695">
            <v>0</v>
          </cell>
          <cell r="DD2695">
            <v>0</v>
          </cell>
          <cell r="DE2695">
            <v>0.38282704766010905</v>
          </cell>
          <cell r="DF2695">
            <v>0.18131337802398001</v>
          </cell>
          <cell r="DH2695">
            <v>5.387931034482759E-2</v>
          </cell>
          <cell r="EA2695">
            <v>0.81081081081081074</v>
          </cell>
        </row>
        <row r="2696">
          <cell r="D2696" t="str">
            <v>B5</v>
          </cell>
          <cell r="E2696" t="str">
            <v>Blatter &amp; Carmichael 2001</v>
          </cell>
          <cell r="F2696" t="str">
            <v>z342-07</v>
          </cell>
          <cell r="J2696">
            <v>950</v>
          </cell>
          <cell r="K2696">
            <v>1223</v>
          </cell>
          <cell r="L2696">
            <v>8.1766148814390842</v>
          </cell>
          <cell r="M2696">
            <v>5.9299999999999999E-2</v>
          </cell>
          <cell r="O2696">
            <v>1.5142615335690834E-2</v>
          </cell>
          <cell r="P2696">
            <v>0.78167441716078667</v>
          </cell>
          <cell r="Q2696">
            <v>2.6665908738792345E-2</v>
          </cell>
          <cell r="R2696">
            <v>40.769383231285239</v>
          </cell>
          <cell r="T2696">
            <v>53.4</v>
          </cell>
          <cell r="U2696">
            <v>2.93</v>
          </cell>
          <cell r="V2696">
            <v>0</v>
          </cell>
          <cell r="W2696">
            <v>7.64</v>
          </cell>
          <cell r="X2696">
            <v>7.64</v>
          </cell>
          <cell r="Y2696">
            <v>0.52</v>
          </cell>
          <cell r="Z2696">
            <v>7.0000000000000007E-2</v>
          </cell>
          <cell r="AB2696">
            <v>15.35</v>
          </cell>
          <cell r="AC2696">
            <v>0.22</v>
          </cell>
          <cell r="AD2696">
            <v>18.8</v>
          </cell>
          <cell r="AF2696">
            <v>0.37</v>
          </cell>
          <cell r="AJ2696">
            <v>99.3</v>
          </cell>
          <cell r="AK2696">
            <v>1.9848573846643092</v>
          </cell>
          <cell r="AL2696">
            <v>0.1283935601085465</v>
          </cell>
          <cell r="AM2696">
            <v>1.5142615335690834E-2</v>
          </cell>
          <cell r="AN2696">
            <v>0.11325094477285566</v>
          </cell>
          <cell r="AO2696">
            <v>0</v>
          </cell>
          <cell r="AP2696">
            <v>0.23749629587958024</v>
          </cell>
          <cell r="AQ2696">
            <v>0.23749629587958024</v>
          </cell>
          <cell r="AR2696">
            <v>1.4536063742395395E-2</v>
          </cell>
          <cell r="AS2696">
            <v>2.0569207622280839E-3</v>
          </cell>
          <cell r="AT2696">
            <v>0.8503116137160871</v>
          </cell>
          <cell r="AU2696">
            <v>6.9266261972150437E-3</v>
          </cell>
          <cell r="AV2696">
            <v>0.74875562619084601</v>
          </cell>
          <cell r="AW2696">
            <v>2.6665908738792345E-2</v>
          </cell>
          <cell r="AX2696">
            <v>0</v>
          </cell>
          <cell r="AY2696">
            <v>40.769383231285239</v>
          </cell>
          <cell r="AZ2696">
            <v>46.299057840759033</v>
          </cell>
          <cell r="BA2696">
            <v>12.931558927955725</v>
          </cell>
          <cell r="BB2696">
            <v>42.70191397147569</v>
          </cell>
          <cell r="BC2696">
            <v>41.914890030049307</v>
          </cell>
          <cell r="BD2696">
            <v>15.383195998475003</v>
          </cell>
          <cell r="BE2696">
            <v>0.78167441716078667</v>
          </cell>
          <cell r="BG2696">
            <v>-10.09</v>
          </cell>
          <cell r="BO2696">
            <v>2.76</v>
          </cell>
          <cell r="BP2696">
            <v>66.91</v>
          </cell>
          <cell r="BQ2696">
            <v>0.75</v>
          </cell>
          <cell r="BR2696">
            <v>15.5</v>
          </cell>
          <cell r="BS2696">
            <v>3.0990000000000002</v>
          </cell>
          <cell r="BT2696">
            <v>0.03</v>
          </cell>
          <cell r="BU2696">
            <v>1.06</v>
          </cell>
          <cell r="BV2696">
            <v>2.83</v>
          </cell>
          <cell r="BW2696">
            <v>4.75</v>
          </cell>
          <cell r="BX2696">
            <v>2.69</v>
          </cell>
          <cell r="CA2696">
            <v>0.01</v>
          </cell>
          <cell r="CR2696">
            <v>97.629000000000005</v>
          </cell>
          <cell r="CT2696">
            <v>68.53496399635354</v>
          </cell>
          <cell r="CU2696">
            <v>0.76821436253572195</v>
          </cell>
          <cell r="CV2696">
            <v>15.876430159071587</v>
          </cell>
          <cell r="CW2696">
            <v>3.1742617459976037</v>
          </cell>
          <cell r="CX2696">
            <v>3.0728574501428879E-2</v>
          </cell>
          <cell r="CY2696">
            <v>1.0857429657171538</v>
          </cell>
          <cell r="CZ2696">
            <v>2.8987288613014575</v>
          </cell>
          <cell r="DA2696">
            <v>4.8653576293929062</v>
          </cell>
          <cell r="DB2696">
            <v>2.7553288469614561</v>
          </cell>
          <cell r="DC2696">
            <v>0</v>
          </cell>
          <cell r="DD2696">
            <v>1.024285816714296E-2</v>
          </cell>
          <cell r="DE2696">
            <v>0.25486895888434719</v>
          </cell>
          <cell r="DF2696">
            <v>0.13038928534148694</v>
          </cell>
          <cell r="DH2696">
            <v>7.7894736842105267E-2</v>
          </cell>
          <cell r="EA2696">
            <v>0.69333333333333336</v>
          </cell>
        </row>
        <row r="2697">
          <cell r="D2697" t="str">
            <v>B5</v>
          </cell>
          <cell r="E2697" t="str">
            <v>Blatter &amp; Carmichael 2001</v>
          </cell>
          <cell r="F2697" t="str">
            <v>z342-26</v>
          </cell>
          <cell r="J2697">
            <v>930</v>
          </cell>
          <cell r="K2697">
            <v>1203</v>
          </cell>
          <cell r="L2697">
            <v>8.3125519534497094</v>
          </cell>
          <cell r="M2697">
            <v>0.22800000000000001</v>
          </cell>
          <cell r="O2697">
            <v>7.7279797591565336E-2</v>
          </cell>
          <cell r="P2697">
            <v>0.81599526384852328</v>
          </cell>
          <cell r="Q2697">
            <v>2.0078021614985675E-2</v>
          </cell>
          <cell r="R2697">
            <v>42.095414919007091</v>
          </cell>
          <cell r="T2697">
            <v>51.99</v>
          </cell>
          <cell r="U2697">
            <v>2.81</v>
          </cell>
          <cell r="V2697">
            <v>0.35026212386056033</v>
          </cell>
          <cell r="W2697">
            <v>6.1803869589982643</v>
          </cell>
          <cell r="X2697">
            <v>6.57</v>
          </cell>
          <cell r="Y2697">
            <v>0.61</v>
          </cell>
          <cell r="Z2697">
            <v>0.21</v>
          </cell>
          <cell r="AB2697">
            <v>16.350000000000001</v>
          </cell>
          <cell r="AC2697">
            <v>0.14000000000000001</v>
          </cell>
          <cell r="AD2697">
            <v>20.260000000000002</v>
          </cell>
          <cell r="AF2697">
            <v>0.28000000000000003</v>
          </cell>
          <cell r="AJ2697">
            <v>99.180649082858821</v>
          </cell>
          <cell r="AK2697">
            <v>1.9227202024084347</v>
          </cell>
          <cell r="AL2697">
            <v>0.12251525335034329</v>
          </cell>
          <cell r="AM2697">
            <v>7.7279797591565336E-2</v>
          </cell>
          <cell r="AN2697">
            <v>4.5235455758777951E-2</v>
          </cell>
          <cell r="AO2697">
            <v>1.2050503374519295E-2</v>
          </cell>
          <cell r="AP2697">
            <v>0.19115575216311062</v>
          </cell>
          <cell r="AQ2697">
            <v>0.20320625553762992</v>
          </cell>
          <cell r="AR2697">
            <v>1.6966080833216199E-2</v>
          </cell>
          <cell r="AS2697">
            <v>6.1396984068216778E-3</v>
          </cell>
          <cell r="AT2697">
            <v>0.90114714203114776</v>
          </cell>
          <cell r="AU2697">
            <v>4.3856637149000642E-3</v>
          </cell>
          <cell r="AV2697">
            <v>0.80284168210252105</v>
          </cell>
          <cell r="AW2697">
            <v>2.0078021614985675E-2</v>
          </cell>
          <cell r="AX2697">
            <v>0</v>
          </cell>
          <cell r="AY2697">
            <v>42.095414919007091</v>
          </cell>
          <cell r="AZ2697">
            <v>47.249867181204067</v>
          </cell>
          <cell r="BA2697">
            <v>10.022873601165957</v>
          </cell>
          <cell r="BB2697">
            <v>44.631045911607572</v>
          </cell>
          <cell r="BC2697">
            <v>43.299794948112755</v>
          </cell>
          <cell r="BD2697">
            <v>12.069159140279663</v>
          </cell>
          <cell r="BE2697">
            <v>0.81599526384852328</v>
          </cell>
          <cell r="BG2697">
            <v>-9.68</v>
          </cell>
          <cell r="BO2697">
            <v>5.8</v>
          </cell>
          <cell r="BP2697">
            <v>60.22</v>
          </cell>
          <cell r="BQ2697">
            <v>0.64</v>
          </cell>
          <cell r="BR2697">
            <v>16.440000000000001</v>
          </cell>
          <cell r="BS2697">
            <v>3.4216299999999999</v>
          </cell>
          <cell r="BT2697">
            <v>0.04</v>
          </cell>
          <cell r="BU2697">
            <v>2.0499999999999998</v>
          </cell>
          <cell r="BV2697">
            <v>4.62</v>
          </cell>
          <cell r="BW2697">
            <v>4.12</v>
          </cell>
          <cell r="BX2697">
            <v>1.79</v>
          </cell>
          <cell r="CA2697">
            <v>0.03</v>
          </cell>
          <cell r="CR2697">
            <v>93.37163000000001</v>
          </cell>
          <cell r="CT2697">
            <v>64.494964905292974</v>
          </cell>
          <cell r="CU2697">
            <v>0.68543303785100462</v>
          </cell>
          <cell r="CV2697">
            <v>17.607061159797684</v>
          </cell>
          <cell r="CW2697">
            <v>3.6645285082845831</v>
          </cell>
          <cell r="CX2697">
            <v>4.2839564865687789E-2</v>
          </cell>
          <cell r="CY2697">
            <v>2.1955276993664987</v>
          </cell>
          <cell r="CZ2697">
            <v>4.94796974198694</v>
          </cell>
          <cell r="DA2697">
            <v>4.412475181165842</v>
          </cell>
          <cell r="DB2697">
            <v>1.9170705277395286</v>
          </cell>
          <cell r="DC2697">
            <v>0</v>
          </cell>
          <cell r="DD2697">
            <v>3.212967364926584E-2</v>
          </cell>
          <cell r="DE2697">
            <v>0.37465983628278954</v>
          </cell>
          <cell r="DF2697">
            <v>0.18453153308691353</v>
          </cell>
          <cell r="DH2697">
            <v>6.7961165048543701E-2</v>
          </cell>
          <cell r="EA2697">
            <v>0.953125</v>
          </cell>
          <cell r="EM2697">
            <v>7</v>
          </cell>
        </row>
        <row r="2698">
          <cell r="D2698" t="str">
            <v>B5</v>
          </cell>
          <cell r="E2698" t="str">
            <v>Blatter &amp; Carmichael 2001</v>
          </cell>
          <cell r="F2698" t="str">
            <v>z342-30</v>
          </cell>
          <cell r="J2698">
            <v>942</v>
          </cell>
          <cell r="K2698">
            <v>1215</v>
          </cell>
          <cell r="L2698">
            <v>8.2304526748971192</v>
          </cell>
          <cell r="M2698">
            <v>0.1</v>
          </cell>
          <cell r="O2698">
            <v>8.0449519999947539E-2</v>
          </cell>
          <cell r="P2698">
            <v>0.83795582084794784</v>
          </cell>
          <cell r="Q2698">
            <v>1.8022043566059135E-2</v>
          </cell>
          <cell r="R2698">
            <v>42.197743605158358</v>
          </cell>
          <cell r="T2698">
            <v>51.63</v>
          </cell>
          <cell r="U2698">
            <v>2.54</v>
          </cell>
          <cell r="V2698">
            <v>0.95692575097622468</v>
          </cell>
          <cell r="W2698">
            <v>4.7455664616504727</v>
          </cell>
          <cell r="X2698">
            <v>5.81</v>
          </cell>
          <cell r="Y2698">
            <v>0.57999999999999996</v>
          </cell>
          <cell r="Z2698">
            <v>7.0000000000000007E-2</v>
          </cell>
          <cell r="AB2698">
            <v>16.86</v>
          </cell>
          <cell r="AC2698">
            <v>0.13</v>
          </cell>
          <cell r="AD2698">
            <v>20.43</v>
          </cell>
          <cell r="AF2698">
            <v>0.25</v>
          </cell>
          <cell r="AJ2698">
            <v>98.192492212626689</v>
          </cell>
          <cell r="AK2698">
            <v>1.9195504800000525</v>
          </cell>
          <cell r="AL2698">
            <v>0.11133166383955867</v>
          </cell>
          <cell r="AM2698">
            <v>8.0449519999947539E-2</v>
          </cell>
          <cell r="AN2698">
            <v>3.0882143839611131E-2</v>
          </cell>
          <cell r="AO2698">
            <v>3.3097210646189978E-2</v>
          </cell>
          <cell r="AP2698">
            <v>0.14755736939694666</v>
          </cell>
          <cell r="AQ2698">
            <v>0.18065458004313664</v>
          </cell>
          <cell r="AR2698">
            <v>1.6217385143946352E-2</v>
          </cell>
          <cell r="AS2698">
            <v>2.0574387923116282E-3</v>
          </cell>
          <cell r="AT2698">
            <v>0.93419311759382484</v>
          </cell>
          <cell r="AU2698">
            <v>4.0940372021565285E-3</v>
          </cell>
          <cell r="AV2698">
            <v>0.81387925381895454</v>
          </cell>
          <cell r="AW2698">
            <v>1.8022043566059135E-2</v>
          </cell>
          <cell r="AX2698">
            <v>0</v>
          </cell>
          <cell r="AY2698">
            <v>42.197743605158358</v>
          </cell>
          <cell r="AZ2698">
            <v>48.435737204203072</v>
          </cell>
          <cell r="BA2698">
            <v>7.6505059093803673</v>
          </cell>
          <cell r="BB2698">
            <v>45.495440499319606</v>
          </cell>
          <cell r="BC2698">
            <v>45.136464404130535</v>
          </cell>
          <cell r="BD2698">
            <v>9.3680950965498493</v>
          </cell>
          <cell r="BE2698">
            <v>0.83795582084794784</v>
          </cell>
          <cell r="BG2698">
            <v>-10.5</v>
          </cell>
          <cell r="BO2698">
            <v>3.72</v>
          </cell>
          <cell r="BP2698">
            <v>64.22</v>
          </cell>
          <cell r="BQ2698">
            <v>0.77</v>
          </cell>
          <cell r="BR2698">
            <v>15.99</v>
          </cell>
          <cell r="BS2698">
            <v>2.95112</v>
          </cell>
          <cell r="BT2698">
            <v>0.1</v>
          </cell>
          <cell r="BU2698">
            <v>0.99</v>
          </cell>
          <cell r="BV2698">
            <v>3.05</v>
          </cell>
          <cell r="BW2698">
            <v>4.8099999999999996</v>
          </cell>
          <cell r="BX2698">
            <v>2.5499999999999998</v>
          </cell>
          <cell r="CA2698">
            <v>0.08</v>
          </cell>
          <cell r="CR2698">
            <v>95.511119999999977</v>
          </cell>
          <cell r="CT2698">
            <v>67.238244091368628</v>
          </cell>
          <cell r="CU2698">
            <v>0.80618885005222429</v>
          </cell>
          <cell r="CV2698">
            <v>16.74150611991567</v>
          </cell>
          <cell r="CW2698">
            <v>3.0898182326832733</v>
          </cell>
          <cell r="CX2698">
            <v>0.10469985065613302</v>
          </cell>
          <cell r="CY2698">
            <v>1.0365285214957169</v>
          </cell>
          <cell r="CZ2698">
            <v>3.1933454450120573</v>
          </cell>
          <cell r="DA2698">
            <v>5.0360628165599977</v>
          </cell>
          <cell r="DB2698">
            <v>2.6698461917313918</v>
          </cell>
          <cell r="DC2698">
            <v>0</v>
          </cell>
          <cell r="DD2698">
            <v>8.3759880524906419E-2</v>
          </cell>
          <cell r="DE2698">
            <v>0.25119762910035726</v>
          </cell>
          <cell r="DF2698">
            <v>0.13033762724509634</v>
          </cell>
          <cell r="DH2698">
            <v>5.1975051975051978E-2</v>
          </cell>
          <cell r="EA2698">
            <v>0.75324675324675316</v>
          </cell>
          <cell r="EM2698">
            <v>0.875</v>
          </cell>
        </row>
        <row r="2699">
          <cell r="D2699" t="str">
            <v>B5</v>
          </cell>
          <cell r="E2699" t="str">
            <v>Blatter &amp; Carmichael 2001</v>
          </cell>
          <cell r="F2699" t="str">
            <v>z348-02</v>
          </cell>
          <cell r="J2699">
            <v>1000</v>
          </cell>
          <cell r="K2699">
            <v>1273</v>
          </cell>
          <cell r="L2699">
            <v>7.8554595443833461</v>
          </cell>
          <cell r="M2699">
            <v>0.2117</v>
          </cell>
          <cell r="O2699">
            <v>6.44709089871216E-2</v>
          </cell>
          <cell r="P2699">
            <v>0.86070454787974537</v>
          </cell>
          <cell r="Q2699">
            <v>1.991302570216864E-2</v>
          </cell>
          <cell r="R2699">
            <v>42.385978974906756</v>
          </cell>
          <cell r="T2699">
            <v>52.77</v>
          </cell>
          <cell r="U2699">
            <v>1.8</v>
          </cell>
          <cell r="V2699">
            <v>1.0862346000083622</v>
          </cell>
          <cell r="W2699">
            <v>3.8617301445958154</v>
          </cell>
          <cell r="X2699">
            <v>5.07</v>
          </cell>
          <cell r="Y2699">
            <v>0.4</v>
          </cell>
          <cell r="Z2699">
            <v>0.41</v>
          </cell>
          <cell r="AB2699">
            <v>17.579999999999998</v>
          </cell>
          <cell r="AC2699">
            <v>0.19</v>
          </cell>
          <cell r="AD2699">
            <v>20.9</v>
          </cell>
          <cell r="AF2699">
            <v>0.28000000000000003</v>
          </cell>
          <cell r="AJ2699">
            <v>99.277964744604191</v>
          </cell>
          <cell r="AK2699">
            <v>1.9355290910128784</v>
          </cell>
          <cell r="AL2699">
            <v>7.7834597603957167E-2</v>
          </cell>
          <cell r="AM2699">
            <v>6.44709089871216E-2</v>
          </cell>
          <cell r="AN2699">
            <v>1.3363688616835567E-2</v>
          </cell>
          <cell r="AO2699">
            <v>3.7063973878229461E-2</v>
          </cell>
          <cell r="AP2699">
            <v>0.11845951842950764</v>
          </cell>
          <cell r="AQ2699">
            <v>0.1555234923077371</v>
          </cell>
          <cell r="AR2699">
            <v>1.1033874120077031E-2</v>
          </cell>
          <cell r="AS2699">
            <v>1.1888523954071945E-2</v>
          </cell>
          <cell r="AT2699">
            <v>0.96097736928157473</v>
          </cell>
          <cell r="AU2699">
            <v>5.9030604389938464E-3</v>
          </cell>
          <cell r="AV2699">
            <v>0.82139696557854092</v>
          </cell>
          <cell r="AW2699">
            <v>1.991302570216864E-2</v>
          </cell>
          <cell r="AX2699">
            <v>0</v>
          </cell>
          <cell r="AY2699">
            <v>42.385978974906756</v>
          </cell>
          <cell r="AZ2699">
            <v>49.588649917937019</v>
          </cell>
          <cell r="BA2699">
            <v>6.1127845219079839</v>
          </cell>
          <cell r="BB2699">
            <v>45.976832927954064</v>
          </cell>
          <cell r="BC2699">
            <v>46.492413941360475</v>
          </cell>
          <cell r="BD2699">
            <v>7.5307531306854623</v>
          </cell>
          <cell r="BE2699">
            <v>0.86070454787974537</v>
          </cell>
          <cell r="BG2699">
            <v>-9.26</v>
          </cell>
          <cell r="BO2699">
            <v>5.45</v>
          </cell>
          <cell r="BP2699">
            <v>59.41</v>
          </cell>
          <cell r="BQ2699">
            <v>0.6</v>
          </cell>
          <cell r="BR2699">
            <v>15.72</v>
          </cell>
          <cell r="BS2699">
            <v>4.1266800000000003</v>
          </cell>
          <cell r="BT2699">
            <v>0.06</v>
          </cell>
          <cell r="BU2699">
            <v>3.05</v>
          </cell>
          <cell r="BV2699">
            <v>5.24</v>
          </cell>
          <cell r="BW2699">
            <v>3.87</v>
          </cell>
          <cell r="BX2699">
            <v>1.83</v>
          </cell>
          <cell r="CA2699">
            <v>0.02</v>
          </cell>
          <cell r="CR2699">
            <v>93.926680000000005</v>
          </cell>
          <cell r="CT2699">
            <v>63.251463801339511</v>
          </cell>
          <cell r="CU2699">
            <v>0.63879613332441865</v>
          </cell>
          <cell r="CV2699">
            <v>16.736458693099767</v>
          </cell>
          <cell r="CW2699">
            <v>4.393512045778686</v>
          </cell>
          <cell r="CX2699">
            <v>6.3879613332441854E-2</v>
          </cell>
          <cell r="CY2699">
            <v>3.2472136777324612</v>
          </cell>
          <cell r="CZ2699">
            <v>5.5788195643665892</v>
          </cell>
          <cell r="DA2699">
            <v>4.1202350599424999</v>
          </cell>
          <cell r="DB2699">
            <v>1.9483282066394767</v>
          </cell>
          <cell r="DC2699">
            <v>0</v>
          </cell>
          <cell r="DD2699">
            <v>2.1293204444147288E-2</v>
          </cell>
          <cell r="DE2699">
            <v>0.42498759872252911</v>
          </cell>
          <cell r="DF2699">
            <v>0.26279009301989237</v>
          </cell>
          <cell r="DH2699">
            <v>7.2351421188630499E-2</v>
          </cell>
          <cell r="EA2699">
            <v>0.66666666666666674</v>
          </cell>
          <cell r="EM2699">
            <v>20.5</v>
          </cell>
        </row>
        <row r="2700">
          <cell r="D2700" t="str">
            <v>B5</v>
          </cell>
          <cell r="E2700" t="str">
            <v>Blatter &amp; Carmichael 2001</v>
          </cell>
          <cell r="F2700" t="str">
            <v>z342-21</v>
          </cell>
          <cell r="J2700">
            <v>980</v>
          </cell>
          <cell r="K2700">
            <v>1253</v>
          </cell>
          <cell r="L2700">
            <v>7.9808459696727851</v>
          </cell>
          <cell r="M2700">
            <v>0.2</v>
          </cell>
          <cell r="O2700">
            <v>5.1582526884463409E-2</v>
          </cell>
          <cell r="P2700">
            <v>0.83579966373568726</v>
          </cell>
          <cell r="Q2700">
            <v>1.9838851206701234E-2</v>
          </cell>
          <cell r="R2700">
            <v>42.418391576624678</v>
          </cell>
          <cell r="T2700">
            <v>53.32</v>
          </cell>
          <cell r="U2700">
            <v>2.25</v>
          </cell>
          <cell r="V2700">
            <v>0</v>
          </cell>
          <cell r="W2700">
            <v>5.92</v>
          </cell>
          <cell r="X2700">
            <v>5.92</v>
          </cell>
          <cell r="Y2700">
            <v>0.48</v>
          </cell>
          <cell r="Z2700">
            <v>0.12</v>
          </cell>
          <cell r="AB2700">
            <v>16.91</v>
          </cell>
          <cell r="AC2700">
            <v>0.15</v>
          </cell>
          <cell r="AD2700">
            <v>20.73</v>
          </cell>
          <cell r="AF2700">
            <v>0.28000000000000003</v>
          </cell>
          <cell r="AJ2700">
            <v>100.16</v>
          </cell>
          <cell r="AK2700">
            <v>1.9484174731155366</v>
          </cell>
          <cell r="AL2700">
            <v>9.693083711220013E-2</v>
          </cell>
          <cell r="AM2700">
            <v>5.1582526884463409E-2</v>
          </cell>
          <cell r="AN2700">
            <v>4.5348310227736721E-2</v>
          </cell>
          <cell r="AO2700">
            <v>0</v>
          </cell>
          <cell r="AP2700">
            <v>0.18092101399053173</v>
          </cell>
          <cell r="AQ2700">
            <v>0.18092101399053173</v>
          </cell>
          <cell r="AR2700">
            <v>1.3191328540966447E-2</v>
          </cell>
          <cell r="AS2700">
            <v>3.4666068623313354E-3</v>
          </cell>
          <cell r="AT2700">
            <v>0.92090994510874657</v>
          </cell>
          <cell r="AU2700">
            <v>4.642951571853059E-3</v>
          </cell>
          <cell r="AV2700">
            <v>0.81168099249113379</v>
          </cell>
          <cell r="AW2700">
            <v>1.9838851206701234E-2</v>
          </cell>
          <cell r="AX2700">
            <v>0</v>
          </cell>
          <cell r="AY2700">
            <v>42.418391576624678</v>
          </cell>
          <cell r="AZ2700">
            <v>48.126688957617112</v>
          </cell>
          <cell r="BA2700">
            <v>9.4549194657582127</v>
          </cell>
          <cell r="BB2700">
            <v>44.76663628439902</v>
          </cell>
          <cell r="BC2700">
            <v>43.900475873799465</v>
          </cell>
          <cell r="BD2700">
            <v>11.332887841801517</v>
          </cell>
          <cell r="BE2700">
            <v>0.83579966373568726</v>
          </cell>
          <cell r="BG2700">
            <v>-9.49</v>
          </cell>
          <cell r="BO2700">
            <v>5.24</v>
          </cell>
          <cell r="BP2700">
            <v>60.17</v>
          </cell>
          <cell r="BQ2700">
            <v>0.64</v>
          </cell>
          <cell r="BR2700">
            <v>16.68</v>
          </cell>
          <cell r="BS2700">
            <v>3.4838500000000003</v>
          </cell>
          <cell r="BT2700">
            <v>0.09</v>
          </cell>
          <cell r="BU2700">
            <v>2.14</v>
          </cell>
          <cell r="BV2700">
            <v>4.6399999999999997</v>
          </cell>
          <cell r="BW2700">
            <v>4.28</v>
          </cell>
          <cell r="BX2700">
            <v>1.8</v>
          </cell>
          <cell r="CA2700">
            <v>0.02</v>
          </cell>
          <cell r="CR2700">
            <v>93.943850000000012</v>
          </cell>
          <cell r="CT2700">
            <v>64.048897293436454</v>
          </cell>
          <cell r="CU2700">
            <v>0.68125800677745274</v>
          </cell>
          <cell r="CV2700">
            <v>17.755286801637361</v>
          </cell>
          <cell r="CW2700">
            <v>3.70843860454942</v>
          </cell>
          <cell r="CX2700">
            <v>9.5801907203079281E-2</v>
          </cell>
          <cell r="CY2700">
            <v>2.2779564601621076</v>
          </cell>
          <cell r="CZ2700">
            <v>4.9391205491365318</v>
          </cell>
          <cell r="DA2700">
            <v>4.5559129203242152</v>
          </cell>
          <cell r="DB2700">
            <v>1.9160381440615857</v>
          </cell>
          <cell r="DC2700">
            <v>0</v>
          </cell>
          <cell r="DD2700">
            <v>2.1289312711795398E-2</v>
          </cell>
          <cell r="DE2700">
            <v>0.38052224010242092</v>
          </cell>
          <cell r="DF2700">
            <v>0.19045931893559628</v>
          </cell>
          <cell r="DH2700">
            <v>6.5420560747663559E-2</v>
          </cell>
          <cell r="EA2700">
            <v>0.75</v>
          </cell>
          <cell r="EM2700">
            <v>6</v>
          </cell>
        </row>
        <row r="2701">
          <cell r="D2701" t="str">
            <v>B5</v>
          </cell>
          <cell r="E2701" t="str">
            <v>Blatter &amp; Carmichael 2001</v>
          </cell>
          <cell r="F2701" t="str">
            <v>z342-08</v>
          </cell>
          <cell r="J2701">
            <v>1000</v>
          </cell>
          <cell r="K2701">
            <v>1273</v>
          </cell>
          <cell r="L2701">
            <v>7.8554595443833461</v>
          </cell>
          <cell r="M2701">
            <v>5.4800000000000001E-2</v>
          </cell>
          <cell r="O2701">
            <v>8.7194758663492244E-2</v>
          </cell>
          <cell r="P2701">
            <v>0.78891533264158431</v>
          </cell>
          <cell r="Q2701">
            <v>2.0880640446990523E-2</v>
          </cell>
          <cell r="R2701">
            <v>42.490719500411416</v>
          </cell>
          <cell r="T2701">
            <v>51.51</v>
          </cell>
          <cell r="U2701">
            <v>2.76</v>
          </cell>
          <cell r="V2701">
            <v>0.99752915856314861</v>
          </cell>
          <cell r="W2701">
            <v>6.3904013809086226</v>
          </cell>
          <cell r="X2701">
            <v>7.5</v>
          </cell>
          <cell r="Y2701">
            <v>0.7</v>
          </cell>
          <cell r="Z2701">
            <v>0.03</v>
          </cell>
          <cell r="AB2701">
            <v>15.73</v>
          </cell>
          <cell r="AC2701">
            <v>0.2</v>
          </cell>
          <cell r="AD2701">
            <v>20.49</v>
          </cell>
          <cell r="AF2701">
            <v>0.28999999999999998</v>
          </cell>
          <cell r="AJ2701">
            <v>99.097930539471776</v>
          </cell>
          <cell r="AK2701">
            <v>1.9128052413365078</v>
          </cell>
          <cell r="AL2701">
            <v>0.12083030055108861</v>
          </cell>
          <cell r="AM2701">
            <v>8.7194758663492244E-2</v>
          </cell>
          <cell r="AN2701">
            <v>3.3635541887596362E-2</v>
          </cell>
          <cell r="AO2701">
            <v>3.4460418103289925E-2</v>
          </cell>
          <cell r="AP2701">
            <v>0.19846447142686752</v>
          </cell>
          <cell r="AQ2701">
            <v>0.23292488953015744</v>
          </cell>
          <cell r="AR2701">
            <v>1.9549365571830232E-2</v>
          </cell>
          <cell r="AS2701">
            <v>8.8070797593694562E-4</v>
          </cell>
          <cell r="AT2701">
            <v>0.87054175466080919</v>
          </cell>
          <cell r="AU2701">
            <v>6.2910077296275957E-3</v>
          </cell>
          <cell r="AV2701">
            <v>0.81529609219705113</v>
          </cell>
          <cell r="AW2701">
            <v>2.0880640446990523E-2</v>
          </cell>
          <cell r="AX2701">
            <v>0</v>
          </cell>
          <cell r="AY2701">
            <v>42.490719500411416</v>
          </cell>
          <cell r="AZ2701">
            <v>45.369953155311109</v>
          </cell>
          <cell r="BA2701">
            <v>10.343356563223013</v>
          </cell>
          <cell r="BB2701">
            <v>45.467427620507934</v>
          </cell>
          <cell r="BC2701">
            <v>41.962137989607079</v>
          </cell>
          <cell r="BD2701">
            <v>12.570434389884976</v>
          </cell>
          <cell r="BE2701">
            <v>0.78891533264158431</v>
          </cell>
          <cell r="BG2701">
            <v>-9.7100000000000009</v>
          </cell>
          <cell r="BO2701">
            <v>2.5299999999999998</v>
          </cell>
          <cell r="BP2701">
            <v>64.58</v>
          </cell>
          <cell r="BQ2701">
            <v>0.68</v>
          </cell>
          <cell r="BR2701">
            <v>16.98</v>
          </cell>
          <cell r="BS2701">
            <v>3.62799</v>
          </cell>
          <cell r="BT2701">
            <v>0.06</v>
          </cell>
          <cell r="BU2701">
            <v>1.65</v>
          </cell>
          <cell r="BV2701">
            <v>4.25</v>
          </cell>
          <cell r="BW2701">
            <v>4.6399999999999997</v>
          </cell>
          <cell r="BX2701">
            <v>2.2599999999999998</v>
          </cell>
          <cell r="CA2701">
            <v>0.03</v>
          </cell>
          <cell r="CR2701">
            <v>98.757990000000021</v>
          </cell>
          <cell r="CT2701">
            <v>65.392177382305974</v>
          </cell>
          <cell r="CU2701">
            <v>0.68855188324509242</v>
          </cell>
          <cell r="CV2701">
            <v>17.193545555149512</v>
          </cell>
          <cell r="CW2701">
            <v>3.6736166866093569</v>
          </cell>
          <cell r="CX2701">
            <v>6.0754577933390508E-2</v>
          </cell>
          <cell r="CY2701">
            <v>1.6707508931682389</v>
          </cell>
          <cell r="CZ2701">
            <v>4.3034492702818277</v>
          </cell>
          <cell r="DA2701">
            <v>4.6983540268488655</v>
          </cell>
          <cell r="DB2701">
            <v>2.2884224354910421</v>
          </cell>
          <cell r="DC2701">
            <v>0</v>
          </cell>
          <cell r="DD2701">
            <v>3.0377288966695254E-2</v>
          </cell>
          <cell r="DE2701">
            <v>0.31261900837250545</v>
          </cell>
          <cell r="DF2701">
            <v>0.16755041435093931</v>
          </cell>
          <cell r="DH2701">
            <v>6.25E-2</v>
          </cell>
          <cell r="EA2701">
            <v>1.0294117647058822</v>
          </cell>
          <cell r="EM2701">
            <v>1</v>
          </cell>
        </row>
        <row r="2702">
          <cell r="D2702" t="str">
            <v>B5</v>
          </cell>
          <cell r="E2702" t="str">
            <v>Blatter &amp; Carmichael 2001</v>
          </cell>
          <cell r="F2702" t="str">
            <v>z342-13</v>
          </cell>
          <cell r="J2702">
            <v>975</v>
          </cell>
          <cell r="K2702">
            <v>1248</v>
          </cell>
          <cell r="L2702">
            <v>8.0128205128205128</v>
          </cell>
          <cell r="M2702">
            <v>0.17100000000000001</v>
          </cell>
          <cell r="O2702">
            <v>9.8433199698825913E-2</v>
          </cell>
          <cell r="P2702">
            <v>0.80815219709469699</v>
          </cell>
          <cell r="Q2702">
            <v>2.079024819260078E-2</v>
          </cell>
          <cell r="R2702">
            <v>43.273406804682352</v>
          </cell>
          <cell r="T2702">
            <v>51.43</v>
          </cell>
          <cell r="U2702">
            <v>3.03</v>
          </cell>
          <cell r="V2702">
            <v>1.3699617171368825</v>
          </cell>
          <cell r="W2702">
            <v>5.2361271222059145</v>
          </cell>
          <cell r="X2702">
            <v>6.76</v>
          </cell>
          <cell r="Y2702">
            <v>0.66</v>
          </cell>
          <cell r="Z2702">
            <v>0.06</v>
          </cell>
          <cell r="AB2702">
            <v>15.98</v>
          </cell>
          <cell r="AC2702">
            <v>0.15</v>
          </cell>
          <cell r="AD2702">
            <v>20.98</v>
          </cell>
          <cell r="AF2702">
            <v>0.28999999999999998</v>
          </cell>
          <cell r="AJ2702">
            <v>99.186088839342816</v>
          </cell>
          <cell r="AK2702">
            <v>1.9015668003011741</v>
          </cell>
          <cell r="AL2702">
            <v>0.13207641159186129</v>
          </cell>
          <cell r="AM2702">
            <v>9.8433199698825913E-2</v>
          </cell>
          <cell r="AN2702">
            <v>3.3643211893035374E-2</v>
          </cell>
          <cell r="AO2702">
            <v>4.7121513708376028E-2</v>
          </cell>
          <cell r="AP2702">
            <v>0.16191261066670531</v>
          </cell>
          <cell r="AQ2702">
            <v>0.20903412437508134</v>
          </cell>
          <cell r="AR2702">
            <v>1.8352465752291568E-2</v>
          </cell>
          <cell r="AS2702">
            <v>1.7537907854326539E-3</v>
          </cell>
          <cell r="AT2702">
            <v>0.88054897852999414</v>
          </cell>
          <cell r="AU2702">
            <v>4.6978304764849176E-3</v>
          </cell>
          <cell r="AV2702">
            <v>0.83117934999507903</v>
          </cell>
          <cell r="AW2702">
            <v>2.079024819260078E-2</v>
          </cell>
          <cell r="AX2702">
            <v>0</v>
          </cell>
          <cell r="AY2702">
            <v>43.273406804682352</v>
          </cell>
          <cell r="AZ2702">
            <v>45.843720924493056</v>
          </cell>
          <cell r="BA2702">
            <v>8.429600985912332</v>
          </cell>
          <cell r="BB2702">
            <v>46.796361794339141</v>
          </cell>
          <cell r="BC2702">
            <v>42.850297385170002</v>
          </cell>
          <cell r="BD2702">
            <v>10.353340820490839</v>
          </cell>
          <cell r="BE2702">
            <v>0.80815219709469699</v>
          </cell>
          <cell r="BG2702">
            <v>-10.220000000000001</v>
          </cell>
          <cell r="BO2702">
            <v>4.87</v>
          </cell>
          <cell r="BP2702">
            <v>60.8</v>
          </cell>
          <cell r="BQ2702">
            <v>0.65</v>
          </cell>
          <cell r="BR2702">
            <v>17.010000000000002</v>
          </cell>
          <cell r="BS2702">
            <v>3.2521300000000002</v>
          </cell>
          <cell r="BT2702">
            <v>0.05</v>
          </cell>
          <cell r="BU2702">
            <v>2.42</v>
          </cell>
          <cell r="BV2702">
            <v>5.03</v>
          </cell>
          <cell r="BW2702">
            <v>4.22</v>
          </cell>
          <cell r="BX2702">
            <v>1.79</v>
          </cell>
          <cell r="CA2702">
            <v>0.04</v>
          </cell>
          <cell r="CR2702">
            <v>95.262129999999999</v>
          </cell>
          <cell r="CT2702">
            <v>63.823893083222053</v>
          </cell>
          <cell r="CU2702">
            <v>0.68232780434365681</v>
          </cell>
          <cell r="CV2702">
            <v>17.855993772131697</v>
          </cell>
          <cell r="CW2702">
            <v>3.4138749574463643</v>
          </cell>
          <cell r="CX2702">
            <v>5.2486754180281293E-2</v>
          </cell>
          <cell r="CY2702">
            <v>2.5403589023256146</v>
          </cell>
          <cell r="CZ2702">
            <v>5.2801674705362984</v>
          </cell>
          <cell r="DA2702">
            <v>4.4298820528157412</v>
          </cell>
          <cell r="DB2702">
            <v>1.8790257996540702</v>
          </cell>
          <cell r="DC2702">
            <v>0</v>
          </cell>
          <cell r="DD2702">
            <v>4.1989403344225032E-2</v>
          </cell>
          <cell r="DE2702">
            <v>0.42664748515989581</v>
          </cell>
          <cell r="DF2702">
            <v>0.19763641153505984</v>
          </cell>
          <cell r="DH2702">
            <v>6.8720379146919433E-2</v>
          </cell>
          <cell r="EA2702">
            <v>1.0153846153846153</v>
          </cell>
          <cell r="EM2702">
            <v>1.5</v>
          </cell>
        </row>
        <row r="2703">
          <cell r="D2703" t="str">
            <v>B5</v>
          </cell>
          <cell r="E2703" t="str">
            <v>Blatter &amp; Carmichael 2001</v>
          </cell>
          <cell r="F2703" t="str">
            <v>z348-06</v>
          </cell>
          <cell r="J2703">
            <v>1000</v>
          </cell>
          <cell r="K2703">
            <v>1273</v>
          </cell>
          <cell r="L2703">
            <v>7.8554595443833461</v>
          </cell>
          <cell r="M2703">
            <v>0.1172</v>
          </cell>
          <cell r="O2703">
            <v>8.6239630785269306E-2</v>
          </cell>
          <cell r="P2703">
            <v>0.81490857025907126</v>
          </cell>
          <cell r="Q2703">
            <v>2.0249308059222784E-2</v>
          </cell>
          <cell r="R2703">
            <v>43.420091993738751</v>
          </cell>
          <cell r="T2703">
            <v>51.31</v>
          </cell>
          <cell r="U2703">
            <v>2.44</v>
          </cell>
          <cell r="V2703">
            <v>1.4058188944260068</v>
          </cell>
          <cell r="W2703">
            <v>4.9162414967452657</v>
          </cell>
          <cell r="X2703">
            <v>6.48</v>
          </cell>
          <cell r="Y2703">
            <v>0.48</v>
          </cell>
          <cell r="Z2703">
            <v>0.33</v>
          </cell>
          <cell r="AB2703">
            <v>16.010000000000002</v>
          </cell>
          <cell r="AC2703">
            <v>0.17</v>
          </cell>
          <cell r="AD2703">
            <v>20.97</v>
          </cell>
          <cell r="AF2703">
            <v>0.28000000000000003</v>
          </cell>
          <cell r="AJ2703">
            <v>98.312060391171272</v>
          </cell>
          <cell r="AK2703">
            <v>1.9137603692147307</v>
          </cell>
          <cell r="AL2703">
            <v>0.10729091249717138</v>
          </cell>
          <cell r="AM2703">
            <v>8.6239630785269306E-2</v>
          </cell>
          <cell r="AN2703">
            <v>2.105128171190207E-2</v>
          </cell>
          <cell r="AO2703">
            <v>4.8778748995561116E-2</v>
          </cell>
          <cell r="AP2703">
            <v>0.15335367287990662</v>
          </cell>
          <cell r="AQ2703">
            <v>0.20213242187546773</v>
          </cell>
          <cell r="AR2703">
            <v>1.3464251158162846E-2</v>
          </cell>
          <cell r="AS2703">
            <v>9.7304058207056034E-3</v>
          </cell>
          <cell r="AT2703">
            <v>0.88993554776737949</v>
          </cell>
          <cell r="AU2703">
            <v>5.3708804236363462E-3</v>
          </cell>
          <cell r="AV2703">
            <v>0.83806590318352214</v>
          </cell>
          <cell r="AW2703">
            <v>2.0249308059222784E-2</v>
          </cell>
          <cell r="AX2703">
            <v>0</v>
          </cell>
          <cell r="AY2703">
            <v>43.420091993738751</v>
          </cell>
          <cell r="AZ2703">
            <v>46.10745193877213</v>
          </cell>
          <cell r="BA2703">
            <v>7.9452350450357585</v>
          </cell>
          <cell r="BB2703">
            <v>47.044263269496952</v>
          </cell>
          <cell r="BC2703">
            <v>43.178746699261062</v>
          </cell>
          <cell r="BD2703">
            <v>9.7769900312419917</v>
          </cell>
          <cell r="BE2703">
            <v>0.81490857025907126</v>
          </cell>
          <cell r="BG2703">
            <v>-9.48</v>
          </cell>
          <cell r="BO2703">
            <v>3.91</v>
          </cell>
          <cell r="BP2703">
            <v>62.35</v>
          </cell>
          <cell r="BQ2703">
            <v>0.73</v>
          </cell>
          <cell r="BR2703">
            <v>16.059999999999999</v>
          </cell>
          <cell r="BS2703">
            <v>3.6399100000000004</v>
          </cell>
          <cell r="BT2703">
            <v>0.11</v>
          </cell>
          <cell r="BU2703">
            <v>1.65</v>
          </cell>
          <cell r="BV2703">
            <v>4.22</v>
          </cell>
          <cell r="BW2703">
            <v>4.24</v>
          </cell>
          <cell r="BX2703">
            <v>2.23</v>
          </cell>
          <cell r="CA2703">
            <v>0.04</v>
          </cell>
          <cell r="CR2703">
            <v>95.26991000000001</v>
          </cell>
          <cell r="CT2703">
            <v>65.445637557545709</v>
          </cell>
          <cell r="CU2703">
            <v>0.76624403234977334</v>
          </cell>
          <cell r="CV2703">
            <v>16.857368711695013</v>
          </cell>
          <cell r="CW2703">
            <v>3.8206291997126902</v>
          </cell>
          <cell r="CX2703">
            <v>0.11546142953215763</v>
          </cell>
          <cell r="CY2703">
            <v>1.7319214429823646</v>
          </cell>
          <cell r="CZ2703">
            <v>4.4295202965973202</v>
          </cell>
          <cell r="DA2703">
            <v>4.4505132837849848</v>
          </cell>
          <cell r="DB2703">
            <v>2.34071807142465</v>
          </cell>
          <cell r="DC2703">
            <v>0</v>
          </cell>
          <cell r="DD2703">
            <v>4.1985974375330047E-2</v>
          </cell>
          <cell r="DE2703">
            <v>0.31191456943501872</v>
          </cell>
          <cell r="DF2703">
            <v>0.18035260798175143</v>
          </cell>
          <cell r="DH2703">
            <v>6.6037735849056603E-2</v>
          </cell>
          <cell r="EA2703">
            <v>0.65753424657534243</v>
          </cell>
          <cell r="EM2703">
            <v>8.25</v>
          </cell>
        </row>
        <row r="2704">
          <cell r="D2704" t="str">
            <v>B5</v>
          </cell>
          <cell r="E2704" t="str">
            <v>Blatter &amp; Carmichael 2001</v>
          </cell>
          <cell r="F2704" t="str">
            <v>z348-01</v>
          </cell>
          <cell r="J2704">
            <v>950</v>
          </cell>
          <cell r="K2704">
            <v>1223</v>
          </cell>
          <cell r="L2704">
            <v>8.1766148814390842</v>
          </cell>
          <cell r="M2704">
            <v>0.20899999999999999</v>
          </cell>
          <cell r="O2704">
            <v>6.625085839535938E-2</v>
          </cell>
          <cell r="P2704">
            <v>0.82943679447230234</v>
          </cell>
          <cell r="Q2704">
            <v>2.34562306673517E-2</v>
          </cell>
          <cell r="R2704">
            <v>43.516909737602589</v>
          </cell>
          <cell r="T2704">
            <v>52.75</v>
          </cell>
          <cell r="U2704">
            <v>2.4300000000000002</v>
          </cell>
          <cell r="V2704">
            <v>1.073269801802673</v>
          </cell>
          <cell r="W2704">
            <v>4.8561514996633219</v>
          </cell>
          <cell r="X2704">
            <v>6.05</v>
          </cell>
          <cell r="Y2704">
            <v>0.26</v>
          </cell>
          <cell r="AB2704">
            <v>16.510000000000002</v>
          </cell>
          <cell r="AC2704">
            <v>0.17</v>
          </cell>
          <cell r="AD2704">
            <v>21.33</v>
          </cell>
          <cell r="AF2704">
            <v>0.33</v>
          </cell>
          <cell r="AJ2704">
            <v>99.709421301466008</v>
          </cell>
          <cell r="AK2704">
            <v>1.9337491416046406</v>
          </cell>
          <cell r="AL2704">
            <v>0.10501987909744347</v>
          </cell>
          <cell r="AM2704">
            <v>6.625085839535938E-2</v>
          </cell>
          <cell r="AN2704">
            <v>3.8769020702084087E-2</v>
          </cell>
          <cell r="AO2704">
            <v>3.6601789557646924E-2</v>
          </cell>
          <cell r="AP2704">
            <v>0.14888307452796806</v>
          </cell>
          <cell r="AQ2704">
            <v>0.18548486408561499</v>
          </cell>
          <cell r="AR2704">
            <v>7.1681394014902373E-3</v>
          </cell>
          <cell r="AS2704">
            <v>0</v>
          </cell>
          <cell r="AT2704">
            <v>0.90199976374927948</v>
          </cell>
          <cell r="AU2704">
            <v>5.2788292105160322E-3</v>
          </cell>
          <cell r="AV2704">
            <v>0.83784315218366356</v>
          </cell>
          <cell r="AW2704">
            <v>2.34562306673517E-2</v>
          </cell>
          <cell r="AX2704">
            <v>0</v>
          </cell>
          <cell r="AY2704">
            <v>43.516909737602589</v>
          </cell>
          <cell r="AZ2704">
            <v>46.849153329132619</v>
          </cell>
          <cell r="BA2704">
            <v>7.7328689729149911</v>
          </cell>
          <cell r="BB2704">
            <v>46.896781739951159</v>
          </cell>
          <cell r="BC2704">
            <v>43.638490313128379</v>
          </cell>
          <cell r="BD2704">
            <v>9.4647279469204619</v>
          </cell>
          <cell r="BE2704">
            <v>0.82943679447230234</v>
          </cell>
          <cell r="BG2704">
            <v>-9.01</v>
          </cell>
          <cell r="BO2704">
            <v>5.45</v>
          </cell>
          <cell r="BP2704">
            <v>60.43</v>
          </cell>
          <cell r="BQ2704">
            <v>0.61</v>
          </cell>
          <cell r="BR2704">
            <v>16.73</v>
          </cell>
          <cell r="BS2704">
            <v>3.4184999999999999</v>
          </cell>
          <cell r="BT2704">
            <v>0.06</v>
          </cell>
          <cell r="BU2704">
            <v>2.14</v>
          </cell>
          <cell r="BV2704">
            <v>4.63</v>
          </cell>
          <cell r="BW2704">
            <v>4.03</v>
          </cell>
          <cell r="BX2704">
            <v>1.98</v>
          </cell>
          <cell r="CA2704">
            <v>0.02</v>
          </cell>
          <cell r="CR2704">
            <v>94.04849999999999</v>
          </cell>
          <cell r="CT2704">
            <v>64.254081670627386</v>
          </cell>
          <cell r="CU2704">
            <v>0.6486015194288054</v>
          </cell>
          <cell r="CV2704">
            <v>17.788694131219529</v>
          </cell>
          <cell r="CW2704">
            <v>3.6348267117497883</v>
          </cell>
          <cell r="CX2704">
            <v>6.3796870763489055E-2</v>
          </cell>
          <cell r="CY2704">
            <v>2.2754217238977761</v>
          </cell>
          <cell r="CZ2704">
            <v>4.922991860582572</v>
          </cell>
          <cell r="DA2704">
            <v>4.285023152947681</v>
          </cell>
          <cell r="DB2704">
            <v>2.1052967351951386</v>
          </cell>
          <cell r="DC2704">
            <v>0</v>
          </cell>
          <cell r="DD2704">
            <v>2.1265623587829685E-2</v>
          </cell>
          <cell r="DE2704">
            <v>0.38499595214536297</v>
          </cell>
          <cell r="DF2704">
            <v>0.18239234702564558</v>
          </cell>
          <cell r="DH2704">
            <v>8.1885856079404462E-2</v>
          </cell>
          <cell r="EA2704">
            <v>0.42622950819672134</v>
          </cell>
        </row>
        <row r="2705">
          <cell r="D2705" t="str">
            <v>B5</v>
          </cell>
          <cell r="E2705" t="str">
            <v>Blatter &amp; Carmichael 2001</v>
          </cell>
          <cell r="F2705" t="str">
            <v>z342-02</v>
          </cell>
          <cell r="J2705">
            <v>950</v>
          </cell>
          <cell r="K2705">
            <v>1223</v>
          </cell>
          <cell r="L2705">
            <v>8.1766148814390842</v>
          </cell>
          <cell r="M2705">
            <v>0.1938</v>
          </cell>
          <cell r="O2705">
            <v>8.9060351346915256E-2</v>
          </cell>
          <cell r="P2705">
            <v>0.81982436936837266</v>
          </cell>
          <cell r="Q2705">
            <v>1.9592801522341722E-2</v>
          </cell>
          <cell r="R2705">
            <v>43.74725390145548</v>
          </cell>
          <cell r="T2705">
            <v>51.06</v>
          </cell>
          <cell r="U2705">
            <v>3.16</v>
          </cell>
          <cell r="V2705">
            <v>0.66322926069064514</v>
          </cell>
          <cell r="W2705">
            <v>5.4422588868847104</v>
          </cell>
          <cell r="X2705">
            <v>6.18</v>
          </cell>
          <cell r="Y2705">
            <v>0.62</v>
          </cell>
          <cell r="Z2705">
            <v>0.01</v>
          </cell>
          <cell r="AB2705">
            <v>15.78</v>
          </cell>
          <cell r="AC2705">
            <v>0.12</v>
          </cell>
          <cell r="AD2705">
            <v>20.82</v>
          </cell>
          <cell r="AF2705">
            <v>0.27</v>
          </cell>
          <cell r="AJ2705">
            <v>97.945488147575361</v>
          </cell>
          <cell r="AK2705">
            <v>1.9109396486530847</v>
          </cell>
          <cell r="AL2705">
            <v>0.13942505161738566</v>
          </cell>
          <cell r="AM2705">
            <v>8.9060351346915256E-2</v>
          </cell>
          <cell r="AN2705">
            <v>5.0364700270470408E-2</v>
          </cell>
          <cell r="AO2705">
            <v>2.3091150884892997E-2</v>
          </cell>
          <cell r="AP2705">
            <v>0.17034162645625264</v>
          </cell>
          <cell r="AQ2705">
            <v>0.19343277734114564</v>
          </cell>
          <cell r="AR2705">
            <v>1.745071698080532E-2</v>
          </cell>
          <cell r="AS2705">
            <v>2.9586775228351641E-4</v>
          </cell>
          <cell r="AT2705">
            <v>0.88014624476658221</v>
          </cell>
          <cell r="AU2705">
            <v>3.8041569525351145E-3</v>
          </cell>
          <cell r="AV2705">
            <v>0.83491273441383596</v>
          </cell>
          <cell r="AW2705">
            <v>1.9592801522341722E-2</v>
          </cell>
          <cell r="AX2705">
            <v>0</v>
          </cell>
          <cell r="AY2705">
            <v>43.74725390145548</v>
          </cell>
          <cell r="AZ2705">
            <v>46.117372095478459</v>
          </cell>
          <cell r="BA2705">
            <v>8.9254578058392564</v>
          </cell>
          <cell r="BB2705">
            <v>46.666088934482509</v>
          </cell>
          <cell r="BC2705">
            <v>42.520477926445402</v>
          </cell>
          <cell r="BD2705">
            <v>10.813433139072092</v>
          </cell>
          <cell r="BE2705">
            <v>0.81982436936837266</v>
          </cell>
          <cell r="BG2705">
            <v>-10.26</v>
          </cell>
          <cell r="BO2705">
            <v>5.21</v>
          </cell>
          <cell r="BP2705">
            <v>60.59</v>
          </cell>
          <cell r="BQ2705">
            <v>0.76</v>
          </cell>
          <cell r="BR2705">
            <v>17.38</v>
          </cell>
          <cell r="BS2705">
            <v>3.2420300000000002</v>
          </cell>
          <cell r="BT2705">
            <v>0.06</v>
          </cell>
          <cell r="BU2705">
            <v>1.79</v>
          </cell>
          <cell r="BV2705">
            <v>4.3</v>
          </cell>
          <cell r="BW2705">
            <v>4.2699999999999996</v>
          </cell>
          <cell r="BX2705">
            <v>1.88</v>
          </cell>
          <cell r="CA2705">
            <v>0.04</v>
          </cell>
          <cell r="CR2705">
            <v>94.312030000000007</v>
          </cell>
          <cell r="CT2705">
            <v>64.244190269258326</v>
          </cell>
          <cell r="CU2705">
            <v>0.80583569243499475</v>
          </cell>
          <cell r="CV2705">
            <v>18.428189913842381</v>
          </cell>
          <cell r="CW2705">
            <v>3.4375572236118765</v>
          </cell>
          <cell r="CX2705">
            <v>6.3618607297499588E-2</v>
          </cell>
          <cell r="CY2705">
            <v>1.8979551177087377</v>
          </cell>
          <cell r="CZ2705">
            <v>4.5593335229874707</v>
          </cell>
          <cell r="DA2705">
            <v>4.5275242193387202</v>
          </cell>
          <cell r="DB2705">
            <v>1.993383028654987</v>
          </cell>
          <cell r="DC2705">
            <v>0</v>
          </cell>
          <cell r="DD2705">
            <v>4.2412404864999725E-2</v>
          </cell>
          <cell r="DE2705">
            <v>0.35572124967458463</v>
          </cell>
          <cell r="DF2705">
            <v>0.15594421241285503</v>
          </cell>
          <cell r="DH2705">
            <v>6.3231850117096033E-2</v>
          </cell>
          <cell r="EA2705">
            <v>0.81578947368421051</v>
          </cell>
          <cell r="EM2705">
            <v>0.25</v>
          </cell>
        </row>
        <row r="2706">
          <cell r="D2706" t="str">
            <v>B5</v>
          </cell>
          <cell r="E2706" t="str">
            <v>Blatter &amp; Carmichael 2001</v>
          </cell>
          <cell r="F2706" t="str">
            <v>z342-06</v>
          </cell>
          <cell r="J2706">
            <v>1000</v>
          </cell>
          <cell r="K2706">
            <v>1273</v>
          </cell>
          <cell r="L2706">
            <v>7.8554595443833461</v>
          </cell>
          <cell r="M2706">
            <v>0.10970000000000001</v>
          </cell>
          <cell r="O2706">
            <v>9.5153909056067132E-2</v>
          </cell>
          <cell r="P2706">
            <v>0.84015549010132784</v>
          </cell>
          <cell r="Q2706">
            <v>2.3106323280336016E-2</v>
          </cell>
          <cell r="R2706">
            <v>44.077181093592678</v>
          </cell>
          <cell r="T2706">
            <v>51.15</v>
          </cell>
          <cell r="U2706">
            <v>2.57</v>
          </cell>
          <cell r="V2706">
            <v>1.8848811367727791</v>
          </cell>
          <cell r="W2706">
            <v>3.453358023612036</v>
          </cell>
          <cell r="X2706">
            <v>5.55</v>
          </cell>
          <cell r="Y2706">
            <v>0.53</v>
          </cell>
          <cell r="Z2706">
            <v>0.19</v>
          </cell>
          <cell r="AB2706">
            <v>16.37</v>
          </cell>
          <cell r="AC2706">
            <v>0.16</v>
          </cell>
          <cell r="AD2706">
            <v>21.36</v>
          </cell>
          <cell r="AF2706">
            <v>0.32</v>
          </cell>
          <cell r="AJ2706">
            <v>97.988239160384808</v>
          </cell>
          <cell r="AK2706">
            <v>1.9048460909439329</v>
          </cell>
          <cell r="AL2706">
            <v>0.11283269119622426</v>
          </cell>
          <cell r="AM2706">
            <v>9.5153909056067132E-2</v>
          </cell>
          <cell r="AN2706">
            <v>1.7678782140157126E-2</v>
          </cell>
          <cell r="AO2706">
            <v>6.5300117232517607E-2</v>
          </cell>
          <cell r="AP2706">
            <v>0.10755516980358013</v>
          </cell>
          <cell r="AQ2706">
            <v>0.17285528703609773</v>
          </cell>
          <cell r="AR2706">
            <v>1.484381548552384E-2</v>
          </cell>
          <cell r="AS2706">
            <v>5.5937019926806403E-3</v>
          </cell>
          <cell r="AT2706">
            <v>0.90854117222092223</v>
          </cell>
          <cell r="AU2706">
            <v>5.0471388834289078E-3</v>
          </cell>
          <cell r="AV2706">
            <v>0.85233377896085305</v>
          </cell>
          <cell r="AW2706">
            <v>2.3106323280336016E-2</v>
          </cell>
          <cell r="AX2706">
            <v>0</v>
          </cell>
          <cell r="AY2706">
            <v>44.077181093592678</v>
          </cell>
          <cell r="AZ2706">
            <v>46.983863326160446</v>
          </cell>
          <cell r="BA2706">
            <v>5.5620565722084914</v>
          </cell>
          <cell r="BB2706">
            <v>48.434247131775074</v>
          </cell>
          <cell r="BC2706">
            <v>44.624200032188895</v>
          </cell>
          <cell r="BD2706">
            <v>6.9415528360360117</v>
          </cell>
          <cell r="BE2706">
            <v>0.84015549010132784</v>
          </cell>
          <cell r="BG2706">
            <v>-9.9</v>
          </cell>
          <cell r="BO2706">
            <v>3.76</v>
          </cell>
          <cell r="BP2706">
            <v>61.74</v>
          </cell>
          <cell r="BQ2706">
            <v>0.54</v>
          </cell>
          <cell r="BR2706">
            <v>17.07</v>
          </cell>
          <cell r="BS2706">
            <v>3.4990999999999999</v>
          </cell>
          <cell r="BT2706">
            <v>0.03</v>
          </cell>
          <cell r="BU2706">
            <v>2.41</v>
          </cell>
          <cell r="BV2706">
            <v>5.26</v>
          </cell>
          <cell r="BW2706">
            <v>4.17</v>
          </cell>
          <cell r="BX2706">
            <v>1.59</v>
          </cell>
          <cell r="CA2706">
            <v>0.06</v>
          </cell>
          <cell r="CR2706">
            <v>96.369100000000003</v>
          </cell>
          <cell r="CT2706">
            <v>64.06617888929128</v>
          </cell>
          <cell r="CU2706">
            <v>0.56034558795298495</v>
          </cell>
          <cell r="CV2706">
            <v>17.713146641402691</v>
          </cell>
          <cell r="CW2706">
            <v>3.6309356422338692</v>
          </cell>
          <cell r="CX2706">
            <v>3.1130310441832496E-2</v>
          </cell>
          <cell r="CY2706">
            <v>2.5008016054938773</v>
          </cell>
          <cell r="CZ2706">
            <v>5.4581810974679641</v>
          </cell>
          <cell r="DA2706">
            <v>4.327113151414717</v>
          </cell>
          <cell r="DB2706">
            <v>1.6499064534171222</v>
          </cell>
          <cell r="DC2706">
            <v>0</v>
          </cell>
          <cell r="DD2706">
            <v>6.2260620883664991E-2</v>
          </cell>
          <cell r="DE2706">
            <v>0.4078455263914979</v>
          </cell>
          <cell r="DF2706">
            <v>0.19685734499558269</v>
          </cell>
          <cell r="DH2706">
            <v>7.6738609112709841E-2</v>
          </cell>
          <cell r="EA2706">
            <v>0.98148148148148151</v>
          </cell>
          <cell r="EM2706">
            <v>3.166666666666667</v>
          </cell>
        </row>
        <row r="2707">
          <cell r="D2707" t="str">
            <v>B5</v>
          </cell>
          <cell r="E2707" t="str">
            <v>Blatter &amp; Carmichael 2001</v>
          </cell>
          <cell r="F2707" t="str">
            <v>z342-12</v>
          </cell>
          <cell r="J2707">
            <v>950</v>
          </cell>
          <cell r="K2707">
            <v>1223</v>
          </cell>
          <cell r="L2707">
            <v>8.1766148814390842</v>
          </cell>
          <cell r="M2707">
            <v>0.1069</v>
          </cell>
          <cell r="O2707">
            <v>9.8887838310503406E-2</v>
          </cell>
          <cell r="P2707">
            <v>0.82163052334737974</v>
          </cell>
          <cell r="Q2707">
            <v>1.9209874427807461E-2</v>
          </cell>
          <cell r="R2707">
            <v>44.269647161405452</v>
          </cell>
          <cell r="T2707">
            <v>51.81</v>
          </cell>
          <cell r="U2707">
            <v>3</v>
          </cell>
          <cell r="V2707">
            <v>1.5081169570862507</v>
          </cell>
          <cell r="W2707">
            <v>4.5624505482911557</v>
          </cell>
          <cell r="X2707">
            <v>6.24</v>
          </cell>
          <cell r="Y2707">
            <v>0.6</v>
          </cell>
          <cell r="Z2707">
            <v>0.09</v>
          </cell>
          <cell r="AB2707">
            <v>16.13</v>
          </cell>
          <cell r="AC2707">
            <v>0.14000000000000001</v>
          </cell>
          <cell r="AD2707">
            <v>21.69</v>
          </cell>
          <cell r="AF2707">
            <v>0.27</v>
          </cell>
          <cell r="AJ2707">
            <v>99.800567505377401</v>
          </cell>
          <cell r="AK2707">
            <v>1.9011121616894966</v>
          </cell>
          <cell r="AL2707">
            <v>0.12977856656250542</v>
          </cell>
          <cell r="AM2707">
            <v>9.8887838310503406E-2</v>
          </cell>
          <cell r="AN2707">
            <v>3.0890728252002009E-2</v>
          </cell>
          <cell r="AO2707">
            <v>5.1480755385338028E-2</v>
          </cell>
          <cell r="AP2707">
            <v>0.14001280283869921</v>
          </cell>
          <cell r="AQ2707">
            <v>0.19149355822403724</v>
          </cell>
          <cell r="AR2707">
            <v>1.6557731007987232E-2</v>
          </cell>
          <cell r="AS2707">
            <v>2.6107670849983815E-3</v>
          </cell>
          <cell r="AT2707">
            <v>0.88208451027574586</v>
          </cell>
          <cell r="AU2707">
            <v>4.3514420415220658E-3</v>
          </cell>
          <cell r="AV2707">
            <v>0.85280138868589905</v>
          </cell>
          <cell r="AW2707">
            <v>1.9209874427807461E-2</v>
          </cell>
          <cell r="AX2707">
            <v>0</v>
          </cell>
          <cell r="AY2707">
            <v>44.269647161405452</v>
          </cell>
          <cell r="AZ2707">
            <v>45.789758969108568</v>
          </cell>
          <cell r="BA2707">
            <v>7.2681839663743624</v>
          </cell>
          <cell r="BB2707">
            <v>48.065758902078628</v>
          </cell>
          <cell r="BC2707">
            <v>42.971555856392108</v>
          </cell>
          <cell r="BD2707">
            <v>8.9626852415292646</v>
          </cell>
          <cell r="BE2707">
            <v>0.82163052334737974</v>
          </cell>
          <cell r="BG2707">
            <v>-10.6</v>
          </cell>
          <cell r="BO2707">
            <v>3.81</v>
          </cell>
          <cell r="BP2707">
            <v>62.87</v>
          </cell>
          <cell r="BQ2707">
            <v>0.9</v>
          </cell>
          <cell r="BR2707">
            <v>17.010000000000002</v>
          </cell>
          <cell r="BS2707">
            <v>3.4850600000000003</v>
          </cell>
          <cell r="BT2707">
            <v>0.04</v>
          </cell>
          <cell r="BU2707">
            <v>1.93</v>
          </cell>
          <cell r="BV2707">
            <v>4.49</v>
          </cell>
          <cell r="BW2707">
            <v>4.3600000000000003</v>
          </cell>
          <cell r="BX2707">
            <v>2.06</v>
          </cell>
          <cell r="CA2707">
            <v>0.06</v>
          </cell>
          <cell r="CR2707">
            <v>97.205060000000017</v>
          </cell>
          <cell r="CT2707">
            <v>64.67770299200474</v>
          </cell>
          <cell r="CU2707">
            <v>0.92587772694137527</v>
          </cell>
          <cell r="CV2707">
            <v>17.499089039191993</v>
          </cell>
          <cell r="CW2707">
            <v>3.5852660345047886</v>
          </cell>
          <cell r="CX2707">
            <v>4.115012119739446E-2</v>
          </cell>
          <cell r="CY2707">
            <v>1.9854933477742824</v>
          </cell>
          <cell r="CZ2707">
            <v>4.6191011044075276</v>
          </cell>
          <cell r="DA2707">
            <v>4.4853632105159962</v>
          </cell>
          <cell r="DB2707">
            <v>2.1192312416658146</v>
          </cell>
          <cell r="DC2707">
            <v>0</v>
          </cell>
          <cell r="DD2707">
            <v>6.1725181796091683E-2</v>
          </cell>
          <cell r="DE2707">
            <v>0.356413410008384</v>
          </cell>
          <cell r="DF2707">
            <v>0.18269774474439385</v>
          </cell>
          <cell r="DH2707">
            <v>6.1926605504587152E-2</v>
          </cell>
          <cell r="EA2707">
            <v>0.66666666666666663</v>
          </cell>
          <cell r="EM2707">
            <v>1.5</v>
          </cell>
        </row>
        <row r="2708">
          <cell r="D2708" t="str">
            <v>B4</v>
          </cell>
          <cell r="E2708" t="str">
            <v>Baker et al 1994 CMP</v>
          </cell>
          <cell r="F2708" t="str">
            <v>82-94A</v>
          </cell>
          <cell r="G2708">
            <v>16</v>
          </cell>
          <cell r="J2708">
            <v>1149</v>
          </cell>
          <cell r="K2708">
            <v>1422</v>
          </cell>
          <cell r="L2708">
            <v>7.0323488045007032</v>
          </cell>
          <cell r="M2708">
            <v>1E-4</v>
          </cell>
          <cell r="O2708">
            <v>7.0829397887389733E-2</v>
          </cell>
          <cell r="P2708">
            <v>0.8287859025208294</v>
          </cell>
          <cell r="Q2708">
            <v>2.4842464527916355E-2</v>
          </cell>
          <cell r="R2708">
            <v>37.338435002461658</v>
          </cell>
          <cell r="T2708">
            <v>52.7</v>
          </cell>
          <cell r="U2708">
            <v>2.2000000000000002</v>
          </cell>
          <cell r="V2708">
            <v>0.76262387250182206</v>
          </cell>
          <cell r="W2708">
            <v>5.8516975834240021</v>
          </cell>
          <cell r="X2708">
            <v>6.7</v>
          </cell>
          <cell r="Y2708">
            <v>0.46</v>
          </cell>
          <cell r="Z2708">
            <v>0.7</v>
          </cell>
          <cell r="AB2708">
            <v>18.2</v>
          </cell>
          <cell r="AC2708">
            <v>0.2</v>
          </cell>
          <cell r="AD2708">
            <v>18.2</v>
          </cell>
          <cell r="AF2708">
            <v>0.35</v>
          </cell>
          <cell r="AJ2708">
            <v>99.624321455925823</v>
          </cell>
          <cell r="AK2708">
            <v>1.9291706021126103</v>
          </cell>
          <cell r="AL2708">
            <v>9.4944600465609624E-2</v>
          </cell>
          <cell r="AM2708">
            <v>7.0829397887389733E-2</v>
          </cell>
          <cell r="AN2708">
            <v>2.4115202578219891E-2</v>
          </cell>
          <cell r="AO2708">
            <v>2.5970849514685312E-2</v>
          </cell>
          <cell r="AP2708">
            <v>0.17915021149882279</v>
          </cell>
          <cell r="AQ2708">
            <v>0.2051210610135081</v>
          </cell>
          <cell r="AR2708">
            <v>1.2664069242443831E-2</v>
          </cell>
          <cell r="AS2708">
            <v>2.0257671837512321E-2</v>
          </cell>
          <cell r="AT2708">
            <v>0.99291732503973473</v>
          </cell>
          <cell r="AU2708">
            <v>6.201561224251125E-3</v>
          </cell>
          <cell r="AV2708">
            <v>0.71388064453641409</v>
          </cell>
          <cell r="AW2708">
            <v>2.4842464527916355E-2</v>
          </cell>
          <cell r="AX2708">
            <v>0</v>
          </cell>
          <cell r="AY2708">
            <v>37.338435002461658</v>
          </cell>
          <cell r="AZ2708">
            <v>51.933021699852432</v>
          </cell>
          <cell r="BA2708">
            <v>9.3701777445863321</v>
          </cell>
          <cell r="BB2708">
            <v>40.205822944034111</v>
          </cell>
          <cell r="BC2708">
            <v>48.334743143756484</v>
          </cell>
          <cell r="BD2708">
            <v>11.459433912209402</v>
          </cell>
          <cell r="BE2708">
            <v>0.8287859025208294</v>
          </cell>
          <cell r="BG2708">
            <v>-9.31</v>
          </cell>
          <cell r="BO2708">
            <v>0</v>
          </cell>
          <cell r="BP2708">
            <v>56.8</v>
          </cell>
          <cell r="BQ2708">
            <v>1.36</v>
          </cell>
          <cell r="BR2708">
            <v>14.4</v>
          </cell>
          <cell r="BS2708">
            <v>7.8</v>
          </cell>
          <cell r="BT2708">
            <v>0.16</v>
          </cell>
          <cell r="BU2708">
            <v>5.17</v>
          </cell>
          <cell r="BV2708">
            <v>8.3000000000000007</v>
          </cell>
          <cell r="BW2708">
            <v>3.61</v>
          </cell>
          <cell r="BX2708">
            <v>0.97</v>
          </cell>
          <cell r="BY2708">
            <v>0.37</v>
          </cell>
          <cell r="CR2708">
            <v>98.94</v>
          </cell>
          <cell r="CT2708">
            <v>57.408530422478272</v>
          </cell>
          <cell r="CU2708">
            <v>1.3745704467353952</v>
          </cell>
          <cell r="CV2708">
            <v>14.554275318374772</v>
          </cell>
          <cell r="CW2708">
            <v>7.8835657974530022</v>
          </cell>
          <cell r="CX2708">
            <v>0.16171417020416415</v>
          </cell>
          <cell r="CY2708">
            <v>5.2253891247220539</v>
          </cell>
          <cell r="CZ2708">
            <v>8.3889225793410169</v>
          </cell>
          <cell r="DA2708">
            <v>3.6486759652314533</v>
          </cell>
          <cell r="DB2708">
            <v>0.98039215686274517</v>
          </cell>
          <cell r="DC2708">
            <v>0.37396401859712958</v>
          </cell>
          <cell r="DD2708">
            <v>0</v>
          </cell>
          <cell r="DE2708">
            <v>0.39861218195836545</v>
          </cell>
          <cell r="DF2708">
            <v>0.56930556772384611</v>
          </cell>
          <cell r="DH2708">
            <v>9.6952908587257622E-2</v>
          </cell>
          <cell r="EA2708">
            <v>0.33823529411764702</v>
          </cell>
        </row>
        <row r="2709">
          <cell r="D2709" t="str">
            <v>B4</v>
          </cell>
          <cell r="E2709" t="str">
            <v>Baker et al 1994 CMP</v>
          </cell>
          <cell r="F2709" t="str">
            <v>82-94A</v>
          </cell>
          <cell r="G2709">
            <v>18</v>
          </cell>
          <cell r="J2709">
            <v>1140</v>
          </cell>
          <cell r="K2709">
            <v>1413</v>
          </cell>
          <cell r="L2709">
            <v>7.0771408351026182</v>
          </cell>
          <cell r="M2709">
            <v>1E-4</v>
          </cell>
          <cell r="O2709">
            <v>5.7114581815367549E-2</v>
          </cell>
          <cell r="P2709">
            <v>0.8183766252570005</v>
          </cell>
          <cell r="Q2709">
            <v>1.7769611868253071E-2</v>
          </cell>
          <cell r="R2709">
            <v>38.585557883748216</v>
          </cell>
          <cell r="T2709">
            <v>53</v>
          </cell>
          <cell r="U2709">
            <v>1.9</v>
          </cell>
          <cell r="V2709">
            <v>0.22948878936114941</v>
          </cell>
          <cell r="W2709">
            <v>6.7447288216227479</v>
          </cell>
          <cell r="X2709">
            <v>7</v>
          </cell>
          <cell r="Y2709">
            <v>0.5</v>
          </cell>
          <cell r="Z2709">
            <v>0.5</v>
          </cell>
          <cell r="AB2709">
            <v>17.7</v>
          </cell>
          <cell r="AC2709">
            <v>0.16</v>
          </cell>
          <cell r="AD2709">
            <v>18.899999999999999</v>
          </cell>
          <cell r="AF2709">
            <v>0.25</v>
          </cell>
          <cell r="AJ2709">
            <v>99.884217610983882</v>
          </cell>
          <cell r="AK2709">
            <v>1.9428854181846325</v>
          </cell>
          <cell r="AL2709">
            <v>8.2113107998992255E-2</v>
          </cell>
          <cell r="AM2709">
            <v>5.7114581815367549E-2</v>
          </cell>
          <cell r="AN2709">
            <v>2.4998526183624706E-2</v>
          </cell>
          <cell r="AO2709">
            <v>7.8261566018387185E-3</v>
          </cell>
          <cell r="AP2709">
            <v>0.20678129168560552</v>
          </cell>
          <cell r="AQ2709">
            <v>0.21460744828744424</v>
          </cell>
          <cell r="AR2709">
            <v>1.3784681887585257E-2</v>
          </cell>
          <cell r="AS2709">
            <v>1.4490147122984633E-2</v>
          </cell>
          <cell r="AT2709">
            <v>0.9669995369980009</v>
          </cell>
          <cell r="AU2709">
            <v>4.968237193427965E-3</v>
          </cell>
          <cell r="AV2709">
            <v>0.74238181045867935</v>
          </cell>
          <cell r="AW2709">
            <v>1.7769611868253071E-2</v>
          </cell>
          <cell r="AX2709">
            <v>0</v>
          </cell>
          <cell r="AY2709">
            <v>38.585557883748216</v>
          </cell>
          <cell r="AZ2709">
            <v>50.260143881139541</v>
          </cell>
          <cell r="BA2709">
            <v>10.747530970191047</v>
          </cell>
          <cell r="BB2709">
            <v>40.946644456448581</v>
          </cell>
          <cell r="BC2709">
            <v>46.099927131028181</v>
          </cell>
          <cell r="BD2709">
            <v>12.953428412523241</v>
          </cell>
          <cell r="BE2709">
            <v>0.8183766252570005</v>
          </cell>
          <cell r="BG2709">
            <v>-9.24</v>
          </cell>
          <cell r="BO2709">
            <v>0</v>
          </cell>
          <cell r="BP2709">
            <v>57.7</v>
          </cell>
          <cell r="BQ2709">
            <v>1.48</v>
          </cell>
          <cell r="BR2709">
            <v>14.44</v>
          </cell>
          <cell r="BS2709">
            <v>7.4</v>
          </cell>
          <cell r="BT2709">
            <v>0.14000000000000001</v>
          </cell>
          <cell r="BU2709">
            <v>4.46</v>
          </cell>
          <cell r="BV2709">
            <v>7.3</v>
          </cell>
          <cell r="BW2709">
            <v>4</v>
          </cell>
          <cell r="BX2709">
            <v>1.24</v>
          </cell>
          <cell r="BY2709">
            <v>0.28999999999999998</v>
          </cell>
          <cell r="CR2709">
            <v>98.45</v>
          </cell>
          <cell r="CT2709">
            <v>58.608430675469783</v>
          </cell>
          <cell r="CU2709">
            <v>1.5033011681056374</v>
          </cell>
          <cell r="CV2709">
            <v>14.667343829355001</v>
          </cell>
          <cell r="CW2709">
            <v>7.516505840528187</v>
          </cell>
          <cell r="CX2709">
            <v>0.14220416455053328</v>
          </cell>
          <cell r="CY2709">
            <v>4.5302183849669886</v>
          </cell>
          <cell r="CZ2709">
            <v>7.4149314372778061</v>
          </cell>
          <cell r="DA2709">
            <v>4.0629761300152358</v>
          </cell>
          <cell r="DB2709">
            <v>1.2595226003047231</v>
          </cell>
          <cell r="DC2709">
            <v>0.29456576942610457</v>
          </cell>
          <cell r="DD2709">
            <v>0</v>
          </cell>
          <cell r="DE2709">
            <v>0.37605396290050591</v>
          </cell>
          <cell r="DF2709">
            <v>0.5144014460501809</v>
          </cell>
          <cell r="DH2709">
            <v>6.25E-2</v>
          </cell>
          <cell r="EA2709">
            <v>0.33783783783783783</v>
          </cell>
        </row>
        <row r="2710">
          <cell r="D2710" t="str">
            <v>B4</v>
          </cell>
          <cell r="E2710" t="str">
            <v>Baker et al 1994 CMP</v>
          </cell>
          <cell r="F2710" t="str">
            <v>82-94A</v>
          </cell>
          <cell r="G2710">
            <v>15</v>
          </cell>
          <cell r="J2710">
            <v>1160</v>
          </cell>
          <cell r="K2710">
            <v>1433</v>
          </cell>
          <cell r="L2710">
            <v>6.9783670621074672</v>
          </cell>
          <cell r="M2710">
            <v>1E-4</v>
          </cell>
          <cell r="O2710">
            <v>8.4161163584403065E-2</v>
          </cell>
          <cell r="P2710">
            <v>0.84911011841452166</v>
          </cell>
          <cell r="Q2710">
            <v>2.1066440902846401E-2</v>
          </cell>
          <cell r="R2710">
            <v>40.416573977548367</v>
          </cell>
          <cell r="T2710">
            <v>52.9</v>
          </cell>
          <cell r="U2710">
            <v>2.6</v>
          </cell>
          <cell r="V2710">
            <v>1.1859069197584826</v>
          </cell>
          <cell r="W2710">
            <v>4.3808599335278275</v>
          </cell>
          <cell r="X2710">
            <v>5.7</v>
          </cell>
          <cell r="Y2710">
            <v>0.39</v>
          </cell>
          <cell r="Z2710">
            <v>0.6</v>
          </cell>
          <cell r="AB2710">
            <v>18</v>
          </cell>
          <cell r="AC2710">
            <v>0.13</v>
          </cell>
          <cell r="AD2710">
            <v>20</v>
          </cell>
          <cell r="AF2710">
            <v>0.3</v>
          </cell>
          <cell r="AJ2710">
            <v>100.4867668532863</v>
          </cell>
          <cell r="AK2710">
            <v>1.9158388364155969</v>
          </cell>
          <cell r="AL2710">
            <v>0.11101054097523337</v>
          </cell>
          <cell r="AM2710">
            <v>8.4161163584403065E-2</v>
          </cell>
          <cell r="AN2710">
            <v>2.6849377390830306E-2</v>
          </cell>
          <cell r="AO2710">
            <v>3.9954862795825719E-2</v>
          </cell>
          <cell r="AP2710">
            <v>0.13268997130830992</v>
          </cell>
          <cell r="AQ2710">
            <v>0.17264483410413564</v>
          </cell>
          <cell r="AR2710">
            <v>1.0622416658650146E-2</v>
          </cell>
          <cell r="AS2710">
            <v>1.7178530983294641E-2</v>
          </cell>
          <cell r="AT2710">
            <v>0.97153284229183468</v>
          </cell>
          <cell r="AU2710">
            <v>3.9880231699377256E-3</v>
          </cell>
          <cell r="AV2710">
            <v>0.77611753449846987</v>
          </cell>
          <cell r="AW2710">
            <v>2.1066440902846401E-2</v>
          </cell>
          <cell r="AX2710">
            <v>0</v>
          </cell>
          <cell r="AY2710">
            <v>40.416573977548367</v>
          </cell>
          <cell r="AZ2710">
            <v>50.5928899254668</v>
          </cell>
          <cell r="BA2710">
            <v>6.9098735733713168</v>
          </cell>
          <cell r="BB2710">
            <v>43.934042259637295</v>
          </cell>
          <cell r="BC2710">
            <v>47.535069379333507</v>
          </cell>
          <cell r="BD2710">
            <v>8.5308883610292092</v>
          </cell>
          <cell r="BE2710">
            <v>0.84911011841452166</v>
          </cell>
          <cell r="BG2710">
            <v>-9.0299999999999994</v>
          </cell>
          <cell r="BO2710">
            <v>0</v>
          </cell>
          <cell r="BP2710">
            <v>55.9</v>
          </cell>
          <cell r="BQ2710">
            <v>1.1100000000000001</v>
          </cell>
          <cell r="BR2710">
            <v>14.86</v>
          </cell>
          <cell r="BS2710">
            <v>7.41</v>
          </cell>
          <cell r="BT2710">
            <v>0.17</v>
          </cell>
          <cell r="BU2710">
            <v>6</v>
          </cell>
          <cell r="BV2710">
            <v>9</v>
          </cell>
          <cell r="BW2710">
            <v>3.4</v>
          </cell>
          <cell r="BX2710">
            <v>0.81</v>
          </cell>
          <cell r="BY2710">
            <v>0.28000000000000003</v>
          </cell>
          <cell r="CA2710">
            <v>0.05</v>
          </cell>
          <cell r="CR2710">
            <v>98.99</v>
          </cell>
          <cell r="CT2710">
            <v>56.470350540458632</v>
          </cell>
          <cell r="CU2710">
            <v>1.1213253864026671</v>
          </cell>
          <cell r="CV2710">
            <v>15.011617335084352</v>
          </cell>
          <cell r="CW2710">
            <v>7.4856046065259116</v>
          </cell>
          <cell r="CX2710">
            <v>0.17173451863824629</v>
          </cell>
          <cell r="CY2710">
            <v>6.0612183048792811</v>
          </cell>
          <cell r="CZ2710">
            <v>9.0918274573189208</v>
          </cell>
          <cell r="DA2710">
            <v>3.4346903727649258</v>
          </cell>
          <cell r="DB2710">
            <v>0.81826447115870293</v>
          </cell>
          <cell r="DC2710">
            <v>0.28285685422769979</v>
          </cell>
          <cell r="DD2710">
            <v>5.0510152540660672E-2</v>
          </cell>
          <cell r="DE2710">
            <v>0.447427293064877</v>
          </cell>
          <cell r="DF2710">
            <v>0.59268969818385098</v>
          </cell>
          <cell r="DH2710">
            <v>8.8235294117647065E-2</v>
          </cell>
          <cell r="EA2710">
            <v>0.35135135135135132</v>
          </cell>
          <cell r="EM2710">
            <v>12</v>
          </cell>
        </row>
        <row r="2711">
          <cell r="D2711" t="str">
            <v>B3</v>
          </cell>
          <cell r="E2711" t="str">
            <v>Baker &amp; Stolper 1994 GCA</v>
          </cell>
          <cell r="F2711">
            <v>24</v>
          </cell>
          <cell r="J2711">
            <v>1330</v>
          </cell>
          <cell r="K2711">
            <v>1603</v>
          </cell>
          <cell r="L2711">
            <v>6.2383031815346222</v>
          </cell>
          <cell r="M2711">
            <v>1</v>
          </cell>
          <cell r="O2711">
            <v>0.11009130805123046</v>
          </cell>
          <cell r="P2711">
            <v>0.91557410149414453</v>
          </cell>
          <cell r="Q2711">
            <v>2.0979609685846043E-2</v>
          </cell>
          <cell r="R2711">
            <v>32.669267964374605</v>
          </cell>
          <cell r="T2711">
            <v>52.4</v>
          </cell>
          <cell r="U2711">
            <v>4.2300000000000004</v>
          </cell>
          <cell r="V2711">
            <v>0.32701141436008785</v>
          </cell>
          <cell r="W2711">
            <v>3.1362498171745408</v>
          </cell>
          <cell r="X2711">
            <v>3.5</v>
          </cell>
          <cell r="Y2711">
            <v>0.05</v>
          </cell>
          <cell r="Z2711">
            <v>1.67</v>
          </cell>
          <cell r="AB2711">
            <v>21.3</v>
          </cell>
          <cell r="AC2711">
            <v>0.1</v>
          </cell>
          <cell r="AD2711">
            <v>15.7</v>
          </cell>
          <cell r="AF2711">
            <v>0.3</v>
          </cell>
          <cell r="AJ2711">
            <v>99.25</v>
          </cell>
          <cell r="AK2711">
            <v>1.8899086919487695</v>
          </cell>
          <cell r="AL2711">
            <v>0.17986119445191631</v>
          </cell>
          <cell r="AM2711">
            <v>0.11009130805123046</v>
          </cell>
          <cell r="AN2711">
            <v>6.9769886400685849E-2</v>
          </cell>
          <cell r="AO2711">
            <v>1.0972060338302114E-2</v>
          </cell>
          <cell r="AP2711">
            <v>9.4600975765116682E-2</v>
          </cell>
          <cell r="AQ2711">
            <v>0.1055730361034188</v>
          </cell>
          <cell r="AR2711">
            <v>1.3562350516772108E-3</v>
          </cell>
          <cell r="AS2711">
            <v>4.7616500894736284E-2</v>
          </cell>
          <cell r="AT2711">
            <v>1.1449086048600667</v>
          </cell>
          <cell r="AU2711">
            <v>3.0550657070484676E-3</v>
          </cell>
          <cell r="AV2711">
            <v>0.6067410612965205</v>
          </cell>
          <cell r="AW2711">
            <v>2.0979609685846043E-2</v>
          </cell>
          <cell r="AX2711">
            <v>0</v>
          </cell>
          <cell r="AY2711">
            <v>32.669267964374605</v>
          </cell>
          <cell r="AZ2711">
            <v>61.646274486460733</v>
          </cell>
          <cell r="BA2711">
            <v>5.0936796998011715</v>
          </cell>
          <cell r="BB2711">
            <v>35.6116632299413</v>
          </cell>
          <cell r="BC2711">
            <v>58.082147849438911</v>
          </cell>
          <cell r="BD2711">
            <v>6.3061889206197694</v>
          </cell>
          <cell r="BE2711">
            <v>0.91557410149414453</v>
          </cell>
          <cell r="BH2711" t="str">
            <v>&lt;graphite</v>
          </cell>
          <cell r="BP2711">
            <v>50.3</v>
          </cell>
          <cell r="BQ2711">
            <v>0.47</v>
          </cell>
          <cell r="BR2711">
            <v>14.7</v>
          </cell>
          <cell r="BS2711">
            <v>6.7</v>
          </cell>
          <cell r="BT2711">
            <v>0.13</v>
          </cell>
          <cell r="BU2711">
            <v>13.1</v>
          </cell>
          <cell r="BV2711">
            <v>12.8</v>
          </cell>
          <cell r="BW2711">
            <v>1.5</v>
          </cell>
          <cell r="CA2711">
            <v>0.34</v>
          </cell>
          <cell r="CR2711">
            <v>100.04</v>
          </cell>
          <cell r="CT2711">
            <v>50.279888044782091</v>
          </cell>
          <cell r="CU2711">
            <v>0.46981207516993206</v>
          </cell>
          <cell r="CV2711">
            <v>14.694122351059576</v>
          </cell>
          <cell r="CW2711">
            <v>6.6973210715713716</v>
          </cell>
          <cell r="CX2711">
            <v>0.12994802079168333</v>
          </cell>
          <cell r="CY2711">
            <v>13.094762095161936</v>
          </cell>
          <cell r="CZ2711">
            <v>12.794882047181128</v>
          </cell>
          <cell r="DA2711">
            <v>1.4994002399040385</v>
          </cell>
          <cell r="DB2711">
            <v>0</v>
          </cell>
          <cell r="DC2711">
            <v>0</v>
          </cell>
          <cell r="DD2711">
            <v>0.33986405437824874</v>
          </cell>
          <cell r="DE2711">
            <v>0.66161616161616166</v>
          </cell>
          <cell r="DF2711">
            <v>0.9714960321792786</v>
          </cell>
          <cell r="DH2711">
            <v>0.2</v>
          </cell>
          <cell r="EA2711">
            <v>0.10638297872340427</v>
          </cell>
        </row>
        <row r="2712">
          <cell r="D2712" t="str">
            <v>B3</v>
          </cell>
          <cell r="E2712" t="str">
            <v>Baker &amp; Stolper 1994 GCA</v>
          </cell>
          <cell r="F2712">
            <v>16</v>
          </cell>
          <cell r="J2712">
            <v>1300</v>
          </cell>
          <cell r="K2712">
            <v>1573</v>
          </cell>
          <cell r="L2712">
            <v>6.3572790845518119</v>
          </cell>
          <cell r="M2712">
            <v>1</v>
          </cell>
          <cell r="O2712">
            <v>0.13937295915980497</v>
          </cell>
          <cell r="P2712">
            <v>0.90843641479070081</v>
          </cell>
          <cell r="Q2712">
            <v>2.4928188487309228E-2</v>
          </cell>
          <cell r="R2712">
            <v>34.482837782677002</v>
          </cell>
          <cell r="T2712">
            <v>52.1</v>
          </cell>
          <cell r="U2712">
            <v>5.3</v>
          </cell>
          <cell r="V2712">
            <v>0.93904983481069115</v>
          </cell>
          <cell r="W2712">
            <v>2.6554506843040144</v>
          </cell>
          <cell r="X2712">
            <v>3.7</v>
          </cell>
          <cell r="Y2712">
            <v>0.13</v>
          </cell>
          <cell r="Z2712">
            <v>1.5</v>
          </cell>
          <cell r="AB2712">
            <v>20.6</v>
          </cell>
          <cell r="AC2712">
            <v>0.11</v>
          </cell>
          <cell r="AD2712">
            <v>16.600000000000001</v>
          </cell>
          <cell r="AF2712">
            <v>0.36</v>
          </cell>
          <cell r="AJ2712">
            <v>100.29450051911471</v>
          </cell>
          <cell r="AK2712">
            <v>1.860627040840195</v>
          </cell>
          <cell r="AL2712">
            <v>0.22314391329725883</v>
          </cell>
          <cell r="AM2712">
            <v>0.13937295915980497</v>
          </cell>
          <cell r="AN2712">
            <v>8.3770954137453862E-2</v>
          </cell>
          <cell r="AO2712">
            <v>3.1197944811903966E-2</v>
          </cell>
          <cell r="AP2712">
            <v>7.9311338062051873E-2</v>
          </cell>
          <cell r="AQ2712">
            <v>0.11050928287395584</v>
          </cell>
          <cell r="AR2712">
            <v>3.4915670151344051E-3</v>
          </cell>
          <cell r="AS2712">
            <v>4.2349114667488946E-2</v>
          </cell>
          <cell r="AT2712">
            <v>1.0964037341442163</v>
          </cell>
          <cell r="AU2712">
            <v>3.3275555177740986E-3</v>
          </cell>
          <cell r="AV2712">
            <v>0.63521960315666737</v>
          </cell>
          <cell r="AW2712">
            <v>2.4928188487309228E-2</v>
          </cell>
          <cell r="AX2712">
            <v>0</v>
          </cell>
          <cell r="AY2712">
            <v>34.482837782677002</v>
          </cell>
          <cell r="AZ2712">
            <v>59.518175951965659</v>
          </cell>
          <cell r="BA2712">
            <v>4.3054086982360866</v>
          </cell>
          <cell r="BB2712">
            <v>37.969814917649501</v>
          </cell>
          <cell r="BC2712">
            <v>56.645846579003511</v>
          </cell>
          <cell r="BD2712">
            <v>5.3843385033469895</v>
          </cell>
          <cell r="BE2712">
            <v>0.90843641479070081</v>
          </cell>
          <cell r="BH2712" t="str">
            <v>&lt;graphite</v>
          </cell>
          <cell r="BP2712">
            <v>50</v>
          </cell>
          <cell r="BQ2712">
            <v>0.54</v>
          </cell>
          <cell r="BR2712">
            <v>16.100000000000001</v>
          </cell>
          <cell r="BS2712">
            <v>6.5</v>
          </cell>
          <cell r="BT2712">
            <v>0.12</v>
          </cell>
          <cell r="BU2712">
            <v>12.1</v>
          </cell>
          <cell r="BV2712">
            <v>12.5</v>
          </cell>
          <cell r="BW2712">
            <v>1.9</v>
          </cell>
          <cell r="CA2712">
            <v>0.24</v>
          </cell>
          <cell r="CR2712">
            <v>100</v>
          </cell>
          <cell r="CT2712">
            <v>50</v>
          </cell>
          <cell r="CU2712">
            <v>0.54</v>
          </cell>
          <cell r="CV2712">
            <v>16.100000000000001</v>
          </cell>
          <cell r="CW2712">
            <v>6.5</v>
          </cell>
          <cell r="CX2712">
            <v>0.12</v>
          </cell>
          <cell r="CY2712">
            <v>12.1</v>
          </cell>
          <cell r="CZ2712">
            <v>12.5</v>
          </cell>
          <cell r="DA2712">
            <v>1.9</v>
          </cell>
          <cell r="DB2712">
            <v>0</v>
          </cell>
          <cell r="DC2712">
            <v>0</v>
          </cell>
          <cell r="DD2712">
            <v>0.24</v>
          </cell>
          <cell r="DE2712">
            <v>0.65053763440860213</v>
          </cell>
          <cell r="DF2712">
            <v>0.88178197852680118</v>
          </cell>
          <cell r="DH2712">
            <v>0.18947368421052632</v>
          </cell>
          <cell r="EA2712">
            <v>0.24074074074074073</v>
          </cell>
        </row>
        <row r="2713">
          <cell r="D2713" t="str">
            <v>B3</v>
          </cell>
          <cell r="E2713" t="str">
            <v>Baker &amp; Stolper 1994 GCA</v>
          </cell>
          <cell r="F2713">
            <v>15</v>
          </cell>
          <cell r="J2713">
            <v>1280</v>
          </cell>
          <cell r="K2713">
            <v>1553</v>
          </cell>
          <cell r="L2713">
            <v>6.4391500321957498</v>
          </cell>
          <cell r="M2713">
            <v>1</v>
          </cell>
          <cell r="O2713">
            <v>0.12518631255244128</v>
          </cell>
          <cell r="P2713">
            <v>0.90655923863083332</v>
          </cell>
          <cell r="Q2713">
            <v>3.0877892168369267E-2</v>
          </cell>
          <cell r="R2713">
            <v>36.385971832194038</v>
          </cell>
          <cell r="T2713">
            <v>51.8</v>
          </cell>
          <cell r="U2713">
            <v>5</v>
          </cell>
          <cell r="V2713">
            <v>0.5496766993115515</v>
          </cell>
          <cell r="W2713">
            <v>2.9885687438136248</v>
          </cell>
          <cell r="X2713">
            <v>3.6</v>
          </cell>
          <cell r="Y2713">
            <v>0.14000000000000001</v>
          </cell>
          <cell r="Z2713">
            <v>1.46</v>
          </cell>
          <cell r="AB2713">
            <v>19.600000000000001</v>
          </cell>
          <cell r="AC2713">
            <v>7.0000000000000007E-2</v>
          </cell>
          <cell r="AD2713">
            <v>17.2</v>
          </cell>
          <cell r="AF2713">
            <v>0.44</v>
          </cell>
          <cell r="AJ2713">
            <v>99.31</v>
          </cell>
          <cell r="AK2713">
            <v>1.8748136874475587</v>
          </cell>
          <cell r="AL2713">
            <v>0.21334670041868031</v>
          </cell>
          <cell r="AM2713">
            <v>0.12518631255244128</v>
          </cell>
          <cell r="AN2713">
            <v>8.8160387866239032E-2</v>
          </cell>
          <cell r="AO2713">
            <v>1.8507656194348243E-2</v>
          </cell>
          <cell r="AP2713">
            <v>9.046217749590782E-2</v>
          </cell>
          <cell r="AQ2713">
            <v>0.10896983369025606</v>
          </cell>
          <cell r="AR2713">
            <v>3.8107619145121875E-3</v>
          </cell>
          <cell r="AS2713">
            <v>4.1774636831197469E-2</v>
          </cell>
          <cell r="AT2713">
            <v>1.0572217950330689</v>
          </cell>
          <cell r="AU2713">
            <v>2.1460380389732438E-3</v>
          </cell>
          <cell r="AV2713">
            <v>0.66703865445738353</v>
          </cell>
          <cell r="AW2713">
            <v>3.0877892168369267E-2</v>
          </cell>
          <cell r="AX2713">
            <v>0</v>
          </cell>
          <cell r="AY2713">
            <v>36.385971832194038</v>
          </cell>
          <cell r="AZ2713">
            <v>57.669884942046558</v>
          </cell>
          <cell r="BA2713">
            <v>4.9345779592377932</v>
          </cell>
          <cell r="BB2713">
            <v>39.620331535171118</v>
          </cell>
          <cell r="BC2713">
            <v>54.277044202779244</v>
          </cell>
          <cell r="BD2713">
            <v>6.1026242620496349</v>
          </cell>
          <cell r="BE2713">
            <v>0.90655923863083332</v>
          </cell>
          <cell r="BH2713" t="str">
            <v>&lt;graphite</v>
          </cell>
          <cell r="BP2713">
            <v>50.9</v>
          </cell>
          <cell r="BQ2713">
            <v>0.69</v>
          </cell>
          <cell r="BR2713">
            <v>17</v>
          </cell>
          <cell r="BS2713">
            <v>6.1</v>
          </cell>
          <cell r="BT2713">
            <v>0.09</v>
          </cell>
          <cell r="BU2713">
            <v>11.1</v>
          </cell>
          <cell r="BV2713">
            <v>11.6</v>
          </cell>
          <cell r="BW2713">
            <v>2.4</v>
          </cell>
          <cell r="CA2713">
            <v>0.16</v>
          </cell>
          <cell r="CR2713">
            <v>100.04</v>
          </cell>
          <cell r="CT2713">
            <v>50.879648140743704</v>
          </cell>
          <cell r="CU2713">
            <v>0.68972411035585768</v>
          </cell>
          <cell r="CV2713">
            <v>16.993202718912436</v>
          </cell>
          <cell r="CW2713">
            <v>6.0975609756097562</v>
          </cell>
          <cell r="CX2713">
            <v>8.99640143942423E-2</v>
          </cell>
          <cell r="CY2713">
            <v>11.095561775289884</v>
          </cell>
          <cell r="CZ2713">
            <v>11.595361855257897</v>
          </cell>
          <cell r="DA2713">
            <v>2.3990403838464616</v>
          </cell>
          <cell r="DB2713">
            <v>0</v>
          </cell>
          <cell r="DC2713">
            <v>0</v>
          </cell>
          <cell r="DD2713">
            <v>0.15993602558976411</v>
          </cell>
          <cell r="DE2713">
            <v>0.64534883720930236</v>
          </cell>
          <cell r="DF2713">
            <v>0.78045230402154786</v>
          </cell>
          <cell r="DH2713">
            <v>0.18333333333333335</v>
          </cell>
          <cell r="EA2713">
            <v>0.20289855072463772</v>
          </cell>
        </row>
        <row r="2714">
          <cell r="D2714" t="str">
            <v>B3</v>
          </cell>
          <cell r="E2714" t="str">
            <v>Baker &amp; Stolper 1994 GCA</v>
          </cell>
          <cell r="F2714" t="str">
            <v>T55</v>
          </cell>
          <cell r="J2714">
            <v>1270</v>
          </cell>
          <cell r="K2714">
            <v>1543</v>
          </cell>
          <cell r="L2714">
            <v>6.4808813998703823</v>
          </cell>
          <cell r="M2714">
            <v>1</v>
          </cell>
          <cell r="O2714">
            <v>0.1471545738229989</v>
          </cell>
          <cell r="P2714">
            <v>0.90568678437625472</v>
          </cell>
          <cell r="Q2714">
            <v>3.2914426819204645E-2</v>
          </cell>
          <cell r="R2714">
            <v>36.735984136896448</v>
          </cell>
          <cell r="T2714">
            <v>51.3</v>
          </cell>
          <cell r="U2714">
            <v>5.8</v>
          </cell>
          <cell r="V2714">
            <v>0.99285353474536864</v>
          </cell>
          <cell r="W2714">
            <v>2.4956022972799019</v>
          </cell>
          <cell r="X2714">
            <v>3.6</v>
          </cell>
          <cell r="Y2714">
            <v>0.18</v>
          </cell>
          <cell r="Z2714">
            <v>1.3</v>
          </cell>
          <cell r="AB2714">
            <v>19.399999999999999</v>
          </cell>
          <cell r="AC2714">
            <v>0.09</v>
          </cell>
          <cell r="AD2714">
            <v>17.3</v>
          </cell>
          <cell r="AF2714">
            <v>0.47</v>
          </cell>
          <cell r="AJ2714">
            <v>99.44</v>
          </cell>
          <cell r="AK2714">
            <v>1.8528454261770011</v>
          </cell>
          <cell r="AL2714">
            <v>0.24696612563139073</v>
          </cell>
          <cell r="AM2714">
            <v>0.1471545738229989</v>
          </cell>
          <cell r="AN2714">
            <v>9.9811551808391824E-2</v>
          </cell>
          <cell r="AO2714">
            <v>3.3359747191209266E-2</v>
          </cell>
          <cell r="AP2714">
            <v>7.5382863910355646E-2</v>
          </cell>
          <cell r="AQ2714">
            <v>0.10874261110156491</v>
          </cell>
          <cell r="AR2714">
            <v>4.8893345479646046E-3</v>
          </cell>
          <cell r="AS2714">
            <v>3.7119032546673938E-2</v>
          </cell>
          <cell r="AT2714">
            <v>1.0442518063020854</v>
          </cell>
          <cell r="AU2714">
            <v>2.7534383308596838E-3</v>
          </cell>
          <cell r="AV2714">
            <v>0.6695177985432551</v>
          </cell>
          <cell r="AW2714">
            <v>3.2914426819204645E-2</v>
          </cell>
          <cell r="AX2714">
            <v>0</v>
          </cell>
          <cell r="AY2714">
            <v>36.735984136896448</v>
          </cell>
          <cell r="AZ2714">
            <v>57.297383093782628</v>
          </cell>
          <cell r="BA2714">
            <v>4.1362062350396744</v>
          </cell>
          <cell r="BB2714">
            <v>40.387893237755343</v>
          </cell>
          <cell r="BC2714">
            <v>54.447417510776638</v>
          </cell>
          <cell r="BD2714">
            <v>5.1646892514680136</v>
          </cell>
          <cell r="BE2714">
            <v>0.90568678437625472</v>
          </cell>
          <cell r="BH2714" t="str">
            <v>&lt;graphite</v>
          </cell>
          <cell r="BP2714">
            <v>50.2</v>
          </cell>
          <cell r="BQ2714">
            <v>0.67</v>
          </cell>
          <cell r="BR2714">
            <v>18.100000000000001</v>
          </cell>
          <cell r="BS2714">
            <v>6.1</v>
          </cell>
          <cell r="BT2714">
            <v>0.12</v>
          </cell>
          <cell r="BU2714">
            <v>10.5</v>
          </cell>
          <cell r="BV2714">
            <v>11.4</v>
          </cell>
          <cell r="BW2714">
            <v>2.8</v>
          </cell>
          <cell r="CA2714">
            <v>0.11</v>
          </cell>
          <cell r="CR2714">
            <v>100</v>
          </cell>
          <cell r="CT2714">
            <v>50.2</v>
          </cell>
          <cell r="CU2714">
            <v>0.67</v>
          </cell>
          <cell r="CV2714">
            <v>18.100000000000001</v>
          </cell>
          <cell r="CW2714">
            <v>6.1</v>
          </cell>
          <cell r="CX2714">
            <v>0.12</v>
          </cell>
          <cell r="CY2714">
            <v>10.5</v>
          </cell>
          <cell r="CZ2714">
            <v>11.4</v>
          </cell>
          <cell r="DA2714">
            <v>2.8</v>
          </cell>
          <cell r="DB2714">
            <v>0</v>
          </cell>
          <cell r="DC2714">
            <v>0</v>
          </cell>
          <cell r="DD2714">
            <v>0.11</v>
          </cell>
          <cell r="DE2714">
            <v>0.63253012048192769</v>
          </cell>
          <cell r="DF2714">
            <v>0.73387672254018865</v>
          </cell>
          <cell r="DH2714">
            <v>0.16785714285714287</v>
          </cell>
          <cell r="EA2714">
            <v>0.26865671641791045</v>
          </cell>
        </row>
        <row r="2715">
          <cell r="D2715" t="str">
            <v>B3</v>
          </cell>
          <cell r="E2715" t="str">
            <v>Baker &amp; Stolper 1994 GCA</v>
          </cell>
          <cell r="F2715">
            <v>20</v>
          </cell>
          <cell r="J2715">
            <v>1270</v>
          </cell>
          <cell r="K2715">
            <v>1543</v>
          </cell>
          <cell r="L2715">
            <v>6.4808813998703823</v>
          </cell>
          <cell r="M2715">
            <v>1</v>
          </cell>
          <cell r="O2715">
            <v>0.13140127669715707</v>
          </cell>
          <cell r="P2715">
            <v>0.91266348920848883</v>
          </cell>
          <cell r="Q2715">
            <v>3.6512057255994601E-2</v>
          </cell>
          <cell r="R2715">
            <v>37.937685325337725</v>
          </cell>
          <cell r="T2715">
            <v>51.6</v>
          </cell>
          <cell r="U2715">
            <v>5.6</v>
          </cell>
          <cell r="V2715">
            <v>0.37005239617339764</v>
          </cell>
          <cell r="W2715">
            <v>2.8283733079272553</v>
          </cell>
          <cell r="X2715">
            <v>3.24</v>
          </cell>
          <cell r="Y2715">
            <v>0.22</v>
          </cell>
          <cell r="Z2715">
            <v>1.25</v>
          </cell>
          <cell r="AB2715">
            <v>19</v>
          </cell>
          <cell r="AC2715">
            <v>0.12</v>
          </cell>
          <cell r="AD2715">
            <v>17.7</v>
          </cell>
          <cell r="AF2715">
            <v>0.52</v>
          </cell>
          <cell r="AJ2715">
            <v>99.25</v>
          </cell>
          <cell r="AK2715">
            <v>1.8685987233028429</v>
          </cell>
          <cell r="AL2715">
            <v>0.23907928238160303</v>
          </cell>
          <cell r="AM2715">
            <v>0.13140127669715707</v>
          </cell>
          <cell r="AN2715">
            <v>0.10767800568444597</v>
          </cell>
          <cell r="AO2715">
            <v>1.2466521968432787E-2</v>
          </cell>
          <cell r="AP2715">
            <v>8.5660086328834845E-2</v>
          </cell>
          <cell r="AQ2715">
            <v>9.8126608297267631E-2</v>
          </cell>
          <cell r="AR2715">
            <v>5.9916226199219283E-3</v>
          </cell>
          <cell r="AS2715">
            <v>3.5785561060428808E-2</v>
          </cell>
          <cell r="AT2715">
            <v>1.0254196315051722</v>
          </cell>
          <cell r="AU2715">
            <v>3.6809389291726333E-3</v>
          </cell>
          <cell r="AV2715">
            <v>0.68680557464759673</v>
          </cell>
          <cell r="AW2715">
            <v>3.6512057255994601E-2</v>
          </cell>
          <cell r="AX2715">
            <v>0</v>
          </cell>
          <cell r="AY2715">
            <v>37.937685325337725</v>
          </cell>
          <cell r="AZ2715">
            <v>56.642008659332468</v>
          </cell>
          <cell r="BA2715">
            <v>4.7316817452334456</v>
          </cell>
          <cell r="BB2715">
            <v>41.116189068625673</v>
          </cell>
          <cell r="BC2715">
            <v>53.059560493428492</v>
          </cell>
          <cell r="BD2715">
            <v>5.824250437945838</v>
          </cell>
          <cell r="BE2715">
            <v>0.91266348920848883</v>
          </cell>
          <cell r="BH2715" t="str">
            <v>&lt;graphite</v>
          </cell>
          <cell r="BP2715">
            <v>50.9</v>
          </cell>
          <cell r="BQ2715">
            <v>0.66</v>
          </cell>
          <cell r="BR2715">
            <v>17.899999999999999</v>
          </cell>
          <cell r="BS2715">
            <v>5.9</v>
          </cell>
          <cell r="BT2715">
            <v>0.14000000000000001</v>
          </cell>
          <cell r="BU2715">
            <v>10.4</v>
          </cell>
          <cell r="BV2715">
            <v>11.2</v>
          </cell>
          <cell r="BW2715">
            <v>2.7</v>
          </cell>
          <cell r="CA2715">
            <v>0.12</v>
          </cell>
          <cell r="CR2715">
            <v>99.92</v>
          </cell>
          <cell r="CT2715">
            <v>50.940752602081666</v>
          </cell>
          <cell r="CU2715">
            <v>0.66052842273819057</v>
          </cell>
          <cell r="CV2715">
            <v>17.914331465172136</v>
          </cell>
          <cell r="CW2715">
            <v>5.904723779023219</v>
          </cell>
          <cell r="CX2715">
            <v>0.14011208967173741</v>
          </cell>
          <cell r="CY2715">
            <v>10.408326661329063</v>
          </cell>
          <cell r="CZ2715">
            <v>11.208967173738991</v>
          </cell>
          <cell r="DA2715">
            <v>2.7021617293835067</v>
          </cell>
          <cell r="DB2715">
            <v>0</v>
          </cell>
          <cell r="DC2715">
            <v>0</v>
          </cell>
          <cell r="DD2715">
            <v>0.1200960768614892</v>
          </cell>
          <cell r="DE2715">
            <v>0.6380368098159509</v>
          </cell>
          <cell r="DF2715">
            <v>0.71537096464203542</v>
          </cell>
          <cell r="DH2715">
            <v>0.19259259259259259</v>
          </cell>
          <cell r="EA2715">
            <v>0.33333333333333331</v>
          </cell>
        </row>
        <row r="2716">
          <cell r="D2716" t="str">
            <v>B2</v>
          </cell>
          <cell r="E2716" t="str">
            <v>Bartels et al 1991 CMP. HiAlBasalt</v>
          </cell>
          <cell r="F2716" t="str">
            <v>82-72f</v>
          </cell>
          <cell r="G2716" t="str">
            <v>H235</v>
          </cell>
          <cell r="H2716" t="str">
            <v>cpx1</v>
          </cell>
          <cell r="J2716">
            <v>1293</v>
          </cell>
          <cell r="K2716">
            <v>1566</v>
          </cell>
          <cell r="L2716">
            <v>6.3856960408684547</v>
          </cell>
          <cell r="M2716">
            <v>1.1000000000000001</v>
          </cell>
          <cell r="O2716">
            <v>0.12818037378120684</v>
          </cell>
          <cell r="P2716">
            <v>0.86540306563631508</v>
          </cell>
          <cell r="Q2716">
            <v>1.9821389119926935E-2</v>
          </cell>
          <cell r="R2716">
            <v>23.414891356836556</v>
          </cell>
          <cell r="T2716">
            <v>53.1</v>
          </cell>
          <cell r="U2716">
            <v>6.22</v>
          </cell>
          <cell r="V2716">
            <v>0.18124828550845382</v>
          </cell>
          <cell r="W2716">
            <v>6.2283890038838106</v>
          </cell>
          <cell r="X2716">
            <v>6.43</v>
          </cell>
          <cell r="Y2716">
            <v>0.19</v>
          </cell>
          <cell r="Z2716">
            <v>0.06</v>
          </cell>
          <cell r="AB2716">
            <v>23.2</v>
          </cell>
          <cell r="AC2716">
            <v>0.14000000000000001</v>
          </cell>
          <cell r="AD2716">
            <v>11.4</v>
          </cell>
          <cell r="AF2716">
            <v>0.28999999999999998</v>
          </cell>
          <cell r="AJ2716">
            <v>101.00963728939226</v>
          </cell>
          <cell r="AK2716">
            <v>1.8718196262187932</v>
          </cell>
          <cell r="AL2716">
            <v>0.25849219275309876</v>
          </cell>
          <cell r="AM2716">
            <v>0.12818037378120684</v>
          </cell>
          <cell r="AN2716">
            <v>0.13031181897189192</v>
          </cell>
          <cell r="AO2716">
            <v>5.9437306774707821E-3</v>
          </cell>
          <cell r="AP2716">
            <v>0.18362027620884247</v>
          </cell>
          <cell r="AQ2716">
            <v>0.18956400688631325</v>
          </cell>
          <cell r="AR2716">
            <v>5.0370759717308089E-3</v>
          </cell>
          <cell r="AS2716">
            <v>1.6720613083096752E-3</v>
          </cell>
          <cell r="AT2716">
            <v>1.2188187901104277</v>
          </cell>
          <cell r="AU2716">
            <v>4.1803104046251715E-3</v>
          </cell>
          <cell r="AV2716">
            <v>0.43059454722677426</v>
          </cell>
          <cell r="AW2716">
            <v>1.9821389119926935E-2</v>
          </cell>
          <cell r="AX2716">
            <v>0</v>
          </cell>
          <cell r="AY2716">
            <v>23.414891356836556</v>
          </cell>
          <cell r="AZ2716">
            <v>66.276987801883891</v>
          </cell>
          <cell r="BA2716">
            <v>9.9849123636905812</v>
          </cell>
          <cell r="BB2716">
            <v>25.439663422193632</v>
          </cell>
          <cell r="BC2716">
            <v>62.239336453908209</v>
          </cell>
          <cell r="BD2716">
            <v>12.321000123898159</v>
          </cell>
          <cell r="BE2716">
            <v>0.86540306563631508</v>
          </cell>
          <cell r="BO2716">
            <v>0</v>
          </cell>
          <cell r="BP2716">
            <v>49.9</v>
          </cell>
          <cell r="BQ2716">
            <v>0.65</v>
          </cell>
          <cell r="BR2716">
            <v>17.399999999999999</v>
          </cell>
          <cell r="BS2716">
            <v>7.9</v>
          </cell>
          <cell r="BT2716">
            <v>0.1</v>
          </cell>
          <cell r="BU2716">
            <v>10.8</v>
          </cell>
          <cell r="BV2716">
            <v>11.5</v>
          </cell>
          <cell r="BW2716">
            <v>2.2999999999999998</v>
          </cell>
          <cell r="BX2716">
            <v>0.11</v>
          </cell>
          <cell r="BY2716">
            <v>0.15</v>
          </cell>
          <cell r="CR2716">
            <v>100.81</v>
          </cell>
          <cell r="CT2716">
            <v>49.499057633171311</v>
          </cell>
          <cell r="CU2716">
            <v>0.64477730383890486</v>
          </cell>
          <cell r="CV2716">
            <v>17.260192441226067</v>
          </cell>
          <cell r="CW2716">
            <v>7.8365241543497675</v>
          </cell>
          <cell r="CX2716">
            <v>9.9196508282908449E-2</v>
          </cell>
          <cell r="CY2716">
            <v>10.713222894554113</v>
          </cell>
          <cell r="CZ2716">
            <v>11.40759845253447</v>
          </cell>
          <cell r="DA2716">
            <v>2.2815196905068937</v>
          </cell>
          <cell r="DB2716">
            <v>0.10911615911119929</v>
          </cell>
          <cell r="DC2716">
            <v>0.14879476242436265</v>
          </cell>
          <cell r="DD2716">
            <v>0</v>
          </cell>
          <cell r="DE2716">
            <v>0.57754010695187163</v>
          </cell>
          <cell r="DF2716">
            <v>0.79937176713230296</v>
          </cell>
          <cell r="DH2716">
            <v>0.12608695652173912</v>
          </cell>
          <cell r="EA2716">
            <v>0.29230769230769232</v>
          </cell>
        </row>
        <row r="2717">
          <cell r="D2717" t="str">
            <v>B2</v>
          </cell>
          <cell r="E2717" t="str">
            <v>Bartels et al 1991 CMP. HiAlBasalt</v>
          </cell>
          <cell r="F2717" t="str">
            <v>Mix</v>
          </cell>
          <cell r="G2717" t="str">
            <v>H197</v>
          </cell>
          <cell r="J2717">
            <v>1325</v>
          </cell>
          <cell r="K2717">
            <v>1598</v>
          </cell>
          <cell r="L2717">
            <v>6.2578222778473087</v>
          </cell>
          <cell r="M2717">
            <v>1.5</v>
          </cell>
          <cell r="O2717">
            <v>0.17350224308843631</v>
          </cell>
          <cell r="P2717">
            <v>0.85075183801438004</v>
          </cell>
          <cell r="Q2717">
            <v>4.3840468650567954E-2</v>
          </cell>
          <cell r="R2717">
            <v>25.060870265521729</v>
          </cell>
          <cell r="T2717">
            <v>51.7</v>
          </cell>
          <cell r="U2717">
            <v>8.3800000000000008</v>
          </cell>
          <cell r="V2717">
            <v>0.77714839973103411</v>
          </cell>
          <cell r="W2717">
            <v>5.8255412683748231</v>
          </cell>
          <cell r="X2717">
            <v>6.69</v>
          </cell>
          <cell r="Y2717">
            <v>0.28000000000000003</v>
          </cell>
          <cell r="Z2717">
            <v>0.05</v>
          </cell>
          <cell r="AB2717">
            <v>21.4</v>
          </cell>
          <cell r="AC2717">
            <v>0.15</v>
          </cell>
          <cell r="AD2717">
            <v>11.7</v>
          </cell>
          <cell r="AF2717">
            <v>0.64</v>
          </cell>
          <cell r="AJ2717">
            <v>100.90268966810586</v>
          </cell>
          <cell r="AK2717">
            <v>1.8264977569115637</v>
          </cell>
          <cell r="AL2717">
            <v>0.34902793609902028</v>
          </cell>
          <cell r="AM2717">
            <v>0.17350224308843631</v>
          </cell>
          <cell r="AN2717">
            <v>0.17552569301058396</v>
          </cell>
          <cell r="AO2717">
            <v>2.5541611628954186E-2</v>
          </cell>
          <cell r="AP2717">
            <v>0.17212355796968534</v>
          </cell>
          <cell r="AQ2717">
            <v>0.19766516959863953</v>
          </cell>
          <cell r="AR2717">
            <v>7.4394710166209802E-3</v>
          </cell>
          <cell r="AS2717">
            <v>1.3964650662225276E-3</v>
          </cell>
          <cell r="AT2717">
            <v>1.1267408865220689</v>
          </cell>
          <cell r="AU2717">
            <v>4.4888064427787283E-3</v>
          </cell>
          <cell r="AV2717">
            <v>0.44290303969251776</v>
          </cell>
          <cell r="AW2717">
            <v>4.3840468650567954E-2</v>
          </cell>
          <cell r="AX2717">
            <v>0</v>
          </cell>
          <cell r="AY2717">
            <v>25.060870265521729</v>
          </cell>
          <cell r="AZ2717">
            <v>63.754602360805464</v>
          </cell>
          <cell r="BA2717">
            <v>9.7393013127951331</v>
          </cell>
          <cell r="BB2717">
            <v>27.470674503499907</v>
          </cell>
          <cell r="BC2717">
            <v>60.404277474375625</v>
          </cell>
          <cell r="BD2717">
            <v>12.12504802212446</v>
          </cell>
          <cell r="BE2717">
            <v>0.85075183801438004</v>
          </cell>
          <cell r="BO2717">
            <v>0</v>
          </cell>
          <cell r="BP2717">
            <v>47.2</v>
          </cell>
          <cell r="BQ2717">
            <v>0.84</v>
          </cell>
          <cell r="BR2717">
            <v>19.3</v>
          </cell>
          <cell r="BS2717">
            <v>10.8</v>
          </cell>
          <cell r="BT2717">
            <v>0.16</v>
          </cell>
          <cell r="BU2717">
            <v>6.28</v>
          </cell>
          <cell r="BV2717">
            <v>8.61</v>
          </cell>
          <cell r="BW2717">
            <v>4.9800000000000004</v>
          </cell>
          <cell r="BX2717">
            <v>0.23</v>
          </cell>
          <cell r="BY2717">
            <v>0.11</v>
          </cell>
          <cell r="CR2717">
            <v>98.51</v>
          </cell>
          <cell r="CT2717">
            <v>47.913917368795047</v>
          </cell>
          <cell r="CU2717">
            <v>0.85270530910567455</v>
          </cell>
          <cell r="CV2717">
            <v>19.591919602070856</v>
          </cell>
          <cell r="CW2717">
            <v>10.963353974215815</v>
          </cell>
          <cell r="CX2717">
            <v>0.16242005887727134</v>
          </cell>
          <cell r="CY2717">
            <v>6.3749873109328998</v>
          </cell>
          <cell r="CZ2717">
            <v>8.740229418333163</v>
          </cell>
          <cell r="DA2717">
            <v>5.0553243325550712</v>
          </cell>
          <cell r="DB2717">
            <v>0.23347883463607755</v>
          </cell>
          <cell r="DC2717">
            <v>0.11166379047812404</v>
          </cell>
          <cell r="DD2717">
            <v>0</v>
          </cell>
          <cell r="DE2717">
            <v>0.36768149882903983</v>
          </cell>
          <cell r="DF2717">
            <v>0.6470229912878529</v>
          </cell>
          <cell r="DH2717">
            <v>0.12851405622489959</v>
          </cell>
          <cell r="EA2717">
            <v>0.33333333333333337</v>
          </cell>
        </row>
        <row r="2718">
          <cell r="D2718" t="str">
            <v>B2</v>
          </cell>
          <cell r="E2718" t="str">
            <v>Bartels et al 1991 CMP. HiAlBasalt</v>
          </cell>
          <cell r="F2718" t="str">
            <v>Mix</v>
          </cell>
          <cell r="G2718" t="str">
            <v>H142</v>
          </cell>
          <cell r="J2718">
            <v>1270</v>
          </cell>
          <cell r="K2718">
            <v>1543</v>
          </cell>
          <cell r="L2718">
            <v>6.4808813998703823</v>
          </cell>
          <cell r="M2718">
            <v>1</v>
          </cell>
          <cell r="O2718">
            <v>0.13423298568993247</v>
          </cell>
          <cell r="P2718">
            <v>0.82991083938735599</v>
          </cell>
          <cell r="Q2718">
            <v>2.7989392537782879E-2</v>
          </cell>
          <cell r="R2718">
            <v>26.331567995659039</v>
          </cell>
          <cell r="T2718">
            <v>51.7</v>
          </cell>
          <cell r="U2718">
            <v>6.3</v>
          </cell>
          <cell r="V2718">
            <v>0.1870999224275513</v>
          </cell>
          <cell r="W2718">
            <v>7.3518799528058381</v>
          </cell>
          <cell r="X2718">
            <v>7.56</v>
          </cell>
          <cell r="Y2718">
            <v>0.35</v>
          </cell>
          <cell r="Z2718">
            <v>0.11</v>
          </cell>
          <cell r="AB2718">
            <v>20.7</v>
          </cell>
          <cell r="AC2718">
            <v>0.15</v>
          </cell>
          <cell r="AD2718">
            <v>12.4</v>
          </cell>
          <cell r="AF2718">
            <v>0.4</v>
          </cell>
          <cell r="AJ2718">
            <v>99.648979875233394</v>
          </cell>
          <cell r="AK2718">
            <v>1.8657670143100675</v>
          </cell>
          <cell r="AL2718">
            <v>0.26803714754130387</v>
          </cell>
          <cell r="AM2718">
            <v>0.13423298568993247</v>
          </cell>
          <cell r="AN2718">
            <v>0.13380416185137139</v>
          </cell>
          <cell r="AO2718">
            <v>6.2813965967123409E-3</v>
          </cell>
          <cell r="AP2718">
            <v>0.22189152048354252</v>
          </cell>
          <cell r="AQ2718">
            <v>0.22817291708025486</v>
          </cell>
          <cell r="AR2718">
            <v>9.4992722918789164E-3</v>
          </cell>
          <cell r="AS2718">
            <v>3.1382751958698592E-3</v>
          </cell>
          <cell r="AT2718">
            <v>1.1133171358919569</v>
          </cell>
          <cell r="AU2718">
            <v>4.5853146892008865E-3</v>
          </cell>
          <cell r="AV2718">
            <v>0.47949353046168514</v>
          </cell>
          <cell r="AW2718">
            <v>2.7989392537782879E-2</v>
          </cell>
          <cell r="AX2718">
            <v>0</v>
          </cell>
          <cell r="AY2718">
            <v>26.331567995659039</v>
          </cell>
          <cell r="AZ2718">
            <v>61.138230241072968</v>
          </cell>
          <cell r="BA2718">
            <v>12.185256501056061</v>
          </cell>
          <cell r="BB2718">
            <v>28.308952873480713</v>
          </cell>
          <cell r="BC2718">
            <v>56.812372377929464</v>
          </cell>
          <cell r="BD2718">
            <v>14.878674748589818</v>
          </cell>
          <cell r="BE2718">
            <v>0.82991083938735599</v>
          </cell>
          <cell r="BO2718">
            <v>0</v>
          </cell>
          <cell r="BP2718">
            <v>48.9</v>
          </cell>
          <cell r="BQ2718">
            <v>0.81</v>
          </cell>
          <cell r="BR2718">
            <v>17.5</v>
          </cell>
          <cell r="BS2718">
            <v>10.8</v>
          </cell>
          <cell r="BT2718">
            <v>0.11</v>
          </cell>
          <cell r="BU2718">
            <v>8.52</v>
          </cell>
          <cell r="BV2718">
            <v>10.5</v>
          </cell>
          <cell r="BW2718">
            <v>2.99</v>
          </cell>
          <cell r="BX2718">
            <v>0.15</v>
          </cell>
          <cell r="CR2718">
            <v>100.28</v>
          </cell>
          <cell r="CT2718">
            <v>48.763462305544479</v>
          </cell>
          <cell r="CU2718">
            <v>0.80773833266852813</v>
          </cell>
          <cell r="CV2718">
            <v>17.451136816912644</v>
          </cell>
          <cell r="CW2718">
            <v>10.769844435580374</v>
          </cell>
          <cell r="CX2718">
            <v>0.10969285999202234</v>
          </cell>
          <cell r="CY2718">
            <v>8.4962106102911843</v>
          </cell>
          <cell r="CZ2718">
            <v>10.470682090147587</v>
          </cell>
          <cell r="DA2718">
            <v>2.9816513761467891</v>
          </cell>
          <cell r="DB2718">
            <v>0.1495811727163941</v>
          </cell>
          <cell r="DC2718">
            <v>0</v>
          </cell>
          <cell r="DD2718">
            <v>0</v>
          </cell>
          <cell r="DE2718">
            <v>0.44099378881987578</v>
          </cell>
          <cell r="DF2718">
            <v>0.7757955485439707</v>
          </cell>
          <cell r="DH2718">
            <v>0.13377926421404682</v>
          </cell>
          <cell r="EA2718">
            <v>0.43209876543209869</v>
          </cell>
        </row>
        <row r="2719">
          <cell r="D2719" t="str">
            <v>B2</v>
          </cell>
          <cell r="E2719" t="str">
            <v>Bartels et al 1991 CMP. HiAlBasalt</v>
          </cell>
          <cell r="F2719" t="str">
            <v>Mix</v>
          </cell>
          <cell r="G2719" t="str">
            <v>H203</v>
          </cell>
          <cell r="J2719">
            <v>1355</v>
          </cell>
          <cell r="K2719">
            <v>1628</v>
          </cell>
          <cell r="L2719">
            <v>6.1425061425061429</v>
          </cell>
          <cell r="M2719">
            <v>1.5</v>
          </cell>
          <cell r="O2719">
            <v>0.21642672272612806</v>
          </cell>
          <cell r="P2719">
            <v>0.83359437541331671</v>
          </cell>
          <cell r="Q2719">
            <v>6.1680378747191011E-2</v>
          </cell>
          <cell r="R2719">
            <v>26.751613882632469</v>
          </cell>
          <cell r="T2719">
            <v>49.9</v>
          </cell>
          <cell r="U2719">
            <v>11</v>
          </cell>
          <cell r="V2719">
            <v>0.28590526272726252</v>
          </cell>
          <cell r="W2719">
            <v>6.5119741237739017</v>
          </cell>
          <cell r="X2719">
            <v>6.83</v>
          </cell>
          <cell r="Y2719">
            <v>0.4</v>
          </cell>
          <cell r="AB2719">
            <v>19.2</v>
          </cell>
          <cell r="AC2719">
            <v>0.18</v>
          </cell>
          <cell r="AD2719">
            <v>11.7</v>
          </cell>
          <cell r="AF2719">
            <v>0.89</v>
          </cell>
          <cell r="AJ2719">
            <v>100.06787938650116</v>
          </cell>
          <cell r="AK2719">
            <v>1.7835732772738719</v>
          </cell>
          <cell r="AL2719">
            <v>0.46352233623427225</v>
          </cell>
          <cell r="AM2719">
            <v>0.21642672272612806</v>
          </cell>
          <cell r="AN2719">
            <v>0.24709561350814419</v>
          </cell>
          <cell r="AO2719">
            <v>9.5066674141577323E-3</v>
          </cell>
          <cell r="AP2719">
            <v>0.19466080225597532</v>
          </cell>
          <cell r="AQ2719">
            <v>0.20416746967013305</v>
          </cell>
          <cell r="AR2719">
            <v>1.0752410275508412E-2</v>
          </cell>
          <cell r="AS2719">
            <v>0</v>
          </cell>
          <cell r="AT2719">
            <v>1.0227590250156215</v>
          </cell>
          <cell r="AU2719">
            <v>5.4497168234551013E-3</v>
          </cell>
          <cell r="AV2719">
            <v>0.44809538595994686</v>
          </cell>
          <cell r="AW2719">
            <v>6.1680378747191011E-2</v>
          </cell>
          <cell r="AX2719">
            <v>0</v>
          </cell>
          <cell r="AY2719">
            <v>26.751613882632469</v>
          </cell>
          <cell r="AZ2719">
            <v>61.059442675540453</v>
          </cell>
          <cell r="BA2719">
            <v>11.621388622155543</v>
          </cell>
          <cell r="BB2719">
            <v>28.850014379897569</v>
          </cell>
          <cell r="BC2719">
            <v>56.915670984717693</v>
          </cell>
          <cell r="BD2719">
            <v>14.23431463538474</v>
          </cell>
          <cell r="BE2719">
            <v>0.83359437541331671</v>
          </cell>
          <cell r="BO2719">
            <v>0</v>
          </cell>
          <cell r="BP2719">
            <v>47.4</v>
          </cell>
          <cell r="BQ2719">
            <v>0.8</v>
          </cell>
          <cell r="BR2719">
            <v>17.8</v>
          </cell>
          <cell r="BS2719">
            <v>9.99</v>
          </cell>
          <cell r="BT2719">
            <v>0.16</v>
          </cell>
          <cell r="BU2719">
            <v>9.32</v>
          </cell>
          <cell r="BV2719">
            <v>8.61</v>
          </cell>
          <cell r="BW2719">
            <v>4.4400000000000004</v>
          </cell>
          <cell r="BX2719">
            <v>0.21</v>
          </cell>
          <cell r="BY2719">
            <v>0.13</v>
          </cell>
          <cell r="CA2719">
            <v>0.02</v>
          </cell>
          <cell r="CR2719">
            <v>98.88</v>
          </cell>
          <cell r="CT2719">
            <v>47.936893203883493</v>
          </cell>
          <cell r="CU2719">
            <v>0.80906148867313921</v>
          </cell>
          <cell r="CV2719">
            <v>18.001618122977348</v>
          </cell>
          <cell r="CW2719">
            <v>10.103155339805825</v>
          </cell>
          <cell r="CX2719">
            <v>0.16181229773462782</v>
          </cell>
          <cell r="CY2719">
            <v>9.4255663430420711</v>
          </cell>
          <cell r="CZ2719">
            <v>8.7075242718446599</v>
          </cell>
          <cell r="DA2719">
            <v>4.4902912621359228</v>
          </cell>
          <cell r="DB2719">
            <v>0.21237864077669902</v>
          </cell>
          <cell r="DC2719">
            <v>0.13147249190938512</v>
          </cell>
          <cell r="DD2719">
            <v>2.0226537216828478E-2</v>
          </cell>
          <cell r="DE2719">
            <v>0.48265147591921281</v>
          </cell>
          <cell r="DF2719">
            <v>0.78353009283654951</v>
          </cell>
          <cell r="DH2719">
            <v>0.20045045045045043</v>
          </cell>
          <cell r="EA2719">
            <v>0.5</v>
          </cell>
        </row>
        <row r="2720">
          <cell r="D2720" t="str">
            <v>B2</v>
          </cell>
          <cell r="E2720" t="str">
            <v>Bartels et al 1991 CMP. HiAlBasalt</v>
          </cell>
          <cell r="F2720" t="str">
            <v>Mix</v>
          </cell>
          <cell r="G2720" t="str">
            <v>H192</v>
          </cell>
          <cell r="J2720">
            <v>1340</v>
          </cell>
          <cell r="K2720">
            <v>1613</v>
          </cell>
          <cell r="L2720">
            <v>6.1996280223186613</v>
          </cell>
          <cell r="M2720">
            <v>1.5</v>
          </cell>
          <cell r="O2720">
            <v>0.16504198335050901</v>
          </cell>
          <cell r="P2720">
            <v>0.83864416275649556</v>
          </cell>
          <cell r="Q2720">
            <v>3.8687756353605968E-2</v>
          </cell>
          <cell r="R2720">
            <v>27.2331705879662</v>
          </cell>
          <cell r="T2720">
            <v>51.5</v>
          </cell>
          <cell r="U2720">
            <v>8.1</v>
          </cell>
          <cell r="V2720">
            <v>5.6573401747831542E-2</v>
          </cell>
          <cell r="W2720">
            <v>6.8970707433283298</v>
          </cell>
          <cell r="X2720">
            <v>6.96</v>
          </cell>
          <cell r="Y2720">
            <v>0.45</v>
          </cell>
          <cell r="Z2720">
            <v>0.09</v>
          </cell>
          <cell r="AB2720">
            <v>20.3</v>
          </cell>
          <cell r="AC2720">
            <v>0.17</v>
          </cell>
          <cell r="AD2720">
            <v>12.6</v>
          </cell>
          <cell r="AF2720">
            <v>0.56000000000000005</v>
          </cell>
          <cell r="AJ2720">
            <v>100.72364414507616</v>
          </cell>
          <cell r="AK2720">
            <v>1.834958016649491</v>
          </cell>
          <cell r="AL2720">
            <v>0.34024479676253122</v>
          </cell>
          <cell r="AM2720">
            <v>0.16504198335050901</v>
          </cell>
          <cell r="AN2720">
            <v>0.17520281341202221</v>
          </cell>
          <cell r="AO2720">
            <v>1.875197159577624E-3</v>
          </cell>
          <cell r="AP2720">
            <v>0.2055223301740548</v>
          </cell>
          <cell r="AQ2720">
            <v>0.20739752733363243</v>
          </cell>
          <cell r="AR2720">
            <v>1.2058321020015446E-2</v>
          </cell>
          <cell r="AS2720">
            <v>2.5350870924858156E-3</v>
          </cell>
          <cell r="AT2720">
            <v>1.0779450476650383</v>
          </cell>
          <cell r="AU2720">
            <v>5.1307262605290805E-3</v>
          </cell>
          <cell r="AV2720">
            <v>0.48104272086267041</v>
          </cell>
          <cell r="AW2720">
            <v>3.8687756353605968E-2</v>
          </cell>
          <cell r="AX2720">
            <v>0</v>
          </cell>
          <cell r="AY2720">
            <v>27.2331705879662</v>
          </cell>
          <cell r="AZ2720">
            <v>61.025476728699829</v>
          </cell>
          <cell r="BA2720">
            <v>11.635192540132424</v>
          </cell>
          <cell r="BB2720">
            <v>29.221897553948985</v>
          </cell>
          <cell r="BC2720">
            <v>56.598427598509616</v>
          </cell>
          <cell r="BD2720">
            <v>14.179674847541394</v>
          </cell>
          <cell r="BE2720">
            <v>0.83864416275649556</v>
          </cell>
          <cell r="BO2720">
            <v>0</v>
          </cell>
          <cell r="BP2720">
            <v>48</v>
          </cell>
          <cell r="BQ2720">
            <v>0.64</v>
          </cell>
          <cell r="BR2720">
            <v>17.899999999999999</v>
          </cell>
          <cell r="BS2720">
            <v>9.07</v>
          </cell>
          <cell r="BT2720">
            <v>0.16</v>
          </cell>
          <cell r="BU2720">
            <v>9.49</v>
          </cell>
          <cell r="BV2720">
            <v>10.1</v>
          </cell>
          <cell r="BW2720">
            <v>2.99</v>
          </cell>
          <cell r="BX2720">
            <v>0.14000000000000001</v>
          </cell>
          <cell r="BY2720">
            <v>0.04</v>
          </cell>
          <cell r="CA2720">
            <v>0.03</v>
          </cell>
          <cell r="CR2720">
            <v>98.56</v>
          </cell>
          <cell r="CT2720">
            <v>48.701298701298704</v>
          </cell>
          <cell r="CU2720">
            <v>0.64935064935064934</v>
          </cell>
          <cell r="CV2720">
            <v>18.16152597402597</v>
          </cell>
          <cell r="CW2720">
            <v>9.2025162337662341</v>
          </cell>
          <cell r="CX2720">
            <v>0.16233766233766234</v>
          </cell>
          <cell r="CY2720">
            <v>9.6286525974025974</v>
          </cell>
          <cell r="CZ2720">
            <v>10.247564935064934</v>
          </cell>
          <cell r="DA2720">
            <v>3.0336850649350651</v>
          </cell>
          <cell r="DB2720">
            <v>0.14204545454545456</v>
          </cell>
          <cell r="DC2720">
            <v>4.0584415584415584E-2</v>
          </cell>
          <cell r="DD2720">
            <v>3.0438311688311688E-2</v>
          </cell>
          <cell r="DE2720">
            <v>0.51131465517241381</v>
          </cell>
          <cell r="DF2720">
            <v>0.75613061362243195</v>
          </cell>
          <cell r="DH2720">
            <v>0.18729096989966557</v>
          </cell>
          <cell r="EA2720">
            <v>0.703125</v>
          </cell>
          <cell r="EM2720">
            <v>3</v>
          </cell>
        </row>
        <row r="2721">
          <cell r="D2721" t="str">
            <v>B2</v>
          </cell>
          <cell r="E2721" t="str">
            <v>Bartels et al 1991 CMP. HiAlBasalt</v>
          </cell>
          <cell r="F2721" t="str">
            <v>82-72f</v>
          </cell>
          <cell r="G2721" t="str">
            <v>H225</v>
          </cell>
          <cell r="H2721" t="str">
            <v>cpx1</v>
          </cell>
          <cell r="J2721">
            <v>1285</v>
          </cell>
          <cell r="K2721">
            <v>1558</v>
          </cell>
          <cell r="L2721">
            <v>6.4184852374839538</v>
          </cell>
          <cell r="M2721">
            <v>1.1000000000000001</v>
          </cell>
          <cell r="O2721">
            <v>0.11308322321349129</v>
          </cell>
          <cell r="P2721">
            <v>0.85648677481064051</v>
          </cell>
          <cell r="Q2721">
            <v>2.8302666043648422E-2</v>
          </cell>
          <cell r="R2721">
            <v>28.072556724148111</v>
          </cell>
          <cell r="T2721">
            <v>53</v>
          </cell>
          <cell r="U2721">
            <v>5.68</v>
          </cell>
          <cell r="V2721">
            <v>0.10303934592809118</v>
          </cell>
          <cell r="W2721">
            <v>6.2453844872879971</v>
          </cell>
          <cell r="X2721">
            <v>6.36</v>
          </cell>
          <cell r="Y2721">
            <v>0.21</v>
          </cell>
          <cell r="Z2721">
            <v>0.05</v>
          </cell>
          <cell r="AB2721">
            <v>21.3</v>
          </cell>
          <cell r="AC2721">
            <v>0.16</v>
          </cell>
          <cell r="AD2721">
            <v>13.5</v>
          </cell>
          <cell r="AF2721">
            <v>0.41</v>
          </cell>
          <cell r="AJ2721">
            <v>100.65842383321609</v>
          </cell>
          <cell r="AK2721">
            <v>1.8869167767865087</v>
          </cell>
          <cell r="AL2721">
            <v>0.23840358530735262</v>
          </cell>
          <cell r="AM2721">
            <v>0.11308322321349129</v>
          </cell>
          <cell r="AN2721">
            <v>0.12532036209386133</v>
          </cell>
          <cell r="AO2721">
            <v>3.4126811158010639E-3</v>
          </cell>
          <cell r="AP2721">
            <v>0.18595655331777108</v>
          </cell>
          <cell r="AQ2721">
            <v>0.18936923443357215</v>
          </cell>
          <cell r="AR2721">
            <v>5.6227865290554872E-3</v>
          </cell>
          <cell r="AS2721">
            <v>1.4072729893671054E-3</v>
          </cell>
          <cell r="AT2721">
            <v>1.1301553890546654</v>
          </cell>
          <cell r="AU2721">
            <v>4.8251173350682235E-3</v>
          </cell>
          <cell r="AV2721">
            <v>0.5149971715207613</v>
          </cell>
          <cell r="AW2721">
            <v>2.8302666043648422E-2</v>
          </cell>
          <cell r="AX2721">
            <v>0</v>
          </cell>
          <cell r="AY2721">
            <v>28.072556724148111</v>
          </cell>
          <cell r="AZ2721">
            <v>61.604903911709691</v>
          </cell>
          <cell r="BA2721">
            <v>10.136513712929693</v>
          </cell>
          <cell r="BB2721">
            <v>30.240016658286091</v>
          </cell>
          <cell r="BC2721">
            <v>57.35857063467261</v>
          </cell>
          <cell r="BD2721">
            <v>12.401412707041287</v>
          </cell>
          <cell r="BE2721">
            <v>0.85648677481064051</v>
          </cell>
          <cell r="BO2721">
            <v>0</v>
          </cell>
          <cell r="BP2721">
            <v>47.6</v>
          </cell>
          <cell r="BQ2721">
            <v>0.8</v>
          </cell>
          <cell r="BR2721">
            <v>18.3</v>
          </cell>
          <cell r="BS2721">
            <v>9.43</v>
          </cell>
          <cell r="BT2721">
            <v>0.14000000000000001</v>
          </cell>
          <cell r="BU2721">
            <v>9.31</v>
          </cell>
          <cell r="BV2721">
            <v>11.1</v>
          </cell>
          <cell r="BW2721">
            <v>2.7</v>
          </cell>
          <cell r="BX2721">
            <v>0.11</v>
          </cell>
          <cell r="BY2721">
            <v>0.06</v>
          </cell>
          <cell r="CR2721">
            <v>99.55</v>
          </cell>
          <cell r="CT2721">
            <v>47.815168257157204</v>
          </cell>
          <cell r="CU2721">
            <v>0.80361627322953288</v>
          </cell>
          <cell r="CV2721">
            <v>18.382722250125564</v>
          </cell>
          <cell r="CW2721">
            <v>9.4726268206931188</v>
          </cell>
          <cell r="CX2721">
            <v>0.14063284781516827</v>
          </cell>
          <cell r="CY2721">
            <v>9.352084379708689</v>
          </cell>
          <cell r="CZ2721">
            <v>11.150175791059768</v>
          </cell>
          <cell r="DA2721">
            <v>2.7122049221496733</v>
          </cell>
          <cell r="DB2721">
            <v>0.11049723756906077</v>
          </cell>
          <cell r="DC2721">
            <v>6.0271220492214964E-2</v>
          </cell>
          <cell r="DD2721">
            <v>0</v>
          </cell>
          <cell r="DE2721">
            <v>0.49679829242262541</v>
          </cell>
          <cell r="DF2721">
            <v>0.77726175419949151</v>
          </cell>
          <cell r="DH2721">
            <v>0.15185185185185182</v>
          </cell>
          <cell r="EA2721">
            <v>0.26250000000000001</v>
          </cell>
        </row>
        <row r="2722">
          <cell r="D2722" t="str">
            <v>B2</v>
          </cell>
          <cell r="E2722" t="str">
            <v>Bartels et al 1991 CMP. HiAlBasalt</v>
          </cell>
          <cell r="F2722" t="str">
            <v>79-35g</v>
          </cell>
          <cell r="G2722" t="str">
            <v>H136</v>
          </cell>
          <cell r="J2722">
            <v>1275</v>
          </cell>
          <cell r="K2722">
            <v>1548</v>
          </cell>
          <cell r="L2722">
            <v>6.4599483204134369</v>
          </cell>
          <cell r="M2722">
            <v>1.5</v>
          </cell>
          <cell r="O2722">
            <v>0.21390226443057281</v>
          </cell>
          <cell r="P2722">
            <v>0.73263720115830189</v>
          </cell>
          <cell r="Q2722">
            <v>7.1093206878885734E-2</v>
          </cell>
          <cell r="R2722">
            <v>29.098615118706988</v>
          </cell>
          <cell r="T2722">
            <v>49.2</v>
          </cell>
          <cell r="U2722">
            <v>9.8000000000000007</v>
          </cell>
          <cell r="V2722">
            <v>1.2691176743234531</v>
          </cell>
          <cell r="W2722">
            <v>9.1883006959694615</v>
          </cell>
          <cell r="X2722">
            <v>10.6</v>
          </cell>
          <cell r="Y2722">
            <v>0.66</v>
          </cell>
          <cell r="Z2722">
            <v>0.02</v>
          </cell>
          <cell r="AB2722">
            <v>16.3</v>
          </cell>
          <cell r="AC2722">
            <v>0.23</v>
          </cell>
          <cell r="AD2722">
            <v>12.7</v>
          </cell>
          <cell r="AF2722">
            <v>1.01</v>
          </cell>
          <cell r="AJ2722">
            <v>100.37741837029292</v>
          </cell>
          <cell r="AK2722">
            <v>1.7860977355694272</v>
          </cell>
          <cell r="AL2722">
            <v>0.41942446884808515</v>
          </cell>
          <cell r="AM2722">
            <v>0.21390226443057281</v>
          </cell>
          <cell r="AN2722">
            <v>0.20552220441751234</v>
          </cell>
          <cell r="AO2722">
            <v>4.2860550938256026E-2</v>
          </cell>
          <cell r="AP2722">
            <v>0.27896566137790879</v>
          </cell>
          <cell r="AQ2722">
            <v>0.32182621231616482</v>
          </cell>
          <cell r="AR2722">
            <v>1.8019364788821934E-2</v>
          </cell>
          <cell r="AS2722">
            <v>5.7398637604576459E-4</v>
          </cell>
          <cell r="AT2722">
            <v>0.88187981451486697</v>
          </cell>
          <cell r="AU2722">
            <v>7.0725979855827967E-3</v>
          </cell>
          <cell r="AV2722">
            <v>0.49401261272212005</v>
          </cell>
          <cell r="AW2722">
            <v>7.1093206878885734E-2</v>
          </cell>
          <cell r="AX2722">
            <v>0</v>
          </cell>
          <cell r="AY2722">
            <v>29.098615118706988</v>
          </cell>
          <cell r="AZ2722">
            <v>51.944992177678053</v>
          </cell>
          <cell r="BA2722">
            <v>16.43179587468828</v>
          </cell>
          <cell r="BB2722">
            <v>31.403987517618994</v>
          </cell>
          <cell r="BC2722">
            <v>48.455060343440195</v>
          </cell>
          <cell r="BD2722">
            <v>20.140952138940818</v>
          </cell>
          <cell r="BE2722">
            <v>0.73263720115830189</v>
          </cell>
          <cell r="BO2722">
            <v>0</v>
          </cell>
          <cell r="BP2722">
            <v>47.9</v>
          </cell>
          <cell r="BQ2722">
            <v>1.53</v>
          </cell>
          <cell r="BR2722">
            <v>18.100000000000001</v>
          </cell>
          <cell r="BS2722">
            <v>13.8</v>
          </cell>
          <cell r="BT2722">
            <v>0.16</v>
          </cell>
          <cell r="BU2722">
            <v>5.31</v>
          </cell>
          <cell r="BV2722">
            <v>7.04</v>
          </cell>
          <cell r="BW2722">
            <v>5.65</v>
          </cell>
          <cell r="BX2722">
            <v>0.47</v>
          </cell>
          <cell r="BY2722">
            <v>0.24</v>
          </cell>
          <cell r="CR2722">
            <v>100.2</v>
          </cell>
          <cell r="CT2722">
            <v>47.80439121756487</v>
          </cell>
          <cell r="CU2722">
            <v>1.5269461077844311</v>
          </cell>
          <cell r="CV2722">
            <v>18.063872255489024</v>
          </cell>
          <cell r="CW2722">
            <v>13.77245508982036</v>
          </cell>
          <cell r="CX2722">
            <v>0.15968063872255489</v>
          </cell>
          <cell r="CY2722">
            <v>5.2994011976047908</v>
          </cell>
          <cell r="CZ2722">
            <v>7.0259481037924152</v>
          </cell>
          <cell r="DA2722">
            <v>5.6387225548902196</v>
          </cell>
          <cell r="DB2722">
            <v>0.46906187624750501</v>
          </cell>
          <cell r="DC2722">
            <v>0.23952095808383234</v>
          </cell>
          <cell r="DD2722">
            <v>0</v>
          </cell>
          <cell r="DE2722">
            <v>0.27786499215070642</v>
          </cell>
          <cell r="DF2722">
            <v>0.70979759022441113</v>
          </cell>
          <cell r="DH2722">
            <v>0.17876106194690264</v>
          </cell>
          <cell r="EA2722">
            <v>0.43137254901960786</v>
          </cell>
        </row>
        <row r="2723">
          <cell r="D2723" t="str">
            <v>B2</v>
          </cell>
          <cell r="E2723" t="str">
            <v>Bartels et al 1991 CMP. HiAlBasalt</v>
          </cell>
          <cell r="F2723" t="str">
            <v>Mix</v>
          </cell>
          <cell r="G2723" t="str">
            <v>H141</v>
          </cell>
          <cell r="J2723">
            <v>1280</v>
          </cell>
          <cell r="K2723">
            <v>1553</v>
          </cell>
          <cell r="L2723">
            <v>6.4391500321957498</v>
          </cell>
          <cell r="M2723">
            <v>1</v>
          </cell>
          <cell r="O2723">
            <v>0.16829619785355621</v>
          </cell>
          <cell r="P2723">
            <v>0.84322528470255864</v>
          </cell>
          <cell r="Q2723">
            <v>2.6462768734865041E-2</v>
          </cell>
          <cell r="R2723">
            <v>31.184507356969302</v>
          </cell>
          <cell r="T2723">
            <v>51</v>
          </cell>
          <cell r="U2723">
            <v>7.02</v>
          </cell>
          <cell r="V2723">
            <v>1.21503122063837</v>
          </cell>
          <cell r="W2723">
            <v>5.2084636032943603</v>
          </cell>
          <cell r="X2723">
            <v>6.56</v>
          </cell>
          <cell r="Y2723">
            <v>0.43</v>
          </cell>
          <cell r="Z2723">
            <v>7.0000000000000007E-2</v>
          </cell>
          <cell r="AB2723">
            <v>19.8</v>
          </cell>
          <cell r="AC2723">
            <v>0.15</v>
          </cell>
          <cell r="AD2723">
            <v>14.8</v>
          </cell>
          <cell r="AF2723">
            <v>0.38</v>
          </cell>
          <cell r="AJ2723">
            <v>100.07349482393273</v>
          </cell>
          <cell r="AK2723">
            <v>1.8317038021464438</v>
          </cell>
          <cell r="AL2723">
            <v>0.29724171155130785</v>
          </cell>
          <cell r="AM2723">
            <v>0.16829619785355621</v>
          </cell>
          <cell r="AN2723">
            <v>0.12894551369775165</v>
          </cell>
          <cell r="AO2723">
            <v>4.0596467773875489E-2</v>
          </cell>
          <cell r="AP2723">
            <v>0.15644804338079793</v>
          </cell>
          <cell r="AQ2723">
            <v>0.19704451115467342</v>
          </cell>
          <cell r="AR2723">
            <v>1.1614725522717445E-2</v>
          </cell>
          <cell r="AS2723">
            <v>1.987534071360215E-3</v>
          </cell>
          <cell r="AT2723">
            <v>1.0598195869929781</v>
          </cell>
          <cell r="AU2723">
            <v>4.5633875135151413E-3</v>
          </cell>
          <cell r="AV2723">
            <v>0.56956197231213856</v>
          </cell>
          <cell r="AW2723">
            <v>2.6462768734865041E-2</v>
          </cell>
          <cell r="AX2723">
            <v>0</v>
          </cell>
          <cell r="AY2723">
            <v>31.184507356969302</v>
          </cell>
          <cell r="AZ2723">
            <v>58.026963375866387</v>
          </cell>
          <cell r="BA2723">
            <v>8.5658021373628994</v>
          </cell>
          <cell r="BB2723">
            <v>34.243120617108211</v>
          </cell>
          <cell r="BC2723">
            <v>55.074082359567768</v>
          </cell>
          <cell r="BD2723">
            <v>10.68279702332401</v>
          </cell>
          <cell r="BE2723">
            <v>0.84322528470255864</v>
          </cell>
          <cell r="BO2723">
            <v>0</v>
          </cell>
          <cell r="BP2723">
            <v>49</v>
          </cell>
          <cell r="BQ2723">
            <v>0.88</v>
          </cell>
          <cell r="BR2723">
            <v>17.399999999999999</v>
          </cell>
          <cell r="BS2723">
            <v>11</v>
          </cell>
          <cell r="BT2723">
            <v>0.1</v>
          </cell>
          <cell r="BU2723">
            <v>8.34</v>
          </cell>
          <cell r="BV2723">
            <v>10.6</v>
          </cell>
          <cell r="BW2723">
            <v>2.89</v>
          </cell>
          <cell r="BX2723">
            <v>0.16</v>
          </cell>
          <cell r="CR2723">
            <v>100.37</v>
          </cell>
          <cell r="CT2723">
            <v>48.81936833715254</v>
          </cell>
          <cell r="CU2723">
            <v>0.87675600278967825</v>
          </cell>
          <cell r="CV2723">
            <v>17.335857327886817</v>
          </cell>
          <cell r="CW2723">
            <v>10.959450034870978</v>
          </cell>
          <cell r="CX2723">
            <v>9.963136395337252E-2</v>
          </cell>
          <cell r="CY2723">
            <v>8.3092557537112679</v>
          </cell>
          <cell r="CZ2723">
            <v>10.560924579057488</v>
          </cell>
          <cell r="DA2723">
            <v>2.879346418252466</v>
          </cell>
          <cell r="DB2723">
            <v>0.15941018232539603</v>
          </cell>
          <cell r="DC2723">
            <v>0</v>
          </cell>
          <cell r="DD2723">
            <v>0</v>
          </cell>
          <cell r="DE2723">
            <v>0.43123061013443637</v>
          </cell>
          <cell r="DF2723">
            <v>0.7780481746613187</v>
          </cell>
          <cell r="DH2723">
            <v>0.13148788927335639</v>
          </cell>
          <cell r="EA2723">
            <v>0.48863636363636365</v>
          </cell>
        </row>
        <row r="2724">
          <cell r="D2724" t="str">
            <v>B2</v>
          </cell>
          <cell r="E2724" t="str">
            <v>Bartels et al 1991 CMP. HiAlBasalt</v>
          </cell>
          <cell r="F2724" t="str">
            <v>79-35g</v>
          </cell>
          <cell r="G2724" t="str">
            <v>H96</v>
          </cell>
          <cell r="J2724">
            <v>1270</v>
          </cell>
          <cell r="K2724">
            <v>1543</v>
          </cell>
          <cell r="L2724">
            <v>6.4808813998703823</v>
          </cell>
          <cell r="M2724">
            <v>1.2</v>
          </cell>
          <cell r="O2724">
            <v>0.20852338436510687</v>
          </cell>
          <cell r="P2724">
            <v>0.83510131079570737</v>
          </cell>
          <cell r="Q2724">
            <v>3.6673293153580637E-2</v>
          </cell>
          <cell r="R2724">
            <v>31.915976970733396</v>
          </cell>
          <cell r="T2724">
            <v>50.2</v>
          </cell>
          <cell r="U2724">
            <v>9.6</v>
          </cell>
          <cell r="V2724">
            <v>0.78531813651206062</v>
          </cell>
          <cell r="W2724">
            <v>5.7064536857485422</v>
          </cell>
          <cell r="X2724">
            <v>6.58</v>
          </cell>
          <cell r="Y2724">
            <v>0.39</v>
          </cell>
          <cell r="Z2724">
            <v>0.1</v>
          </cell>
          <cell r="AB2724">
            <v>18.7</v>
          </cell>
          <cell r="AC2724">
            <v>0.18</v>
          </cell>
          <cell r="AD2724">
            <v>14.6</v>
          </cell>
          <cell r="AF2724">
            <v>0.53</v>
          </cell>
          <cell r="AJ2724">
            <v>100.7917718222606</v>
          </cell>
          <cell r="AK2724">
            <v>1.7914766156348931</v>
          </cell>
          <cell r="AL2724">
            <v>0.40389291036818276</v>
          </cell>
          <cell r="AM2724">
            <v>0.20852338436510687</v>
          </cell>
          <cell r="AN2724">
            <v>0.19536952600307589</v>
          </cell>
          <cell r="AO2724">
            <v>2.6071666592045517E-2</v>
          </cell>
          <cell r="AP2724">
            <v>0.17031353173903793</v>
          </cell>
          <cell r="AQ2724">
            <v>0.19638519833108345</v>
          </cell>
          <cell r="AR2724">
            <v>1.0467126147491457E-2</v>
          </cell>
          <cell r="AS2724">
            <v>2.8212326285831737E-3</v>
          </cell>
          <cell r="AT2724">
            <v>0.99455937059621813</v>
          </cell>
          <cell r="AU2724">
            <v>5.4411531685578333E-3</v>
          </cell>
          <cell r="AV2724">
            <v>0.55828309997140924</v>
          </cell>
          <cell r="AW2724">
            <v>3.6673293153580637E-2</v>
          </cell>
          <cell r="AX2724">
            <v>0</v>
          </cell>
          <cell r="AY2724">
            <v>31.915976970733396</v>
          </cell>
          <cell r="AZ2724">
            <v>56.857056875985656</v>
          </cell>
          <cell r="BA2724">
            <v>9.7364988427301125</v>
          </cell>
          <cell r="BB2724">
            <v>34.646900150751456</v>
          </cell>
          <cell r="BC2724">
            <v>53.348669714215688</v>
          </cell>
          <cell r="BD2724">
            <v>12.004430135032868</v>
          </cell>
          <cell r="BE2724">
            <v>0.83510131079570737</v>
          </cell>
          <cell r="BO2724">
            <v>0</v>
          </cell>
          <cell r="BP2724">
            <v>47.1</v>
          </cell>
          <cell r="BQ2724">
            <v>0.8</v>
          </cell>
          <cell r="BR2724">
            <v>18.399999999999999</v>
          </cell>
          <cell r="BS2724">
            <v>10.7</v>
          </cell>
          <cell r="BT2724">
            <v>0.17</v>
          </cell>
          <cell r="BU2724">
            <v>8.5299999999999994</v>
          </cell>
          <cell r="BV2724">
            <v>9.9</v>
          </cell>
          <cell r="BW2724">
            <v>3.36</v>
          </cell>
          <cell r="BX2724">
            <v>0.14000000000000001</v>
          </cell>
          <cell r="BY2724">
            <v>0.05</v>
          </cell>
          <cell r="CR2724">
            <v>99.15</v>
          </cell>
          <cell r="CT2724">
            <v>47.503782148260214</v>
          </cell>
          <cell r="CU2724">
            <v>0.80685829551185073</v>
          </cell>
          <cell r="CV2724">
            <v>18.557740796772563</v>
          </cell>
          <cell r="CW2724">
            <v>10.791729702471004</v>
          </cell>
          <cell r="CX2724">
            <v>0.17145738779626829</v>
          </cell>
          <cell r="CY2724">
            <v>8.6031265758951072</v>
          </cell>
          <cell r="CZ2724">
            <v>9.9848714069591527</v>
          </cell>
          <cell r="DA2724">
            <v>3.3888048411497733</v>
          </cell>
          <cell r="DB2724">
            <v>0.1412002017145739</v>
          </cell>
          <cell r="DC2724">
            <v>5.0428643469490671E-2</v>
          </cell>
          <cell r="DD2724">
            <v>0</v>
          </cell>
          <cell r="DE2724">
            <v>0.44357774310972437</v>
          </cell>
          <cell r="DF2724">
            <v>0.75944756811238068</v>
          </cell>
          <cell r="DH2724">
            <v>0.15773809523809526</v>
          </cell>
          <cell r="EA2724">
            <v>0.48749999999999999</v>
          </cell>
        </row>
        <row r="2725">
          <cell r="D2725" t="str">
            <v>B2</v>
          </cell>
          <cell r="E2725" t="str">
            <v>Bartels et al 1991 CMP. HiAlBasalt</v>
          </cell>
          <cell r="F2725" t="str">
            <v>79-35g</v>
          </cell>
          <cell r="G2725" t="str">
            <v>H94</v>
          </cell>
          <cell r="J2725">
            <v>1265</v>
          </cell>
          <cell r="K2725">
            <v>1538</v>
          </cell>
          <cell r="L2725">
            <v>6.5019505851755524</v>
          </cell>
          <cell r="M2725">
            <v>1.2</v>
          </cell>
          <cell r="O2725">
            <v>0.17594840843043746</v>
          </cell>
          <cell r="P2725">
            <v>0.7994871555783486</v>
          </cell>
          <cell r="Q2725">
            <v>4.1238724720331819E-2</v>
          </cell>
          <cell r="R2725">
            <v>32.067540485932305</v>
          </cell>
          <cell r="T2725">
            <v>50.6</v>
          </cell>
          <cell r="U2725">
            <v>7.9</v>
          </cell>
          <cell r="V2725">
            <v>0.53477059488397605</v>
          </cell>
          <cell r="W2725">
            <v>7.405149505134621</v>
          </cell>
          <cell r="X2725">
            <v>8</v>
          </cell>
          <cell r="Y2725">
            <v>0.67</v>
          </cell>
          <cell r="Z2725">
            <v>0.11</v>
          </cell>
          <cell r="AB2725">
            <v>17.899999999999999</v>
          </cell>
          <cell r="AC2725">
            <v>0.23</v>
          </cell>
          <cell r="AD2725">
            <v>14.7</v>
          </cell>
          <cell r="AF2725">
            <v>0.59</v>
          </cell>
          <cell r="AJ2725">
            <v>100.6399201000186</v>
          </cell>
          <cell r="AK2725">
            <v>1.8240515915695625</v>
          </cell>
          <cell r="AL2725">
            <v>0.33573859035330345</v>
          </cell>
          <cell r="AM2725">
            <v>0.17594840843043746</v>
          </cell>
          <cell r="AN2725">
            <v>0.15979018192286598</v>
          </cell>
          <cell r="AO2725">
            <v>1.7933698315710345E-2</v>
          </cell>
          <cell r="AP2725">
            <v>0.22325225977641727</v>
          </cell>
          <cell r="AQ2725">
            <v>0.24118595809212762</v>
          </cell>
          <cell r="AR2725">
            <v>1.8164223137634505E-2</v>
          </cell>
          <cell r="AS2725">
            <v>3.1348066369246324E-3</v>
          </cell>
          <cell r="AT2725">
            <v>0.96165946953018566</v>
          </cell>
          <cell r="AU2725">
            <v>7.0230450917173936E-3</v>
          </cell>
          <cell r="AV2725">
            <v>0.56780359086821219</v>
          </cell>
          <cell r="AW2725">
            <v>4.1238724720331819E-2</v>
          </cell>
          <cell r="AX2725">
            <v>0</v>
          </cell>
          <cell r="AY2725">
            <v>32.067540485932305</v>
          </cell>
          <cell r="AZ2725">
            <v>54.311128828343307</v>
          </cell>
          <cell r="BA2725">
            <v>12.608498773333372</v>
          </cell>
          <cell r="BB2725">
            <v>34.359034142813556</v>
          </cell>
          <cell r="BC2725">
            <v>50.297581436806183</v>
          </cell>
          <cell r="BD2725">
            <v>15.343384420380252</v>
          </cell>
          <cell r="BE2725">
            <v>0.7994871555783486</v>
          </cell>
          <cell r="BO2725">
            <v>0</v>
          </cell>
          <cell r="BP2725">
            <v>48</v>
          </cell>
          <cell r="BQ2725">
            <v>0.9</v>
          </cell>
          <cell r="BR2725">
            <v>18.2</v>
          </cell>
          <cell r="BS2725">
            <v>11.3</v>
          </cell>
          <cell r="BT2725">
            <v>0.18</v>
          </cell>
          <cell r="BU2725">
            <v>7.91</v>
          </cell>
          <cell r="BV2725">
            <v>9.1300000000000008</v>
          </cell>
          <cell r="BW2725">
            <v>3.85</v>
          </cell>
          <cell r="BX2725">
            <v>0.18</v>
          </cell>
          <cell r="BY2725">
            <v>7.0000000000000007E-2</v>
          </cell>
          <cell r="CA2725">
            <v>0.04</v>
          </cell>
          <cell r="CR2725">
            <v>99.76</v>
          </cell>
          <cell r="CT2725">
            <v>48.115477145148354</v>
          </cell>
          <cell r="CU2725">
            <v>0.90216519647153171</v>
          </cell>
          <cell r="CV2725">
            <v>18.243785084202084</v>
          </cell>
          <cell r="CW2725">
            <v>11.327185244587008</v>
          </cell>
          <cell r="CX2725">
            <v>0.18043303929430635</v>
          </cell>
          <cell r="CY2725">
            <v>7.9290296712109063</v>
          </cell>
          <cell r="CZ2725">
            <v>9.1519647153167618</v>
          </cell>
          <cell r="DA2725">
            <v>3.8592622293504411</v>
          </cell>
          <cell r="DB2725">
            <v>0.18043303929430635</v>
          </cell>
          <cell r="DC2725">
            <v>7.0168404170008025E-2</v>
          </cell>
          <cell r="DD2725">
            <v>4.0096230954290296E-2</v>
          </cell>
          <cell r="DE2725">
            <v>0.41176470588235298</v>
          </cell>
          <cell r="DF2725">
            <v>0.74009427810580775</v>
          </cell>
          <cell r="DH2725">
            <v>0.15324675324675324</v>
          </cell>
          <cell r="EA2725">
            <v>0.74444444444444446</v>
          </cell>
          <cell r="EM2725">
            <v>2.75</v>
          </cell>
        </row>
        <row r="2726">
          <cell r="D2726" t="str">
            <v>B2</v>
          </cell>
          <cell r="E2726" t="str">
            <v>Bartels et al 1991 CMP. HiAlBasalt</v>
          </cell>
          <cell r="F2726" t="str">
            <v>82-72f</v>
          </cell>
          <cell r="G2726" t="str">
            <v>B12</v>
          </cell>
          <cell r="J2726">
            <v>1285</v>
          </cell>
          <cell r="K2726">
            <v>1558</v>
          </cell>
          <cell r="L2726">
            <v>6.4184852374839538</v>
          </cell>
          <cell r="M2726">
            <v>1.2</v>
          </cell>
          <cell r="O2726">
            <v>0.21044330966188873</v>
          </cell>
          <cell r="P2726">
            <v>0.86350750407454657</v>
          </cell>
          <cell r="Q2726">
            <v>3.3046295014195252E-2</v>
          </cell>
          <cell r="R2726">
            <v>32.629038745812359</v>
          </cell>
          <cell r="T2726">
            <v>50.4</v>
          </cell>
          <cell r="U2726">
            <v>10.199999999999999</v>
          </cell>
          <cell r="V2726">
            <v>0.29872454866209386</v>
          </cell>
          <cell r="W2726">
            <v>5.0477146288519537</v>
          </cell>
          <cell r="X2726">
            <v>5.38</v>
          </cell>
          <cell r="Y2726">
            <v>0.32</v>
          </cell>
          <cell r="AB2726">
            <v>19.100000000000001</v>
          </cell>
          <cell r="AC2726">
            <v>0.15</v>
          </cell>
          <cell r="AD2726">
            <v>14.9</v>
          </cell>
          <cell r="AF2726">
            <v>0.48</v>
          </cell>
          <cell r="AJ2726">
            <v>100.89643917751405</v>
          </cell>
          <cell r="AK2726">
            <v>1.7895566903381113</v>
          </cell>
          <cell r="AL2726">
            <v>0.4269752155518865</v>
          </cell>
          <cell r="AM2726">
            <v>0.21044330966188873</v>
          </cell>
          <cell r="AN2726">
            <v>0.21653190588999777</v>
          </cell>
          <cell r="AO2726">
            <v>9.8673737333534461E-3</v>
          </cell>
          <cell r="AP2726">
            <v>0.14989431093560088</v>
          </cell>
          <cell r="AQ2726">
            <v>0.15976168466895432</v>
          </cell>
          <cell r="AR2726">
            <v>8.5451625263656648E-3</v>
          </cell>
          <cell r="AS2726">
            <v>0</v>
          </cell>
          <cell r="AT2726">
            <v>1.0107179346370736</v>
          </cell>
          <cell r="AU2726">
            <v>4.5114609563756559E-3</v>
          </cell>
          <cell r="AV2726">
            <v>0.56688555630703841</v>
          </cell>
          <cell r="AW2726">
            <v>3.3046295014195252E-2</v>
          </cell>
          <cell r="AX2726">
            <v>0</v>
          </cell>
          <cell r="AY2726">
            <v>32.629038745812359</v>
          </cell>
          <cell r="AZ2726">
            <v>58.175330599706548</v>
          </cell>
          <cell r="BA2726">
            <v>8.6276801814395458</v>
          </cell>
          <cell r="BB2726">
            <v>35.194356513774359</v>
          </cell>
          <cell r="BC2726">
            <v>54.236366542633462</v>
          </cell>
          <cell r="BD2726">
            <v>10.569276943592184</v>
          </cell>
          <cell r="BE2726">
            <v>0.86350750407454657</v>
          </cell>
          <cell r="BO2726">
            <v>0</v>
          </cell>
          <cell r="BP2726">
            <v>48.8</v>
          </cell>
          <cell r="BQ2726">
            <v>0.57999999999999996</v>
          </cell>
          <cell r="BR2726">
            <v>19.3</v>
          </cell>
          <cell r="BS2726">
            <v>8.6300000000000008</v>
          </cell>
          <cell r="BT2726">
            <v>0.17</v>
          </cell>
          <cell r="BU2726">
            <v>9.83</v>
          </cell>
          <cell r="BV2726">
            <v>11.5</v>
          </cell>
          <cell r="BW2726">
            <v>2.77</v>
          </cell>
          <cell r="BX2726">
            <v>0.09</v>
          </cell>
          <cell r="BY2726">
            <v>0.17</v>
          </cell>
          <cell r="CR2726">
            <v>101.84</v>
          </cell>
          <cell r="CT2726">
            <v>47.918303220738416</v>
          </cell>
          <cell r="CU2726">
            <v>0.56952081696779255</v>
          </cell>
          <cell r="CV2726">
            <v>18.951296150824824</v>
          </cell>
          <cell r="CW2726">
            <v>8.4740769835035366</v>
          </cell>
          <cell r="CX2726">
            <v>0.16692851531814612</v>
          </cell>
          <cell r="CY2726">
            <v>9.652395915161037</v>
          </cell>
          <cell r="CZ2726">
            <v>11.29222309505106</v>
          </cell>
          <cell r="DA2726">
            <v>2.7199528672427338</v>
          </cell>
          <cell r="DB2726">
            <v>8.8373919874312645E-2</v>
          </cell>
          <cell r="DC2726">
            <v>0.16692851531814612</v>
          </cell>
          <cell r="DD2726">
            <v>0</v>
          </cell>
          <cell r="DE2726">
            <v>0.53250270855904658</v>
          </cell>
          <cell r="DF2726">
            <v>0.74324377600798242</v>
          </cell>
          <cell r="DH2726">
            <v>0.17328519855595667</v>
          </cell>
          <cell r="EA2726">
            <v>0.55172413793103459</v>
          </cell>
        </row>
        <row r="2727">
          <cell r="D2727" t="str">
            <v>B2</v>
          </cell>
          <cell r="E2727" t="str">
            <v>Bartels et al 1991 CMP. HiAlBasalt</v>
          </cell>
          <cell r="F2727" t="str">
            <v>79-35g</v>
          </cell>
          <cell r="G2727" t="str">
            <v>H132</v>
          </cell>
          <cell r="J2727">
            <v>1270</v>
          </cell>
          <cell r="K2727">
            <v>1543</v>
          </cell>
          <cell r="L2727">
            <v>6.4808813998703823</v>
          </cell>
          <cell r="M2727">
            <v>1.2</v>
          </cell>
          <cell r="O2727">
            <v>0.21097197295761827</v>
          </cell>
          <cell r="P2727">
            <v>0.82684293947626564</v>
          </cell>
          <cell r="Q2727">
            <v>4.3099764997314542E-2</v>
          </cell>
          <cell r="R2727">
            <v>32.654546022439327</v>
          </cell>
          <cell r="T2727">
            <v>49.9</v>
          </cell>
          <cell r="U2727">
            <v>10.199999999999999</v>
          </cell>
          <cell r="V2727">
            <v>0.31755085541987221</v>
          </cell>
          <cell r="W2727">
            <v>6.3267732420246139</v>
          </cell>
          <cell r="X2727">
            <v>6.68</v>
          </cell>
          <cell r="Y2727">
            <v>0.38</v>
          </cell>
          <cell r="Z2727">
            <v>0.1</v>
          </cell>
          <cell r="AB2727">
            <v>17.899999999999999</v>
          </cell>
          <cell r="AC2727">
            <v>0.2</v>
          </cell>
          <cell r="AD2727">
            <v>14.6</v>
          </cell>
          <cell r="AF2727">
            <v>0.62</v>
          </cell>
          <cell r="AJ2727">
            <v>100.54432409744449</v>
          </cell>
          <cell r="AK2727">
            <v>1.7890280270423817</v>
          </cell>
          <cell r="AL2727">
            <v>0.43112612522622745</v>
          </cell>
          <cell r="AM2727">
            <v>0.21097197295761827</v>
          </cell>
          <cell r="AN2727">
            <v>0.22015415226860918</v>
          </cell>
          <cell r="AO2727">
            <v>1.0591211128296862E-2</v>
          </cell>
          <cell r="AP2727">
            <v>0.18970304387815154</v>
          </cell>
          <cell r="AQ2727">
            <v>0.2002942550064484</v>
          </cell>
          <cell r="AR2727">
            <v>1.0246029925957335E-2</v>
          </cell>
          <cell r="AS2727">
            <v>2.8343147061120457E-3</v>
          </cell>
          <cell r="AT2727">
            <v>0.9564258602498068</v>
          </cell>
          <cell r="AU2727">
            <v>6.0737598198922086E-3</v>
          </cell>
          <cell r="AV2727">
            <v>0.56087186302585923</v>
          </cell>
          <cell r="AW2727">
            <v>4.3099764997314542E-2</v>
          </cell>
          <cell r="AX2727">
            <v>0</v>
          </cell>
          <cell r="AY2727">
            <v>32.654546022439327</v>
          </cell>
          <cell r="AZ2727">
            <v>55.68411312716983</v>
          </cell>
          <cell r="BA2727">
            <v>11.044709469817564</v>
          </cell>
          <cell r="BB2727">
            <v>34.988865749982004</v>
          </cell>
          <cell r="BC2727">
            <v>51.570399815906065</v>
          </cell>
          <cell r="BD2727">
            <v>13.440734434111931</v>
          </cell>
          <cell r="BE2727">
            <v>0.82684293947626564</v>
          </cell>
          <cell r="BO2727">
            <v>0</v>
          </cell>
          <cell r="BP2727">
            <v>48.3</v>
          </cell>
          <cell r="BQ2727">
            <v>0.76</v>
          </cell>
          <cell r="BR2727">
            <v>18.8</v>
          </cell>
          <cell r="BS2727">
            <v>9.9600000000000009</v>
          </cell>
          <cell r="BT2727">
            <v>0.18</v>
          </cell>
          <cell r="BU2727">
            <v>8.44</v>
          </cell>
          <cell r="BV2727">
            <v>10.199999999999999</v>
          </cell>
          <cell r="BW2727">
            <v>3.25</v>
          </cell>
          <cell r="BX2727">
            <v>0.12</v>
          </cell>
          <cell r="BY2727">
            <v>0.04</v>
          </cell>
          <cell r="CR2727">
            <v>100.05</v>
          </cell>
          <cell r="CT2727">
            <v>48.275862068965516</v>
          </cell>
          <cell r="CU2727">
            <v>0.75962018990504754</v>
          </cell>
          <cell r="CV2727">
            <v>18.790604697651176</v>
          </cell>
          <cell r="CW2727">
            <v>9.955022488755624</v>
          </cell>
          <cell r="CX2727">
            <v>0.17991004497751126</v>
          </cell>
          <cell r="CY2727">
            <v>8.4357821089455278</v>
          </cell>
          <cell r="CZ2727">
            <v>10.194902548725636</v>
          </cell>
          <cell r="DA2727">
            <v>3.2483758120939532</v>
          </cell>
          <cell r="DB2727">
            <v>0.1199400299850075</v>
          </cell>
          <cell r="DC2727">
            <v>3.9980009995002501E-2</v>
          </cell>
          <cell r="DD2727">
            <v>0</v>
          </cell>
          <cell r="DE2727">
            <v>0.458695652173913</v>
          </cell>
          <cell r="DF2727">
            <v>0.71762513099312486</v>
          </cell>
          <cell r="DH2727">
            <v>0.19076923076923077</v>
          </cell>
          <cell r="EA2727">
            <v>0.5</v>
          </cell>
        </row>
        <row r="2728">
          <cell r="D2728" t="str">
            <v>B2</v>
          </cell>
          <cell r="E2728" t="str">
            <v>Bartels et al 1991 CMP. HiAlBasalt</v>
          </cell>
          <cell r="F2728" t="str">
            <v>79-35g</v>
          </cell>
          <cell r="G2728" t="str">
            <v>H201</v>
          </cell>
          <cell r="J2728">
            <v>1280</v>
          </cell>
          <cell r="K2728">
            <v>1553</v>
          </cell>
          <cell r="L2728">
            <v>6.4391500321957498</v>
          </cell>
          <cell r="M2728">
            <v>1.2</v>
          </cell>
          <cell r="O2728">
            <v>0.19603043559674793</v>
          </cell>
          <cell r="P2728">
            <v>0.82834598992084529</v>
          </cell>
          <cell r="Q2728">
            <v>4.54714886458936E-2</v>
          </cell>
          <cell r="R2728">
            <v>32.694498594959377</v>
          </cell>
          <cell r="T2728">
            <v>50</v>
          </cell>
          <cell r="U2728">
            <v>9.5299999999999994</v>
          </cell>
          <cell r="V2728">
            <v>0.19533962191253901</v>
          </cell>
          <cell r="W2728">
            <v>6.3927145473720373</v>
          </cell>
          <cell r="X2728">
            <v>6.61</v>
          </cell>
          <cell r="Y2728">
            <v>0.43</v>
          </cell>
          <cell r="Z2728">
            <v>0.08</v>
          </cell>
          <cell r="AB2728">
            <v>17.899999999999999</v>
          </cell>
          <cell r="AC2728">
            <v>0.16</v>
          </cell>
          <cell r="AD2728">
            <v>14.6</v>
          </cell>
          <cell r="AF2728">
            <v>0.65</v>
          </cell>
          <cell r="AJ2728">
            <v>99.93805416928457</v>
          </cell>
          <cell r="AK2728">
            <v>1.8039695644032521</v>
          </cell>
          <cell r="AL2728">
            <v>0.40535886271185723</v>
          </cell>
          <cell r="AM2728">
            <v>0.19603043559674793</v>
          </cell>
          <cell r="AN2728">
            <v>0.20932842711510929</v>
          </cell>
          <cell r="AO2728">
            <v>6.5563976257756451E-3</v>
          </cell>
          <cell r="AP2728">
            <v>0.19289454481992882</v>
          </cell>
          <cell r="AQ2728">
            <v>0.19945094244570447</v>
          </cell>
          <cell r="AR2728">
            <v>1.1667641647996571E-2</v>
          </cell>
          <cell r="AS2728">
            <v>2.2818162057622188E-3</v>
          </cell>
          <cell r="AT2728">
            <v>0.96248487457209642</v>
          </cell>
          <cell r="AU2728">
            <v>4.889789957710354E-3</v>
          </cell>
          <cell r="AV2728">
            <v>0.56442501940972711</v>
          </cell>
          <cell r="AW2728">
            <v>4.54714886458936E-2</v>
          </cell>
          <cell r="AX2728">
            <v>0</v>
          </cell>
          <cell r="AY2728">
            <v>32.694498594959377</v>
          </cell>
          <cell r="AZ2728">
            <v>55.752242188477219</v>
          </cell>
          <cell r="BA2728">
            <v>11.173477800799638</v>
          </cell>
          <cell r="BB2728">
            <v>34.939919415904868</v>
          </cell>
          <cell r="BC2728">
            <v>51.498257379625954</v>
          </cell>
          <cell r="BD2728">
            <v>13.561823204469158</v>
          </cell>
          <cell r="BE2728">
            <v>0.82834598992084529</v>
          </cell>
          <cell r="BO2728">
            <v>0</v>
          </cell>
          <cell r="BP2728">
            <v>48.3</v>
          </cell>
          <cell r="BQ2728">
            <v>0.7</v>
          </cell>
          <cell r="BR2728">
            <v>18.7</v>
          </cell>
          <cell r="BS2728">
            <v>8.77</v>
          </cell>
          <cell r="BT2728">
            <v>0.11</v>
          </cell>
          <cell r="BU2728">
            <v>8.73</v>
          </cell>
          <cell r="BV2728">
            <v>10.3</v>
          </cell>
          <cell r="BW2728">
            <v>3.06</v>
          </cell>
          <cell r="BX2728">
            <v>0.13</v>
          </cell>
          <cell r="BY2728">
            <v>0.06</v>
          </cell>
          <cell r="CR2728">
            <v>98.86</v>
          </cell>
          <cell r="CT2728">
            <v>48.856969451749954</v>
          </cell>
          <cell r="CU2728">
            <v>0.70807202103985434</v>
          </cell>
          <cell r="CV2728">
            <v>18.915638276350396</v>
          </cell>
          <cell r="CW2728">
            <v>8.871130892170747</v>
          </cell>
          <cell r="CX2728">
            <v>0.11126846044911998</v>
          </cell>
          <cell r="CY2728">
            <v>8.8306696338256128</v>
          </cell>
          <cell r="CZ2728">
            <v>10.418774023872142</v>
          </cell>
          <cell r="DA2728">
            <v>3.0952862634027918</v>
          </cell>
          <cell r="DB2728">
            <v>0.13149908962168724</v>
          </cell>
          <cell r="DC2728">
            <v>6.0691887517701805E-2</v>
          </cell>
          <cell r="DD2728">
            <v>0</v>
          </cell>
          <cell r="DE2728">
            <v>0.49885714285714289</v>
          </cell>
          <cell r="DF2728">
            <v>0.69831724429186359</v>
          </cell>
          <cell r="DH2728">
            <v>0.21241830065359477</v>
          </cell>
          <cell r="EA2728">
            <v>0.61428571428571432</v>
          </cell>
        </row>
        <row r="2729">
          <cell r="D2729" t="str">
            <v>B2</v>
          </cell>
          <cell r="E2729" t="str">
            <v>Bartels et al 1991 CMP. HiAlBasalt</v>
          </cell>
          <cell r="F2729" t="str">
            <v>79-35g</v>
          </cell>
          <cell r="G2729" t="str">
            <v>H204</v>
          </cell>
          <cell r="J2729">
            <v>1280</v>
          </cell>
          <cell r="K2729">
            <v>1553</v>
          </cell>
          <cell r="L2729">
            <v>6.4391500321957498</v>
          </cell>
          <cell r="M2729">
            <v>1.2</v>
          </cell>
          <cell r="O2729">
            <v>0.19342810605466321</v>
          </cell>
          <cell r="P2729">
            <v>0.83842735963376869</v>
          </cell>
          <cell r="Q2729">
            <v>3.9694353584914903E-2</v>
          </cell>
          <cell r="R2729">
            <v>33.043476695230503</v>
          </cell>
          <cell r="T2729">
            <v>50.3</v>
          </cell>
          <cell r="U2729">
            <v>9.4499999999999993</v>
          </cell>
          <cell r="V2729">
            <v>9.0387168949544378E-2</v>
          </cell>
          <cell r="W2729">
            <v>6.1494580990550114</v>
          </cell>
          <cell r="X2729">
            <v>6.25</v>
          </cell>
          <cell r="Y2729">
            <v>0.37</v>
          </cell>
          <cell r="Z2729">
            <v>0.12</v>
          </cell>
          <cell r="AB2729">
            <v>18.2</v>
          </cell>
          <cell r="AC2729">
            <v>0.16</v>
          </cell>
          <cell r="AD2729">
            <v>14.9</v>
          </cell>
          <cell r="AF2729">
            <v>0.56999999999999995</v>
          </cell>
          <cell r="AJ2729">
            <v>100.30984526800455</v>
          </cell>
          <cell r="AK2729">
            <v>1.8065718939453368</v>
          </cell>
          <cell r="AL2729">
            <v>0.40013509418778931</v>
          </cell>
          <cell r="AM2729">
            <v>0.19342810605466321</v>
          </cell>
          <cell r="AN2729">
            <v>0.2067069881331261</v>
          </cell>
          <cell r="AO2729">
            <v>3.0200197839196363E-3</v>
          </cell>
          <cell r="AP2729">
            <v>0.1847138849075822</v>
          </cell>
          <cell r="AQ2729">
            <v>0.18773390469150184</v>
          </cell>
          <cell r="AR2729">
            <v>9.9941166243228616E-3</v>
          </cell>
          <cell r="AS2729">
            <v>3.4072184738852857E-3</v>
          </cell>
          <cell r="AT2729">
            <v>0.97418252042831821</v>
          </cell>
          <cell r="AU2729">
            <v>4.8676379325255257E-3</v>
          </cell>
          <cell r="AV2729">
            <v>0.57341326013140559</v>
          </cell>
          <cell r="AW2729">
            <v>3.9694353584914903E-2</v>
          </cell>
          <cell r="AX2729">
            <v>0</v>
          </cell>
          <cell r="AY2729">
            <v>33.043476695230503</v>
          </cell>
          <cell r="AZ2729">
            <v>56.138181044674788</v>
          </cell>
          <cell r="BA2729">
            <v>10.644310788750262</v>
          </cell>
          <cell r="BB2729">
            <v>35.282113228448637</v>
          </cell>
          <cell r="BC2729">
            <v>51.809591518312324</v>
          </cell>
          <cell r="BD2729">
            <v>12.908295253239041</v>
          </cell>
          <cell r="BE2729">
            <v>0.83842735963376869</v>
          </cell>
          <cell r="BO2729">
            <v>0</v>
          </cell>
          <cell r="BP2729">
            <v>48.4</v>
          </cell>
          <cell r="BQ2729">
            <v>0.72</v>
          </cell>
          <cell r="BR2729">
            <v>18.8</v>
          </cell>
          <cell r="BS2729">
            <v>9.41</v>
          </cell>
          <cell r="BT2729">
            <v>0.14000000000000001</v>
          </cell>
          <cell r="BU2729">
            <v>8.6300000000000008</v>
          </cell>
          <cell r="BV2729">
            <v>10.5</v>
          </cell>
          <cell r="BW2729">
            <v>3.07</v>
          </cell>
          <cell r="BX2729">
            <v>0.13</v>
          </cell>
          <cell r="BY2729">
            <v>0.06</v>
          </cell>
          <cell r="CR2729">
            <v>99.86</v>
          </cell>
          <cell r="CT2729">
            <v>48.467854996995797</v>
          </cell>
          <cell r="CU2729">
            <v>0.7210094131784498</v>
          </cell>
          <cell r="CV2729">
            <v>18.826356899659523</v>
          </cell>
          <cell r="CW2729">
            <v>9.4231924694572395</v>
          </cell>
          <cell r="CX2729">
            <v>0.14019627478469859</v>
          </cell>
          <cell r="CY2729">
            <v>8.6420989385139197</v>
          </cell>
          <cell r="CZ2729">
            <v>10.514720608852393</v>
          </cell>
          <cell r="DA2729">
            <v>3.0743040256358904</v>
          </cell>
          <cell r="DB2729">
            <v>0.13018225515722009</v>
          </cell>
          <cell r="DC2729">
            <v>6.0084117764870819E-2</v>
          </cell>
          <cell r="DD2729">
            <v>0</v>
          </cell>
          <cell r="DE2729">
            <v>0.47838137472283815</v>
          </cell>
          <cell r="DF2729">
            <v>0.71334755252671189</v>
          </cell>
          <cell r="DH2729">
            <v>0.18566775244299674</v>
          </cell>
          <cell r="EA2729">
            <v>0.51388888888888895</v>
          </cell>
        </row>
        <row r="2730">
          <cell r="D2730" t="str">
            <v>B2</v>
          </cell>
          <cell r="E2730" t="str">
            <v>Bartels et al 1991 CMP. HiAlBasalt</v>
          </cell>
          <cell r="F2730" t="str">
            <v>79-35g</v>
          </cell>
          <cell r="G2730" t="str">
            <v>H98</v>
          </cell>
          <cell r="J2730">
            <v>1310</v>
          </cell>
          <cell r="K2730">
            <v>1583</v>
          </cell>
          <cell r="L2730">
            <v>6.3171193935565384</v>
          </cell>
          <cell r="M2730">
            <v>1.2</v>
          </cell>
          <cell r="O2730">
            <v>0.15915116630263548</v>
          </cell>
          <cell r="P2730">
            <v>0.84839495520598129</v>
          </cell>
          <cell r="Q2730">
            <v>5.624794244749886E-2</v>
          </cell>
          <cell r="R2730">
            <v>33.222922286530185</v>
          </cell>
          <cell r="T2730">
            <v>51.4</v>
          </cell>
          <cell r="U2730">
            <v>9.4</v>
          </cell>
          <cell r="V2730">
            <v>0</v>
          </cell>
          <cell r="W2730">
            <v>5.7</v>
          </cell>
          <cell r="X2730">
            <v>5.7</v>
          </cell>
          <cell r="Y2730">
            <v>0.38</v>
          </cell>
          <cell r="Z2730">
            <v>0.17</v>
          </cell>
          <cell r="AB2730">
            <v>17.899999999999999</v>
          </cell>
          <cell r="AC2730">
            <v>0.15</v>
          </cell>
          <cell r="AD2730">
            <v>14.6</v>
          </cell>
          <cell r="AF2730">
            <v>0.81</v>
          </cell>
          <cell r="AJ2730">
            <v>100.51</v>
          </cell>
          <cell r="AK2730">
            <v>1.8408488336973645</v>
          </cell>
          <cell r="AL2730">
            <v>0.39689025142531453</v>
          </cell>
          <cell r="AM2730">
            <v>0.15915116630263548</v>
          </cell>
          <cell r="AN2730">
            <v>0.23773908512267905</v>
          </cell>
          <cell r="AO2730">
            <v>0</v>
          </cell>
          <cell r="AP2730">
            <v>0.17072821311589631</v>
          </cell>
          <cell r="AQ2730">
            <v>0.17072821311589631</v>
          </cell>
          <cell r="AR2730">
            <v>1.0235145692429828E-2</v>
          </cell>
          <cell r="AS2730">
            <v>4.8132165414618011E-3</v>
          </cell>
          <cell r="AT2730">
            <v>0.9554098606392325</v>
          </cell>
          <cell r="AU2730">
            <v>4.5504808037842015E-3</v>
          </cell>
          <cell r="AV2730">
            <v>0.56027605563701721</v>
          </cell>
          <cell r="AW2730">
            <v>5.624794244749886E-2</v>
          </cell>
          <cell r="AX2730">
            <v>0</v>
          </cell>
          <cell r="AY2730">
            <v>33.222922286530185</v>
          </cell>
          <cell r="AZ2730">
            <v>56.65333585550556</v>
          </cell>
          <cell r="BA2730">
            <v>10.123741857964264</v>
          </cell>
          <cell r="BB2730">
            <v>35.461040383213508</v>
          </cell>
          <cell r="BC2730">
            <v>52.266342199196657</v>
          </cell>
          <cell r="BD2730">
            <v>12.272617417589828</v>
          </cell>
          <cell r="BE2730">
            <v>0.84839495520598129</v>
          </cell>
          <cell r="BO2730">
            <v>0</v>
          </cell>
          <cell r="BP2730">
            <v>47.8</v>
          </cell>
          <cell r="BQ2730">
            <v>0.6</v>
          </cell>
          <cell r="BR2730">
            <v>17.899999999999999</v>
          </cell>
          <cell r="BS2730">
            <v>8.4700000000000006</v>
          </cell>
          <cell r="BT2730">
            <v>0.17</v>
          </cell>
          <cell r="BU2730">
            <v>10</v>
          </cell>
          <cell r="BV2730">
            <v>11.8</v>
          </cell>
          <cell r="BW2730">
            <v>2.4500000000000002</v>
          </cell>
          <cell r="BX2730">
            <v>0.09</v>
          </cell>
          <cell r="BY2730">
            <v>0.02</v>
          </cell>
          <cell r="CA2730">
            <v>0.04</v>
          </cell>
          <cell r="CR2730">
            <v>99.34</v>
          </cell>
          <cell r="CT2730">
            <v>48.11757600161063</v>
          </cell>
          <cell r="CU2730">
            <v>0.60398630964364808</v>
          </cell>
          <cell r="CV2730">
            <v>18.018924904368834</v>
          </cell>
          <cell r="CW2730">
            <v>8.5262734044694994</v>
          </cell>
          <cell r="CX2730">
            <v>0.17112945439903363</v>
          </cell>
          <cell r="CY2730">
            <v>10.066438494060801</v>
          </cell>
          <cell r="CZ2730">
            <v>11.878397422991746</v>
          </cell>
          <cell r="DA2730">
            <v>2.4662774310448965</v>
          </cell>
          <cell r="DB2730">
            <v>9.0597946446547215E-2</v>
          </cell>
          <cell r="DC2730">
            <v>2.0132876988121603E-2</v>
          </cell>
          <cell r="DD2730">
            <v>4.0265753976243206E-2</v>
          </cell>
          <cell r="DE2730">
            <v>0.54141851651326467</v>
          </cell>
          <cell r="DF2730">
            <v>0.80134640363872101</v>
          </cell>
          <cell r="DH2730">
            <v>0.33061224489795921</v>
          </cell>
          <cell r="EA2730">
            <v>0.63333333333333341</v>
          </cell>
          <cell r="EM2730">
            <v>4.25</v>
          </cell>
        </row>
        <row r="2731">
          <cell r="D2731" t="str">
            <v>B2</v>
          </cell>
          <cell r="E2731" t="str">
            <v>Bartels et al 1991 CMP. HiAlBasalt</v>
          </cell>
          <cell r="F2731" t="str">
            <v>79-35g</v>
          </cell>
          <cell r="G2731" t="str">
            <v>H97</v>
          </cell>
          <cell r="J2731">
            <v>1285</v>
          </cell>
          <cell r="K2731">
            <v>1558</v>
          </cell>
          <cell r="L2731">
            <v>6.4184852374839538</v>
          </cell>
          <cell r="M2731">
            <v>1.2</v>
          </cell>
          <cell r="O2731">
            <v>0.20200613906072773</v>
          </cell>
          <cell r="P2731">
            <v>0.84694042841531059</v>
          </cell>
          <cell r="Q2731">
            <v>3.5277228503461357E-2</v>
          </cell>
          <cell r="R2731">
            <v>33.517955808663068</v>
          </cell>
          <cell r="T2731">
            <v>50.4</v>
          </cell>
          <cell r="U2731">
            <v>9.3000000000000007</v>
          </cell>
          <cell r="V2731">
            <v>0.72689690946267926</v>
          </cell>
          <cell r="W2731">
            <v>5.1814383654475202</v>
          </cell>
          <cell r="X2731">
            <v>5.99</v>
          </cell>
          <cell r="Y2731">
            <v>0.39</v>
          </cell>
          <cell r="Z2731">
            <v>0.11</v>
          </cell>
          <cell r="AB2731">
            <v>18.600000000000001</v>
          </cell>
          <cell r="AC2731">
            <v>0.19</v>
          </cell>
          <cell r="AD2731">
            <v>15.4</v>
          </cell>
          <cell r="AF2731">
            <v>0.51</v>
          </cell>
          <cell r="AJ2731">
            <v>100.80833527491021</v>
          </cell>
          <cell r="AK2731">
            <v>1.7979938609392723</v>
          </cell>
          <cell r="AL2731">
            <v>0.39113635754681414</v>
          </cell>
          <cell r="AM2731">
            <v>0.20200613906072773</v>
          </cell>
          <cell r="AN2731">
            <v>0.18913021848608641</v>
          </cell>
          <cell r="AO2731">
            <v>2.4123828385839374E-2</v>
          </cell>
          <cell r="AP2731">
            <v>0.15459072577572044</v>
          </cell>
          <cell r="AQ2731">
            <v>0.17871455416155982</v>
          </cell>
          <cell r="AR2731">
            <v>1.0463517375513523E-2</v>
          </cell>
          <cell r="AS2731">
            <v>3.1022859412354097E-3</v>
          </cell>
          <cell r="AT2731">
            <v>0.98889980873815064</v>
          </cell>
          <cell r="AU2731">
            <v>5.7414592786128697E-3</v>
          </cell>
          <cell r="AV2731">
            <v>0.58867092751537975</v>
          </cell>
          <cell r="AW2731">
            <v>3.5277228503461357E-2</v>
          </cell>
          <cell r="AX2731">
            <v>0</v>
          </cell>
          <cell r="AY2731">
            <v>33.517955808663068</v>
          </cell>
          <cell r="AZ2731">
            <v>56.306330989336509</v>
          </cell>
          <cell r="BA2731">
            <v>8.8021420334952296</v>
          </cell>
          <cell r="BB2731">
            <v>36.360387756946665</v>
          </cell>
          <cell r="BC2731">
            <v>52.794804817518362</v>
          </cell>
          <cell r="BD2731">
            <v>10.844807425534977</v>
          </cell>
          <cell r="BE2731">
            <v>0.84694042841531059</v>
          </cell>
          <cell r="BO2731">
            <v>0</v>
          </cell>
          <cell r="BP2731">
            <v>47.8</v>
          </cell>
          <cell r="BQ2731">
            <v>0.63</v>
          </cell>
          <cell r="BR2731">
            <v>18.7</v>
          </cell>
          <cell r="BS2731">
            <v>9.07</v>
          </cell>
          <cell r="BT2731">
            <v>0.16</v>
          </cell>
          <cell r="BU2731">
            <v>9.23</v>
          </cell>
          <cell r="BV2731">
            <v>11.3</v>
          </cell>
          <cell r="BW2731">
            <v>2.76</v>
          </cell>
          <cell r="BX2731">
            <v>0.1</v>
          </cell>
          <cell r="BY2731">
            <v>0.03</v>
          </cell>
          <cell r="CR2731">
            <v>99.78</v>
          </cell>
          <cell r="CT2731">
            <v>47.905391862096614</v>
          </cell>
          <cell r="CU2731">
            <v>0.63138905592303063</v>
          </cell>
          <cell r="CV2731">
            <v>18.741230707556625</v>
          </cell>
          <cell r="CW2731">
            <v>9.0899979955902985</v>
          </cell>
          <cell r="CX2731">
            <v>0.16035277610743637</v>
          </cell>
          <cell r="CY2731">
            <v>9.250350771697736</v>
          </cell>
          <cell r="CZ2731">
            <v>11.324914812587693</v>
          </cell>
          <cell r="DA2731">
            <v>2.7660853878532774</v>
          </cell>
          <cell r="DB2731">
            <v>0.10022048506714773</v>
          </cell>
          <cell r="DC2731">
            <v>3.0066145520144319E-2</v>
          </cell>
          <cell r="DD2731">
            <v>0</v>
          </cell>
          <cell r="DE2731">
            <v>0.50437158469945353</v>
          </cell>
          <cell r="DF2731">
            <v>0.75171246676605386</v>
          </cell>
          <cell r="DH2731">
            <v>0.18478260869565219</v>
          </cell>
          <cell r="EA2731">
            <v>0.61904761904761907</v>
          </cell>
        </row>
        <row r="2732">
          <cell r="D2732" t="str">
            <v>B2</v>
          </cell>
          <cell r="E2732" t="str">
            <v>Bartels et al 1991 CMP. HiAlBasalt</v>
          </cell>
          <cell r="F2732" t="str">
            <v>82-72f</v>
          </cell>
          <cell r="G2732" t="str">
            <v>H225</v>
          </cell>
          <cell r="H2732" t="str">
            <v>cpx2</v>
          </cell>
          <cell r="J2732">
            <v>1285</v>
          </cell>
          <cell r="K2732">
            <v>1558</v>
          </cell>
          <cell r="L2732">
            <v>6.4184852374839538</v>
          </cell>
          <cell r="M2732">
            <v>1.1000000000000001</v>
          </cell>
          <cell r="O2732">
            <v>0.20791143467296669</v>
          </cell>
          <cell r="P2732">
            <v>0.84709194572952484</v>
          </cell>
          <cell r="Q2732">
            <v>3.5513682952466027E-2</v>
          </cell>
          <cell r="R2732">
            <v>33.814881192522975</v>
          </cell>
          <cell r="T2732">
            <v>49.9</v>
          </cell>
          <cell r="U2732">
            <v>10.3</v>
          </cell>
          <cell r="V2732">
            <v>0</v>
          </cell>
          <cell r="W2732">
            <v>5.79</v>
          </cell>
          <cell r="X2732">
            <v>5.79</v>
          </cell>
          <cell r="Y2732">
            <v>0.41</v>
          </cell>
          <cell r="Z2732">
            <v>0.08</v>
          </cell>
          <cell r="AB2732">
            <v>18</v>
          </cell>
          <cell r="AC2732">
            <v>0.15</v>
          </cell>
          <cell r="AD2732">
            <v>15.1</v>
          </cell>
          <cell r="AF2732">
            <v>0.51</v>
          </cell>
          <cell r="AJ2732">
            <v>100.24</v>
          </cell>
          <cell r="AK2732">
            <v>1.7920885653270333</v>
          </cell>
          <cell r="AL2732">
            <v>0.43609762175800104</v>
          </cell>
          <cell r="AM2732">
            <v>0.20791143467296669</v>
          </cell>
          <cell r="AN2732">
            <v>0.22818618708503435</v>
          </cell>
          <cell r="AO2732">
            <v>0</v>
          </cell>
          <cell r="AP2732">
            <v>0.17390534024095608</v>
          </cell>
          <cell r="AQ2732">
            <v>0.17390534024095608</v>
          </cell>
          <cell r="AR2732">
            <v>1.1073838985883051E-2</v>
          </cell>
          <cell r="AS2732">
            <v>2.2713307555092066E-3</v>
          </cell>
          <cell r="AT2732">
            <v>0.96341434557061856</v>
          </cell>
          <cell r="AU2732">
            <v>4.5631127729310371E-3</v>
          </cell>
          <cell r="AV2732">
            <v>0.58107216163660125</v>
          </cell>
          <cell r="AW2732">
            <v>3.5513682952466027E-2</v>
          </cell>
          <cell r="AX2732">
            <v>0</v>
          </cell>
          <cell r="AY2732">
            <v>33.814881192522975</v>
          </cell>
          <cell r="AZ2732">
            <v>56.064881068965484</v>
          </cell>
          <cell r="BA2732">
            <v>10.120237738511548</v>
          </cell>
          <cell r="BB2732">
            <v>36.062332095725623</v>
          </cell>
          <cell r="BC2732">
            <v>51.679681148984905</v>
          </cell>
          <cell r="BD2732">
            <v>12.257986755289487</v>
          </cell>
          <cell r="BE2732">
            <v>0.84709194572952484</v>
          </cell>
          <cell r="BO2732">
            <v>0</v>
          </cell>
          <cell r="BP2732">
            <v>47.6</v>
          </cell>
          <cell r="BQ2732">
            <v>0.8</v>
          </cell>
          <cell r="BR2732">
            <v>18.3</v>
          </cell>
          <cell r="BS2732">
            <v>9.43</v>
          </cell>
          <cell r="BT2732">
            <v>0.14000000000000001</v>
          </cell>
          <cell r="BU2732">
            <v>9.31</v>
          </cell>
          <cell r="BV2732">
            <v>11.1</v>
          </cell>
          <cell r="BW2732">
            <v>2.7</v>
          </cell>
          <cell r="BX2732">
            <v>0.11</v>
          </cell>
          <cell r="BY2732">
            <v>0.06</v>
          </cell>
          <cell r="CR2732">
            <v>99.55</v>
          </cell>
          <cell r="CT2732">
            <v>47.815168257157204</v>
          </cell>
          <cell r="CU2732">
            <v>0.80361627322953288</v>
          </cell>
          <cell r="CV2732">
            <v>18.382722250125564</v>
          </cell>
          <cell r="CW2732">
            <v>9.4726268206931188</v>
          </cell>
          <cell r="CX2732">
            <v>0.14063284781516827</v>
          </cell>
          <cell r="CY2732">
            <v>9.352084379708689</v>
          </cell>
          <cell r="CZ2732">
            <v>11.150175791059768</v>
          </cell>
          <cell r="DA2732">
            <v>2.7122049221496733</v>
          </cell>
          <cell r="DB2732">
            <v>0.11049723756906077</v>
          </cell>
          <cell r="DC2732">
            <v>6.0271220492214964E-2</v>
          </cell>
          <cell r="DD2732">
            <v>0</v>
          </cell>
          <cell r="DE2732">
            <v>0.49679829242262541</v>
          </cell>
          <cell r="DF2732">
            <v>0.77726175419949151</v>
          </cell>
          <cell r="DH2732">
            <v>0.18888888888888888</v>
          </cell>
          <cell r="EA2732">
            <v>0.51249999999999996</v>
          </cell>
        </row>
        <row r="2733">
          <cell r="D2733" t="str">
            <v>B2</v>
          </cell>
          <cell r="E2733" t="str">
            <v>Bartels et al 1991 CMP. HiAlBasalt</v>
          </cell>
          <cell r="F2733" t="str">
            <v>79-35g</v>
          </cell>
          <cell r="G2733" t="str">
            <v>H95</v>
          </cell>
          <cell r="J2733">
            <v>1290</v>
          </cell>
          <cell r="K2733">
            <v>1563</v>
          </cell>
          <cell r="L2733">
            <v>6.3979526551503518</v>
          </cell>
          <cell r="M2733">
            <v>1.2</v>
          </cell>
          <cell r="O2733">
            <v>0.20205358145182539</v>
          </cell>
          <cell r="P2733">
            <v>0.85546555439053329</v>
          </cell>
          <cell r="Q2733">
            <v>3.4516121189626693E-2</v>
          </cell>
          <cell r="R2733">
            <v>34.174176330957984</v>
          </cell>
          <cell r="T2733">
            <v>50.5</v>
          </cell>
          <cell r="U2733">
            <v>9.4</v>
          </cell>
          <cell r="V2733">
            <v>0.57869100473409019</v>
          </cell>
          <cell r="W2733">
            <v>4.9562947667029027</v>
          </cell>
          <cell r="X2733">
            <v>5.6</v>
          </cell>
          <cell r="Y2733">
            <v>0.36</v>
          </cell>
          <cell r="Z2733">
            <v>0.2</v>
          </cell>
          <cell r="AB2733">
            <v>18.600000000000001</v>
          </cell>
          <cell r="AC2733">
            <v>0.17</v>
          </cell>
          <cell r="AD2733">
            <v>15.7</v>
          </cell>
          <cell r="AF2733">
            <v>0.5</v>
          </cell>
          <cell r="AJ2733">
            <v>100.964985771437</v>
          </cell>
          <cell r="AK2733">
            <v>1.7979464185481746</v>
          </cell>
          <cell r="AL2733">
            <v>0.39454885818342467</v>
          </cell>
          <cell r="AM2733">
            <v>0.20205358145182539</v>
          </cell>
          <cell r="AN2733">
            <v>0.19249527673159927</v>
          </cell>
          <cell r="AO2733">
            <v>1.9166721760853989E-2</v>
          </cell>
          <cell r="AP2733">
            <v>0.14757674451642472</v>
          </cell>
          <cell r="AQ2733">
            <v>0.16674346627727871</v>
          </cell>
          <cell r="AR2733">
            <v>9.6392510699268956E-3</v>
          </cell>
          <cell r="AS2733">
            <v>5.6292020091446961E-3</v>
          </cell>
          <cell r="AT2733">
            <v>0.9869155495660521</v>
          </cell>
          <cell r="AU2733">
            <v>5.1267873979112654E-3</v>
          </cell>
          <cell r="AV2733">
            <v>0.59893434575846005</v>
          </cell>
          <cell r="AW2733">
            <v>3.4516121189626693E-2</v>
          </cell>
          <cell r="AX2733">
            <v>0</v>
          </cell>
          <cell r="AY2733">
            <v>34.174176330957984</v>
          </cell>
          <cell r="AZ2733">
            <v>56.311724738250525</v>
          </cell>
          <cell r="BA2733">
            <v>8.4204783465313522</v>
          </cell>
          <cell r="BB2733">
            <v>36.981028229346336</v>
          </cell>
          <cell r="BC2733">
            <v>52.669929042142861</v>
          </cell>
          <cell r="BD2733">
            <v>10.349042728510794</v>
          </cell>
          <cell r="BE2733">
            <v>0.85546555439053329</v>
          </cell>
          <cell r="BO2733">
            <v>0</v>
          </cell>
          <cell r="BP2733">
            <v>48.1</v>
          </cell>
          <cell r="BQ2733">
            <v>0.63</v>
          </cell>
          <cell r="BR2733">
            <v>18.600000000000001</v>
          </cell>
          <cell r="BS2733">
            <v>8.69</v>
          </cell>
          <cell r="BT2733">
            <v>0.16</v>
          </cell>
          <cell r="BU2733">
            <v>9.4600000000000009</v>
          </cell>
          <cell r="BV2733">
            <v>11.4</v>
          </cell>
          <cell r="BW2733">
            <v>2.66</v>
          </cell>
          <cell r="BX2733">
            <v>0.1</v>
          </cell>
          <cell r="BY2733">
            <v>0.02</v>
          </cell>
          <cell r="CR2733">
            <v>99.82</v>
          </cell>
          <cell r="CT2733">
            <v>48.186736125025043</v>
          </cell>
          <cell r="CU2733">
            <v>0.63113604488078534</v>
          </cell>
          <cell r="CV2733">
            <v>18.633540372670808</v>
          </cell>
          <cell r="CW2733">
            <v>8.7056702063714688</v>
          </cell>
          <cell r="CX2733">
            <v>0.16028851933480265</v>
          </cell>
          <cell r="CY2733">
            <v>9.477058705670208</v>
          </cell>
          <cell r="CZ2733">
            <v>11.420557002604689</v>
          </cell>
          <cell r="DA2733">
            <v>2.6647966339410938</v>
          </cell>
          <cell r="DB2733">
            <v>0.10018032458425165</v>
          </cell>
          <cell r="DC2733">
            <v>2.0036064916850331E-2</v>
          </cell>
          <cell r="DD2733">
            <v>0</v>
          </cell>
          <cell r="DE2733">
            <v>0.52121212121212124</v>
          </cell>
          <cell r="DF2733">
            <v>0.75241555282669459</v>
          </cell>
          <cell r="DH2733">
            <v>0.18796992481203006</v>
          </cell>
          <cell r="EA2733">
            <v>0.5714285714285714</v>
          </cell>
        </row>
        <row r="2734">
          <cell r="D2734" t="str">
            <v>B2</v>
          </cell>
          <cell r="E2734" t="str">
            <v>Bartels et al 1991 CMP. HiAlBasalt</v>
          </cell>
          <cell r="F2734" t="str">
            <v>82-72f</v>
          </cell>
          <cell r="G2734" t="str">
            <v>B10</v>
          </cell>
          <cell r="J2734">
            <v>1290</v>
          </cell>
          <cell r="K2734">
            <v>1563</v>
          </cell>
          <cell r="L2734">
            <v>6.3979526551503518</v>
          </cell>
          <cell r="M2734">
            <v>1.2</v>
          </cell>
          <cell r="O2734">
            <v>0.25050110112534174</v>
          </cell>
          <cell r="P2734">
            <v>0.86388683873187455</v>
          </cell>
          <cell r="Q2734">
            <v>3.4403559036729509E-2</v>
          </cell>
          <cell r="R2734">
            <v>34.596422420150958</v>
          </cell>
          <cell r="T2734">
            <v>49.3</v>
          </cell>
          <cell r="U2734">
            <v>11.8</v>
          </cell>
          <cell r="V2734">
            <v>0.52154310512730906</v>
          </cell>
          <cell r="W2734">
            <v>4.529863064374517</v>
          </cell>
          <cell r="X2734">
            <v>5.1100000000000003</v>
          </cell>
          <cell r="Y2734">
            <v>0.37</v>
          </cell>
          <cell r="Z2734">
            <v>0.17</v>
          </cell>
          <cell r="AB2734">
            <v>18.2</v>
          </cell>
          <cell r="AC2734">
            <v>0.14000000000000001</v>
          </cell>
          <cell r="AD2734">
            <v>15.5</v>
          </cell>
          <cell r="AF2734">
            <v>0.5</v>
          </cell>
          <cell r="AJ2734">
            <v>101.03140616950182</v>
          </cell>
          <cell r="AK2734">
            <v>1.7494988988746583</v>
          </cell>
          <cell r="AL2734">
            <v>0.49366954042244282</v>
          </cell>
          <cell r="AM2734">
            <v>0.25050110112534174</v>
          </cell>
          <cell r="AN2734">
            <v>0.24316843929710108</v>
          </cell>
          <cell r="AO2734">
            <v>1.7217603500675693E-2</v>
          </cell>
          <cell r="AP2734">
            <v>0.13443961479656086</v>
          </cell>
          <cell r="AQ2734">
            <v>0.15165721829723655</v>
          </cell>
          <cell r="AR2734">
            <v>9.8746998322827313E-3</v>
          </cell>
          <cell r="AS2734">
            <v>4.7692176997299919E-3</v>
          </cell>
          <cell r="AT2734">
            <v>0.96254229690240944</v>
          </cell>
          <cell r="AU2734">
            <v>4.2082914500992333E-3</v>
          </cell>
          <cell r="AV2734">
            <v>0.58937627748441179</v>
          </cell>
          <cell r="AW2734">
            <v>3.4403559036729509E-2</v>
          </cell>
          <cell r="AX2734">
            <v>0</v>
          </cell>
          <cell r="AY2734">
            <v>34.596422420150958</v>
          </cell>
          <cell r="AZ2734">
            <v>56.501289877210702</v>
          </cell>
          <cell r="BA2734">
            <v>7.8916133566763937</v>
          </cell>
          <cell r="BB2734">
            <v>37.443856122420208</v>
          </cell>
          <cell r="BC2734">
            <v>52.855564668555843</v>
          </cell>
          <cell r="BD2734">
            <v>9.7005792090239513</v>
          </cell>
          <cell r="BE2734">
            <v>0.86388683873187455</v>
          </cell>
          <cell r="BO2734">
            <v>0</v>
          </cell>
          <cell r="BP2734">
            <v>48.8</v>
          </cell>
          <cell r="BQ2734">
            <v>0.57999999999999996</v>
          </cell>
          <cell r="BR2734">
            <v>19.2</v>
          </cell>
          <cell r="BS2734">
            <v>8.49</v>
          </cell>
          <cell r="BT2734">
            <v>0.2</v>
          </cell>
          <cell r="BU2734">
            <v>10.1</v>
          </cell>
          <cell r="BV2734">
            <v>11.6</v>
          </cell>
          <cell r="BW2734">
            <v>2.74</v>
          </cell>
          <cell r="BX2734">
            <v>0.08</v>
          </cell>
          <cell r="BY2734">
            <v>0.16</v>
          </cell>
          <cell r="CR2734">
            <v>101.95</v>
          </cell>
          <cell r="CT2734">
            <v>47.866601275134869</v>
          </cell>
          <cell r="CU2734">
            <v>0.56890632663070129</v>
          </cell>
          <cell r="CV2734">
            <v>18.832761157430113</v>
          </cell>
          <cell r="CW2734">
            <v>8.3276115743011285</v>
          </cell>
          <cell r="CX2734">
            <v>0.19617459538989701</v>
          </cell>
          <cell r="CY2734">
            <v>9.9068170671897988</v>
          </cell>
          <cell r="CZ2734">
            <v>11.378126532614028</v>
          </cell>
          <cell r="DA2734">
            <v>2.6875919568415889</v>
          </cell>
          <cell r="DB2734">
            <v>7.8469838155958802E-2</v>
          </cell>
          <cell r="DC2734">
            <v>0.1569396763119176</v>
          </cell>
          <cell r="DD2734">
            <v>0</v>
          </cell>
          <cell r="DE2734">
            <v>0.54330285099515863</v>
          </cell>
          <cell r="DF2734">
            <v>0.75677086137220528</v>
          </cell>
          <cell r="DH2734">
            <v>0.18248175182481752</v>
          </cell>
          <cell r="EA2734">
            <v>0.63793103448275867</v>
          </cell>
        </row>
        <row r="2735">
          <cell r="D2735" t="str">
            <v>B2</v>
          </cell>
          <cell r="E2735" t="str">
            <v>Bartels et al 1991 CMP. HiAlBasalt</v>
          </cell>
          <cell r="F2735" t="str">
            <v>82-72f</v>
          </cell>
          <cell r="G2735" t="str">
            <v>B14</v>
          </cell>
          <cell r="J2735">
            <v>1290</v>
          </cell>
          <cell r="K2735">
            <v>1563</v>
          </cell>
          <cell r="L2735">
            <v>6.3979526551503518</v>
          </cell>
          <cell r="M2735">
            <v>1.1000000000000001</v>
          </cell>
          <cell r="O2735">
            <v>0.21039573813091184</v>
          </cell>
          <cell r="P2735">
            <v>0.87696814353716579</v>
          </cell>
          <cell r="Q2735">
            <v>3.1105158304583661E-2</v>
          </cell>
          <cell r="R2735">
            <v>34.921662947613804</v>
          </cell>
          <cell r="T2735">
            <v>50.2</v>
          </cell>
          <cell r="U2735">
            <v>9.8000000000000007</v>
          </cell>
          <cell r="V2735">
            <v>0.53035943768679117</v>
          </cell>
          <cell r="W2735">
            <v>4.1100562428400549</v>
          </cell>
          <cell r="X2735">
            <v>4.7</v>
          </cell>
          <cell r="Y2735">
            <v>0.35</v>
          </cell>
          <cell r="Z2735">
            <v>0.13</v>
          </cell>
          <cell r="AB2735">
            <v>18.8</v>
          </cell>
          <cell r="AC2735">
            <v>0.14000000000000001</v>
          </cell>
          <cell r="AD2735">
            <v>16</v>
          </cell>
          <cell r="AF2735">
            <v>0.45</v>
          </cell>
          <cell r="AJ2735">
            <v>100.51041568052685</v>
          </cell>
          <cell r="AK2735">
            <v>1.7896042618690882</v>
          </cell>
          <cell r="AL2735">
            <v>0.41187642482375481</v>
          </cell>
          <cell r="AM2735">
            <v>0.21039573813091184</v>
          </cell>
          <cell r="AN2735">
            <v>0.20148068669284297</v>
          </cell>
          <cell r="AO2735">
            <v>1.7588926313447217E-2</v>
          </cell>
          <cell r="AP2735">
            <v>0.12253960741520215</v>
          </cell>
          <cell r="AQ2735">
            <v>0.14012853372864936</v>
          </cell>
          <cell r="AR2735">
            <v>9.3837570951487478E-3</v>
          </cell>
          <cell r="AS2735">
            <v>3.6637692389087919E-3</v>
          </cell>
          <cell r="AT2735">
            <v>0.9988328520241524</v>
          </cell>
          <cell r="AU2735">
            <v>4.2275849557506908E-3</v>
          </cell>
          <cell r="AV2735">
            <v>0.61117765795996337</v>
          </cell>
          <cell r="AW2735">
            <v>3.1105158304583661E-2</v>
          </cell>
          <cell r="AX2735">
            <v>0</v>
          </cell>
          <cell r="AY2735">
            <v>34.921662947613804</v>
          </cell>
          <cell r="AZ2735">
            <v>57.071628429317066</v>
          </cell>
          <cell r="BA2735">
            <v>7.0017069703927755</v>
          </cell>
          <cell r="BB2735">
            <v>37.874777252144987</v>
          </cell>
          <cell r="BC2735">
            <v>53.500570511211123</v>
          </cell>
          <cell r="BD2735">
            <v>8.6246522366438914</v>
          </cell>
          <cell r="BE2735">
            <v>0.87696814353716579</v>
          </cell>
          <cell r="BO2735">
            <v>0</v>
          </cell>
          <cell r="BP2735">
            <v>48.1</v>
          </cell>
          <cell r="BQ2735">
            <v>0.56999999999999995</v>
          </cell>
          <cell r="BR2735">
            <v>18.7</v>
          </cell>
          <cell r="BS2735">
            <v>8.14</v>
          </cell>
          <cell r="BT2735">
            <v>0.21</v>
          </cell>
          <cell r="BU2735">
            <v>10.5</v>
          </cell>
          <cell r="BV2735">
            <v>11.9</v>
          </cell>
          <cell r="BW2735">
            <v>2.41</v>
          </cell>
          <cell r="BX2735">
            <v>0.08</v>
          </cell>
          <cell r="BY2735">
            <v>0.13</v>
          </cell>
          <cell r="CA2735">
            <v>0.06</v>
          </cell>
          <cell r="CR2735">
            <v>100.8</v>
          </cell>
          <cell r="CT2735">
            <v>47.718253968253968</v>
          </cell>
          <cell r="CU2735">
            <v>0.56547619047619035</v>
          </cell>
          <cell r="CV2735">
            <v>18.551587301587301</v>
          </cell>
          <cell r="CW2735">
            <v>8.075396825396826</v>
          </cell>
          <cell r="CX2735">
            <v>0.20833333333333334</v>
          </cell>
          <cell r="CY2735">
            <v>10.416666666666666</v>
          </cell>
          <cell r="CZ2735">
            <v>11.805555555555555</v>
          </cell>
          <cell r="DA2735">
            <v>2.3908730158730158</v>
          </cell>
          <cell r="DB2735">
            <v>7.9365079365079361E-2</v>
          </cell>
          <cell r="DC2735">
            <v>0.12896825396825395</v>
          </cell>
          <cell r="DD2735">
            <v>5.9523809523809521E-2</v>
          </cell>
          <cell r="DE2735">
            <v>0.56330472103004292</v>
          </cell>
          <cell r="DF2735">
            <v>0.78948203551732699</v>
          </cell>
          <cell r="DH2735">
            <v>0.18672199170124482</v>
          </cell>
          <cell r="EA2735">
            <v>0.61403508771929827</v>
          </cell>
          <cell r="EM2735">
            <v>2.166666666666667</v>
          </cell>
        </row>
        <row r="2736">
          <cell r="D2736" t="str">
            <v>B2</v>
          </cell>
          <cell r="E2736" t="str">
            <v>Bartels et al 1991 CMP. HiAlBasalt</v>
          </cell>
          <cell r="F2736" t="str">
            <v>79-35g</v>
          </cell>
          <cell r="G2736" t="str">
            <v>H131</v>
          </cell>
          <cell r="J2736">
            <v>1280</v>
          </cell>
          <cell r="K2736">
            <v>1553</v>
          </cell>
          <cell r="L2736">
            <v>6.4391500321957498</v>
          </cell>
          <cell r="M2736">
            <v>1.2</v>
          </cell>
          <cell r="O2736">
            <v>0.22048362507378361</v>
          </cell>
          <cell r="P2736">
            <v>0.84975102406985359</v>
          </cell>
          <cell r="Q2736">
            <v>3.6794938683592418E-2</v>
          </cell>
          <cell r="R2736">
            <v>35.034244912529097</v>
          </cell>
          <cell r="T2736">
            <v>49.7</v>
          </cell>
          <cell r="U2736">
            <v>10.3</v>
          </cell>
          <cell r="V2736">
            <v>0.52467161433246934</v>
          </cell>
          <cell r="W2736">
            <v>5.0563830763821249</v>
          </cell>
          <cell r="X2736">
            <v>5.64</v>
          </cell>
          <cell r="Y2736">
            <v>0.4</v>
          </cell>
          <cell r="Z2736">
            <v>0.14000000000000001</v>
          </cell>
          <cell r="AB2736">
            <v>17.899999999999999</v>
          </cell>
          <cell r="AC2736">
            <v>0.13</v>
          </cell>
          <cell r="AD2736">
            <v>15.8</v>
          </cell>
          <cell r="AF2736">
            <v>0.53</v>
          </cell>
          <cell r="AJ2736">
            <v>100.4810546907146</v>
          </cell>
          <cell r="AK2736">
            <v>1.7795163749262164</v>
          </cell>
          <cell r="AL2736">
            <v>0.43478083781636589</v>
          </cell>
          <cell r="AM2736">
            <v>0.22048362507378361</v>
          </cell>
          <cell r="AN2736">
            <v>0.21429721274258229</v>
          </cell>
          <cell r="AO2736">
            <v>1.747627654982864E-2</v>
          </cell>
          <cell r="AP2736">
            <v>0.15141224561641703</v>
          </cell>
          <cell r="AQ2736">
            <v>0.16888852216624567</v>
          </cell>
          <cell r="AR2736">
            <v>1.0771123760769004E-2</v>
          </cell>
          <cell r="AS2736">
            <v>3.9628269434272495E-3</v>
          </cell>
          <cell r="AT2736">
            <v>0.95516920349016843</v>
          </cell>
          <cell r="AU2736">
            <v>3.9427566430472105E-3</v>
          </cell>
          <cell r="AV2736">
            <v>0.60617341557016791</v>
          </cell>
          <cell r="AW2736">
            <v>3.6794938683592418E-2</v>
          </cell>
          <cell r="AX2736">
            <v>0</v>
          </cell>
          <cell r="AY2736">
            <v>35.034244912529097</v>
          </cell>
          <cell r="AZ2736">
            <v>55.204716915049701</v>
          </cell>
          <cell r="BA2736">
            <v>8.7509837274734892</v>
          </cell>
          <cell r="BB2736">
            <v>37.797778731313549</v>
          </cell>
          <cell r="BC2736">
            <v>51.479305775880626</v>
          </cell>
          <cell r="BD2736">
            <v>10.722915492805821</v>
          </cell>
          <cell r="BE2736">
            <v>0.84975102406985359</v>
          </cell>
          <cell r="BO2736">
            <v>0</v>
          </cell>
          <cell r="BP2736">
            <v>48.2</v>
          </cell>
          <cell r="BQ2736">
            <v>0.7</v>
          </cell>
          <cell r="BR2736">
            <v>18.600000000000001</v>
          </cell>
          <cell r="BS2736">
            <v>9.64</v>
          </cell>
          <cell r="BT2736">
            <v>0.21</v>
          </cell>
          <cell r="BU2736">
            <v>8.94</v>
          </cell>
          <cell r="BV2736">
            <v>10.5</v>
          </cell>
          <cell r="BW2736">
            <v>3.09</v>
          </cell>
          <cell r="BX2736">
            <v>0.12</v>
          </cell>
          <cell r="BY2736">
            <v>0.04</v>
          </cell>
          <cell r="CR2736">
            <v>100.04</v>
          </cell>
          <cell r="CT2736">
            <v>48.180727708916429</v>
          </cell>
          <cell r="CU2736">
            <v>0.69972011195521788</v>
          </cell>
          <cell r="CV2736">
            <v>18.592562974810079</v>
          </cell>
          <cell r="CW2736">
            <v>9.6361455417832858</v>
          </cell>
          <cell r="CX2736">
            <v>0.20991603358656535</v>
          </cell>
          <cell r="CY2736">
            <v>8.9364254298280681</v>
          </cell>
          <cell r="CZ2736">
            <v>10.495801679328268</v>
          </cell>
          <cell r="DA2736">
            <v>3.0887644942023189</v>
          </cell>
          <cell r="DB2736">
            <v>0.11995201919232307</v>
          </cell>
          <cell r="DC2736">
            <v>3.998400639744102E-2</v>
          </cell>
          <cell r="DD2736">
            <v>0</v>
          </cell>
          <cell r="DE2736">
            <v>0.48116254036598494</v>
          </cell>
          <cell r="DF2736">
            <v>0.74092596313088077</v>
          </cell>
          <cell r="DH2736">
            <v>0.17152103559870552</v>
          </cell>
          <cell r="EA2736">
            <v>0.57142857142857151</v>
          </cell>
        </row>
        <row r="2737">
          <cell r="D2737" t="str">
            <v>B2</v>
          </cell>
          <cell r="E2737" t="str">
            <v>Bartels et al 1991 CMP. HiAlBasalt</v>
          </cell>
          <cell r="F2737" t="str">
            <v>79-35g</v>
          </cell>
          <cell r="G2737" t="str">
            <v>H101</v>
          </cell>
          <cell r="J2737">
            <v>1315</v>
          </cell>
          <cell r="K2737">
            <v>1588</v>
          </cell>
          <cell r="L2737">
            <v>6.2972292191435768</v>
          </cell>
          <cell r="M2737">
            <v>1.5</v>
          </cell>
          <cell r="O2737">
            <v>0.21757734314207533</v>
          </cell>
          <cell r="P2737">
            <v>0.84147284098095709</v>
          </cell>
          <cell r="Q2737">
            <v>4.3551577929500818E-2</v>
          </cell>
          <cell r="R2737">
            <v>35.524579937406187</v>
          </cell>
          <cell r="T2737">
            <v>49.2</v>
          </cell>
          <cell r="U2737">
            <v>11.4</v>
          </cell>
          <cell r="V2737">
            <v>0</v>
          </cell>
          <cell r="W2737">
            <v>5.64</v>
          </cell>
          <cell r="X2737">
            <v>5.64</v>
          </cell>
          <cell r="Y2737">
            <v>0.31</v>
          </cell>
          <cell r="Z2737">
            <v>0.12</v>
          </cell>
          <cell r="AB2737">
            <v>16.8</v>
          </cell>
          <cell r="AC2737">
            <v>0.11</v>
          </cell>
          <cell r="AD2737">
            <v>15.3</v>
          </cell>
          <cell r="AF2737">
            <v>0.62</v>
          </cell>
          <cell r="AJ2737">
            <v>99.5</v>
          </cell>
          <cell r="AK2737">
            <v>1.7824226568579247</v>
          </cell>
          <cell r="AL2737">
            <v>0.48689802503654978</v>
          </cell>
          <cell r="AM2737">
            <v>0.21757734314207533</v>
          </cell>
          <cell r="AN2737">
            <v>0.26932068189447445</v>
          </cell>
          <cell r="AO2737">
            <v>0</v>
          </cell>
          <cell r="AP2737">
            <v>0.17088349848695134</v>
          </cell>
          <cell r="AQ2737">
            <v>0.17088349848695134</v>
          </cell>
          <cell r="AR2737">
            <v>8.4462262303702119E-3</v>
          </cell>
          <cell r="AS2737">
            <v>3.4368320423369416E-3</v>
          </cell>
          <cell r="AT2737">
            <v>0.9070611233959408</v>
          </cell>
          <cell r="AU2737">
            <v>3.3755869266496813E-3</v>
          </cell>
          <cell r="AV2737">
            <v>0.59392447309377583</v>
          </cell>
          <cell r="AW2737">
            <v>4.3551577929500818E-2</v>
          </cell>
          <cell r="AX2737">
            <v>0</v>
          </cell>
          <cell r="AY2737">
            <v>35.524579937406187</v>
          </cell>
          <cell r="AZ2737">
            <v>54.254314893511413</v>
          </cell>
          <cell r="BA2737">
            <v>10.221105169082399</v>
          </cell>
          <cell r="BB2737">
            <v>37.781177344216658</v>
          </cell>
          <cell r="BC2737">
            <v>49.872805292860924</v>
          </cell>
          <cell r="BD2737">
            <v>12.346017362922414</v>
          </cell>
          <cell r="BE2737">
            <v>0.84147284098095709</v>
          </cell>
          <cell r="BO2737">
            <v>0</v>
          </cell>
          <cell r="BP2737">
            <v>48.4</v>
          </cell>
          <cell r="BQ2737">
            <v>0.66</v>
          </cell>
          <cell r="BR2737">
            <v>19.3</v>
          </cell>
          <cell r="BS2737">
            <v>8.93</v>
          </cell>
          <cell r="BT2737">
            <v>0.18</v>
          </cell>
          <cell r="BU2737">
            <v>8.7799999999999994</v>
          </cell>
          <cell r="BV2737">
            <v>10.9</v>
          </cell>
          <cell r="BW2737">
            <v>2.93</v>
          </cell>
          <cell r="BX2737">
            <v>0.1</v>
          </cell>
          <cell r="BY2737">
            <v>0.03</v>
          </cell>
          <cell r="CA2737">
            <v>0.03</v>
          </cell>
          <cell r="CR2737">
            <v>100.24</v>
          </cell>
          <cell r="CT2737">
            <v>48.284118116520354</v>
          </cell>
          <cell r="CU2737">
            <v>0.65841979249800475</v>
          </cell>
          <cell r="CV2737">
            <v>19.253790901835593</v>
          </cell>
          <cell r="CW2737">
            <v>8.9086193136472467</v>
          </cell>
          <cell r="CX2737">
            <v>0.17956903431763768</v>
          </cell>
          <cell r="CY2737">
            <v>8.7589784517158815</v>
          </cell>
          <cell r="CZ2737">
            <v>10.873902633679171</v>
          </cell>
          <cell r="DA2737">
            <v>2.9229848363926578</v>
          </cell>
          <cell r="DB2737">
            <v>9.9760574620909814E-2</v>
          </cell>
          <cell r="DC2737">
            <v>2.9928172386272944E-2</v>
          </cell>
          <cell r="DD2737">
            <v>2.9928172386272944E-2</v>
          </cell>
          <cell r="DE2737">
            <v>0.49576510446075661</v>
          </cell>
          <cell r="DF2737">
            <v>0.70116530453388826</v>
          </cell>
          <cell r="DH2737">
            <v>0.21160409556313992</v>
          </cell>
          <cell r="EA2737">
            <v>0.46969696969696967</v>
          </cell>
          <cell r="EM2737">
            <v>4</v>
          </cell>
        </row>
        <row r="2738">
          <cell r="D2738" t="str">
            <v>B2</v>
          </cell>
          <cell r="E2738" t="str">
            <v>Bartels et al 1991 CMP. HiAlBasalt</v>
          </cell>
          <cell r="F2738" t="str">
            <v>79-35g</v>
          </cell>
          <cell r="G2738" t="str">
            <v>H202</v>
          </cell>
          <cell r="J2738">
            <v>1290</v>
          </cell>
          <cell r="K2738">
            <v>1563</v>
          </cell>
          <cell r="L2738">
            <v>6.3979526551503518</v>
          </cell>
          <cell r="M2738">
            <v>1.2</v>
          </cell>
          <cell r="O2738">
            <v>0.21668556730393629</v>
          </cell>
          <cell r="P2738">
            <v>0.84540592386660462</v>
          </cell>
          <cell r="Q2738">
            <v>4.2783612699067941E-2</v>
          </cell>
          <cell r="R2738">
            <v>35.564190753814785</v>
          </cell>
          <cell r="T2738">
            <v>49.3</v>
          </cell>
          <cell r="U2738">
            <v>10.199999999999999</v>
          </cell>
          <cell r="V2738">
            <v>0.5727240309885594</v>
          </cell>
          <cell r="W2738">
            <v>5.0329321123597781</v>
          </cell>
          <cell r="X2738">
            <v>5.67</v>
          </cell>
          <cell r="Y2738">
            <v>0.35</v>
          </cell>
          <cell r="Z2738">
            <v>0.1</v>
          </cell>
          <cell r="AB2738">
            <v>17.399999999999999</v>
          </cell>
          <cell r="AC2738">
            <v>0.15</v>
          </cell>
          <cell r="AD2738">
            <v>15.8</v>
          </cell>
          <cell r="AF2738">
            <v>0.61</v>
          </cell>
          <cell r="AJ2738">
            <v>99.515656143348338</v>
          </cell>
          <cell r="AK2738">
            <v>1.7833144326960637</v>
          </cell>
          <cell r="AL2738">
            <v>0.43497945753366679</v>
          </cell>
          <cell r="AM2738">
            <v>0.21668556730393629</v>
          </cell>
          <cell r="AN2738">
            <v>0.2182938902297305</v>
          </cell>
          <cell r="AO2738">
            <v>1.9272681798607749E-2</v>
          </cell>
          <cell r="AP2738">
            <v>0.15225708436631094</v>
          </cell>
          <cell r="AQ2738">
            <v>0.17152976616491869</v>
          </cell>
          <cell r="AR2738">
            <v>9.5214803218138452E-3</v>
          </cell>
          <cell r="AS2738">
            <v>2.859647331038872E-3</v>
          </cell>
          <cell r="AT2738">
            <v>0.9380196451392373</v>
          </cell>
          <cell r="AU2738">
            <v>4.59603454254859E-3</v>
          </cell>
          <cell r="AV2738">
            <v>0.61239592357164441</v>
          </cell>
          <cell r="AW2738">
            <v>4.2783612699067941E-2</v>
          </cell>
          <cell r="AX2738">
            <v>0</v>
          </cell>
          <cell r="AY2738">
            <v>35.564190753814785</v>
          </cell>
          <cell r="AZ2738">
            <v>54.474414845863528</v>
          </cell>
          <cell r="BA2738">
            <v>8.8421555134497272</v>
          </cell>
          <cell r="BB2738">
            <v>38.368588674130663</v>
          </cell>
          <cell r="BC2738">
            <v>50.797044567419313</v>
          </cell>
          <cell r="BD2738">
            <v>10.834366758450024</v>
          </cell>
          <cell r="BE2738">
            <v>0.84540592386660462</v>
          </cell>
          <cell r="BO2738">
            <v>0</v>
          </cell>
          <cell r="BP2738">
            <v>47.9</v>
          </cell>
          <cell r="BQ2738">
            <v>0.68</v>
          </cell>
          <cell r="BR2738">
            <v>18.8</v>
          </cell>
          <cell r="BS2738">
            <v>8.5</v>
          </cell>
          <cell r="BT2738">
            <v>0.12</v>
          </cell>
          <cell r="BU2738">
            <v>8.93</v>
          </cell>
          <cell r="BV2738">
            <v>11.1</v>
          </cell>
          <cell r="BW2738">
            <v>2.8</v>
          </cell>
          <cell r="BX2738">
            <v>0.11</v>
          </cell>
          <cell r="BY2738">
            <v>0.03</v>
          </cell>
          <cell r="CR2738">
            <v>98.97</v>
          </cell>
          <cell r="CT2738">
            <v>48.398504597352733</v>
          </cell>
          <cell r="CU2738">
            <v>0.68707689198747091</v>
          </cell>
          <cell r="CV2738">
            <v>18.995655249065372</v>
          </cell>
          <cell r="CW2738">
            <v>8.5884611498433863</v>
          </cell>
          <cell r="CX2738">
            <v>0.12124886329190664</v>
          </cell>
          <cell r="CY2738">
            <v>9.0229362433060523</v>
          </cell>
          <cell r="CZ2738">
            <v>11.215519854501364</v>
          </cell>
          <cell r="DA2738">
            <v>2.8291401434778214</v>
          </cell>
          <cell r="DB2738">
            <v>0.11114479135091442</v>
          </cell>
          <cell r="DC2738">
            <v>3.0312215822976659E-2</v>
          </cell>
          <cell r="DD2738">
            <v>0</v>
          </cell>
          <cell r="DE2738">
            <v>0.51233505450372918</v>
          </cell>
          <cell r="DF2738">
            <v>0.71768541763874516</v>
          </cell>
          <cell r="DH2738">
            <v>0.21785714285714286</v>
          </cell>
          <cell r="EA2738">
            <v>0.51470588235294112</v>
          </cell>
        </row>
        <row r="2739">
          <cell r="D2739" t="str">
            <v>B2</v>
          </cell>
          <cell r="E2739" t="str">
            <v>Bartels et al 1991 CMP. HiAlBasalt</v>
          </cell>
          <cell r="F2739" t="str">
            <v>79-35g</v>
          </cell>
          <cell r="G2739" t="str">
            <v>H135</v>
          </cell>
          <cell r="J2739">
            <v>1290</v>
          </cell>
          <cell r="K2739">
            <v>1563</v>
          </cell>
          <cell r="L2739">
            <v>6.3979526551503518</v>
          </cell>
          <cell r="M2739">
            <v>1.5</v>
          </cell>
          <cell r="O2739">
            <v>0.24855694111579085</v>
          </cell>
          <cell r="P2739">
            <v>0.79816023022854965</v>
          </cell>
          <cell r="Q2739">
            <v>6.8472524330050633E-2</v>
          </cell>
          <cell r="R2739">
            <v>36.018818870387371</v>
          </cell>
          <cell r="T2739">
            <v>49.1</v>
          </cell>
          <cell r="U2739">
            <v>12.3</v>
          </cell>
          <cell r="V2739">
            <v>0.69479742045837256</v>
          </cell>
          <cell r="W2739">
            <v>6.3471441374211652</v>
          </cell>
          <cell r="X2739">
            <v>7.12</v>
          </cell>
          <cell r="Y2739">
            <v>0.45</v>
          </cell>
          <cell r="Z2739">
            <v>0.04</v>
          </cell>
          <cell r="AB2739">
            <v>15.8</v>
          </cell>
          <cell r="AC2739">
            <v>0.16</v>
          </cell>
          <cell r="AD2739">
            <v>15.5</v>
          </cell>
          <cell r="AF2739">
            <v>0.99</v>
          </cell>
          <cell r="AJ2739">
            <v>101.38194155787954</v>
          </cell>
          <cell r="AK2739">
            <v>1.7514430588842091</v>
          </cell>
          <cell r="AL2739">
            <v>0.51725799526766525</v>
          </cell>
          <cell r="AM2739">
            <v>0.24855694111579085</v>
          </cell>
          <cell r="AN2739">
            <v>0.2687010541518744</v>
          </cell>
          <cell r="AO2739">
            <v>2.3056239119785715E-2</v>
          </cell>
          <cell r="AP2739">
            <v>0.18935131380359851</v>
          </cell>
          <cell r="AQ2739">
            <v>0.21240755292338423</v>
          </cell>
          <cell r="AR2739">
            <v>1.2072090121245868E-2</v>
          </cell>
          <cell r="AS2739">
            <v>1.1279919316903269E-3</v>
          </cell>
          <cell r="AT2739">
            <v>0.83994973604845735</v>
          </cell>
          <cell r="AU2739">
            <v>4.8344328575010862E-3</v>
          </cell>
          <cell r="AV2739">
            <v>0.59243461763579597</v>
          </cell>
          <cell r="AW2739">
            <v>6.8472524330050633E-2</v>
          </cell>
          <cell r="AX2739">
            <v>0</v>
          </cell>
          <cell r="AY2739">
            <v>36.018818870387371</v>
          </cell>
          <cell r="AZ2739">
            <v>51.067234260706151</v>
          </cell>
          <cell r="BA2739">
            <v>11.512174460666772</v>
          </cell>
          <cell r="BB2739">
            <v>38.633101320206187</v>
          </cell>
          <cell r="BC2739">
            <v>47.342961469711376</v>
          </cell>
          <cell r="BD2739">
            <v>14.023937210082449</v>
          </cell>
          <cell r="BE2739">
            <v>0.79816023022854965</v>
          </cell>
          <cell r="BO2739">
            <v>0</v>
          </cell>
          <cell r="BP2739">
            <v>49</v>
          </cell>
          <cell r="BQ2739">
            <v>0.73</v>
          </cell>
          <cell r="BR2739">
            <v>19.7</v>
          </cell>
          <cell r="BS2739">
            <v>9.8000000000000007</v>
          </cell>
          <cell r="BT2739">
            <v>0.13</v>
          </cell>
          <cell r="BU2739">
            <v>7.24</v>
          </cell>
          <cell r="BV2739">
            <v>9.6199999999999992</v>
          </cell>
          <cell r="BW2739">
            <v>3.72</v>
          </cell>
          <cell r="BX2739">
            <v>0.17</v>
          </cell>
          <cell r="BY2739">
            <v>0.03</v>
          </cell>
          <cell r="CR2739">
            <v>100.14</v>
          </cell>
          <cell r="CT2739">
            <v>48.931495905731978</v>
          </cell>
          <cell r="CU2739">
            <v>0.72897942879968047</v>
          </cell>
          <cell r="CV2739">
            <v>19.672458558018775</v>
          </cell>
          <cell r="CW2739">
            <v>9.7862991811463971</v>
          </cell>
          <cell r="CX2739">
            <v>0.1298182544437787</v>
          </cell>
          <cell r="CY2739">
            <v>7.2298781705612143</v>
          </cell>
          <cell r="CZ2739">
            <v>9.6065508288396231</v>
          </cell>
          <cell r="DA2739">
            <v>3.7147992810065906</v>
          </cell>
          <cell r="DB2739">
            <v>0.16976233273417216</v>
          </cell>
          <cell r="DC2739">
            <v>2.9958058717795086E-2</v>
          </cell>
          <cell r="DD2739">
            <v>0</v>
          </cell>
          <cell r="DE2739">
            <v>0.42488262910798119</v>
          </cell>
          <cell r="DF2739">
            <v>0.62607667830585501</v>
          </cell>
          <cell r="DH2739">
            <v>0.2661290322580645</v>
          </cell>
          <cell r="EA2739">
            <v>0.61643835616438358</v>
          </cell>
        </row>
        <row r="2740">
          <cell r="D2740" t="str">
            <v>B2</v>
          </cell>
          <cell r="E2740" t="str">
            <v>Bartels et al 1991 CMP. HiAlBasalt</v>
          </cell>
          <cell r="F2740" t="str">
            <v>79-35g</v>
          </cell>
          <cell r="G2740" t="str">
            <v>H100</v>
          </cell>
          <cell r="J2740">
            <v>1345</v>
          </cell>
          <cell r="K2740">
            <v>1618</v>
          </cell>
          <cell r="L2740">
            <v>6.1804697156983934</v>
          </cell>
          <cell r="M2740">
            <v>1.5</v>
          </cell>
          <cell r="O2740">
            <v>0.22868598233628479</v>
          </cell>
          <cell r="P2740">
            <v>0.8178601297133189</v>
          </cell>
          <cell r="Q2740">
            <v>5.2892546396068676E-2</v>
          </cell>
          <cell r="R2740">
            <v>36.286581690997842</v>
          </cell>
          <cell r="T2740">
            <v>48.7</v>
          </cell>
          <cell r="U2740">
            <v>11.8</v>
          </cell>
          <cell r="V2740">
            <v>0</v>
          </cell>
          <cell r="W2740">
            <v>6.31</v>
          </cell>
          <cell r="X2740">
            <v>6.31</v>
          </cell>
          <cell r="Y2740">
            <v>0.37</v>
          </cell>
          <cell r="Z2740">
            <v>0.08</v>
          </cell>
          <cell r="AB2740">
            <v>15.9</v>
          </cell>
          <cell r="AC2740">
            <v>0.11</v>
          </cell>
          <cell r="AD2740">
            <v>15.4</v>
          </cell>
          <cell r="AF2740">
            <v>0.75</v>
          </cell>
          <cell r="AJ2740">
            <v>99.42</v>
          </cell>
          <cell r="AK2740">
            <v>1.7713140176637152</v>
          </cell>
          <cell r="AL2740">
            <v>0.50598329169458267</v>
          </cell>
          <cell r="AM2740">
            <v>0.22868598233628479</v>
          </cell>
          <cell r="AN2740">
            <v>0.27729730935829788</v>
          </cell>
          <cell r="AO2740">
            <v>0</v>
          </cell>
          <cell r="AP2740">
            <v>0.19194260696497631</v>
          </cell>
          <cell r="AQ2740">
            <v>0.19194260696497631</v>
          </cell>
          <cell r="AR2740">
            <v>1.0121007509109867E-2</v>
          </cell>
          <cell r="AS2740">
            <v>2.3003189480128956E-3</v>
          </cell>
          <cell r="AT2740">
            <v>0.86187722206458239</v>
          </cell>
          <cell r="AU2740">
            <v>3.3889901247939496E-3</v>
          </cell>
          <cell r="AV2740">
            <v>0.60017999863415816</v>
          </cell>
          <cell r="AW2740">
            <v>5.2892546396068676E-2</v>
          </cell>
          <cell r="AX2740">
            <v>0</v>
          </cell>
          <cell r="AY2740">
            <v>36.286581690997842</v>
          </cell>
          <cell r="AZ2740">
            <v>52.108664562679444</v>
          </cell>
          <cell r="BA2740">
            <v>11.604753746322706</v>
          </cell>
          <cell r="BB2740">
            <v>38.396017956468938</v>
          </cell>
          <cell r="BC2740">
            <v>47.657696677955066</v>
          </cell>
          <cell r="BD2740">
            <v>13.946285365575998</v>
          </cell>
          <cell r="BE2740">
            <v>0.8178601297133189</v>
          </cell>
          <cell r="BO2740">
            <v>0</v>
          </cell>
          <cell r="BP2740">
            <v>48.6</v>
          </cell>
          <cell r="BQ2740">
            <v>0.63</v>
          </cell>
          <cell r="BR2740">
            <v>18.8</v>
          </cell>
          <cell r="BS2740">
            <v>8.76</v>
          </cell>
          <cell r="BT2740">
            <v>0.16</v>
          </cell>
          <cell r="BU2740">
            <v>9.69</v>
          </cell>
          <cell r="BV2740">
            <v>11.5</v>
          </cell>
          <cell r="BW2740">
            <v>2.73</v>
          </cell>
          <cell r="BX2740">
            <v>0.1</v>
          </cell>
          <cell r="BY2740">
            <v>0.03</v>
          </cell>
          <cell r="CA2740">
            <v>0.03</v>
          </cell>
          <cell r="CR2740">
            <v>101.03</v>
          </cell>
          <cell r="CT2740">
            <v>48.104523408888447</v>
          </cell>
          <cell r="CU2740">
            <v>0.62357715530040581</v>
          </cell>
          <cell r="CV2740">
            <v>18.608334158170841</v>
          </cell>
          <cell r="CW2740">
            <v>8.6706918737008802</v>
          </cell>
          <cell r="CX2740">
            <v>0.15836880134613482</v>
          </cell>
          <cell r="CY2740">
            <v>9.5912105315252898</v>
          </cell>
          <cell r="CZ2740">
            <v>11.382757596753439</v>
          </cell>
          <cell r="DA2740">
            <v>2.7021676729684252</v>
          </cell>
          <cell r="DB2740">
            <v>9.8980500841334251E-2</v>
          </cell>
          <cell r="DC2740">
            <v>2.9694150252400277E-2</v>
          </cell>
          <cell r="DD2740">
            <v>2.9694150252400277E-2</v>
          </cell>
          <cell r="DE2740">
            <v>0.52520325203252038</v>
          </cell>
          <cell r="DF2740">
            <v>0.75858184520089789</v>
          </cell>
          <cell r="DH2740">
            <v>0.27472527472527475</v>
          </cell>
          <cell r="EA2740">
            <v>0.58730158730158732</v>
          </cell>
          <cell r="EM2740">
            <v>2.666666666666667</v>
          </cell>
        </row>
        <row r="2741">
          <cell r="D2741" t="str">
            <v>B2</v>
          </cell>
          <cell r="E2741" t="str">
            <v>Bartels et al 1991 CMP. HiAlBasalt</v>
          </cell>
          <cell r="F2741" t="str">
            <v>79-35g</v>
          </cell>
          <cell r="G2741" t="str">
            <v>H88</v>
          </cell>
          <cell r="J2741">
            <v>1240</v>
          </cell>
          <cell r="K2741">
            <v>1513</v>
          </cell>
          <cell r="L2741">
            <v>6.6093853271645733</v>
          </cell>
          <cell r="M2741">
            <v>1</v>
          </cell>
          <cell r="O2741">
            <v>0.15361238530282084</v>
          </cell>
          <cell r="P2741">
            <v>0.82484329699368175</v>
          </cell>
          <cell r="Q2741">
            <v>3.1775620990696148E-2</v>
          </cell>
          <cell r="R2741">
            <v>36.420042850005736</v>
          </cell>
          <cell r="T2741">
            <v>50.7</v>
          </cell>
          <cell r="U2741">
            <v>6.4</v>
          </cell>
          <cell r="V2741">
            <v>0.90355972652831185</v>
          </cell>
          <cell r="W2741">
            <v>5.6549280016370282</v>
          </cell>
          <cell r="X2741">
            <v>6.66</v>
          </cell>
          <cell r="Y2741">
            <v>0.54</v>
          </cell>
          <cell r="Z2741">
            <v>0.14000000000000001</v>
          </cell>
          <cell r="AB2741">
            <v>17.600000000000001</v>
          </cell>
          <cell r="AC2741">
            <v>0.22</v>
          </cell>
          <cell r="AD2741">
            <v>17</v>
          </cell>
          <cell r="AF2741">
            <v>0.45</v>
          </cell>
          <cell r="AJ2741">
            <v>99.608487728165343</v>
          </cell>
          <cell r="AK2741">
            <v>1.8463876146971792</v>
          </cell>
          <cell r="AL2741">
            <v>0.27477831965579103</v>
          </cell>
          <cell r="AM2741">
            <v>0.15361238530282084</v>
          </cell>
          <cell r="AN2741">
            <v>0.12116593435297018</v>
          </cell>
          <cell r="AO2741">
            <v>3.0611705326114347E-2</v>
          </cell>
          <cell r="AP2741">
            <v>0.17223342199212407</v>
          </cell>
          <cell r="AQ2741">
            <v>0.20284512731823842</v>
          </cell>
          <cell r="AR2741">
            <v>1.4789861378563165E-2</v>
          </cell>
          <cell r="AS2741">
            <v>4.0306438573045359E-3</v>
          </cell>
          <cell r="AT2741">
            <v>0.95523288988970967</v>
          </cell>
          <cell r="AU2741">
            <v>6.7865432267326413E-3</v>
          </cell>
          <cell r="AV2741">
            <v>0.66337337898578574</v>
          </cell>
          <cell r="AW2741">
            <v>3.1775620990696148E-2</v>
          </cell>
          <cell r="AX2741">
            <v>0</v>
          </cell>
          <cell r="AY2741">
            <v>36.420042850005736</v>
          </cell>
          <cell r="AZ2741">
            <v>52.443501478318268</v>
          </cell>
          <cell r="BA2741">
            <v>9.4558340865991966</v>
          </cell>
          <cell r="BB2741">
            <v>39.377980658804482</v>
          </cell>
          <cell r="BC2741">
            <v>49.010332286358015</v>
          </cell>
          <cell r="BD2741">
            <v>11.611687054837509</v>
          </cell>
          <cell r="BE2741">
            <v>0.82484329699368175</v>
          </cell>
          <cell r="BO2741">
            <v>0</v>
          </cell>
          <cell r="BP2741">
            <v>47</v>
          </cell>
          <cell r="BQ2741">
            <v>1.24</v>
          </cell>
          <cell r="BR2741">
            <v>16.3</v>
          </cell>
          <cell r="BS2741">
            <v>12.7</v>
          </cell>
          <cell r="BT2741">
            <v>0.23</v>
          </cell>
          <cell r="BU2741">
            <v>7.46</v>
          </cell>
          <cell r="BV2741">
            <v>10</v>
          </cell>
          <cell r="BW2741">
            <v>3.42</v>
          </cell>
          <cell r="BX2741">
            <v>0.19</v>
          </cell>
          <cell r="BY2741">
            <v>0.13</v>
          </cell>
          <cell r="CA2741">
            <v>0.03</v>
          </cell>
          <cell r="CR2741">
            <v>98.7</v>
          </cell>
          <cell r="CT2741">
            <v>47.61904761904762</v>
          </cell>
          <cell r="CU2741">
            <v>1.2563323201621075</v>
          </cell>
          <cell r="CV2741">
            <v>16.514690982776088</v>
          </cell>
          <cell r="CW2741">
            <v>12.867274569402229</v>
          </cell>
          <cell r="CX2741">
            <v>0.23302938196555217</v>
          </cell>
          <cell r="CY2741">
            <v>7.5582573454913877</v>
          </cell>
          <cell r="CZ2741">
            <v>10.131712259371835</v>
          </cell>
          <cell r="DA2741">
            <v>3.4650455927051671</v>
          </cell>
          <cell r="DB2741">
            <v>0.19250253292806485</v>
          </cell>
          <cell r="DC2741">
            <v>0.13171225937183384</v>
          </cell>
          <cell r="DD2741">
            <v>3.0395136778115502E-2</v>
          </cell>
          <cell r="DE2741">
            <v>0.37003968253968256</v>
          </cell>
          <cell r="DF2741">
            <v>0.85737285422312204</v>
          </cell>
          <cell r="DH2741">
            <v>0.13157894736842105</v>
          </cell>
          <cell r="EA2741">
            <v>0.43548387096774199</v>
          </cell>
          <cell r="EM2741">
            <v>4.666666666666667</v>
          </cell>
        </row>
        <row r="2742">
          <cell r="D2742" t="str">
            <v>B2</v>
          </cell>
          <cell r="E2742" t="str">
            <v>Bartels et al 1991 CMP. HiAlBasalt</v>
          </cell>
          <cell r="F2742" t="str">
            <v>82-72f</v>
          </cell>
          <cell r="G2742" t="str">
            <v>H235</v>
          </cell>
          <cell r="H2742" t="str">
            <v>cpx2</v>
          </cell>
          <cell r="J2742">
            <v>1293</v>
          </cell>
          <cell r="K2742">
            <v>1566</v>
          </cell>
          <cell r="L2742">
            <v>6.3856960408684547</v>
          </cell>
          <cell r="M2742">
            <v>1.1000000000000001</v>
          </cell>
          <cell r="O2742">
            <v>0.25279973588507976</v>
          </cell>
          <cell r="P2742">
            <v>0.86249795383859884</v>
          </cell>
          <cell r="Q2742">
            <v>3.1048478460305572E-2</v>
          </cell>
          <cell r="R2742">
            <v>36.480063401141045</v>
          </cell>
          <cell r="T2742">
            <v>49.1</v>
          </cell>
          <cell r="U2742">
            <v>11.9</v>
          </cell>
          <cell r="V2742">
            <v>0.35711396559629938</v>
          </cell>
          <cell r="W2742">
            <v>4.602765333040824</v>
          </cell>
          <cell r="X2742">
            <v>5</v>
          </cell>
          <cell r="Y2742">
            <v>0.41</v>
          </cell>
          <cell r="Z2742">
            <v>0.13</v>
          </cell>
          <cell r="AB2742">
            <v>17.600000000000001</v>
          </cell>
          <cell r="AC2742">
            <v>0.14000000000000001</v>
          </cell>
          <cell r="AD2742">
            <v>16.3</v>
          </cell>
          <cell r="AF2742">
            <v>0.45</v>
          </cell>
          <cell r="AJ2742">
            <v>100.98987929863712</v>
          </cell>
          <cell r="AK2742">
            <v>1.7472002641149202</v>
          </cell>
          <cell r="AL2742">
            <v>0.499224311118245</v>
          </cell>
          <cell r="AM2742">
            <v>0.25279973588507976</v>
          </cell>
          <cell r="AN2742">
            <v>0.24642457523316524</v>
          </cell>
          <cell r="AO2742">
            <v>1.1821804383689738E-2</v>
          </cell>
          <cell r="AP2742">
            <v>0.13697946306598627</v>
          </cell>
          <cell r="AQ2742">
            <v>0.14880126744967601</v>
          </cell>
          <cell r="AR2742">
            <v>1.0972370806423729E-2</v>
          </cell>
          <cell r="AS2742">
            <v>3.6570931156787228E-3</v>
          </cell>
          <cell r="AT2742">
            <v>0.93337366451469406</v>
          </cell>
          <cell r="AU2742">
            <v>4.2198814470715846E-3</v>
          </cell>
          <cell r="AV2742">
            <v>0.62150266897298623</v>
          </cell>
          <cell r="AW2742">
            <v>3.1048478460305572E-2</v>
          </cell>
          <cell r="AX2742">
            <v>0</v>
          </cell>
          <cell r="AY2742">
            <v>36.480063401141045</v>
          </cell>
          <cell r="AZ2742">
            <v>54.785815344473384</v>
          </cell>
          <cell r="BA2742">
            <v>8.0402221048525124</v>
          </cell>
          <cell r="BB2742">
            <v>39.240586149698714</v>
          </cell>
          <cell r="BC2742">
            <v>50.936723856001556</v>
          </cell>
          <cell r="BD2742">
            <v>9.8226899942997381</v>
          </cell>
          <cell r="BE2742">
            <v>0.86249795383859884</v>
          </cell>
          <cell r="BO2742">
            <v>0</v>
          </cell>
          <cell r="BP2742">
            <v>49.9</v>
          </cell>
          <cell r="BQ2742">
            <v>0.65</v>
          </cell>
          <cell r="BR2742">
            <v>17.399999999999999</v>
          </cell>
          <cell r="BS2742">
            <v>7.9</v>
          </cell>
          <cell r="BT2742">
            <v>0.1</v>
          </cell>
          <cell r="BU2742">
            <v>10.8</v>
          </cell>
          <cell r="BV2742">
            <v>11.5</v>
          </cell>
          <cell r="BW2742">
            <v>2.2999999999999998</v>
          </cell>
          <cell r="BX2742">
            <v>0.11</v>
          </cell>
          <cell r="BY2742">
            <v>0.15</v>
          </cell>
          <cell r="CR2742">
            <v>100.81</v>
          </cell>
          <cell r="CT2742">
            <v>49.499057633171311</v>
          </cell>
          <cell r="CU2742">
            <v>0.64477730383890486</v>
          </cell>
          <cell r="CV2742">
            <v>17.260192441226067</v>
          </cell>
          <cell r="CW2742">
            <v>7.8365241543497675</v>
          </cell>
          <cell r="CX2742">
            <v>9.9196508282908449E-2</v>
          </cell>
          <cell r="CY2742">
            <v>10.713222894554113</v>
          </cell>
          <cell r="CZ2742">
            <v>11.40759845253447</v>
          </cell>
          <cell r="DA2742">
            <v>2.2815196905068937</v>
          </cell>
          <cell r="DB2742">
            <v>0.10911615911119929</v>
          </cell>
          <cell r="DC2742">
            <v>0.14879476242436265</v>
          </cell>
          <cell r="DD2742">
            <v>0</v>
          </cell>
          <cell r="DE2742">
            <v>0.57754010695187163</v>
          </cell>
          <cell r="DF2742">
            <v>0.79937176713230296</v>
          </cell>
          <cell r="DH2742">
            <v>0.19565217391304349</v>
          </cell>
          <cell r="EA2742">
            <v>0.63076923076923075</v>
          </cell>
        </row>
        <row r="2743">
          <cell r="D2743" t="str">
            <v>B2</v>
          </cell>
          <cell r="E2743" t="str">
            <v>Bartels et al 1991 CMP. HiAlBasalt</v>
          </cell>
          <cell r="F2743" t="str">
            <v>79-35g</v>
          </cell>
          <cell r="G2743" t="str">
            <v>H81</v>
          </cell>
          <cell r="J2743">
            <v>1260</v>
          </cell>
          <cell r="K2743">
            <v>1533</v>
          </cell>
          <cell r="L2743">
            <v>6.5231572080887146</v>
          </cell>
          <cell r="M2743">
            <v>1</v>
          </cell>
          <cell r="O2743">
            <v>0.15878338986735119</v>
          </cell>
          <cell r="P2743">
            <v>0.84308424506118085</v>
          </cell>
          <cell r="Q2743">
            <v>2.9924202747055772E-2</v>
          </cell>
          <cell r="R2743">
            <v>36.677380251739386</v>
          </cell>
          <cell r="T2743">
            <v>51.3</v>
          </cell>
          <cell r="U2743">
            <v>7.1</v>
          </cell>
          <cell r="V2743">
            <v>0.43212336693216924</v>
          </cell>
          <cell r="W2743">
            <v>5.4893288465715582</v>
          </cell>
          <cell r="X2743">
            <v>5.97</v>
          </cell>
          <cell r="Y2743">
            <v>0.51</v>
          </cell>
          <cell r="Z2743">
            <v>0.18</v>
          </cell>
          <cell r="AB2743">
            <v>18</v>
          </cell>
          <cell r="AC2743">
            <v>0.2</v>
          </cell>
          <cell r="AD2743">
            <v>17.2</v>
          </cell>
          <cell r="AF2743">
            <v>0.43</v>
          </cell>
          <cell r="AJ2743">
            <v>100.84145221350373</v>
          </cell>
          <cell r="AK2743">
            <v>1.8412166101326488</v>
          </cell>
          <cell r="AL2743">
            <v>0.3004231795297479</v>
          </cell>
          <cell r="AM2743">
            <v>0.15878338986735119</v>
          </cell>
          <cell r="AN2743">
            <v>0.14163978966239671</v>
          </cell>
          <cell r="AO2743">
            <v>1.4428162005343026E-2</v>
          </cell>
          <cell r="AP2743">
            <v>0.16477153940696659</v>
          </cell>
          <cell r="AQ2743">
            <v>0.17919970141230962</v>
          </cell>
          <cell r="AR2743">
            <v>1.3766169727867471E-2</v>
          </cell>
          <cell r="AS2743">
            <v>5.1073014909335966E-3</v>
          </cell>
          <cell r="AT2743">
            <v>0.96281246608596904</v>
          </cell>
          <cell r="AU2743">
            <v>6.0803493770300839E-3</v>
          </cell>
          <cell r="AV2743">
            <v>0.66147001949643747</v>
          </cell>
          <cell r="AW2743">
            <v>2.9924202747055772E-2</v>
          </cell>
          <cell r="AX2743">
            <v>0</v>
          </cell>
          <cell r="AY2743">
            <v>36.677380251739386</v>
          </cell>
          <cell r="AZ2743">
            <v>53.386303065758533</v>
          </cell>
          <cell r="BA2743">
            <v>9.1362997979779532</v>
          </cell>
          <cell r="BB2743">
            <v>39.354396052224317</v>
          </cell>
          <cell r="BC2743">
            <v>49.511692149920457</v>
          </cell>
          <cell r="BD2743">
            <v>11.133911797855232</v>
          </cell>
          <cell r="BE2743">
            <v>0.84308424506118085</v>
          </cell>
          <cell r="BO2743">
            <v>0</v>
          </cell>
          <cell r="BP2743">
            <v>48.1</v>
          </cell>
          <cell r="BQ2743">
            <v>0.89</v>
          </cell>
          <cell r="BR2743">
            <v>17.399999999999999</v>
          </cell>
          <cell r="BS2743">
            <v>10.7</v>
          </cell>
          <cell r="BT2743">
            <v>0.19</v>
          </cell>
          <cell r="BU2743">
            <v>8.33</v>
          </cell>
          <cell r="BV2743">
            <v>10.7</v>
          </cell>
          <cell r="BW2743">
            <v>3.12</v>
          </cell>
          <cell r="BX2743">
            <v>0.15</v>
          </cell>
          <cell r="BY2743">
            <v>7.0000000000000007E-2</v>
          </cell>
          <cell r="CA2743">
            <v>0.04</v>
          </cell>
          <cell r="CR2743">
            <v>99.69</v>
          </cell>
          <cell r="CT2743">
            <v>48.249573678403053</v>
          </cell>
          <cell r="CU2743">
            <v>0.89276757949643892</v>
          </cell>
          <cell r="CV2743">
            <v>17.45410773397532</v>
          </cell>
          <cell r="CW2743">
            <v>10.733273146754941</v>
          </cell>
          <cell r="CX2743">
            <v>0.19059083157789147</v>
          </cell>
          <cell r="CY2743">
            <v>8.3559033002307146</v>
          </cell>
          <cell r="CZ2743">
            <v>10.733273146754941</v>
          </cell>
          <cell r="DA2743">
            <v>3.1297020764369545</v>
          </cell>
          <cell r="DB2743">
            <v>0.15046644598254588</v>
          </cell>
          <cell r="DC2743">
            <v>7.0217674791854756E-2</v>
          </cell>
          <cell r="DD2743">
            <v>4.012438559534557E-2</v>
          </cell>
          <cell r="DE2743">
            <v>0.43772990015764579</v>
          </cell>
          <cell r="DF2743">
            <v>0.79416399329323761</v>
          </cell>
          <cell r="DH2743">
            <v>0.1378205128205128</v>
          </cell>
          <cell r="EA2743">
            <v>0.5730337078651685</v>
          </cell>
          <cell r="EM2743">
            <v>4.5</v>
          </cell>
        </row>
        <row r="2744">
          <cell r="D2744" t="str">
            <v>B2</v>
          </cell>
          <cell r="E2744" t="str">
            <v>Bartels et al 1991 CMP. HiAlBasalt</v>
          </cell>
          <cell r="F2744" t="str">
            <v>79-35g</v>
          </cell>
          <cell r="G2744" t="str">
            <v>H83</v>
          </cell>
          <cell r="J2744">
            <v>1245</v>
          </cell>
          <cell r="K2744">
            <v>1518</v>
          </cell>
          <cell r="L2744">
            <v>6.587615283267457</v>
          </cell>
          <cell r="M2744">
            <v>1</v>
          </cell>
          <cell r="O2744">
            <v>0.11858446580917503</v>
          </cell>
          <cell r="P2744">
            <v>0.83605229719477392</v>
          </cell>
          <cell r="Q2744">
            <v>2.8488913908527015E-2</v>
          </cell>
          <cell r="R2744">
            <v>37.281270944404106</v>
          </cell>
          <cell r="T2744">
            <v>52.5</v>
          </cell>
          <cell r="U2744">
            <v>5.5</v>
          </cell>
          <cell r="V2744">
            <v>4.5671507896691978E-2</v>
          </cell>
          <cell r="W2744">
            <v>6.2391974328179174</v>
          </cell>
          <cell r="X2744">
            <v>6.29</v>
          </cell>
          <cell r="Y2744">
            <v>0.5</v>
          </cell>
          <cell r="Z2744">
            <v>0.17</v>
          </cell>
          <cell r="AB2744">
            <v>18</v>
          </cell>
          <cell r="AC2744">
            <v>0.2</v>
          </cell>
          <cell r="AD2744">
            <v>17.8</v>
          </cell>
          <cell r="AF2744">
            <v>0.41</v>
          </cell>
          <cell r="AJ2744">
            <v>101.36486894071462</v>
          </cell>
          <cell r="AK2744">
            <v>1.881415534190825</v>
          </cell>
          <cell r="AL2744">
            <v>0.2323676586497741</v>
          </cell>
          <cell r="AM2744">
            <v>0.11858446580917503</v>
          </cell>
          <cell r="AN2744">
            <v>0.11378319284059907</v>
          </cell>
          <cell r="AO2744">
            <v>1.5226024087002799E-3</v>
          </cell>
          <cell r="AP2744">
            <v>0.18699482263355652</v>
          </cell>
          <cell r="AQ2744">
            <v>0.1885174250422568</v>
          </cell>
          <cell r="AR2744">
            <v>1.34756850169291E-2</v>
          </cell>
          <cell r="AS2744">
            <v>4.8162144345467164E-3</v>
          </cell>
          <cell r="AT2744">
            <v>0.96134574361842418</v>
          </cell>
          <cell r="AU2744">
            <v>6.0710867372575986E-3</v>
          </cell>
          <cell r="AV2744">
            <v>0.68350173840145889</v>
          </cell>
          <cell r="AW2744">
            <v>2.8488913908527015E-2</v>
          </cell>
          <cell r="AX2744">
            <v>0</v>
          </cell>
          <cell r="AY2744">
            <v>37.281270944404106</v>
          </cell>
          <cell r="AZ2744">
            <v>52.43613750406756</v>
          </cell>
          <cell r="BA2744">
            <v>10.199541941336971</v>
          </cell>
          <cell r="BB2744">
            <v>39.581815767420672</v>
          </cell>
          <cell r="BC2744">
            <v>48.119230655181923</v>
          </cell>
          <cell r="BD2744">
            <v>12.298953577397418</v>
          </cell>
          <cell r="BE2744">
            <v>0.83605229719477392</v>
          </cell>
          <cell r="BO2744">
            <v>0</v>
          </cell>
          <cell r="BP2744">
            <v>48.3</v>
          </cell>
          <cell r="BQ2744">
            <v>1.03</v>
          </cell>
          <cell r="BR2744">
            <v>16.7</v>
          </cell>
          <cell r="BS2744">
            <v>11.4</v>
          </cell>
          <cell r="BT2744">
            <v>0.22</v>
          </cell>
          <cell r="BU2744">
            <v>8.08</v>
          </cell>
          <cell r="BV2744">
            <v>10.6</v>
          </cell>
          <cell r="BW2744">
            <v>3.35</v>
          </cell>
          <cell r="BX2744">
            <v>0.17</v>
          </cell>
          <cell r="BY2744">
            <v>0.09</v>
          </cell>
          <cell r="CA2744">
            <v>0.03</v>
          </cell>
          <cell r="CR2744">
            <v>99.97</v>
          </cell>
          <cell r="CT2744">
            <v>48.314494348304493</v>
          </cell>
          <cell r="CU2744">
            <v>1.0303090927278185</v>
          </cell>
          <cell r="CV2744">
            <v>16.705011503451036</v>
          </cell>
          <cell r="CW2744">
            <v>11.403421026307893</v>
          </cell>
          <cell r="CX2744">
            <v>0.22006601980594179</v>
          </cell>
          <cell r="CY2744">
            <v>8.0824247274182266</v>
          </cell>
          <cell r="CZ2744">
            <v>10.603180954286286</v>
          </cell>
          <cell r="DA2744">
            <v>3.3510053015904773</v>
          </cell>
          <cell r="DB2744">
            <v>0.17005101530459138</v>
          </cell>
          <cell r="DC2744">
            <v>9.0027008102430736E-2</v>
          </cell>
          <cell r="DD2744">
            <v>3.0009002700810243E-2</v>
          </cell>
          <cell r="DE2744">
            <v>0.41478439425051339</v>
          </cell>
          <cell r="DF2744">
            <v>0.83025361925350194</v>
          </cell>
          <cell r="DH2744">
            <v>0.12238805970149252</v>
          </cell>
          <cell r="EA2744">
            <v>0.4854368932038835</v>
          </cell>
          <cell r="EM2744">
            <v>5.666666666666667</v>
          </cell>
        </row>
        <row r="2745">
          <cell r="D2745" t="str">
            <v>B2</v>
          </cell>
          <cell r="E2745" t="str">
            <v>Bartels et al 1991 CMP. HiAlBasalt</v>
          </cell>
          <cell r="F2745" t="str">
            <v>79-35g</v>
          </cell>
          <cell r="G2745" t="str">
            <v>H134</v>
          </cell>
          <cell r="J2745">
            <v>1305</v>
          </cell>
          <cell r="K2745">
            <v>1578</v>
          </cell>
          <cell r="L2745">
            <v>6.3371356147021549</v>
          </cell>
          <cell r="M2745">
            <v>1.5</v>
          </cell>
          <cell r="O2745">
            <v>0.26460183341027954</v>
          </cell>
          <cell r="P2745">
            <v>0.83297261445938464</v>
          </cell>
          <cell r="Q2745">
            <v>5.9420354478036265E-2</v>
          </cell>
          <cell r="R2745">
            <v>39.197135706373047</v>
          </cell>
          <cell r="T2745">
            <v>48.7</v>
          </cell>
          <cell r="U2745">
            <v>12.9</v>
          </cell>
          <cell r="V2745">
            <v>0.74135392668695566</v>
          </cell>
          <cell r="W2745">
            <v>4.7853571449533314</v>
          </cell>
          <cell r="X2745">
            <v>5.61</v>
          </cell>
          <cell r="Y2745">
            <v>0.36</v>
          </cell>
          <cell r="Z2745">
            <v>0.1</v>
          </cell>
          <cell r="AB2745">
            <v>15.7</v>
          </cell>
          <cell r="AC2745">
            <v>0.15</v>
          </cell>
          <cell r="AD2745">
            <v>16.899999999999999</v>
          </cell>
          <cell r="AF2745">
            <v>0.86</v>
          </cell>
          <cell r="AJ2745">
            <v>101.19671107164029</v>
          </cell>
          <cell r="AK2745">
            <v>1.7353981665897205</v>
          </cell>
          <cell r="AL2745">
            <v>0.54193531654762261</v>
          </cell>
          <cell r="AM2745">
            <v>0.26460183341027954</v>
          </cell>
          <cell r="AN2745">
            <v>0.27733348313734307</v>
          </cell>
          <cell r="AO2745">
            <v>2.4576017357984981E-2</v>
          </cell>
          <cell r="AP2745">
            <v>0.14261327741921059</v>
          </cell>
          <cell r="AQ2745">
            <v>0.16718929477719557</v>
          </cell>
          <cell r="AR2745">
            <v>9.6477957043160888E-3</v>
          </cell>
          <cell r="AS2745">
            <v>2.8170959843546008E-3</v>
          </cell>
          <cell r="AT2745">
            <v>0.83378006264917004</v>
          </cell>
          <cell r="AU2745">
            <v>4.527645878999011E-3</v>
          </cell>
          <cell r="AV2745">
            <v>0.64528426739058575</v>
          </cell>
          <cell r="AW2745">
            <v>5.9420354478036265E-2</v>
          </cell>
          <cell r="AX2745">
            <v>0</v>
          </cell>
          <cell r="AY2745">
            <v>39.197135706373047</v>
          </cell>
          <cell r="AZ2745">
            <v>50.647120837281619</v>
          </cell>
          <cell r="BA2745">
            <v>8.6628983085803632</v>
          </cell>
          <cell r="BB2745">
            <v>42.232747738964591</v>
          </cell>
          <cell r="BC2745">
            <v>47.166401695012951</v>
          </cell>
          <cell r="BD2745">
            <v>10.600850566022471</v>
          </cell>
          <cell r="BE2745">
            <v>0.83297261445938464</v>
          </cell>
          <cell r="BO2745">
            <v>0</v>
          </cell>
          <cell r="BP2745">
            <v>48.6</v>
          </cell>
          <cell r="BQ2745">
            <v>0.66</v>
          </cell>
          <cell r="BR2745">
            <v>19.7</v>
          </cell>
          <cell r="BS2745">
            <v>9.2100000000000009</v>
          </cell>
          <cell r="BT2745">
            <v>0.13</v>
          </cell>
          <cell r="BU2745">
            <v>8.24</v>
          </cell>
          <cell r="BV2745">
            <v>10.7</v>
          </cell>
          <cell r="BW2745">
            <v>2.93</v>
          </cell>
          <cell r="BX2745">
            <v>0.11</v>
          </cell>
          <cell r="BY2745">
            <v>0.03</v>
          </cell>
          <cell r="CR2745">
            <v>100.31</v>
          </cell>
          <cell r="CT2745">
            <v>48.449805602631841</v>
          </cell>
          <cell r="CU2745">
            <v>0.65796032299870399</v>
          </cell>
          <cell r="CV2745">
            <v>19.639118731931013</v>
          </cell>
          <cell r="CW2745">
            <v>9.1815372345728257</v>
          </cell>
          <cell r="CX2745">
            <v>0.12959824543913867</v>
          </cell>
          <cell r="CY2745">
            <v>8.2145349416807889</v>
          </cell>
          <cell r="CZ2745">
            <v>10.666932509221413</v>
          </cell>
          <cell r="DA2745">
            <v>2.9209450702821256</v>
          </cell>
          <cell r="DB2745">
            <v>0.10966005383311733</v>
          </cell>
          <cell r="DC2745">
            <v>2.9907287409032E-2</v>
          </cell>
          <cell r="DD2745">
            <v>0</v>
          </cell>
          <cell r="DE2745">
            <v>0.47220630372492833</v>
          </cell>
          <cell r="DF2745">
            <v>0.66420839882865124</v>
          </cell>
          <cell r="DH2745">
            <v>0.29351535836177473</v>
          </cell>
          <cell r="EA2745">
            <v>0.54545454545454541</v>
          </cell>
        </row>
        <row r="2746">
          <cell r="D2746" t="str">
            <v>B1</v>
          </cell>
          <cell r="E2746" t="str">
            <v>Baker &amp; Eggler 1987</v>
          </cell>
          <cell r="F2746">
            <v>3</v>
          </cell>
          <cell r="J2746">
            <v>1095</v>
          </cell>
          <cell r="K2746">
            <v>1368</v>
          </cell>
          <cell r="L2746">
            <v>7.3099415204678362</v>
          </cell>
          <cell r="M2746">
            <v>1E-4</v>
          </cell>
          <cell r="O2746">
            <v>7.0370152245627482E-2</v>
          </cell>
          <cell r="P2746">
            <v>0.71149566940678821</v>
          </cell>
          <cell r="Q2746">
            <v>3.0103667577977656E-2</v>
          </cell>
          <cell r="R2746">
            <v>38.539319766988157</v>
          </cell>
          <cell r="T2746">
            <v>52.2</v>
          </cell>
          <cell r="U2746">
            <v>1.67</v>
          </cell>
          <cell r="V2746">
            <v>1.9947022477962204</v>
          </cell>
          <cell r="W2746">
            <v>8.9811988344869622</v>
          </cell>
          <cell r="X2746">
            <v>11.2</v>
          </cell>
          <cell r="Y2746">
            <v>0.53</v>
          </cell>
          <cell r="AB2746">
            <v>15.5</v>
          </cell>
          <cell r="AD2746">
            <v>19</v>
          </cell>
          <cell r="AF2746">
            <v>0.42</v>
          </cell>
          <cell r="AJ2746">
            <v>100.29590108228319</v>
          </cell>
          <cell r="AK2746">
            <v>1.9296298477543725</v>
          </cell>
          <cell r="AL2746">
            <v>7.2779245138980264E-2</v>
          </cell>
          <cell r="AM2746">
            <v>7.0370152245627482E-2</v>
          </cell>
          <cell r="AN2746">
            <v>2.4090928933527822E-3</v>
          </cell>
          <cell r="AO2746">
            <v>6.8595767885504699E-2</v>
          </cell>
          <cell r="AP2746">
            <v>0.27765995446535796</v>
          </cell>
          <cell r="AQ2746">
            <v>0.34625572235086266</v>
          </cell>
          <cell r="AR2746">
            <v>1.4734479522373976E-2</v>
          </cell>
          <cell r="AS2746">
            <v>0</v>
          </cell>
          <cell r="AT2746">
            <v>0.85391940721791948</v>
          </cell>
          <cell r="AU2746">
            <v>0</v>
          </cell>
          <cell r="AV2746">
            <v>0.75257763043751302</v>
          </cell>
          <cell r="AW2746">
            <v>3.0103667577977656E-2</v>
          </cell>
          <cell r="AX2746">
            <v>0</v>
          </cell>
          <cell r="AY2746">
            <v>38.539319766988157</v>
          </cell>
          <cell r="AZ2746">
            <v>43.72900782458332</v>
          </cell>
          <cell r="BA2746">
            <v>14.218899604293114</v>
          </cell>
          <cell r="BB2746">
            <v>41.670880648183442</v>
          </cell>
          <cell r="BC2746">
            <v>40.8677977216988</v>
          </cell>
          <cell r="BD2746">
            <v>17.461321630117752</v>
          </cell>
          <cell r="BE2746">
            <v>0.71149566940678821</v>
          </cell>
          <cell r="BG2746">
            <v>-8.9</v>
          </cell>
          <cell r="BO2746">
            <v>0</v>
          </cell>
          <cell r="BP2746">
            <v>63.7</v>
          </cell>
          <cell r="BQ2746">
            <v>1.1399999999999999</v>
          </cell>
          <cell r="BR2746">
            <v>14.3</v>
          </cell>
          <cell r="BS2746">
            <v>7.36</v>
          </cell>
          <cell r="BU2746">
            <v>1.61</v>
          </cell>
          <cell r="BV2746">
            <v>3.78</v>
          </cell>
          <cell r="BW2746">
            <v>4.21</v>
          </cell>
          <cell r="BX2746">
            <v>4.22</v>
          </cell>
          <cell r="BY2746">
            <v>0.33</v>
          </cell>
          <cell r="CR2746">
            <v>100.65</v>
          </cell>
          <cell r="CT2746">
            <v>63.288623944361646</v>
          </cell>
          <cell r="CU2746">
            <v>1.1326378539493291</v>
          </cell>
          <cell r="CV2746">
            <v>14.207650273224044</v>
          </cell>
          <cell r="CW2746">
            <v>7.312468951813214</v>
          </cell>
          <cell r="CX2746">
            <v>0</v>
          </cell>
          <cell r="CY2746">
            <v>1.5996025832091405</v>
          </cell>
          <cell r="CZ2746">
            <v>3.7555886736214603</v>
          </cell>
          <cell r="DA2746">
            <v>4.1828117237953304</v>
          </cell>
          <cell r="DB2746">
            <v>4.192747143566816</v>
          </cell>
          <cell r="DC2746">
            <v>0.32786885245901637</v>
          </cell>
          <cell r="DD2746">
            <v>0</v>
          </cell>
          <cell r="DE2746">
            <v>0.17948717948717949</v>
          </cell>
          <cell r="DF2746">
            <v>0.31677042748420481</v>
          </cell>
          <cell r="DH2746">
            <v>9.9762470308788598E-2</v>
          </cell>
          <cell r="EA2746">
            <v>0.46491228070175444</v>
          </cell>
        </row>
        <row r="2747">
          <cell r="D2747" t="str">
            <v>B1</v>
          </cell>
          <cell r="E2747" t="str">
            <v>Baker &amp; Eggler 1987</v>
          </cell>
          <cell r="F2747">
            <v>4</v>
          </cell>
          <cell r="J2747">
            <v>1095</v>
          </cell>
          <cell r="K2747">
            <v>1368</v>
          </cell>
          <cell r="L2747">
            <v>7.3099415204678362</v>
          </cell>
          <cell r="M2747">
            <v>1E-4</v>
          </cell>
          <cell r="O2747">
            <v>7.0989576359198114E-2</v>
          </cell>
          <cell r="P2747">
            <v>0.72295638236901927</v>
          </cell>
          <cell r="Q2747">
            <v>3.147376833494403E-2</v>
          </cell>
          <cell r="R2747">
            <v>41.590002255751479</v>
          </cell>
          <cell r="T2747">
            <v>51.1</v>
          </cell>
          <cell r="U2747">
            <v>1.7</v>
          </cell>
          <cell r="V2747">
            <v>2.1296616261347103</v>
          </cell>
          <cell r="W2747">
            <v>7.6010771678145614</v>
          </cell>
          <cell r="X2747">
            <v>9.9700000000000006</v>
          </cell>
          <cell r="Y2747">
            <v>0.49</v>
          </cell>
          <cell r="AB2747">
            <v>14.6</v>
          </cell>
          <cell r="AD2747">
            <v>20</v>
          </cell>
          <cell r="AF2747">
            <v>0.43</v>
          </cell>
          <cell r="AG2747">
            <v>0.1</v>
          </cell>
          <cell r="AJ2747">
            <v>98.150738793949273</v>
          </cell>
          <cell r="AK2747">
            <v>1.9290104236408019</v>
          </cell>
          <cell r="AL2747">
            <v>7.5657182866165032E-2</v>
          </cell>
          <cell r="AM2747">
            <v>7.0989576359198114E-2</v>
          </cell>
          <cell r="AN2747">
            <v>4.6676065069669176E-3</v>
          </cell>
          <cell r="AO2747">
            <v>7.4789394920770746E-2</v>
          </cell>
          <cell r="AP2747">
            <v>0.23997403140501966</v>
          </cell>
          <cell r="AQ2747">
            <v>0.31476342632579041</v>
          </cell>
          <cell r="AR2747">
            <v>1.3911218723679094E-2</v>
          </cell>
          <cell r="AS2747">
            <v>0</v>
          </cell>
          <cell r="AT2747">
            <v>0.82138772928412551</v>
          </cell>
          <cell r="AU2747">
            <v>0</v>
          </cell>
          <cell r="AV2747">
            <v>0.80898015664354106</v>
          </cell>
          <cell r="AW2747">
            <v>3.147376833494403E-2</v>
          </cell>
          <cell r="AX2747">
            <v>4.8160941809522063E-3</v>
          </cell>
          <cell r="AY2747">
            <v>41.590002255751479</v>
          </cell>
          <cell r="AZ2747">
            <v>42.227880663364495</v>
          </cell>
          <cell r="BA2747">
            <v>12.337163557714106</v>
          </cell>
          <cell r="BB2747">
            <v>45.156931779522736</v>
          </cell>
          <cell r="BC2747">
            <v>39.629422640744174</v>
          </cell>
          <cell r="BD2747">
            <v>15.21364557973309</v>
          </cell>
          <cell r="BE2747">
            <v>0.72295638236901927</v>
          </cell>
          <cell r="BG2747">
            <v>-8.9</v>
          </cell>
          <cell r="BO2747">
            <v>0</v>
          </cell>
          <cell r="BP2747">
            <v>63.6</v>
          </cell>
          <cell r="BQ2747">
            <v>1.0900000000000001</v>
          </cell>
          <cell r="BR2747">
            <v>14.6</v>
          </cell>
          <cell r="BS2747">
            <v>5.81</v>
          </cell>
          <cell r="BU2747">
            <v>1.42</v>
          </cell>
          <cell r="BV2747">
            <v>3.04</v>
          </cell>
          <cell r="BW2747">
            <v>4</v>
          </cell>
          <cell r="BX2747">
            <v>5.1100000000000003</v>
          </cell>
          <cell r="BY2747">
            <v>0.34</v>
          </cell>
          <cell r="CR2747">
            <v>99.01</v>
          </cell>
          <cell r="CT2747">
            <v>64.235935764064237</v>
          </cell>
          <cell r="CU2747">
            <v>1.1008988991011011</v>
          </cell>
          <cell r="CV2747">
            <v>14.745985254014746</v>
          </cell>
          <cell r="CW2747">
            <v>5.8680941319058677</v>
          </cell>
          <cell r="CX2747">
            <v>0</v>
          </cell>
          <cell r="CY2747">
            <v>1.4341985658014342</v>
          </cell>
          <cell r="CZ2747">
            <v>3.0703969296030702</v>
          </cell>
          <cell r="DA2747">
            <v>4.03999596000404</v>
          </cell>
          <cell r="DB2747">
            <v>5.1610948389051616</v>
          </cell>
          <cell r="DC2747">
            <v>0.34339965660034338</v>
          </cell>
          <cell r="DD2747">
            <v>0</v>
          </cell>
          <cell r="DE2747">
            <v>0.19640387275242049</v>
          </cell>
          <cell r="DF2747">
            <v>0.26011031518522831</v>
          </cell>
          <cell r="DH2747">
            <v>0.1075</v>
          </cell>
          <cell r="DJ2747">
            <v>1.9569471624266144E-2</v>
          </cell>
          <cell r="EA2747">
            <v>0.44954128440366969</v>
          </cell>
        </row>
        <row r="2748">
          <cell r="D2748" t="str">
            <v>B1</v>
          </cell>
          <cell r="E2748" t="str">
            <v>Baker &amp; Eggler 1987</v>
          </cell>
          <cell r="F2748">
            <v>11</v>
          </cell>
          <cell r="J2748">
            <v>1060</v>
          </cell>
          <cell r="K2748">
            <v>1333</v>
          </cell>
          <cell r="L2748">
            <v>7.5018754688672171</v>
          </cell>
          <cell r="M2748">
            <v>1E-4</v>
          </cell>
          <cell r="O2748">
            <v>6.6124413154353912E-2</v>
          </cell>
          <cell r="P2748">
            <v>0.6976153217236537</v>
          </cell>
          <cell r="Q2748">
            <v>2.4027127653078805E-2</v>
          </cell>
          <cell r="R2748">
            <v>40.03366453544448</v>
          </cell>
          <cell r="T2748">
            <v>51.5</v>
          </cell>
          <cell r="U2748">
            <v>1.98</v>
          </cell>
          <cell r="V2748">
            <v>1.123607093812854</v>
          </cell>
          <cell r="W2748">
            <v>9.9501589612760242</v>
          </cell>
          <cell r="X2748">
            <v>11.2</v>
          </cell>
          <cell r="Y2748">
            <v>0.52</v>
          </cell>
          <cell r="AB2748">
            <v>14.5</v>
          </cell>
          <cell r="AD2748">
            <v>19.3</v>
          </cell>
          <cell r="AF2748">
            <v>0.33</v>
          </cell>
          <cell r="AJ2748">
            <v>99.203766055088863</v>
          </cell>
          <cell r="AK2748">
            <v>1.9338755868456461</v>
          </cell>
          <cell r="AL2748">
            <v>8.7654468875404984E-2</v>
          </cell>
          <cell r="AM2748">
            <v>6.6124413154353912E-2</v>
          </cell>
          <cell r="AN2748">
            <v>2.1530055721051072E-2</v>
          </cell>
          <cell r="AO2748">
            <v>3.9251071250127723E-2</v>
          </cell>
          <cell r="AP2748">
            <v>0.31248325686111122</v>
          </cell>
          <cell r="AQ2748">
            <v>0.35173432811123895</v>
          </cell>
          <cell r="AR2748">
            <v>1.4685206918125455E-2</v>
          </cell>
          <cell r="AS2748">
            <v>0</v>
          </cell>
          <cell r="AT2748">
            <v>0.81146722732535148</v>
          </cell>
          <cell r="AU2748">
            <v>0</v>
          </cell>
          <cell r="AV2748">
            <v>0.77655605427115537</v>
          </cell>
          <cell r="AW2748">
            <v>2.4027127653078805E-2</v>
          </cell>
          <cell r="AX2748">
            <v>0</v>
          </cell>
          <cell r="AY2748">
            <v>40.03366453544448</v>
          </cell>
          <cell r="AZ2748">
            <v>41.833434407694448</v>
          </cell>
          <cell r="BA2748">
            <v>16.109397137933726</v>
          </cell>
          <cell r="BB2748">
            <v>42.369012186729435</v>
          </cell>
          <cell r="BC2748">
            <v>38.267447162159201</v>
          </cell>
          <cell r="BD2748">
            <v>19.363540651111364</v>
          </cell>
          <cell r="BE2748">
            <v>0.6976153217236537</v>
          </cell>
          <cell r="BG2748">
            <v>-9.4</v>
          </cell>
          <cell r="BO2748">
            <v>0</v>
          </cell>
          <cell r="BP2748">
            <v>66.2</v>
          </cell>
          <cell r="BQ2748">
            <v>0.7</v>
          </cell>
          <cell r="BR2748">
            <v>14.7</v>
          </cell>
          <cell r="BS2748">
            <v>4.9400000000000004</v>
          </cell>
          <cell r="BU2748">
            <v>0.78</v>
          </cell>
          <cell r="BV2748">
            <v>1.98</v>
          </cell>
          <cell r="BW2748">
            <v>3.71</v>
          </cell>
          <cell r="BX2748">
            <v>5.19</v>
          </cell>
          <cell r="BY2748">
            <v>0.26</v>
          </cell>
          <cell r="CR2748">
            <v>98.46</v>
          </cell>
          <cell r="CT2748">
            <v>67.235425553524266</v>
          </cell>
          <cell r="CU2748">
            <v>0.71094860857200892</v>
          </cell>
          <cell r="CV2748">
            <v>14.929920780012187</v>
          </cell>
          <cell r="CW2748">
            <v>5.0172658947796061</v>
          </cell>
          <cell r="CX2748">
            <v>0</v>
          </cell>
          <cell r="CY2748">
            <v>0.79219987812309567</v>
          </cell>
          <cell r="CZ2748">
            <v>2.0109689213893969</v>
          </cell>
          <cell r="DA2748">
            <v>3.7680276254316474</v>
          </cell>
          <cell r="DB2748">
            <v>5.271176112126752</v>
          </cell>
          <cell r="DC2748">
            <v>0.26406662604103187</v>
          </cell>
          <cell r="DD2748">
            <v>0</v>
          </cell>
          <cell r="DE2748">
            <v>0.13636363636363635</v>
          </cell>
          <cell r="DF2748">
            <v>0.16288295887836041</v>
          </cell>
          <cell r="DH2748">
            <v>8.8948787061994619E-2</v>
          </cell>
          <cell r="EA2748">
            <v>0.74285714285714288</v>
          </cell>
        </row>
        <row r="2749">
          <cell r="D2749" t="str">
            <v>B1</v>
          </cell>
          <cell r="E2749" t="str">
            <v>Baker &amp; Eggler 1987</v>
          </cell>
          <cell r="F2749">
            <v>704</v>
          </cell>
          <cell r="J2749">
            <v>1000</v>
          </cell>
          <cell r="K2749">
            <v>1273</v>
          </cell>
          <cell r="L2749">
            <v>7.8554595443833461</v>
          </cell>
          <cell r="M2749">
            <v>0.2</v>
          </cell>
          <cell r="O2749">
            <v>6.3255467706839541E-2</v>
          </cell>
          <cell r="P2749">
            <v>0.713859910581222</v>
          </cell>
          <cell r="Q2749">
            <v>2.8273124124554936E-2</v>
          </cell>
          <cell r="R2749">
            <v>40.381971459875309</v>
          </cell>
          <cell r="T2749">
            <v>51.8</v>
          </cell>
          <cell r="U2749">
            <v>1.88</v>
          </cell>
          <cell r="V2749">
            <v>1.3076792849392698</v>
          </cell>
          <cell r="W2749">
            <v>9.0454068020697775</v>
          </cell>
          <cell r="X2749">
            <v>10.5</v>
          </cell>
          <cell r="Y2749">
            <v>0.47</v>
          </cell>
          <cell r="AB2749">
            <v>14.7</v>
          </cell>
          <cell r="AC2749">
            <v>0.45</v>
          </cell>
          <cell r="AD2749">
            <v>19.399999999999999</v>
          </cell>
          <cell r="AF2749">
            <v>0.39</v>
          </cell>
          <cell r="AJ2749">
            <v>99.443086087009064</v>
          </cell>
          <cell r="AK2749">
            <v>1.9367445322931605</v>
          </cell>
          <cell r="AL2749">
            <v>8.286821774089706E-2</v>
          </cell>
          <cell r="AM2749">
            <v>6.3255467706839541E-2</v>
          </cell>
          <cell r="AN2749">
            <v>1.9612750034057519E-2</v>
          </cell>
          <cell r="AO2749">
            <v>4.5484095500381017E-2</v>
          </cell>
          <cell r="AP2749">
            <v>0.28284344200877665</v>
          </cell>
          <cell r="AQ2749">
            <v>0.32832753750915766</v>
          </cell>
          <cell r="AR2749">
            <v>1.3215873148477856E-2</v>
          </cell>
          <cell r="AS2749">
            <v>0</v>
          </cell>
          <cell r="AT2749">
            <v>0.81910880451503387</v>
          </cell>
          <cell r="AU2749">
            <v>1.4251681644467946E-2</v>
          </cell>
          <cell r="AV2749">
            <v>0.77721022902425063</v>
          </cell>
          <cell r="AW2749">
            <v>2.8273124124554936E-2</v>
          </cell>
          <cell r="AX2749">
            <v>0</v>
          </cell>
          <cell r="AY2749">
            <v>40.381971459875309</v>
          </cell>
          <cell r="AZ2749">
            <v>42.558920522682158</v>
          </cell>
          <cell r="BA2749">
            <v>14.695863971258838</v>
          </cell>
          <cell r="BB2749">
            <v>43.024525732444189</v>
          </cell>
          <cell r="BC2749">
            <v>39.192426790501088</v>
          </cell>
          <cell r="BD2749">
            <v>17.783047477054726</v>
          </cell>
          <cell r="BE2749">
            <v>0.713859910581222</v>
          </cell>
          <cell r="BG2749">
            <v>-11.8</v>
          </cell>
          <cell r="BO2749">
            <v>2</v>
          </cell>
          <cell r="BP2749">
            <v>65.2</v>
          </cell>
          <cell r="BQ2749">
            <v>1.1100000000000001</v>
          </cell>
          <cell r="BR2749">
            <v>14.6</v>
          </cell>
          <cell r="BS2749">
            <v>2.0699999999999998</v>
          </cell>
          <cell r="BT2749">
            <v>0.08</v>
          </cell>
          <cell r="BU2749">
            <v>0.92</v>
          </cell>
          <cell r="BV2749">
            <v>2.46</v>
          </cell>
          <cell r="BW2749">
            <v>4.0599999999999996</v>
          </cell>
          <cell r="BX2749">
            <v>4.0999999999999996</v>
          </cell>
          <cell r="BY2749">
            <v>0.26</v>
          </cell>
          <cell r="CR2749">
            <v>94.86</v>
          </cell>
          <cell r="CT2749">
            <v>68.732869491882767</v>
          </cell>
          <cell r="CU2749">
            <v>1.1701454775458571</v>
          </cell>
          <cell r="CV2749">
            <v>15.391102677630192</v>
          </cell>
          <cell r="CW2749">
            <v>2.182163187855787</v>
          </cell>
          <cell r="CX2749">
            <v>8.4334809192494198E-2</v>
          </cell>
          <cell r="CY2749">
            <v>0.96985030571368336</v>
          </cell>
          <cell r="CZ2749">
            <v>2.5932953826691967</v>
          </cell>
          <cell r="DA2749">
            <v>4.2799915665190804</v>
          </cell>
          <cell r="DB2749">
            <v>4.3221589711153268</v>
          </cell>
          <cell r="DC2749">
            <v>0.27408812987560616</v>
          </cell>
          <cell r="DD2749">
            <v>0</v>
          </cell>
          <cell r="DE2749">
            <v>0.30769230769230776</v>
          </cell>
          <cell r="DF2749">
            <v>0.13386695726260892</v>
          </cell>
          <cell r="DH2749">
            <v>9.6059113300492618E-2</v>
          </cell>
          <cell r="EA2749">
            <v>0.42342342342342337</v>
          </cell>
        </row>
        <row r="2750">
          <cell r="D2750" t="str">
            <v>B1</v>
          </cell>
          <cell r="E2750" t="str">
            <v>Baker &amp; Eggler 1987</v>
          </cell>
          <cell r="F2750">
            <v>802</v>
          </cell>
          <cell r="J2750">
            <v>1250</v>
          </cell>
          <cell r="K2750">
            <v>1523</v>
          </cell>
          <cell r="L2750">
            <v>6.5659881812212735</v>
          </cell>
          <cell r="M2750">
            <v>0.8</v>
          </cell>
          <cell r="O2750">
            <v>0.15562245399205565</v>
          </cell>
          <cell r="P2750">
            <v>0.84264503656103262</v>
          </cell>
          <cell r="Q2750">
            <v>3.0732589555631858E-2</v>
          </cell>
          <cell r="R2750">
            <v>37.460651193769017</v>
          </cell>
          <cell r="T2750">
            <v>51.2</v>
          </cell>
          <cell r="U2750">
            <v>7.25</v>
          </cell>
          <cell r="V2750">
            <v>0.48341498290977469</v>
          </cell>
          <cell r="W2750">
            <v>5.3522747687321743</v>
          </cell>
          <cell r="X2750">
            <v>5.89</v>
          </cell>
          <cell r="Y2750">
            <v>0.33</v>
          </cell>
          <cell r="AB2750">
            <v>17.7</v>
          </cell>
          <cell r="AC2750">
            <v>0.16</v>
          </cell>
          <cell r="AD2750">
            <v>17.5</v>
          </cell>
          <cell r="AF2750">
            <v>0.44</v>
          </cell>
          <cell r="AJ2750">
            <v>100.41568975164195</v>
          </cell>
          <cell r="AK2750">
            <v>1.8443775460079443</v>
          </cell>
          <cell r="AL2750">
            <v>0.30789698936806653</v>
          </cell>
          <cell r="AM2750">
            <v>0.15562245399205565</v>
          </cell>
          <cell r="AN2750">
            <v>0.15227453537601088</v>
          </cell>
          <cell r="AO2750">
            <v>1.6200026014255187E-2</v>
          </cell>
          <cell r="AP2750">
            <v>0.16124776269930452</v>
          </cell>
          <cell r="AQ2750">
            <v>0.17744778871355971</v>
          </cell>
          <cell r="AR2750">
            <v>8.9402410787101372E-3</v>
          </cell>
          <cell r="AS2750">
            <v>0</v>
          </cell>
          <cell r="AT2750">
            <v>0.95024329160235088</v>
          </cell>
          <cell r="AU2750">
            <v>4.8821471815802689E-3</v>
          </cell>
          <cell r="AV2750">
            <v>0.67547940649215688</v>
          </cell>
          <cell r="AW2750">
            <v>3.0732589555631858E-2</v>
          </cell>
          <cell r="AX2750">
            <v>0</v>
          </cell>
          <cell r="AY2750">
            <v>37.460651193769017</v>
          </cell>
          <cell r="AZ2750">
            <v>52.698471861329686</v>
          </cell>
          <cell r="BA2750">
            <v>8.9424579583010892</v>
          </cell>
          <cell r="BB2750">
            <v>40.208384582203507</v>
          </cell>
          <cell r="BC2750">
            <v>48.89025496018003</v>
          </cell>
          <cell r="BD2750">
            <v>10.901360457616471</v>
          </cell>
          <cell r="BE2750">
            <v>0.84264503656103262</v>
          </cell>
          <cell r="BG2750">
            <v>-7.01</v>
          </cell>
          <cell r="BH2750" t="str">
            <v>nno</v>
          </cell>
          <cell r="BO2750">
            <v>0</v>
          </cell>
          <cell r="BP2750">
            <v>48.7</v>
          </cell>
          <cell r="BQ2750">
            <v>0.69</v>
          </cell>
          <cell r="BR2750">
            <v>17.2</v>
          </cell>
          <cell r="BS2750">
            <v>9.69</v>
          </cell>
          <cell r="BT2750">
            <v>0.09</v>
          </cell>
          <cell r="BU2750">
            <v>8.51</v>
          </cell>
          <cell r="BV2750">
            <v>11.6</v>
          </cell>
          <cell r="BW2750">
            <v>2.63</v>
          </cell>
          <cell r="BX2750">
            <v>0.44</v>
          </cell>
          <cell r="BY2750">
            <v>0.12</v>
          </cell>
          <cell r="CR2750">
            <v>99.67</v>
          </cell>
          <cell r="CT2750">
            <v>48.861242098926454</v>
          </cell>
          <cell r="CU2750">
            <v>0.69228453897862952</v>
          </cell>
          <cell r="CV2750">
            <v>17.256947928162937</v>
          </cell>
          <cell r="CW2750">
            <v>9.722082873482492</v>
          </cell>
          <cell r="CX2750">
            <v>9.0297983345038621E-2</v>
          </cell>
          <cell r="CY2750">
            <v>8.5381759807364297</v>
          </cell>
          <cell r="CZ2750">
            <v>11.638406742249423</v>
          </cell>
          <cell r="DA2750">
            <v>2.6387077355272397</v>
          </cell>
          <cell r="DB2750">
            <v>0.44145680746463328</v>
          </cell>
          <cell r="DC2750">
            <v>0.12039731112671817</v>
          </cell>
          <cell r="DD2750">
            <v>0</v>
          </cell>
          <cell r="DE2750">
            <v>0.46758241758241759</v>
          </cell>
          <cell r="DF2750">
            <v>0.78381454062368205</v>
          </cell>
          <cell r="DH2750">
            <v>0.1673003802281369</v>
          </cell>
          <cell r="EA2750">
            <v>0.47826086956521746</v>
          </cell>
        </row>
        <row r="2751">
          <cell r="D2751" t="str">
            <v>B1</v>
          </cell>
          <cell r="E2751" t="str">
            <v>Baker &amp; Eggler 1987</v>
          </cell>
          <cell r="F2751">
            <v>805</v>
          </cell>
          <cell r="J2751">
            <v>1200</v>
          </cell>
          <cell r="K2751">
            <v>1473</v>
          </cell>
          <cell r="L2751">
            <v>6.7888662593346911</v>
          </cell>
          <cell r="M2751">
            <v>0.8</v>
          </cell>
          <cell r="O2751">
            <v>0.15051171317033751</v>
          </cell>
          <cell r="P2751">
            <v>0.84849753615253309</v>
          </cell>
          <cell r="Q2751">
            <v>2.3433694343931957E-2</v>
          </cell>
          <cell r="R2751">
            <v>41.134253481387205</v>
          </cell>
          <cell r="T2751">
            <v>50.5</v>
          </cell>
          <cell r="U2751">
            <v>7.06</v>
          </cell>
          <cell r="V2751">
            <v>0</v>
          </cell>
          <cell r="W2751">
            <v>5.25</v>
          </cell>
          <cell r="X2751">
            <v>5.25</v>
          </cell>
          <cell r="Y2751">
            <v>0.55000000000000004</v>
          </cell>
          <cell r="AB2751">
            <v>16.5</v>
          </cell>
          <cell r="AC2751">
            <v>0.13</v>
          </cell>
          <cell r="AD2751">
            <v>18.899999999999999</v>
          </cell>
          <cell r="AF2751">
            <v>0.33</v>
          </cell>
          <cell r="AJ2751">
            <v>99.22</v>
          </cell>
          <cell r="AK2751">
            <v>1.8494882868296625</v>
          </cell>
          <cell r="AL2751">
            <v>0.30482633082884969</v>
          </cell>
          <cell r="AM2751">
            <v>0.15051171317033751</v>
          </cell>
          <cell r="AN2751">
            <v>0.15431461765851218</v>
          </cell>
          <cell r="AO2751">
            <v>0</v>
          </cell>
          <cell r="AP2751">
            <v>0.16080329442302674</v>
          </cell>
          <cell r="AQ2751">
            <v>0.16080329442302674</v>
          </cell>
          <cell r="AR2751">
            <v>1.5148803116662396E-2</v>
          </cell>
          <cell r="AS2751">
            <v>0</v>
          </cell>
          <cell r="AT2751">
            <v>0.90058732814086706</v>
          </cell>
          <cell r="AU2751">
            <v>4.0328733109355492E-3</v>
          </cell>
          <cell r="AV2751">
            <v>0.74167938900606434</v>
          </cell>
          <cell r="AW2751">
            <v>2.3433694343931957E-2</v>
          </cell>
          <cell r="AX2751">
            <v>0</v>
          </cell>
          <cell r="AY2751">
            <v>41.134253481387205</v>
          </cell>
          <cell r="AZ2751">
            <v>49.947440884822498</v>
          </cell>
          <cell r="BA2751">
            <v>8.9183056337902844</v>
          </cell>
          <cell r="BB2751">
            <v>43.558445735902836</v>
          </cell>
          <cell r="BC2751">
            <v>45.715657888747657</v>
          </cell>
          <cell r="BD2751">
            <v>10.725896375349503</v>
          </cell>
          <cell r="BE2751">
            <v>0.84849753615253309</v>
          </cell>
          <cell r="BG2751">
            <v>-7.56</v>
          </cell>
          <cell r="BH2751" t="str">
            <v>nno</v>
          </cell>
          <cell r="BO2751">
            <v>0</v>
          </cell>
          <cell r="BP2751">
            <v>48.2</v>
          </cell>
          <cell r="BQ2751">
            <v>0.98</v>
          </cell>
          <cell r="BR2751">
            <v>16.7</v>
          </cell>
          <cell r="BS2751">
            <v>9.83</v>
          </cell>
          <cell r="BT2751">
            <v>0.17</v>
          </cell>
          <cell r="BU2751">
            <v>8.1300000000000008</v>
          </cell>
          <cell r="BV2751">
            <v>11.8</v>
          </cell>
          <cell r="BW2751">
            <v>2.64</v>
          </cell>
          <cell r="BX2751">
            <v>0.42</v>
          </cell>
          <cell r="BY2751">
            <v>0.23</v>
          </cell>
          <cell r="CR2751">
            <v>99.1</v>
          </cell>
          <cell r="CT2751">
            <v>48.63773965691221</v>
          </cell>
          <cell r="CU2751">
            <v>0.98890010090817348</v>
          </cell>
          <cell r="CV2751">
            <v>16.851664984863774</v>
          </cell>
          <cell r="CW2751">
            <v>9.9192734611503521</v>
          </cell>
          <cell r="CX2751">
            <v>0.1715438950554995</v>
          </cell>
          <cell r="CY2751">
            <v>8.2038345105953585</v>
          </cell>
          <cell r="CZ2751">
            <v>11.907164480322905</v>
          </cell>
          <cell r="DA2751">
            <v>2.663975782038345</v>
          </cell>
          <cell r="DB2751">
            <v>0.4238143289606458</v>
          </cell>
          <cell r="DC2751">
            <v>0.23208879919273459</v>
          </cell>
          <cell r="DD2751">
            <v>0</v>
          </cell>
          <cell r="DE2751">
            <v>0.45267260579064589</v>
          </cell>
          <cell r="DF2751">
            <v>0.81312380447913424</v>
          </cell>
          <cell r="DH2751">
            <v>0.125</v>
          </cell>
          <cell r="EA2751">
            <v>0.56122448979591844</v>
          </cell>
        </row>
        <row r="2752">
          <cell r="D2752" t="str">
            <v>B1</v>
          </cell>
          <cell r="E2752" t="str">
            <v>Baker &amp; Eggler 1987</v>
          </cell>
          <cell r="F2752">
            <v>808</v>
          </cell>
          <cell r="J2752">
            <v>1200</v>
          </cell>
          <cell r="K2752">
            <v>1473</v>
          </cell>
          <cell r="L2752">
            <v>6.7888662593346911</v>
          </cell>
          <cell r="M2752">
            <v>0.8</v>
          </cell>
          <cell r="O2752">
            <v>0.148389646633456</v>
          </cell>
          <cell r="P2752">
            <v>0.81381246373326499</v>
          </cell>
          <cell r="Q2752">
            <v>1.8594557393533776E-2</v>
          </cell>
          <cell r="R2752">
            <v>41.865003753489034</v>
          </cell>
          <cell r="T2752">
            <v>50.2</v>
          </cell>
          <cell r="U2752">
            <v>6.75</v>
          </cell>
          <cell r="V2752">
            <v>0</v>
          </cell>
          <cell r="W2752">
            <v>6.36</v>
          </cell>
          <cell r="X2752">
            <v>6.36</v>
          </cell>
          <cell r="Y2752">
            <v>0.63</v>
          </cell>
          <cell r="AB2752">
            <v>15.6</v>
          </cell>
          <cell r="AC2752">
            <v>0.2</v>
          </cell>
          <cell r="AD2752">
            <v>19.2</v>
          </cell>
          <cell r="AF2752">
            <v>0.26</v>
          </cell>
          <cell r="AJ2752">
            <v>99.2</v>
          </cell>
          <cell r="AK2752">
            <v>1.851610353366544</v>
          </cell>
          <cell r="AL2752">
            <v>0.29351968090092856</v>
          </cell>
          <cell r="AM2752">
            <v>0.148389646633456</v>
          </cell>
          <cell r="AN2752">
            <v>0.14513003426747256</v>
          </cell>
          <cell r="AO2752">
            <v>0</v>
          </cell>
          <cell r="AP2752">
            <v>0.19619070623863361</v>
          </cell>
          <cell r="AQ2752">
            <v>0.19619070623863361</v>
          </cell>
          <cell r="AR2752">
            <v>1.7475992815793456E-2</v>
          </cell>
          <cell r="AS2752">
            <v>0</v>
          </cell>
          <cell r="AT2752">
            <v>0.85753560741518642</v>
          </cell>
          <cell r="AU2752">
            <v>6.2486600614062296E-3</v>
          </cell>
          <cell r="AV2752">
            <v>0.75882444180797359</v>
          </cell>
          <cell r="AW2752">
            <v>1.8594557393533776E-2</v>
          </cell>
          <cell r="AX2752">
            <v>0</v>
          </cell>
          <cell r="AY2752">
            <v>41.865003753489034</v>
          </cell>
          <cell r="AZ2752">
            <v>47.310984524497215</v>
          </cell>
          <cell r="BA2752">
            <v>10.824011722013767</v>
          </cell>
          <cell r="BB2752">
            <v>44.044784383756834</v>
          </cell>
          <cell r="BC2752">
            <v>43.021774263064032</v>
          </cell>
          <cell r="BD2752">
            <v>12.933441353179118</v>
          </cell>
          <cell r="BE2752">
            <v>0.81381246373326499</v>
          </cell>
          <cell r="BG2752">
            <v>-7.56</v>
          </cell>
          <cell r="BH2752" t="str">
            <v>nno</v>
          </cell>
          <cell r="BP2752">
            <v>47.8</v>
          </cell>
          <cell r="BQ2752">
            <v>1.21</v>
          </cell>
          <cell r="BR2752">
            <v>15.9</v>
          </cell>
          <cell r="BS2752">
            <v>11.3</v>
          </cell>
          <cell r="BT2752">
            <v>0.25</v>
          </cell>
          <cell r="BU2752">
            <v>7.17</v>
          </cell>
          <cell r="BV2752">
            <v>11.5</v>
          </cell>
          <cell r="BW2752">
            <v>2.77</v>
          </cell>
          <cell r="BX2752">
            <v>0.55000000000000004</v>
          </cell>
          <cell r="BY2752">
            <v>0.19</v>
          </cell>
          <cell r="CR2752">
            <v>98.64</v>
          </cell>
          <cell r="CT2752">
            <v>48.459042984590432</v>
          </cell>
          <cell r="CU2752">
            <v>1.2266828872668289</v>
          </cell>
          <cell r="CV2752">
            <v>16.119221411192214</v>
          </cell>
          <cell r="CW2752">
            <v>11.455798864557989</v>
          </cell>
          <cell r="CX2752">
            <v>0.25344687753446876</v>
          </cell>
          <cell r="CY2752">
            <v>7.2688564476885649</v>
          </cell>
          <cell r="CZ2752">
            <v>11.658556366585564</v>
          </cell>
          <cell r="DA2752">
            <v>2.808191403081914</v>
          </cell>
          <cell r="DB2752">
            <v>0.55758313057583142</v>
          </cell>
          <cell r="DC2752">
            <v>0.19261962692619627</v>
          </cell>
          <cell r="DD2752">
            <v>0</v>
          </cell>
          <cell r="DE2752">
            <v>0.38819707634001083</v>
          </cell>
          <cell r="DF2752">
            <v>0.84653568797384782</v>
          </cell>
          <cell r="DH2752">
            <v>9.3862815884476536E-2</v>
          </cell>
          <cell r="EA2752">
            <v>0.52066115702479343</v>
          </cell>
        </row>
        <row r="2753">
          <cell r="D2753" t="str">
            <v>B1</v>
          </cell>
          <cell r="E2753" t="str">
            <v>Baker &amp; Eggler 1987</v>
          </cell>
          <cell r="F2753">
            <v>819</v>
          </cell>
          <cell r="J2753">
            <v>1200</v>
          </cell>
          <cell r="K2753">
            <v>1473</v>
          </cell>
          <cell r="L2753">
            <v>6.7888662593346911</v>
          </cell>
          <cell r="M2753">
            <v>0.8</v>
          </cell>
          <cell r="O2753">
            <v>0.13850361366478414</v>
          </cell>
          <cell r="P2753">
            <v>0.79676394979585663</v>
          </cell>
          <cell r="Q2753">
            <v>2.5628509713520518E-2</v>
          </cell>
          <cell r="R2753">
            <v>37.92836398682789</v>
          </cell>
          <cell r="T2753">
            <v>50.7</v>
          </cell>
          <cell r="U2753">
            <v>6.1</v>
          </cell>
          <cell r="V2753">
            <v>9.5158321487640668E-2</v>
          </cell>
          <cell r="W2753">
            <v>7.3941509215932815</v>
          </cell>
          <cell r="X2753">
            <v>7.5</v>
          </cell>
          <cell r="Y2753">
            <v>0.64</v>
          </cell>
          <cell r="AB2753">
            <v>16.5</v>
          </cell>
          <cell r="AC2753">
            <v>0.18</v>
          </cell>
          <cell r="AD2753">
            <v>17.600000000000001</v>
          </cell>
          <cell r="AF2753">
            <v>0.36</v>
          </cell>
          <cell r="AJ2753">
            <v>99.569309243080923</v>
          </cell>
          <cell r="AK2753">
            <v>1.8614963863352159</v>
          </cell>
          <cell r="AL2753">
            <v>0.26404116700692443</v>
          </cell>
          <cell r="AM2753">
            <v>0.13850361366478414</v>
          </cell>
          <cell r="AN2753">
            <v>0.12553755334214028</v>
          </cell>
          <cell r="AO2753">
            <v>3.2502498790041301E-3</v>
          </cell>
          <cell r="AP2753">
            <v>0.22704815667739653</v>
          </cell>
          <cell r="AQ2753">
            <v>0.23029840655640066</v>
          </cell>
          <cell r="AR2753">
            <v>1.767216007858077E-2</v>
          </cell>
          <cell r="AS2753">
            <v>0</v>
          </cell>
          <cell r="AT2753">
            <v>0.90285885725124615</v>
          </cell>
          <cell r="AU2753">
            <v>5.598062761007291E-3</v>
          </cell>
          <cell r="AV2753">
            <v>0.69240645029710413</v>
          </cell>
          <cell r="AW2753">
            <v>2.5628509713520518E-2</v>
          </cell>
          <cell r="AX2753">
            <v>0</v>
          </cell>
          <cell r="AY2753">
            <v>37.92836398682789</v>
          </cell>
          <cell r="AZ2753">
            <v>49.456441880145746</v>
          </cell>
          <cell r="BA2753">
            <v>12.437153243306001</v>
          </cell>
          <cell r="BB2753">
            <v>40.008454498304111</v>
          </cell>
          <cell r="BC2753">
            <v>45.091378332017719</v>
          </cell>
          <cell r="BD2753">
            <v>14.900167169678161</v>
          </cell>
          <cell r="BE2753">
            <v>0.79676394979585663</v>
          </cell>
          <cell r="BG2753">
            <v>-7.56</v>
          </cell>
          <cell r="BH2753" t="str">
            <v>nno</v>
          </cell>
          <cell r="BP2753">
            <v>48.4</v>
          </cell>
          <cell r="BQ2753">
            <v>1.1599999999999999</v>
          </cell>
          <cell r="BR2753">
            <v>15.6</v>
          </cell>
          <cell r="BS2753">
            <v>12.7</v>
          </cell>
          <cell r="BT2753">
            <v>0.3</v>
          </cell>
          <cell r="BU2753">
            <v>7.25</v>
          </cell>
          <cell r="BV2753">
            <v>10.8</v>
          </cell>
          <cell r="BW2753">
            <v>2.65</v>
          </cell>
          <cell r="BX2753">
            <v>0.54</v>
          </cell>
          <cell r="BY2753">
            <v>0.16</v>
          </cell>
          <cell r="CR2753">
            <v>99.56</v>
          </cell>
          <cell r="CT2753">
            <v>48.613901165126556</v>
          </cell>
          <cell r="CU2753">
            <v>1.1651265568501405</v>
          </cell>
          <cell r="CV2753">
            <v>15.668943350743271</v>
          </cell>
          <cell r="CW2753">
            <v>12.756126958617919</v>
          </cell>
          <cell r="CX2753">
            <v>0.30132583366813981</v>
          </cell>
          <cell r="CY2753">
            <v>7.2820409803133792</v>
          </cell>
          <cell r="CZ2753">
            <v>10.847730012053034</v>
          </cell>
          <cell r="DA2753">
            <v>2.6617115307352353</v>
          </cell>
          <cell r="DB2753">
            <v>0.5423865006026517</v>
          </cell>
          <cell r="DC2753">
            <v>0.16070711128967458</v>
          </cell>
          <cell r="DD2753">
            <v>0</v>
          </cell>
          <cell r="DE2753">
            <v>0.36340852130325813</v>
          </cell>
          <cell r="DF2753">
            <v>0.86013531203632498</v>
          </cell>
          <cell r="DH2753">
            <v>0.13584905660377358</v>
          </cell>
          <cell r="EA2753">
            <v>0.55172413793103459</v>
          </cell>
        </row>
        <row r="2754">
          <cell r="D2754" t="str">
            <v>B1</v>
          </cell>
          <cell r="E2754" t="str">
            <v>Baker &amp; Eggler 1987</v>
          </cell>
          <cell r="F2754">
            <v>869</v>
          </cell>
          <cell r="J2754">
            <v>1200</v>
          </cell>
          <cell r="K2754">
            <v>1473</v>
          </cell>
          <cell r="L2754">
            <v>6.7888662593346911</v>
          </cell>
          <cell r="M2754">
            <v>0.8</v>
          </cell>
          <cell r="O2754">
            <v>7.2947604562777268E-2</v>
          </cell>
          <cell r="P2754">
            <v>0.70035236127289502</v>
          </cell>
          <cell r="Q2754">
            <v>2.7252478790909352E-2</v>
          </cell>
          <cell r="R2754">
            <v>25.184246669064112</v>
          </cell>
          <cell r="T2754">
            <v>52.1</v>
          </cell>
          <cell r="U2754">
            <v>2.75</v>
          </cell>
          <cell r="V2754">
            <v>0.96497251502946557</v>
          </cell>
          <cell r="W2754">
            <v>12.726615667375455</v>
          </cell>
          <cell r="X2754">
            <v>13.8</v>
          </cell>
          <cell r="Y2754">
            <v>0.36</v>
          </cell>
          <cell r="AB2754">
            <v>18.100000000000001</v>
          </cell>
          <cell r="AC2754">
            <v>0.37</v>
          </cell>
          <cell r="AD2754">
            <v>12.1</v>
          </cell>
          <cell r="AF2754">
            <v>0.38</v>
          </cell>
          <cell r="AJ2754">
            <v>99.85158818240491</v>
          </cell>
          <cell r="AK2754">
            <v>1.9270523954372227</v>
          </cell>
          <cell r="AL2754">
            <v>0.11991570470116308</v>
          </cell>
          <cell r="AM2754">
            <v>7.2947604562777268E-2</v>
          </cell>
          <cell r="AN2754">
            <v>4.6968100138385815E-2</v>
          </cell>
          <cell r="AO2754">
            <v>3.3203700145985948E-2</v>
          </cell>
          <cell r="AP2754">
            <v>0.39368073265939041</v>
          </cell>
          <cell r="AQ2754">
            <v>0.42688443280537636</v>
          </cell>
          <cell r="AR2754">
            <v>1.0014141534657328E-2</v>
          </cell>
          <cell r="AS2754">
            <v>0</v>
          </cell>
          <cell r="AT2754">
            <v>0.99773694788952838</v>
          </cell>
          <cell r="AU2754">
            <v>1.1592271488780606E-2</v>
          </cell>
          <cell r="AV2754">
            <v>0.47955162735236168</v>
          </cell>
          <cell r="AW2754">
            <v>2.7252478790909352E-2</v>
          </cell>
          <cell r="AX2754">
            <v>0</v>
          </cell>
          <cell r="AY2754">
            <v>25.184246669064112</v>
          </cell>
          <cell r="AZ2754">
            <v>52.397389505731404</v>
          </cell>
          <cell r="BA2754">
            <v>20.674630456142786</v>
          </cell>
          <cell r="BB2754">
            <v>26.804745330477829</v>
          </cell>
          <cell r="BC2754">
            <v>48.203142181103161</v>
          </cell>
          <cell r="BD2754">
            <v>24.992112488419</v>
          </cell>
          <cell r="BE2754">
            <v>0.70035236127289502</v>
          </cell>
          <cell r="BG2754">
            <v>-7.56</v>
          </cell>
          <cell r="BH2754" t="str">
            <v>nno</v>
          </cell>
          <cell r="BP2754">
            <v>49</v>
          </cell>
          <cell r="BQ2754">
            <v>2.13</v>
          </cell>
          <cell r="BR2754">
            <v>14.3</v>
          </cell>
          <cell r="BS2754">
            <v>14.6</v>
          </cell>
          <cell r="BT2754">
            <v>0.11</v>
          </cell>
          <cell r="BU2754">
            <v>5.12</v>
          </cell>
          <cell r="BV2754">
            <v>8.73</v>
          </cell>
          <cell r="BW2754">
            <v>3.11</v>
          </cell>
          <cell r="BX2754">
            <v>1.1399999999999999</v>
          </cell>
          <cell r="BY2754">
            <v>0.33</v>
          </cell>
          <cell r="CR2754">
            <v>98.57</v>
          </cell>
          <cell r="CT2754">
            <v>49.710865374860504</v>
          </cell>
          <cell r="CU2754">
            <v>2.1609008826214873</v>
          </cell>
          <cell r="CV2754">
            <v>14.50745662980623</v>
          </cell>
          <cell r="CW2754">
            <v>14.811808866795172</v>
          </cell>
          <cell r="CX2754">
            <v>0.11159582022927868</v>
          </cell>
          <cell r="CY2754">
            <v>5.1942781779446081</v>
          </cell>
          <cell r="CZ2754">
            <v>8.8566500963782087</v>
          </cell>
          <cell r="DA2754">
            <v>3.1551181901186975</v>
          </cell>
          <cell r="DB2754">
            <v>1.1565385005579789</v>
          </cell>
          <cell r="DC2754">
            <v>0.33478746068783605</v>
          </cell>
          <cell r="DD2754">
            <v>0</v>
          </cell>
          <cell r="DE2754">
            <v>0.25963488843813387</v>
          </cell>
          <cell r="DF2754">
            <v>0.84504030711738876</v>
          </cell>
          <cell r="DH2754">
            <v>0.12218649517684887</v>
          </cell>
          <cell r="EA2754">
            <v>0.16901408450704225</v>
          </cell>
        </row>
        <row r="2755">
          <cell r="D2755" t="str">
            <v>B1</v>
          </cell>
          <cell r="E2755" t="str">
            <v>Baker &amp; Eggler 1987</v>
          </cell>
          <cell r="F2755">
            <v>874</v>
          </cell>
          <cell r="J2755">
            <v>1083</v>
          </cell>
          <cell r="K2755">
            <v>1356</v>
          </cell>
          <cell r="L2755">
            <v>7.3746312684365778</v>
          </cell>
          <cell r="M2755">
            <v>1E-4</v>
          </cell>
          <cell r="O2755">
            <v>5.7528049318755325E-2</v>
          </cell>
          <cell r="P2755">
            <v>0.70379077284748748</v>
          </cell>
          <cell r="Q2755">
            <v>1.8904489691971449E-2</v>
          </cell>
          <cell r="R2755">
            <v>40.286932754735176</v>
          </cell>
          <cell r="T2755">
            <v>51.8</v>
          </cell>
          <cell r="U2755">
            <v>2.0299999999999998</v>
          </cell>
          <cell r="V2755">
            <v>0.37820361367624444</v>
          </cell>
          <cell r="W2755">
            <v>10.379306325165468</v>
          </cell>
          <cell r="X2755">
            <v>10.8</v>
          </cell>
          <cell r="Y2755">
            <v>0.55000000000000004</v>
          </cell>
          <cell r="AB2755">
            <v>14.4</v>
          </cell>
          <cell r="AC2755">
            <v>0.57999999999999996</v>
          </cell>
          <cell r="AD2755">
            <v>19.2</v>
          </cell>
          <cell r="AF2755">
            <v>0.26</v>
          </cell>
          <cell r="AJ2755">
            <v>99.577509938841715</v>
          </cell>
          <cell r="AK2755">
            <v>1.9424719506812447</v>
          </cell>
          <cell r="AL2755">
            <v>8.9744657588105445E-2</v>
          </cell>
          <cell r="AM2755">
            <v>5.7528049318755325E-2</v>
          </cell>
          <cell r="AN2755">
            <v>3.2216608269350119E-2</v>
          </cell>
          <cell r="AO2755">
            <v>1.3193694097095587E-2</v>
          </cell>
          <cell r="AP2755">
            <v>0.32551331476078049</v>
          </cell>
          <cell r="AQ2755">
            <v>0.33870700885787608</v>
          </cell>
          <cell r="AR2755">
            <v>1.5511118322140079E-2</v>
          </cell>
          <cell r="AS2755">
            <v>0</v>
          </cell>
          <cell r="AT2755">
            <v>0.80476516489544947</v>
          </cell>
          <cell r="AU2755">
            <v>1.8423155170428671E-2</v>
          </cell>
          <cell r="AV2755">
            <v>0.7714724547927847</v>
          </cell>
          <cell r="AW2755">
            <v>1.8904489691971449E-2</v>
          </cell>
          <cell r="AX2755">
            <v>0</v>
          </cell>
          <cell r="AY2755">
            <v>40.286932754735176</v>
          </cell>
          <cell r="AZ2755">
            <v>42.025505745638924</v>
          </cell>
          <cell r="BA2755">
            <v>16.99857582868707</v>
          </cell>
          <cell r="BB2755">
            <v>42.001762714268772</v>
          </cell>
          <cell r="BC2755">
            <v>37.870343094427867</v>
          </cell>
          <cell r="BD2755">
            <v>20.127894191303366</v>
          </cell>
          <cell r="BE2755">
            <v>0.70379077284748748</v>
          </cell>
          <cell r="BG2755">
            <v>-9</v>
          </cell>
          <cell r="BO2755">
            <v>0</v>
          </cell>
          <cell r="BP2755">
            <v>65.8</v>
          </cell>
          <cell r="BQ2755">
            <v>1.1599999999999999</v>
          </cell>
          <cell r="BR2755">
            <v>14.9</v>
          </cell>
          <cell r="BS2755">
            <v>4.3099999999999996</v>
          </cell>
          <cell r="BT2755">
            <v>0.13</v>
          </cell>
          <cell r="BU2755">
            <v>1.72</v>
          </cell>
          <cell r="BV2755">
            <v>3.64</v>
          </cell>
          <cell r="BW2755">
            <v>3.76</v>
          </cell>
          <cell r="BX2755">
            <v>3.99</v>
          </cell>
          <cell r="BY2755">
            <v>0.53</v>
          </cell>
          <cell r="CR2755">
            <v>99.94</v>
          </cell>
          <cell r="CT2755">
            <v>65.839503702221336</v>
          </cell>
          <cell r="CU2755">
            <v>1.1606964178507104</v>
          </cell>
          <cell r="CV2755">
            <v>14.908945367220333</v>
          </cell>
          <cell r="CW2755">
            <v>4.312587552531518</v>
          </cell>
          <cell r="CX2755">
            <v>0.13007804682809687</v>
          </cell>
          <cell r="CY2755">
            <v>1.7210326195717431</v>
          </cell>
          <cell r="CZ2755">
            <v>3.642185311186712</v>
          </cell>
          <cell r="DA2755">
            <v>3.7622573544126476</v>
          </cell>
          <cell r="DB2755">
            <v>3.9923954372623576</v>
          </cell>
          <cell r="DC2755">
            <v>0.53031819091454879</v>
          </cell>
          <cell r="DD2755">
            <v>0</v>
          </cell>
          <cell r="DE2755">
            <v>0.28524046434494199</v>
          </cell>
          <cell r="DF2755">
            <v>0.22800022219270738</v>
          </cell>
          <cell r="DH2755">
            <v>6.9148936170212769E-2</v>
          </cell>
          <cell r="EA2755">
            <v>0.47413793103448282</v>
          </cell>
        </row>
        <row r="2756">
          <cell r="D2756" t="str">
            <v>B1</v>
          </cell>
          <cell r="E2756" t="str">
            <v>Baker &amp; Eggler 1987</v>
          </cell>
          <cell r="F2756">
            <v>886</v>
          </cell>
          <cell r="J2756">
            <v>1083</v>
          </cell>
          <cell r="K2756">
            <v>1356</v>
          </cell>
          <cell r="L2756">
            <v>7.3746312684365778</v>
          </cell>
          <cell r="M2756">
            <v>1E-4</v>
          </cell>
          <cell r="O2756">
            <v>5.9352047170175393E-2</v>
          </cell>
          <cell r="P2756">
            <v>0.71472404241815424</v>
          </cell>
          <cell r="Q2756">
            <v>2.9056520328804934E-2</v>
          </cell>
          <cell r="R2756">
            <v>42.108705121618769</v>
          </cell>
          <cell r="T2756">
            <v>51.8</v>
          </cell>
          <cell r="U2756">
            <v>1.9</v>
          </cell>
          <cell r="V2756">
            <v>0.99102067427444951</v>
          </cell>
          <cell r="W2756">
            <v>8.9976410742219688</v>
          </cell>
          <cell r="X2756">
            <v>10.1</v>
          </cell>
          <cell r="Y2756">
            <v>0.52</v>
          </cell>
          <cell r="AB2756">
            <v>14.2</v>
          </cell>
          <cell r="AC2756">
            <v>0.49</v>
          </cell>
          <cell r="AD2756">
            <v>20.100000000000001</v>
          </cell>
          <cell r="AF2756">
            <v>0.4</v>
          </cell>
          <cell r="AJ2756">
            <v>99.398661748496409</v>
          </cell>
          <cell r="AK2756">
            <v>1.9406479528298246</v>
          </cell>
          <cell r="AL2756">
            <v>8.3918588427947222E-2</v>
          </cell>
          <cell r="AM2756">
            <v>5.9352047170175393E-2</v>
          </cell>
          <cell r="AN2756">
            <v>2.4566541257771829E-2</v>
          </cell>
          <cell r="AO2756">
            <v>3.4539452825363526E-2</v>
          </cell>
          <cell r="AP2756">
            <v>0.28191688945894183</v>
          </cell>
          <cell r="AQ2756">
            <v>0.31645634228430536</v>
          </cell>
          <cell r="AR2756">
            <v>1.4651286707922298E-2</v>
          </cell>
          <cell r="AS2756">
            <v>0</v>
          </cell>
          <cell r="AT2756">
            <v>0.79284268510924527</v>
          </cell>
          <cell r="AU2756">
            <v>1.5549774617278576E-2</v>
          </cell>
          <cell r="AV2756">
            <v>0.80687684969467155</v>
          </cell>
          <cell r="AW2756">
            <v>2.9056520328804934E-2</v>
          </cell>
          <cell r="AX2756">
            <v>0</v>
          </cell>
          <cell r="AY2756">
            <v>42.108705121618769</v>
          </cell>
          <cell r="AZ2756">
            <v>41.376300296298027</v>
          </cell>
          <cell r="BA2756">
            <v>14.712474613099525</v>
          </cell>
          <cell r="BB2756">
            <v>44.521105634513169</v>
          </cell>
          <cell r="BC2756">
            <v>37.811916245189323</v>
          </cell>
          <cell r="BD2756">
            <v>17.66697812029749</v>
          </cell>
          <cell r="BE2756">
            <v>0.71472404241815424</v>
          </cell>
          <cell r="BG2756">
            <v>-9</v>
          </cell>
          <cell r="BO2756">
            <v>0</v>
          </cell>
          <cell r="BP2756">
            <v>64.2</v>
          </cell>
          <cell r="BQ2756">
            <v>1.23</v>
          </cell>
          <cell r="BR2756">
            <v>14.9</v>
          </cell>
          <cell r="BS2756">
            <v>4.2699999999999996</v>
          </cell>
          <cell r="BT2756">
            <v>0.21</v>
          </cell>
          <cell r="BU2756">
            <v>1.4</v>
          </cell>
          <cell r="BV2756">
            <v>3.61</v>
          </cell>
          <cell r="BW2756">
            <v>3.64</v>
          </cell>
          <cell r="BX2756">
            <v>4.4800000000000004</v>
          </cell>
          <cell r="BY2756">
            <v>0.47</v>
          </cell>
          <cell r="CR2756">
            <v>98.41</v>
          </cell>
          <cell r="CT2756">
            <v>65.237272634894822</v>
          </cell>
          <cell r="CU2756">
            <v>1.2498729803881719</v>
          </cell>
          <cell r="CV2756">
            <v>15.140737729905497</v>
          </cell>
          <cell r="CW2756">
            <v>4.3389899400467424</v>
          </cell>
          <cell r="CX2756">
            <v>0.21339294787115129</v>
          </cell>
          <cell r="CY2756">
            <v>1.422619652474342</v>
          </cell>
          <cell r="CZ2756">
            <v>3.6683263895945535</v>
          </cell>
          <cell r="DA2756">
            <v>3.698811096433289</v>
          </cell>
          <cell r="DB2756">
            <v>4.5523828879178954</v>
          </cell>
          <cell r="DC2756">
            <v>0.47759374047352909</v>
          </cell>
          <cell r="DD2756">
            <v>0</v>
          </cell>
          <cell r="DE2756">
            <v>0.24691358024691359</v>
          </cell>
          <cell r="DF2756">
            <v>0.22774647671076831</v>
          </cell>
          <cell r="DH2756">
            <v>0.10989010989010989</v>
          </cell>
          <cell r="EA2756">
            <v>0.42276422764227645</v>
          </cell>
        </row>
        <row r="2757">
          <cell r="D2757" t="str">
            <v>B1</v>
          </cell>
          <cell r="E2757" t="str">
            <v>Baker &amp; Eggler 1987</v>
          </cell>
          <cell r="F2757">
            <v>940</v>
          </cell>
          <cell r="J2757">
            <v>1175</v>
          </cell>
          <cell r="K2757">
            <v>1448</v>
          </cell>
          <cell r="L2757">
            <v>6.9060773480662982</v>
          </cell>
          <cell r="M2757">
            <v>0.8</v>
          </cell>
          <cell r="O2757">
            <v>8.7641736080988686E-2</v>
          </cell>
          <cell r="P2757">
            <v>0.75889870788296998</v>
          </cell>
          <cell r="Q2757">
            <v>4.2784235651129503E-3</v>
          </cell>
          <cell r="R2757">
            <v>25.409671689841851</v>
          </cell>
          <cell r="T2757">
            <v>52</v>
          </cell>
          <cell r="U2757">
            <v>5.18</v>
          </cell>
          <cell r="V2757">
            <v>0</v>
          </cell>
          <cell r="W2757">
            <v>10.7</v>
          </cell>
          <cell r="X2757">
            <v>10.7</v>
          </cell>
          <cell r="Y2757">
            <v>0.67</v>
          </cell>
          <cell r="AB2757">
            <v>18.899999999999999</v>
          </cell>
          <cell r="AC2757">
            <v>0.33</v>
          </cell>
          <cell r="AD2757">
            <v>11.8</v>
          </cell>
          <cell r="AF2757">
            <v>0.06</v>
          </cell>
          <cell r="AJ2757">
            <v>99.64</v>
          </cell>
          <cell r="AK2757">
            <v>1.9123582639190113</v>
          </cell>
          <cell r="AL2757">
            <v>0.22458629127566279</v>
          </cell>
          <cell r="AM2757">
            <v>8.7641736080988686E-2</v>
          </cell>
          <cell r="AN2757">
            <v>0.13694455519467411</v>
          </cell>
          <cell r="AO2757">
            <v>0</v>
          </cell>
          <cell r="AP2757">
            <v>0.32909790868908495</v>
          </cell>
          <cell r="AQ2757">
            <v>0.32909790868908495</v>
          </cell>
          <cell r="AR2757">
            <v>1.8530884137108541E-2</v>
          </cell>
          <cell r="AS2757">
            <v>0</v>
          </cell>
          <cell r="AT2757">
            <v>1.0358798805188705</v>
          </cell>
          <cell r="AU2757">
            <v>1.0279946939459895E-2</v>
          </cell>
          <cell r="AV2757">
            <v>0.464988400955689</v>
          </cell>
          <cell r="AW2757">
            <v>4.2784235651129503E-3</v>
          </cell>
          <cell r="AX2757">
            <v>0</v>
          </cell>
          <cell r="AY2757">
            <v>25.409671689841851</v>
          </cell>
          <cell r="AZ2757">
            <v>56.606503775145548</v>
          </cell>
          <cell r="BA2757">
            <v>17.983824535012609</v>
          </cell>
          <cell r="BB2757">
            <v>26.814236302369672</v>
          </cell>
          <cell r="BC2757">
            <v>51.631612472473599</v>
          </cell>
          <cell r="BD2757">
            <v>21.55415122515673</v>
          </cell>
          <cell r="BE2757">
            <v>0.75889870788296998</v>
          </cell>
          <cell r="BG2757">
            <v>-7.86</v>
          </cell>
          <cell r="BH2757" t="str">
            <v>nno</v>
          </cell>
          <cell r="BP2757">
            <v>48.3</v>
          </cell>
          <cell r="BQ2757">
            <v>1.2</v>
          </cell>
          <cell r="BR2757">
            <v>14.9</v>
          </cell>
          <cell r="BS2757">
            <v>13.9</v>
          </cell>
          <cell r="BT2757">
            <v>0.36</v>
          </cell>
          <cell r="BU2757">
            <v>7.45</v>
          </cell>
          <cell r="BV2757">
            <v>9.23</v>
          </cell>
          <cell r="BW2757">
            <v>2.33</v>
          </cell>
          <cell r="BX2757">
            <v>1.02</v>
          </cell>
          <cell r="BY2757">
            <v>0.25</v>
          </cell>
          <cell r="CR2757">
            <v>98.94</v>
          </cell>
          <cell r="CT2757">
            <v>48.817465130382054</v>
          </cell>
          <cell r="CU2757">
            <v>1.212856276531231</v>
          </cell>
          <cell r="CV2757">
            <v>15.059632100262785</v>
          </cell>
          <cell r="CW2757">
            <v>14.048918536486759</v>
          </cell>
          <cell r="CX2757">
            <v>0.3638568829593693</v>
          </cell>
          <cell r="CY2757">
            <v>7.5298160501313927</v>
          </cell>
          <cell r="CZ2757">
            <v>9.3288861936527194</v>
          </cell>
          <cell r="DA2757">
            <v>2.3549626035981404</v>
          </cell>
          <cell r="DB2757">
            <v>1.0309278350515465</v>
          </cell>
          <cell r="DC2757">
            <v>0.25267839094400646</v>
          </cell>
          <cell r="DD2757">
            <v>0</v>
          </cell>
          <cell r="DE2757">
            <v>0.34894613583138173</v>
          </cell>
          <cell r="DF2757">
            <v>0.87654674507359487</v>
          </cell>
          <cell r="DH2757">
            <v>2.575107296137339E-2</v>
          </cell>
          <cell r="EA2757">
            <v>0.55833333333333335</v>
          </cell>
        </row>
        <row r="2758">
          <cell r="D2758" t="str">
            <v>B1</v>
          </cell>
          <cell r="E2758" t="str">
            <v>Baker &amp; Eggler 1987</v>
          </cell>
          <cell r="F2758">
            <v>989</v>
          </cell>
          <cell r="J2758">
            <v>1200</v>
          </cell>
          <cell r="K2758">
            <v>1473</v>
          </cell>
          <cell r="L2758">
            <v>6.7888662593346911</v>
          </cell>
          <cell r="M2758">
            <v>0.8</v>
          </cell>
          <cell r="O2758">
            <v>0.12129023103047043</v>
          </cell>
          <cell r="P2758">
            <v>0.5983716179474744</v>
          </cell>
          <cell r="Q2758">
            <v>2.423586758391294E-2</v>
          </cell>
          <cell r="R2758">
            <v>23.787185212642751</v>
          </cell>
          <cell r="T2758">
            <v>49.6</v>
          </cell>
          <cell r="U2758">
            <v>3.63</v>
          </cell>
          <cell r="V2758">
            <v>1.8239584210775641</v>
          </cell>
          <cell r="W2758">
            <v>16.27112522683252</v>
          </cell>
          <cell r="X2758">
            <v>18.3</v>
          </cell>
          <cell r="Y2758">
            <v>0.71</v>
          </cell>
          <cell r="AB2758">
            <v>15.3</v>
          </cell>
          <cell r="AC2758">
            <v>0.65</v>
          </cell>
          <cell r="AD2758">
            <v>11.1</v>
          </cell>
          <cell r="AF2758">
            <v>0.33</v>
          </cell>
          <cell r="AJ2758">
            <v>99.41508364791008</v>
          </cell>
          <cell r="AK2758">
            <v>1.8787097689695296</v>
          </cell>
          <cell r="AL2758">
            <v>0.16209596812288612</v>
          </cell>
          <cell r="AM2758">
            <v>0.12129023103047043</v>
          </cell>
          <cell r="AN2758">
            <v>4.0805737092415695E-2</v>
          </cell>
          <cell r="AO2758">
            <v>6.4270057859959095E-2</v>
          </cell>
          <cell r="AP2758">
            <v>0.51543159469746236</v>
          </cell>
          <cell r="AQ2758">
            <v>0.57970165255742145</v>
          </cell>
          <cell r="AR2758">
            <v>2.0225151831003246E-2</v>
          </cell>
          <cell r="AS2758">
            <v>0</v>
          </cell>
          <cell r="AT2758">
            <v>0.86367655093220941</v>
          </cell>
          <cell r="AU2758">
            <v>2.085462541928219E-2</v>
          </cell>
          <cell r="AV2758">
            <v>0.45050041458375539</v>
          </cell>
          <cell r="AW2758">
            <v>2.423586758391294E-2</v>
          </cell>
          <cell r="AX2758">
            <v>0</v>
          </cell>
          <cell r="AY2758">
            <v>23.787185212642751</v>
          </cell>
          <cell r="AZ2758">
            <v>45.603585292642165</v>
          </cell>
          <cell r="BA2758">
            <v>27.215661541276759</v>
          </cell>
          <cell r="BB2758">
            <v>25.274807492898965</v>
          </cell>
          <cell r="BC2758">
            <v>41.88193782329963</v>
          </cell>
          <cell r="BD2758">
            <v>32.843254683801412</v>
          </cell>
          <cell r="BE2758">
            <v>0.5983716179474744</v>
          </cell>
          <cell r="BG2758">
            <v>-7.56</v>
          </cell>
          <cell r="BH2758" t="str">
            <v>nno</v>
          </cell>
          <cell r="BP2758">
            <v>56.4</v>
          </cell>
          <cell r="BQ2758">
            <v>1.96</v>
          </cell>
          <cell r="BR2758">
            <v>13.4</v>
          </cell>
          <cell r="BS2758">
            <v>11.8</v>
          </cell>
          <cell r="BT2758">
            <v>0.31</v>
          </cell>
          <cell r="BU2758">
            <v>2.0699999999999998</v>
          </cell>
          <cell r="BV2758">
            <v>5.76</v>
          </cell>
          <cell r="BW2758">
            <v>3.25</v>
          </cell>
          <cell r="BX2758">
            <v>3.29</v>
          </cell>
          <cell r="BY2758">
            <v>0.54</v>
          </cell>
          <cell r="CR2758">
            <v>98.78</v>
          </cell>
          <cell r="CT2758">
            <v>57.096578254707431</v>
          </cell>
          <cell r="CU2758">
            <v>1.9842073294189106</v>
          </cell>
          <cell r="CV2758">
            <v>13.56549908888439</v>
          </cell>
          <cell r="CW2758">
            <v>11.945738003644463</v>
          </cell>
          <cell r="CX2758">
            <v>0.3138287102652359</v>
          </cell>
          <cell r="CY2758">
            <v>2.0955659040291552</v>
          </cell>
          <cell r="CZ2758">
            <v>5.8311399068637373</v>
          </cell>
          <cell r="DA2758">
            <v>3.290139704393602</v>
          </cell>
          <cell r="DB2758">
            <v>3.3306337315246002</v>
          </cell>
          <cell r="DC2758">
            <v>0.5466693662684754</v>
          </cell>
          <cell r="DD2758">
            <v>0</v>
          </cell>
          <cell r="DE2758">
            <v>0.14924297043979809</v>
          </cell>
          <cell r="DF2758">
            <v>0.54822009467993216</v>
          </cell>
          <cell r="DH2758">
            <v>0.10153846153846155</v>
          </cell>
          <cell r="EA2758">
            <v>0.36224489795918369</v>
          </cell>
        </row>
        <row r="2759">
          <cell r="D2759" t="str">
            <v>B1</v>
          </cell>
          <cell r="E2759" t="str">
            <v>Baker &amp; Eggler 1987</v>
          </cell>
          <cell r="F2759">
            <v>1010</v>
          </cell>
          <cell r="J2759">
            <v>1125</v>
          </cell>
          <cell r="K2759">
            <v>1398</v>
          </cell>
          <cell r="L2759">
            <v>7.1530758226037197</v>
          </cell>
          <cell r="M2759">
            <v>0.8</v>
          </cell>
          <cell r="O2759">
            <v>7.7058160465406811E-2</v>
          </cell>
          <cell r="P2759">
            <v>0.61133854400584187</v>
          </cell>
          <cell r="Q2759">
            <v>1.7580297590061536E-2</v>
          </cell>
          <cell r="R2759">
            <v>23.91685664225955</v>
          </cell>
          <cell r="T2759">
            <v>50.9</v>
          </cell>
          <cell r="U2759">
            <v>2.35</v>
          </cell>
          <cell r="V2759">
            <v>0.32275629156155405</v>
          </cell>
          <cell r="W2759">
            <v>17.540982990476579</v>
          </cell>
          <cell r="X2759">
            <v>17.899999999999999</v>
          </cell>
          <cell r="Y2759">
            <v>0.98</v>
          </cell>
          <cell r="AB2759">
            <v>15.8</v>
          </cell>
          <cell r="AC2759">
            <v>0.45</v>
          </cell>
          <cell r="AD2759">
            <v>11.3</v>
          </cell>
          <cell r="AF2759">
            <v>0.24</v>
          </cell>
          <cell r="AJ2759">
            <v>99.883739282038135</v>
          </cell>
          <cell r="AK2759">
            <v>1.9229418395345932</v>
          </cell>
          <cell r="AL2759">
            <v>0.10466555949103666</v>
          </cell>
          <cell r="AM2759">
            <v>7.7058160465406811E-2</v>
          </cell>
          <cell r="AN2759">
            <v>2.760739902562985E-2</v>
          </cell>
          <cell r="AO2759">
            <v>1.1343284461492686E-2</v>
          </cell>
          <cell r="AP2759">
            <v>0.55421429769945529</v>
          </cell>
          <cell r="AQ2759">
            <v>0.56555758216094798</v>
          </cell>
          <cell r="AR2759">
            <v>2.7843887284174234E-2</v>
          </cell>
          <cell r="AS2759">
            <v>0</v>
          </cell>
          <cell r="AT2759">
            <v>0.88958435033222072</v>
          </cell>
          <cell r="AU2759">
            <v>1.4400311952361074E-2</v>
          </cell>
          <cell r="AV2759">
            <v>0.45742617165460414</v>
          </cell>
          <cell r="AW2759">
            <v>1.7580297590061536E-2</v>
          </cell>
          <cell r="AX2759">
            <v>0</v>
          </cell>
          <cell r="AY2759">
            <v>23.91685664225955</v>
          </cell>
          <cell r="AZ2759">
            <v>46.512558083708782</v>
          </cell>
          <cell r="BA2759">
            <v>28.977493481018257</v>
          </cell>
          <cell r="BB2759">
            <v>24.648793006359327</v>
          </cell>
          <cell r="BC2759">
            <v>41.432845492923356</v>
          </cell>
          <cell r="BD2759">
            <v>33.918361500717317</v>
          </cell>
          <cell r="BE2759">
            <v>0.61133854400584187</v>
          </cell>
          <cell r="BG2759">
            <v>-8.4700000000000006</v>
          </cell>
          <cell r="BH2759" t="str">
            <v>nno</v>
          </cell>
          <cell r="BP2759">
            <v>57.2</v>
          </cell>
          <cell r="BQ2759">
            <v>1.65</v>
          </cell>
          <cell r="BR2759">
            <v>13.8</v>
          </cell>
          <cell r="BS2759">
            <v>10.9</v>
          </cell>
          <cell r="BT2759">
            <v>0.23</v>
          </cell>
          <cell r="BU2759">
            <v>2.23</v>
          </cell>
          <cell r="BV2759">
            <v>5.67</v>
          </cell>
          <cell r="BW2759">
            <v>3.78</v>
          </cell>
          <cell r="BX2759">
            <v>3.02</v>
          </cell>
          <cell r="BY2759">
            <v>0.4</v>
          </cell>
          <cell r="CR2759">
            <v>98.88</v>
          </cell>
          <cell r="CT2759">
            <v>57.847896440129446</v>
          </cell>
          <cell r="CU2759">
            <v>1.6686893203883495</v>
          </cell>
          <cell r="CV2759">
            <v>13.956310679611651</v>
          </cell>
          <cell r="CW2759">
            <v>11.023462783171521</v>
          </cell>
          <cell r="CX2759">
            <v>0.23260517799352751</v>
          </cell>
          <cell r="CY2759">
            <v>2.2552588996763752</v>
          </cell>
          <cell r="CZ2759">
            <v>5.7342233009708732</v>
          </cell>
          <cell r="DA2759">
            <v>3.8228155339805823</v>
          </cell>
          <cell r="DB2759">
            <v>3.0542071197411</v>
          </cell>
          <cell r="DC2759">
            <v>0.40453074433656955</v>
          </cell>
          <cell r="DD2759">
            <v>0</v>
          </cell>
          <cell r="DE2759">
            <v>0.16984006092916984</v>
          </cell>
          <cell r="DF2759">
            <v>0.50989783059716964</v>
          </cell>
          <cell r="DH2759">
            <v>6.3492063492063489E-2</v>
          </cell>
          <cell r="EA2759">
            <v>0.59393939393939399</v>
          </cell>
        </row>
        <row r="2760">
          <cell r="D2760" t="str">
            <v>B1</v>
          </cell>
          <cell r="E2760" t="str">
            <v>Baker &amp; Eggler 1987</v>
          </cell>
          <cell r="F2760">
            <v>1086</v>
          </cell>
          <cell r="J2760">
            <v>1106</v>
          </cell>
          <cell r="K2760">
            <v>1379</v>
          </cell>
          <cell r="L2760">
            <v>7.2516316171138504</v>
          </cell>
          <cell r="M2760">
            <v>1E-4</v>
          </cell>
          <cell r="O2760">
            <v>4.7825673903290067E-2</v>
          </cell>
          <cell r="P2760">
            <v>0.69718986645186254</v>
          </cell>
          <cell r="Q2760">
            <v>1.972964246992797E-2</v>
          </cell>
          <cell r="R2760">
            <v>38.715190044927581</v>
          </cell>
          <cell r="T2760">
            <v>51.8</v>
          </cell>
          <cell r="U2760">
            <v>1.76</v>
          </cell>
          <cell r="V2760">
            <v>0.36535929564146902</v>
          </cell>
          <cell r="W2760">
            <v>10.893593664470002</v>
          </cell>
          <cell r="X2760">
            <v>11.3</v>
          </cell>
          <cell r="Y2760">
            <v>0.43</v>
          </cell>
          <cell r="AB2760">
            <v>14.6</v>
          </cell>
          <cell r="AC2760">
            <v>0.57999999999999996</v>
          </cell>
          <cell r="AD2760">
            <v>18.399999999999999</v>
          </cell>
          <cell r="AF2760">
            <v>0.27</v>
          </cell>
          <cell r="AJ2760">
            <v>99.098952960111461</v>
          </cell>
          <cell r="AK2760">
            <v>1.9521743260967099</v>
          </cell>
          <cell r="AL2760">
            <v>7.8196816981851811E-2</v>
          </cell>
          <cell r="AM2760">
            <v>4.7825673903290067E-2</v>
          </cell>
          <cell r="AN2760">
            <v>3.0371143078561744E-2</v>
          </cell>
          <cell r="AO2760">
            <v>1.2809280566914438E-2</v>
          </cell>
          <cell r="AP2760">
            <v>0.34334872621555812</v>
          </cell>
          <cell r="AQ2760">
            <v>0.35615800678247256</v>
          </cell>
          <cell r="AR2760">
            <v>1.2187446363870634E-2</v>
          </cell>
          <cell r="AS2760">
            <v>0</v>
          </cell>
          <cell r="AT2760">
            <v>0.82001797718886416</v>
          </cell>
          <cell r="AU2760">
            <v>1.8515176250958654E-2</v>
          </cell>
          <cell r="AV2760">
            <v>0.74302060786534407</v>
          </cell>
          <cell r="AW2760">
            <v>1.972964246992797E-2</v>
          </cell>
          <cell r="AX2760">
            <v>0</v>
          </cell>
          <cell r="AY2760">
            <v>38.715190044927581</v>
          </cell>
          <cell r="AZ2760">
            <v>42.727148468104708</v>
          </cell>
          <cell r="BA2760">
            <v>17.890232177151358</v>
          </cell>
          <cell r="BB2760">
            <v>40.343176876681262</v>
          </cell>
          <cell r="BC2760">
            <v>38.483590643072965</v>
          </cell>
          <cell r="BD2760">
            <v>21.173232480245769</v>
          </cell>
          <cell r="BE2760">
            <v>0.69718986645186254</v>
          </cell>
          <cell r="BG2760">
            <v>-8.6999999999999993</v>
          </cell>
          <cell r="BO2760">
            <v>0</v>
          </cell>
          <cell r="BP2760">
            <v>59.2</v>
          </cell>
          <cell r="BQ2760">
            <v>1.23</v>
          </cell>
          <cell r="BR2760">
            <v>14.6</v>
          </cell>
          <cell r="BS2760">
            <v>8.61</v>
          </cell>
          <cell r="BT2760">
            <v>0.22</v>
          </cell>
          <cell r="BU2760">
            <v>2.74</v>
          </cell>
          <cell r="BV2760">
            <v>5.82</v>
          </cell>
          <cell r="BW2760">
            <v>3.7</v>
          </cell>
          <cell r="BX2760">
            <v>2.75</v>
          </cell>
          <cell r="BY2760">
            <v>0.32</v>
          </cell>
          <cell r="CR2760">
            <v>99.19</v>
          </cell>
          <cell r="CT2760">
            <v>59.683435830224816</v>
          </cell>
          <cell r="CU2760">
            <v>1.2400443593104142</v>
          </cell>
          <cell r="CV2760">
            <v>14.719225728400041</v>
          </cell>
          <cell r="CW2760">
            <v>8.6803105151729003</v>
          </cell>
          <cell r="CX2760">
            <v>0.22179655207178142</v>
          </cell>
          <cell r="CY2760">
            <v>2.7623752394394594</v>
          </cell>
          <cell r="CZ2760">
            <v>5.8675269684443991</v>
          </cell>
          <cell r="DA2760">
            <v>3.730214739389051</v>
          </cell>
          <cell r="DB2760">
            <v>2.7724569008972679</v>
          </cell>
          <cell r="DC2760">
            <v>0.32261316664986389</v>
          </cell>
          <cell r="DD2760">
            <v>0</v>
          </cell>
          <cell r="DE2760">
            <v>0.24140969162995593</v>
          </cell>
          <cell r="DF2760">
            <v>0.42844829449957861</v>
          </cell>
          <cell r="DH2760">
            <v>7.2972972972972977E-2</v>
          </cell>
          <cell r="EA2760">
            <v>0.34959349593495936</v>
          </cell>
        </row>
        <row r="2761">
          <cell r="D2761" t="str">
            <v>B1</v>
          </cell>
          <cell r="E2761" t="str">
            <v>Baker &amp; Eggler 1987</v>
          </cell>
          <cell r="F2761">
            <v>1098</v>
          </cell>
          <cell r="J2761">
            <v>1250</v>
          </cell>
          <cell r="K2761">
            <v>1523</v>
          </cell>
          <cell r="L2761">
            <v>6.5659881812212735</v>
          </cell>
          <cell r="M2761">
            <v>0.8</v>
          </cell>
          <cell r="O2761">
            <v>0.17502826072134825</v>
          </cell>
          <cell r="P2761">
            <v>0.60354679341041884</v>
          </cell>
          <cell r="Q2761">
            <v>4.1331178732981498E-2</v>
          </cell>
          <cell r="R2761">
            <v>33.087214108576788</v>
          </cell>
          <cell r="T2761">
            <v>48.8</v>
          </cell>
          <cell r="U2761">
            <v>6.5</v>
          </cell>
          <cell r="V2761">
            <v>0</v>
          </cell>
          <cell r="W2761">
            <v>15.1</v>
          </cell>
          <cell r="X2761">
            <v>15.1</v>
          </cell>
          <cell r="Y2761">
            <v>1.96</v>
          </cell>
          <cell r="AB2761">
            <v>12.9</v>
          </cell>
          <cell r="AC2761">
            <v>0.37</v>
          </cell>
          <cell r="AD2761">
            <v>14.7</v>
          </cell>
          <cell r="AF2761">
            <v>0.56999999999999995</v>
          </cell>
          <cell r="AJ2761">
            <v>100.9</v>
          </cell>
          <cell r="AK2761">
            <v>1.8249717392786518</v>
          </cell>
          <cell r="AL2761">
            <v>0.28657430551648522</v>
          </cell>
          <cell r="AM2761">
            <v>0.17502826072134825</v>
          </cell>
          <cell r="AN2761">
            <v>0.11154604479513697</v>
          </cell>
          <cell r="AO2761">
            <v>0</v>
          </cell>
          <cell r="AP2761">
            <v>0.47226819660156588</v>
          </cell>
          <cell r="AQ2761">
            <v>0.47226819660156588</v>
          </cell>
          <cell r="AR2761">
            <v>5.5124900375976678E-2</v>
          </cell>
          <cell r="AS2761">
            <v>0</v>
          </cell>
          <cell r="AT2761">
            <v>0.71896493949580564</v>
          </cell>
          <cell r="AU2761">
            <v>1.1720578973140558E-2</v>
          </cell>
          <cell r="AV2761">
            <v>0.58904416102539281</v>
          </cell>
          <cell r="AW2761">
            <v>4.1331178732981498E-2</v>
          </cell>
          <cell r="AX2761">
            <v>0</v>
          </cell>
          <cell r="AY2761">
            <v>33.087214108576788</v>
          </cell>
          <cell r="AZ2761">
            <v>40.384997362926384</v>
          </cell>
          <cell r="BA2761">
            <v>26.527788528496814</v>
          </cell>
          <cell r="BB2761">
            <v>33.720357826496247</v>
          </cell>
          <cell r="BC2761">
            <v>35.574189102472346</v>
          </cell>
          <cell r="BD2761">
            <v>30.705453071031414</v>
          </cell>
          <cell r="BE2761">
            <v>0.60354679341041884</v>
          </cell>
          <cell r="BG2761">
            <v>-7.01</v>
          </cell>
          <cell r="BH2761" t="str">
            <v>nno</v>
          </cell>
          <cell r="BO2761">
            <v>1.31</v>
          </cell>
          <cell r="BP2761">
            <v>42.8</v>
          </cell>
          <cell r="BQ2761">
            <v>5.63</v>
          </cell>
          <cell r="BR2761">
            <v>12.2</v>
          </cell>
          <cell r="BS2761">
            <v>20</v>
          </cell>
          <cell r="BT2761">
            <v>0.35</v>
          </cell>
          <cell r="BU2761">
            <v>3.63</v>
          </cell>
          <cell r="BV2761">
            <v>8.1999999999999993</v>
          </cell>
          <cell r="BW2761">
            <v>2.27</v>
          </cell>
          <cell r="BX2761">
            <v>2.06</v>
          </cell>
          <cell r="BY2761">
            <v>1.55</v>
          </cell>
          <cell r="CR2761">
            <v>98.69</v>
          </cell>
          <cell r="CT2761">
            <v>43.368122403485671</v>
          </cell>
          <cell r="CU2761">
            <v>5.7047319890566426</v>
          </cell>
          <cell r="CV2761">
            <v>12.36194143276928</v>
          </cell>
          <cell r="CW2761">
            <v>20.265477758638163</v>
          </cell>
          <cell r="CX2761">
            <v>0.35464586077616783</v>
          </cell>
          <cell r="CY2761">
            <v>3.6781842131928268</v>
          </cell>
          <cell r="CZ2761">
            <v>8.3088458810416466</v>
          </cell>
          <cell r="DA2761">
            <v>2.3001317256054317</v>
          </cell>
          <cell r="DB2761">
            <v>2.0873442091397307</v>
          </cell>
          <cell r="DC2761">
            <v>1.5705745262944577</v>
          </cell>
          <cell r="DD2761">
            <v>0</v>
          </cell>
          <cell r="DE2761">
            <v>0.15361828184511214</v>
          </cell>
          <cell r="DF2761">
            <v>1.2536724240484265</v>
          </cell>
          <cell r="DH2761">
            <v>0.25110132158590304</v>
          </cell>
          <cell r="EA2761">
            <v>0.34357442273534633</v>
          </cell>
        </row>
        <row r="2762">
          <cell r="D2762" t="str">
            <v>B1</v>
          </cell>
          <cell r="E2762" t="str">
            <v>Baker &amp; Eggler 1987</v>
          </cell>
          <cell r="F2762">
            <v>1147</v>
          </cell>
          <cell r="J2762">
            <v>1020</v>
          </cell>
          <cell r="K2762">
            <v>1293</v>
          </cell>
          <cell r="L2762">
            <v>7.7339520494972929</v>
          </cell>
          <cell r="M2762">
            <v>0.2</v>
          </cell>
          <cell r="O2762">
            <v>2.995730254569029E-2</v>
          </cell>
          <cell r="P2762">
            <v>0.69938303437734939</v>
          </cell>
          <cell r="Q2762">
            <v>1.3876954520198765E-2</v>
          </cell>
          <cell r="R2762">
            <v>41.017338438534338</v>
          </cell>
          <cell r="T2762">
            <v>52.3</v>
          </cell>
          <cell r="U2762">
            <v>1.46</v>
          </cell>
          <cell r="V2762">
            <v>0</v>
          </cell>
          <cell r="W2762">
            <v>10.8</v>
          </cell>
          <cell r="X2762">
            <v>10.8</v>
          </cell>
          <cell r="Y2762">
            <v>0.56999999999999995</v>
          </cell>
          <cell r="AB2762">
            <v>14.1</v>
          </cell>
          <cell r="AC2762">
            <v>0.51</v>
          </cell>
          <cell r="AD2762">
            <v>19.5</v>
          </cell>
          <cell r="AF2762">
            <v>0.19</v>
          </cell>
          <cell r="AJ2762">
            <v>99.43</v>
          </cell>
          <cell r="AK2762">
            <v>1.9700426974543097</v>
          </cell>
          <cell r="AL2762">
            <v>6.4835725700546312E-2</v>
          </cell>
          <cell r="AM2762">
            <v>2.995730254569029E-2</v>
          </cell>
          <cell r="AN2762">
            <v>3.4878423154856023E-2</v>
          </cell>
          <cell r="AO2762">
            <v>0</v>
          </cell>
          <cell r="AP2762">
            <v>0.34023041668557913</v>
          </cell>
          <cell r="AQ2762">
            <v>0.34023041668557913</v>
          </cell>
          <cell r="AR2762">
            <v>1.6147460483184474E-2</v>
          </cell>
          <cell r="AS2762">
            <v>0</v>
          </cell>
          <cell r="AT2762">
            <v>0.79154342043262671</v>
          </cell>
          <cell r="AU2762">
            <v>1.6272532439800484E-2</v>
          </cell>
          <cell r="AV2762">
            <v>0.7870507922837543</v>
          </cell>
          <cell r="AW2762">
            <v>1.3876954520198765E-2</v>
          </cell>
          <cell r="AX2762">
            <v>0</v>
          </cell>
          <cell r="AY2762">
            <v>41.017338438534338</v>
          </cell>
          <cell r="AZ2762">
            <v>41.251472818510095</v>
          </cell>
          <cell r="BA2762">
            <v>17.731188742955563</v>
          </cell>
          <cell r="BB2762">
            <v>42.368605419310633</v>
          </cell>
          <cell r="BC2762">
            <v>36.829780436435215</v>
          </cell>
          <cell r="BD2762">
            <v>20.801614144254145</v>
          </cell>
          <cell r="BE2762">
            <v>0.69938303437734939</v>
          </cell>
          <cell r="BG2762">
            <v>-9.9</v>
          </cell>
          <cell r="BO2762">
            <v>1.8</v>
          </cell>
          <cell r="BP2762">
            <v>60.6</v>
          </cell>
          <cell r="BQ2762">
            <v>1</v>
          </cell>
          <cell r="BR2762">
            <v>16</v>
          </cell>
          <cell r="BS2762">
            <v>5.56</v>
          </cell>
          <cell r="BT2762">
            <v>0.14000000000000001</v>
          </cell>
          <cell r="BU2762">
            <v>1.8</v>
          </cell>
          <cell r="BV2762">
            <v>4.47</v>
          </cell>
          <cell r="BW2762">
            <v>3.61</v>
          </cell>
          <cell r="BX2762">
            <v>3.58</v>
          </cell>
          <cell r="BY2762">
            <v>0.18</v>
          </cell>
          <cell r="CR2762">
            <v>96.94</v>
          </cell>
          <cell r="CT2762">
            <v>62.512894573963273</v>
          </cell>
          <cell r="CU2762">
            <v>1.0315659170621003</v>
          </cell>
          <cell r="CV2762">
            <v>16.505054672993605</v>
          </cell>
          <cell r="CW2762">
            <v>5.7355064988652771</v>
          </cell>
          <cell r="CX2762">
            <v>0.14441922838869406</v>
          </cell>
          <cell r="CY2762">
            <v>1.8568186507117805</v>
          </cell>
          <cell r="CZ2762">
            <v>4.6110996492675884</v>
          </cell>
          <cell r="DA2762">
            <v>3.7239529605941821</v>
          </cell>
          <cell r="DB2762">
            <v>3.693005983082319</v>
          </cell>
          <cell r="DC2762">
            <v>0.18568186507117804</v>
          </cell>
          <cell r="DD2762">
            <v>0</v>
          </cell>
          <cell r="DE2762">
            <v>0.24456521739130438</v>
          </cell>
          <cell r="DF2762">
            <v>0.25555785802690467</v>
          </cell>
          <cell r="DH2762">
            <v>5.2631578947368425E-2</v>
          </cell>
          <cell r="EA2762">
            <v>0.56999999999999995</v>
          </cell>
        </row>
        <row r="2763">
          <cell r="D2763" t="str">
            <v>B1</v>
          </cell>
          <cell r="E2763" t="str">
            <v>Baker &amp; Eggler 1987</v>
          </cell>
          <cell r="F2763">
            <v>1148</v>
          </cell>
          <cell r="J2763">
            <v>1020</v>
          </cell>
          <cell r="K2763">
            <v>1293</v>
          </cell>
          <cell r="L2763">
            <v>7.7339520494972929</v>
          </cell>
          <cell r="M2763">
            <v>0.2</v>
          </cell>
          <cell r="O2763">
            <v>5.1999852729191165E-2</v>
          </cell>
          <cell r="P2763">
            <v>0.69848569826135731</v>
          </cell>
          <cell r="Q2763">
            <v>2.6927123707999306E-2</v>
          </cell>
          <cell r="R2763">
            <v>40.397571797801696</v>
          </cell>
          <cell r="T2763">
            <v>51.9</v>
          </cell>
          <cell r="U2763">
            <v>1.68</v>
          </cell>
          <cell r="V2763">
            <v>0.50500166591740214</v>
          </cell>
          <cell r="W2763">
            <v>10.438262885520132</v>
          </cell>
          <cell r="X2763">
            <v>11</v>
          </cell>
          <cell r="Y2763">
            <v>0.69</v>
          </cell>
          <cell r="AB2763">
            <v>14.3</v>
          </cell>
          <cell r="AC2763">
            <v>0.31</v>
          </cell>
          <cell r="AD2763">
            <v>19.3</v>
          </cell>
          <cell r="AF2763">
            <v>0.37</v>
          </cell>
          <cell r="AJ2763">
            <v>99.493264551437534</v>
          </cell>
          <cell r="AK2763">
            <v>1.9480001472708088</v>
          </cell>
          <cell r="AL2763">
            <v>7.4339302112113592E-2</v>
          </cell>
          <cell r="AM2763">
            <v>5.1999852729191165E-2</v>
          </cell>
          <cell r="AN2763">
            <v>2.2339449382922427E-2</v>
          </cell>
          <cell r="AO2763">
            <v>1.7633161213460369E-2</v>
          </cell>
          <cell r="AP2763">
            <v>0.32766140513838649</v>
          </cell>
          <cell r="AQ2763">
            <v>0.34529456635184685</v>
          </cell>
          <cell r="AR2763">
            <v>1.9477182920403156E-2</v>
          </cell>
          <cell r="AS2763">
            <v>0</v>
          </cell>
          <cell r="AT2763">
            <v>0.7999067204884488</v>
          </cell>
          <cell r="AU2763">
            <v>9.855855811105237E-3</v>
          </cell>
          <cell r="AV2763">
            <v>0.77619910133727432</v>
          </cell>
          <cell r="AW2763">
            <v>2.6927123707999306E-2</v>
          </cell>
          <cell r="AX2763">
            <v>0</v>
          </cell>
          <cell r="AY2763">
            <v>40.397571797801696</v>
          </cell>
          <cell r="AZ2763">
            <v>41.6314436808849</v>
          </cell>
          <cell r="BA2763">
            <v>17.053260067734776</v>
          </cell>
          <cell r="BB2763">
            <v>42.19094553624786</v>
          </cell>
          <cell r="BC2763">
            <v>37.581009862087541</v>
          </cell>
          <cell r="BD2763">
            <v>20.228044601664607</v>
          </cell>
          <cell r="BE2763">
            <v>0.69848569826135731</v>
          </cell>
          <cell r="BG2763">
            <v>-9.9</v>
          </cell>
          <cell r="BO2763">
            <v>1.8</v>
          </cell>
          <cell r="BP2763">
            <v>60</v>
          </cell>
          <cell r="BQ2763">
            <v>1.1200000000000001</v>
          </cell>
          <cell r="BR2763">
            <v>15.3</v>
          </cell>
          <cell r="BS2763">
            <v>6.72</v>
          </cell>
          <cell r="BT2763">
            <v>0.13</v>
          </cell>
          <cell r="BU2763">
            <v>1.32</v>
          </cell>
          <cell r="BV2763">
            <v>4.34</v>
          </cell>
          <cell r="BW2763">
            <v>3.79</v>
          </cell>
          <cell r="BX2763">
            <v>3.26</v>
          </cell>
          <cell r="BY2763">
            <v>0.28000000000000003</v>
          </cell>
          <cell r="CR2763">
            <v>96.26</v>
          </cell>
          <cell r="CT2763">
            <v>62.331186370247245</v>
          </cell>
          <cell r="CU2763">
            <v>1.163515478911282</v>
          </cell>
          <cell r="CV2763">
            <v>15.894452524413047</v>
          </cell>
          <cell r="CW2763">
            <v>6.9810928734676914</v>
          </cell>
          <cell r="CX2763">
            <v>0.13505090380220236</v>
          </cell>
          <cell r="CY2763">
            <v>1.3712861001454395</v>
          </cell>
          <cell r="CZ2763">
            <v>4.5086224807812174</v>
          </cell>
          <cell r="DA2763">
            <v>3.9372532723872844</v>
          </cell>
          <cell r="DB2763">
            <v>3.386661126116767</v>
          </cell>
          <cell r="DC2763">
            <v>0.29087886972782051</v>
          </cell>
          <cell r="DD2763">
            <v>0</v>
          </cell>
          <cell r="DE2763">
            <v>0.16417910447761194</v>
          </cell>
          <cell r="DF2763">
            <v>0.27814866034978009</v>
          </cell>
          <cell r="DH2763">
            <v>9.7625329815303433E-2</v>
          </cell>
          <cell r="EA2763">
            <v>0.61607142857142849</v>
          </cell>
        </row>
        <row r="2764">
          <cell r="D2764" t="str">
            <v>B1</v>
          </cell>
          <cell r="E2764" t="str">
            <v>Baker &amp; Eggler 1987</v>
          </cell>
          <cell r="F2764">
            <v>1162</v>
          </cell>
          <cell r="J2764">
            <v>1060</v>
          </cell>
          <cell r="K2764">
            <v>1333</v>
          </cell>
          <cell r="L2764">
            <v>7.5018754688672171</v>
          </cell>
          <cell r="M2764">
            <v>0.2</v>
          </cell>
          <cell r="O2764">
            <v>6.9290545486532684E-2</v>
          </cell>
          <cell r="P2764">
            <v>0.7258895556767897</v>
          </cell>
          <cell r="Q2764">
            <v>2.8294266688496314E-2</v>
          </cell>
          <cell r="R2764">
            <v>41.032864381212804</v>
          </cell>
          <cell r="T2764">
            <v>51.6</v>
          </cell>
          <cell r="U2764">
            <v>2.84</v>
          </cell>
          <cell r="V2764">
            <v>0</v>
          </cell>
          <cell r="W2764">
            <v>9.69</v>
          </cell>
          <cell r="X2764">
            <v>9.69</v>
          </cell>
          <cell r="Y2764">
            <v>0.95</v>
          </cell>
          <cell r="AB2764">
            <v>14.4</v>
          </cell>
          <cell r="AC2764">
            <v>0.41</v>
          </cell>
          <cell r="AD2764">
            <v>19.2</v>
          </cell>
          <cell r="AF2764">
            <v>0.39</v>
          </cell>
          <cell r="AJ2764">
            <v>99.48</v>
          </cell>
          <cell r="AK2764">
            <v>1.9307094545134673</v>
          </cell>
          <cell r="AL2764">
            <v>0.12527751557218963</v>
          </cell>
          <cell r="AM2764">
            <v>6.9290545486532684E-2</v>
          </cell>
          <cell r="AN2764">
            <v>5.5986970085656951E-2</v>
          </cell>
          <cell r="AO2764">
            <v>0</v>
          </cell>
          <cell r="AP2764">
            <v>0.30322599530929834</v>
          </cell>
          <cell r="AQ2764">
            <v>0.30322599530929834</v>
          </cell>
          <cell r="AR2764">
            <v>2.673291094624786E-2</v>
          </cell>
          <cell r="AS2764">
            <v>0</v>
          </cell>
          <cell r="AT2764">
            <v>0.80299232503955054</v>
          </cell>
          <cell r="AU2764">
            <v>1.2994575544761825E-2</v>
          </cell>
          <cell r="AV2764">
            <v>0.76977295638598853</v>
          </cell>
          <cell r="AW2764">
            <v>2.8294266688496314E-2</v>
          </cell>
          <cell r="AX2764">
            <v>0</v>
          </cell>
          <cell r="AY2764">
            <v>41.032864381212804</v>
          </cell>
          <cell r="AZ2764">
            <v>42.803627873854431</v>
          </cell>
          <cell r="BA2764">
            <v>16.163507744932755</v>
          </cell>
          <cell r="BB2764">
            <v>42.570817745641357</v>
          </cell>
          <cell r="BC2764">
            <v>38.383424162579544</v>
          </cell>
          <cell r="BD2764">
            <v>19.045758091779106</v>
          </cell>
          <cell r="BE2764">
            <v>0.7258895556767897</v>
          </cell>
          <cell r="BG2764">
            <v>-9.5</v>
          </cell>
          <cell r="BO2764">
            <v>1.8</v>
          </cell>
          <cell r="BP2764">
            <v>59.5</v>
          </cell>
          <cell r="BQ2764">
            <v>1.61</v>
          </cell>
          <cell r="BR2764">
            <v>15.2</v>
          </cell>
          <cell r="BS2764">
            <v>6.38</v>
          </cell>
          <cell r="BT2764">
            <v>0.24</v>
          </cell>
          <cell r="BU2764">
            <v>2.2599999999999998</v>
          </cell>
          <cell r="BV2764">
            <v>5.95</v>
          </cell>
          <cell r="BW2764">
            <v>3.71</v>
          </cell>
          <cell r="BX2764">
            <v>1.58</v>
          </cell>
          <cell r="BY2764">
            <v>0.3</v>
          </cell>
          <cell r="CR2764">
            <v>96.73</v>
          </cell>
          <cell r="CT2764">
            <v>61.511423550087876</v>
          </cell>
          <cell r="CU2764">
            <v>1.6644267548847307</v>
          </cell>
          <cell r="CV2764">
            <v>15.713842654812364</v>
          </cell>
          <cell r="CW2764">
            <v>6.5956786932699263</v>
          </cell>
          <cell r="CX2764">
            <v>0.2481133050759847</v>
          </cell>
          <cell r="CY2764">
            <v>2.3364002894655225</v>
          </cell>
          <cell r="CZ2764">
            <v>6.1511423550087878</v>
          </cell>
          <cell r="DA2764">
            <v>3.8354181742995967</v>
          </cell>
          <cell r="DB2764">
            <v>1.6334125917502327</v>
          </cell>
          <cell r="DC2764">
            <v>0.31014163134498085</v>
          </cell>
          <cell r="DD2764">
            <v>0</v>
          </cell>
          <cell r="DE2764">
            <v>0.26157407407407407</v>
          </cell>
          <cell r="DF2764">
            <v>0.34699161758011371</v>
          </cell>
          <cell r="DH2764">
            <v>0.10512129380053908</v>
          </cell>
          <cell r="EA2764">
            <v>0.59006211180124213</v>
          </cell>
        </row>
        <row r="2765">
          <cell r="D2765" t="str">
            <v>B1</v>
          </cell>
          <cell r="E2765" t="str">
            <v>Baker &amp; Eggler 1987</v>
          </cell>
          <cell r="F2765">
            <v>1164</v>
          </cell>
          <cell r="J2765">
            <v>1060</v>
          </cell>
          <cell r="K2765">
            <v>1333</v>
          </cell>
          <cell r="L2765">
            <v>7.5018754688672171</v>
          </cell>
          <cell r="M2765">
            <v>0.2</v>
          </cell>
          <cell r="O2765">
            <v>8.2383801405884555E-2</v>
          </cell>
          <cell r="P2765">
            <v>0.72110963730907252</v>
          </cell>
          <cell r="Q2765">
            <v>2.2582375300667586E-2</v>
          </cell>
          <cell r="R2765">
            <v>41.076515784968336</v>
          </cell>
          <cell r="T2765">
            <v>51</v>
          </cell>
          <cell r="U2765">
            <v>1.86</v>
          </cell>
          <cell r="V2765">
            <v>2.105426261919078</v>
          </cell>
          <cell r="W2765">
            <v>7.858035303760758</v>
          </cell>
          <cell r="X2765">
            <v>10.199999999999999</v>
          </cell>
          <cell r="Y2765">
            <v>0.61</v>
          </cell>
          <cell r="AB2765">
            <v>14.8</v>
          </cell>
          <cell r="AC2765">
            <v>0.36</v>
          </cell>
          <cell r="AD2765">
            <v>19.899999999999999</v>
          </cell>
          <cell r="AF2765">
            <v>0.31</v>
          </cell>
          <cell r="AJ2765">
            <v>98.803461565679825</v>
          </cell>
          <cell r="AK2765">
            <v>1.916070520031375</v>
          </cell>
          <cell r="AL2765">
            <v>8.2383801405884555E-2</v>
          </cell>
          <cell r="AM2765">
            <v>8.2383801405884555E-2</v>
          </cell>
          <cell r="AN2765">
            <v>0</v>
          </cell>
          <cell r="AO2765">
            <v>7.3586320646581882E-2</v>
          </cell>
          <cell r="AP2765">
            <v>0.24690547489603559</v>
          </cell>
          <cell r="AQ2765">
            <v>0.32049179554261747</v>
          </cell>
          <cell r="AR2765">
            <v>1.7235606592725723E-2</v>
          </cell>
          <cell r="AS2765">
            <v>0</v>
          </cell>
          <cell r="AT2765">
            <v>0.82867590050213147</v>
          </cell>
          <cell r="AU2765">
            <v>1.1456575818705317E-2</v>
          </cell>
          <cell r="AV2765">
            <v>0.80110342480589281</v>
          </cell>
          <cell r="AW2765">
            <v>2.2582375300667586E-2</v>
          </cell>
          <cell r="AX2765">
            <v>0</v>
          </cell>
          <cell r="AY2765">
            <v>41.076515784968336</v>
          </cell>
          <cell r="AZ2765">
            <v>42.490292331288344</v>
          </cell>
          <cell r="BA2765">
            <v>12.660059017248015</v>
          </cell>
          <cell r="BB2765">
            <v>44.560674625409433</v>
          </cell>
          <cell r="BC2765">
            <v>39.841057322423673</v>
          </cell>
          <cell r="BD2765">
            <v>15.598268052166899</v>
          </cell>
          <cell r="BE2765">
            <v>0.72110963730907252</v>
          </cell>
          <cell r="BG2765">
            <v>-9.5</v>
          </cell>
          <cell r="BO2765">
            <v>1.9</v>
          </cell>
          <cell r="BP2765">
            <v>61.5</v>
          </cell>
          <cell r="BQ2765">
            <v>1.0900000000000001</v>
          </cell>
          <cell r="BR2765">
            <v>15.7</v>
          </cell>
          <cell r="BS2765">
            <v>5.47</v>
          </cell>
          <cell r="BT2765">
            <v>0.11</v>
          </cell>
          <cell r="BU2765">
            <v>2.06</v>
          </cell>
          <cell r="BV2765">
            <v>4.9000000000000004</v>
          </cell>
          <cell r="BW2765">
            <v>3.6</v>
          </cell>
          <cell r="BX2765">
            <v>2.87</v>
          </cell>
          <cell r="BY2765">
            <v>0.21</v>
          </cell>
          <cell r="CR2765">
            <v>97.51</v>
          </cell>
          <cell r="CT2765">
            <v>63.070454312378217</v>
          </cell>
          <cell r="CU2765">
            <v>1.1178340683006873</v>
          </cell>
          <cell r="CV2765">
            <v>16.100912726899804</v>
          </cell>
          <cell r="CW2765">
            <v>5.6096810583529892</v>
          </cell>
          <cell r="CX2765">
            <v>0.1128089426725464</v>
          </cell>
          <cell r="CY2765">
            <v>2.1126038355040508</v>
          </cell>
          <cell r="CZ2765">
            <v>5.025125628140704</v>
          </cell>
          <cell r="DA2765">
            <v>3.6919290329197008</v>
          </cell>
          <cell r="DB2765">
            <v>2.9432878679109833</v>
          </cell>
          <cell r="DC2765">
            <v>0.21536252692031588</v>
          </cell>
          <cell r="DD2765">
            <v>0</v>
          </cell>
          <cell r="DE2765">
            <v>0.27357237715803451</v>
          </cell>
          <cell r="DF2765">
            <v>0.26894670802912546</v>
          </cell>
          <cell r="DH2765">
            <v>8.611111111111111E-2</v>
          </cell>
          <cell r="EA2765">
            <v>0.55963302752293576</v>
          </cell>
        </row>
        <row r="2766">
          <cell r="D2766" t="str">
            <v>B1</v>
          </cell>
          <cell r="E2766" t="str">
            <v>Baker &amp; Eggler 1987</v>
          </cell>
          <cell r="F2766">
            <v>1165</v>
          </cell>
          <cell r="J2766">
            <v>1060</v>
          </cell>
          <cell r="K2766">
            <v>1333</v>
          </cell>
          <cell r="L2766">
            <v>7.5018754688672171</v>
          </cell>
          <cell r="M2766">
            <v>0.2</v>
          </cell>
          <cell r="O2766">
            <v>6.7948548445843082E-2</v>
          </cell>
          <cell r="P2766">
            <v>0.70094656953737966</v>
          </cell>
          <cell r="Q2766">
            <v>2.815026910498836E-2</v>
          </cell>
          <cell r="R2766">
            <v>39.983043786191814</v>
          </cell>
          <cell r="T2766">
            <v>51.9</v>
          </cell>
          <cell r="U2766">
            <v>1.86</v>
          </cell>
          <cell r="V2766">
            <v>1.4905828652324327</v>
          </cell>
          <cell r="W2766">
            <v>9.441954543679163</v>
          </cell>
          <cell r="X2766">
            <v>11.1</v>
          </cell>
          <cell r="Y2766">
            <v>0.55000000000000004</v>
          </cell>
          <cell r="AB2766">
            <v>14.6</v>
          </cell>
          <cell r="AC2766">
            <v>0.55000000000000004</v>
          </cell>
          <cell r="AD2766">
            <v>19.3</v>
          </cell>
          <cell r="AF2766">
            <v>0.39</v>
          </cell>
          <cell r="AJ2766">
            <v>100.08253740891158</v>
          </cell>
          <cell r="AK2766">
            <v>1.9320514515541569</v>
          </cell>
          <cell r="AL2766">
            <v>8.1630384946842091E-2</v>
          </cell>
          <cell r="AM2766">
            <v>6.7948548445843082E-2</v>
          </cell>
          <cell r="AN2766">
            <v>1.3681836500999009E-2</v>
          </cell>
          <cell r="AO2766">
            <v>5.1620617363942856E-2</v>
          </cell>
          <cell r="AP2766">
            <v>0.29396028969466947</v>
          </cell>
          <cell r="AQ2766">
            <v>0.34558090705861233</v>
          </cell>
          <cell r="AR2766">
            <v>1.5398181842944123E-2</v>
          </cell>
          <cell r="AS2766">
            <v>0</v>
          </cell>
          <cell r="AT2766">
            <v>0.81000158040530468</v>
          </cell>
          <cell r="AU2766">
            <v>1.7343032552174169E-2</v>
          </cell>
          <cell r="AV2766">
            <v>0.76984419253497738</v>
          </cell>
          <cell r="AW2766">
            <v>2.815026910498836E-2</v>
          </cell>
          <cell r="AX2766">
            <v>0</v>
          </cell>
          <cell r="AY2766">
            <v>39.983043786191814</v>
          </cell>
          <cell r="AZ2766">
            <v>42.068679572143964</v>
          </cell>
          <cell r="BA2766">
            <v>15.267280377294774</v>
          </cell>
          <cell r="BB2766">
            <v>42.678464989298433</v>
          </cell>
          <cell r="BC2766">
            <v>38.812784133831649</v>
          </cell>
          <cell r="BD2766">
            <v>18.508750876869907</v>
          </cell>
          <cell r="BE2766">
            <v>0.70094656953737966</v>
          </cell>
          <cell r="BG2766">
            <v>-9.5</v>
          </cell>
          <cell r="BO2766">
            <v>1.8</v>
          </cell>
          <cell r="BP2766">
            <v>59.9</v>
          </cell>
          <cell r="BQ2766">
            <v>1.28</v>
          </cell>
          <cell r="BR2766">
            <v>15.2</v>
          </cell>
          <cell r="BS2766">
            <v>6.9</v>
          </cell>
          <cell r="BT2766">
            <v>0.25</v>
          </cell>
          <cell r="BU2766">
            <v>2.2400000000000002</v>
          </cell>
          <cell r="BV2766">
            <v>5.46</v>
          </cell>
          <cell r="BW2766">
            <v>3.58</v>
          </cell>
          <cell r="BX2766">
            <v>2.44</v>
          </cell>
          <cell r="BY2766">
            <v>0.38</v>
          </cell>
          <cell r="CR2766">
            <v>97.63</v>
          </cell>
          <cell r="CT2766">
            <v>61.354091979924206</v>
          </cell>
          <cell r="CU2766">
            <v>1.3110724162654921</v>
          </cell>
          <cell r="CV2766">
            <v>15.568984943152719</v>
          </cell>
          <cell r="CW2766">
            <v>7.0674997439311689</v>
          </cell>
          <cell r="CX2766">
            <v>0.25606883130185393</v>
          </cell>
          <cell r="CY2766">
            <v>2.2943767284646115</v>
          </cell>
          <cell r="CZ2766">
            <v>5.5925432756324902</v>
          </cell>
          <cell r="DA2766">
            <v>3.6669056642425484</v>
          </cell>
          <cell r="DB2766">
            <v>2.4992317935060946</v>
          </cell>
          <cell r="DC2766">
            <v>0.38922462357881799</v>
          </cell>
          <cell r="DD2766">
            <v>0</v>
          </cell>
          <cell r="DE2766">
            <v>0.24507658643326041</v>
          </cell>
          <cell r="DF2766">
            <v>0.34103906904765385</v>
          </cell>
          <cell r="DH2766">
            <v>0.10893854748603352</v>
          </cell>
          <cell r="EA2766">
            <v>0.4296875</v>
          </cell>
        </row>
        <row r="2767">
          <cell r="D2767" t="str">
            <v>B1</v>
          </cell>
          <cell r="E2767" t="str">
            <v>Baker &amp; Eggler 1987</v>
          </cell>
          <cell r="F2767">
            <v>1173</v>
          </cell>
          <cell r="J2767">
            <v>1020</v>
          </cell>
          <cell r="K2767">
            <v>1293</v>
          </cell>
          <cell r="L2767">
            <v>7.7339520494972929</v>
          </cell>
          <cell r="M2767">
            <v>0.2</v>
          </cell>
          <cell r="O2767">
            <v>6.4088807747661791E-2</v>
          </cell>
          <cell r="P2767">
            <v>0.73483066252102525</v>
          </cell>
          <cell r="Q2767">
            <v>1.8840639199794573E-2</v>
          </cell>
          <cell r="R2767">
            <v>40.925171103835048</v>
          </cell>
          <cell r="T2767">
            <v>51.8</v>
          </cell>
          <cell r="U2767">
            <v>1.84</v>
          </cell>
          <cell r="V2767">
            <v>1.2501005151718554</v>
          </cell>
          <cell r="W2767">
            <v>8.3194543768944893</v>
          </cell>
          <cell r="X2767">
            <v>9.7100000000000009</v>
          </cell>
          <cell r="Y2767">
            <v>0.4</v>
          </cell>
          <cell r="AB2767">
            <v>15.1</v>
          </cell>
          <cell r="AC2767">
            <v>0.49</v>
          </cell>
          <cell r="AD2767">
            <v>19.8</v>
          </cell>
          <cell r="AF2767">
            <v>0.26</v>
          </cell>
          <cell r="AJ2767">
            <v>99.259554892066348</v>
          </cell>
          <cell r="AK2767">
            <v>1.9359111922523382</v>
          </cell>
          <cell r="AL2767">
            <v>8.1070166385289535E-2</v>
          </cell>
          <cell r="AM2767">
            <v>6.4088807747661791E-2</v>
          </cell>
          <cell r="AN2767">
            <v>1.6981358637627744E-2</v>
          </cell>
          <cell r="AO2767">
            <v>4.3462664243559601E-2</v>
          </cell>
          <cell r="AP2767">
            <v>0.26003149142639892</v>
          </cell>
          <cell r="AQ2767">
            <v>0.30349415566995852</v>
          </cell>
          <cell r="AR2767">
            <v>1.1242712033134372E-2</v>
          </cell>
          <cell r="AS2767">
            <v>0</v>
          </cell>
          <cell r="AT2767">
            <v>0.84103544400150598</v>
          </cell>
          <cell r="AU2767">
            <v>1.5511820510616149E-2</v>
          </cell>
          <cell r="AV2767">
            <v>0.79289386994736277</v>
          </cell>
          <cell r="AW2767">
            <v>1.8840639199794573E-2</v>
          </cell>
          <cell r="AX2767">
            <v>0</v>
          </cell>
          <cell r="AY2767">
            <v>40.925171103835048</v>
          </cell>
          <cell r="AZ2767">
            <v>43.409995656085087</v>
          </cell>
          <cell r="BA2767">
            <v>13.421510346292958</v>
          </cell>
          <cell r="BB2767">
            <v>43.681706504934951</v>
          </cell>
          <cell r="BC2767">
            <v>40.048090419278168</v>
          </cell>
          <cell r="BD2767">
            <v>16.270203075786867</v>
          </cell>
          <cell r="BE2767">
            <v>0.73483066252102525</v>
          </cell>
          <cell r="BG2767">
            <v>-10.3</v>
          </cell>
          <cell r="BO2767">
            <v>1.9</v>
          </cell>
          <cell r="BP2767">
            <v>68.400000000000006</v>
          </cell>
          <cell r="BQ2767">
            <v>1.21</v>
          </cell>
          <cell r="BR2767">
            <v>14.2</v>
          </cell>
          <cell r="BS2767">
            <v>2.13</v>
          </cell>
          <cell r="BT2767">
            <v>0.2</v>
          </cell>
          <cell r="BU2767">
            <v>0.85</v>
          </cell>
          <cell r="BV2767">
            <v>2.31</v>
          </cell>
          <cell r="BW2767">
            <v>3.73</v>
          </cell>
          <cell r="BX2767">
            <v>3.98</v>
          </cell>
          <cell r="BY2767">
            <v>0.18</v>
          </cell>
          <cell r="CR2767">
            <v>97.19</v>
          </cell>
          <cell r="CT2767">
            <v>70.377610865315361</v>
          </cell>
          <cell r="CU2767">
            <v>1.2449840518571869</v>
          </cell>
          <cell r="CV2767">
            <v>14.610556641629797</v>
          </cell>
          <cell r="CW2767">
            <v>2.1915834962444696</v>
          </cell>
          <cell r="CX2767">
            <v>0.20578248791027884</v>
          </cell>
          <cell r="CY2767">
            <v>0.87457557361868499</v>
          </cell>
          <cell r="CZ2767">
            <v>2.3767877353637203</v>
          </cell>
          <cell r="DA2767">
            <v>3.8378433995267001</v>
          </cell>
          <cell r="DB2767">
            <v>4.0950715094145487</v>
          </cell>
          <cell r="DC2767">
            <v>0.18520423911925094</v>
          </cell>
          <cell r="DD2767">
            <v>0</v>
          </cell>
          <cell r="DE2767">
            <v>0.28523489932885904</v>
          </cell>
          <cell r="DF2767">
            <v>0.12600106240922945</v>
          </cell>
          <cell r="DH2767">
            <v>6.9705093833780166E-2</v>
          </cell>
          <cell r="EA2767">
            <v>0.33057851239669422</v>
          </cell>
        </row>
        <row r="2768">
          <cell r="D2768" t="str">
            <v>B1</v>
          </cell>
          <cell r="E2768" t="str">
            <v>Baker &amp; Eggler 1987</v>
          </cell>
          <cell r="F2768">
            <v>1174</v>
          </cell>
          <cell r="J2768">
            <v>1020</v>
          </cell>
          <cell r="K2768">
            <v>1293</v>
          </cell>
          <cell r="L2768">
            <v>7.7339520494972929</v>
          </cell>
          <cell r="M2768">
            <v>0.2</v>
          </cell>
          <cell r="O2768">
            <v>6.8810178090491725E-2</v>
          </cell>
          <cell r="P2768">
            <v>0.6976153217236537</v>
          </cell>
          <cell r="Q2768">
            <v>1.8141863078800564E-2</v>
          </cell>
          <cell r="R2768">
            <v>40.033664535444473</v>
          </cell>
          <cell r="T2768">
            <v>51.6</v>
          </cell>
          <cell r="U2768">
            <v>1.98</v>
          </cell>
          <cell r="V2768">
            <v>1.1884459767752256</v>
          </cell>
          <cell r="W2768">
            <v>9.8780356209396825</v>
          </cell>
          <cell r="X2768">
            <v>11.2</v>
          </cell>
          <cell r="Y2768">
            <v>0.48</v>
          </cell>
          <cell r="AB2768">
            <v>14.5</v>
          </cell>
          <cell r="AC2768">
            <v>0.52</v>
          </cell>
          <cell r="AD2768">
            <v>19.3</v>
          </cell>
          <cell r="AF2768">
            <v>0.25</v>
          </cell>
          <cell r="AJ2768">
            <v>99.696481597714907</v>
          </cell>
          <cell r="AK2768">
            <v>1.9311898219095083</v>
          </cell>
          <cell r="AL2768">
            <v>8.7363097333860273E-2</v>
          </cell>
          <cell r="AM2768">
            <v>6.8810178090491725E-2</v>
          </cell>
          <cell r="AN2768">
            <v>1.8552919243368549E-2</v>
          </cell>
          <cell r="AO2768">
            <v>4.1378090660433742E-2</v>
          </cell>
          <cell r="AP2768">
            <v>0.30918704009314812</v>
          </cell>
          <cell r="AQ2768">
            <v>0.35056513075358187</v>
          </cell>
          <cell r="AR2768">
            <v>1.3510515632743528E-2</v>
          </cell>
          <cell r="AS2768">
            <v>0</v>
          </cell>
          <cell r="AT2768">
            <v>0.80876983539574121</v>
          </cell>
          <cell r="AU2768">
            <v>1.6485025594082683E-2</v>
          </cell>
          <cell r="AV2768">
            <v>0.77397471030168263</v>
          </cell>
          <cell r="AW2768">
            <v>1.8141863078800564E-2</v>
          </cell>
          <cell r="AX2768">
            <v>0</v>
          </cell>
          <cell r="AY2768">
            <v>40.033664535444473</v>
          </cell>
          <cell r="AZ2768">
            <v>41.833434407694448</v>
          </cell>
          <cell r="BA2768">
            <v>15.992628799165045</v>
          </cell>
          <cell r="BB2768">
            <v>42.428563166323173</v>
          </cell>
          <cell r="BC2768">
            <v>38.32123326307218</v>
          </cell>
          <cell r="BD2768">
            <v>19.250203570604636</v>
          </cell>
          <cell r="BE2768">
            <v>0.6976153217236537</v>
          </cell>
          <cell r="BG2768">
            <v>-10.3</v>
          </cell>
          <cell r="BO2768">
            <v>1.9</v>
          </cell>
          <cell r="BP2768">
            <v>66.099999999999994</v>
          </cell>
          <cell r="BQ2768">
            <v>0.77</v>
          </cell>
          <cell r="BR2768">
            <v>13.4</v>
          </cell>
          <cell r="BS2768">
            <v>3.66</v>
          </cell>
          <cell r="BT2768">
            <v>7.0000000000000007E-2</v>
          </cell>
          <cell r="BU2768">
            <v>0.65</v>
          </cell>
          <cell r="BV2768">
            <v>2.4500000000000002</v>
          </cell>
          <cell r="BW2768">
            <v>3.69</v>
          </cell>
          <cell r="BX2768">
            <v>3.62</v>
          </cell>
          <cell r="BY2768">
            <v>0.23</v>
          </cell>
          <cell r="CR2768">
            <v>94.64</v>
          </cell>
          <cell r="CT2768">
            <v>69.843617920540993</v>
          </cell>
          <cell r="CU2768">
            <v>0.81360946745562135</v>
          </cell>
          <cell r="CV2768">
            <v>14.158918005071852</v>
          </cell>
          <cell r="CW2768">
            <v>3.8672865595942523</v>
          </cell>
          <cell r="CX2768">
            <v>7.3964497041420135E-2</v>
          </cell>
          <cell r="CY2768">
            <v>0.68681318681318682</v>
          </cell>
          <cell r="CZ2768">
            <v>2.5887573964497044</v>
          </cell>
          <cell r="DA2768">
            <v>3.8989856297548608</v>
          </cell>
          <cell r="DB2768">
            <v>3.8250211327134407</v>
          </cell>
          <cell r="DC2768">
            <v>0.24302620456466612</v>
          </cell>
          <cell r="DD2768">
            <v>0</v>
          </cell>
          <cell r="DE2768">
            <v>0.1508120649651972</v>
          </cell>
          <cell r="DF2768">
            <v>0.14513943375265048</v>
          </cell>
          <cell r="DH2768">
            <v>6.7750677506775075E-2</v>
          </cell>
          <cell r="EA2768">
            <v>0.62337662337662336</v>
          </cell>
        </row>
        <row r="2769">
          <cell r="D2769" t="str">
            <v>B1</v>
          </cell>
          <cell r="E2769" t="str">
            <v>Baker &amp; Eggler 1987</v>
          </cell>
          <cell r="F2769">
            <v>1180</v>
          </cell>
          <cell r="J2769">
            <v>1100</v>
          </cell>
          <cell r="K2769">
            <v>1373</v>
          </cell>
          <cell r="L2769">
            <v>7.2833211944646763</v>
          </cell>
          <cell r="M2769">
            <v>0.2</v>
          </cell>
          <cell r="O2769">
            <v>0.12282789552792228</v>
          </cell>
          <cell r="P2769">
            <v>0.80672743572868455</v>
          </cell>
          <cell r="Q2769">
            <v>3.7552902784639811E-2</v>
          </cell>
          <cell r="R2769">
            <v>41.398079654678412</v>
          </cell>
          <cell r="T2769">
            <v>50.4</v>
          </cell>
          <cell r="U2769">
            <v>4.5</v>
          </cell>
          <cell r="V2769">
            <v>0</v>
          </cell>
          <cell r="W2769">
            <v>6.66</v>
          </cell>
          <cell r="X2769">
            <v>6.66</v>
          </cell>
          <cell r="Y2769">
            <v>1.55</v>
          </cell>
          <cell r="AB2769">
            <v>15.6</v>
          </cell>
          <cell r="AC2769">
            <v>0.4</v>
          </cell>
          <cell r="AD2769">
            <v>19</v>
          </cell>
          <cell r="AF2769">
            <v>0.52</v>
          </cell>
          <cell r="AJ2769">
            <v>98.63</v>
          </cell>
          <cell r="AK2769">
            <v>1.8771721044720777</v>
          </cell>
          <cell r="AL2769">
            <v>0.19759394839703884</v>
          </cell>
          <cell r="AM2769">
            <v>0.12282789552792228</v>
          </cell>
          <cell r="AN2769">
            <v>7.4766052869116556E-2</v>
          </cell>
          <cell r="AO2769">
            <v>0</v>
          </cell>
          <cell r="AP2769">
            <v>0.20745467019762925</v>
          </cell>
          <cell r="AQ2769">
            <v>0.20745467019762925</v>
          </cell>
          <cell r="AR2769">
            <v>4.3417086642151173E-2</v>
          </cell>
          <cell r="AS2769">
            <v>0</v>
          </cell>
          <cell r="AT2769">
            <v>0.86592411473122943</v>
          </cell>
          <cell r="AU2769">
            <v>1.2619570278228324E-2</v>
          </cell>
          <cell r="AV2769">
            <v>0.75826560249700559</v>
          </cell>
          <cell r="AW2769">
            <v>3.7552902784639811E-2</v>
          </cell>
          <cell r="AX2769">
            <v>0</v>
          </cell>
          <cell r="AY2769">
            <v>41.398079654678412</v>
          </cell>
          <cell r="AZ2769">
            <v>47.275776928957924</v>
          </cell>
          <cell r="BA2769">
            <v>11.326143416363674</v>
          </cell>
          <cell r="BB2769">
            <v>43.520152416541542</v>
          </cell>
          <cell r="BC2769">
            <v>42.95679431456405</v>
          </cell>
          <cell r="BD2769">
            <v>13.523053268894412</v>
          </cell>
          <cell r="BE2769">
            <v>0.80672743572868455</v>
          </cell>
          <cell r="BG2769">
            <v>-9.5</v>
          </cell>
          <cell r="BO2769">
            <v>1.8</v>
          </cell>
          <cell r="BP2769">
            <v>55.7</v>
          </cell>
          <cell r="BQ2769">
            <v>1.99</v>
          </cell>
          <cell r="BR2769">
            <v>15.8</v>
          </cell>
          <cell r="BS2769">
            <v>5.87</v>
          </cell>
          <cell r="BT2769">
            <v>0.19</v>
          </cell>
          <cell r="BU2769">
            <v>3.66</v>
          </cell>
          <cell r="BV2769">
            <v>7.44</v>
          </cell>
          <cell r="BW2769">
            <v>3.97</v>
          </cell>
          <cell r="BX2769">
            <v>1.42</v>
          </cell>
          <cell r="BY2769">
            <v>0.38</v>
          </cell>
          <cell r="CR2769">
            <v>96.42</v>
          </cell>
          <cell r="CT2769">
            <v>57.76809790499896</v>
          </cell>
          <cell r="CU2769">
            <v>2.0638871603401783</v>
          </cell>
          <cell r="CV2769">
            <v>16.386641775565234</v>
          </cell>
          <cell r="CW2769">
            <v>6.0879485583903747</v>
          </cell>
          <cell r="CX2769">
            <v>0.19705455299730346</v>
          </cell>
          <cell r="CY2769">
            <v>3.7958929682638454</v>
          </cell>
          <cell r="CZ2769">
            <v>7.7162414436838827</v>
          </cell>
          <cell r="DA2769">
            <v>4.1174030284173408</v>
          </cell>
          <cell r="DB2769">
            <v>1.472723501348268</v>
          </cell>
          <cell r="DC2769">
            <v>0.39410910599460691</v>
          </cell>
          <cell r="DD2769">
            <v>0</v>
          </cell>
          <cell r="DE2769">
            <v>0.38405036726128017</v>
          </cell>
          <cell r="DF2769">
            <v>0.45792944341197511</v>
          </cell>
          <cell r="DH2769">
            <v>0.13098236775818639</v>
          </cell>
          <cell r="EA2769">
            <v>0.77889447236180909</v>
          </cell>
        </row>
        <row r="2770">
          <cell r="D2770" t="str">
            <v>B1</v>
          </cell>
          <cell r="E2770" t="str">
            <v>Baker &amp; Eggler 1987</v>
          </cell>
          <cell r="F2770">
            <v>1222</v>
          </cell>
          <cell r="J2770">
            <v>1100</v>
          </cell>
          <cell r="K2770">
            <v>1373</v>
          </cell>
          <cell r="L2770">
            <v>7.2833211944646763</v>
          </cell>
          <cell r="M2770">
            <v>1E-4</v>
          </cell>
          <cell r="O2770">
            <v>6.6370071258020635E-2</v>
          </cell>
          <cell r="P2770">
            <v>0.70819160265092373</v>
          </cell>
          <cell r="Q2770">
            <v>2.5579417634068152E-2</v>
          </cell>
          <cell r="R2770">
            <v>41.471387121929155</v>
          </cell>
          <cell r="T2770">
            <v>51.3</v>
          </cell>
          <cell r="U2770">
            <v>1.67</v>
          </cell>
          <cell r="V2770">
            <v>1.6064425217799629</v>
          </cell>
          <cell r="W2770">
            <v>8.7130783962403076</v>
          </cell>
          <cell r="X2770">
            <v>10.5</v>
          </cell>
          <cell r="Y2770">
            <v>0.49</v>
          </cell>
          <cell r="AB2770">
            <v>14.3</v>
          </cell>
          <cell r="AC2770">
            <v>0.46</v>
          </cell>
          <cell r="AD2770">
            <v>19.899999999999999</v>
          </cell>
          <cell r="AF2770">
            <v>0.35</v>
          </cell>
          <cell r="AJ2770">
            <v>98.78952091802023</v>
          </cell>
          <cell r="AK2770">
            <v>1.9336299287419794</v>
          </cell>
          <cell r="AL2770">
            <v>7.4209590642600326E-2</v>
          </cell>
          <cell r="AM2770">
            <v>6.6370071258020635E-2</v>
          </cell>
          <cell r="AN2770">
            <v>7.8395193845796907E-3</v>
          </cell>
          <cell r="AO2770">
            <v>5.6329633471053242E-2</v>
          </cell>
          <cell r="AP2770">
            <v>0.27466482661137115</v>
          </cell>
          <cell r="AQ2770">
            <v>0.33099446008242439</v>
          </cell>
          <cell r="AR2770">
            <v>1.3890168018227391E-2</v>
          </cell>
          <cell r="AS2770">
            <v>0</v>
          </cell>
          <cell r="AT2770">
            <v>0.80329250043458833</v>
          </cell>
          <cell r="AU2770">
            <v>1.4686721038817789E-2</v>
          </cell>
          <cell r="AV2770">
            <v>0.80371721340729485</v>
          </cell>
          <cell r="AW2770">
            <v>2.5579417634068152E-2</v>
          </cell>
          <cell r="AX2770">
            <v>0</v>
          </cell>
          <cell r="AY2770">
            <v>41.471387121929155</v>
          </cell>
          <cell r="AZ2770">
            <v>41.449472155056483</v>
          </cell>
          <cell r="BA2770">
            <v>14.172561148575662</v>
          </cell>
          <cell r="BB2770">
            <v>44.404687057147086</v>
          </cell>
          <cell r="BC2770">
            <v>38.360321115442517</v>
          </cell>
          <cell r="BD2770">
            <v>17.234991827410397</v>
          </cell>
          <cell r="BE2770">
            <v>0.70819160265092373</v>
          </cell>
          <cell r="BG2770">
            <v>-8.8000000000000007</v>
          </cell>
          <cell r="BO2770">
            <v>0</v>
          </cell>
          <cell r="BP2770">
            <v>59.3</v>
          </cell>
          <cell r="BQ2770">
            <v>1.22</v>
          </cell>
          <cell r="BR2770">
            <v>14.7</v>
          </cell>
          <cell r="BS2770">
            <v>8.1300000000000008</v>
          </cell>
          <cell r="BT2770">
            <v>0.11</v>
          </cell>
          <cell r="BU2770">
            <v>2.4300000000000002</v>
          </cell>
          <cell r="BV2770">
            <v>5.53</v>
          </cell>
          <cell r="BW2770">
            <v>3.56</v>
          </cell>
          <cell r="BX2770">
            <v>3.36</v>
          </cell>
          <cell r="BY2770">
            <v>0.33</v>
          </cell>
          <cell r="CR2770">
            <v>98.67</v>
          </cell>
          <cell r="CT2770">
            <v>60.09932096888619</v>
          </cell>
          <cell r="CU2770">
            <v>1.2364447147055844</v>
          </cell>
          <cell r="CV2770">
            <v>14.898145332927943</v>
          </cell>
          <cell r="CW2770">
            <v>8.2395865004560669</v>
          </cell>
          <cell r="CX2770">
            <v>0.11148272017837235</v>
          </cell>
          <cell r="CY2770">
            <v>2.4627546366676807</v>
          </cell>
          <cell r="CZ2770">
            <v>5.6045403871490826</v>
          </cell>
          <cell r="DA2770">
            <v>3.6079862166818688</v>
          </cell>
          <cell r="DB2770">
            <v>3.4052903618121011</v>
          </cell>
          <cell r="DC2770">
            <v>0.33444816053511706</v>
          </cell>
          <cell r="DD2770">
            <v>0</v>
          </cell>
          <cell r="DE2770">
            <v>0.23011363636363638</v>
          </cell>
          <cell r="DF2770">
            <v>0.39900582194228729</v>
          </cell>
          <cell r="DH2770">
            <v>9.8314606741573024E-2</v>
          </cell>
          <cell r="EA2770">
            <v>0.40163934426229508</v>
          </cell>
        </row>
        <row r="2771">
          <cell r="D2771" t="str">
            <v>B1</v>
          </cell>
          <cell r="E2771" t="str">
            <v>Baker &amp; Eggler 1987</v>
          </cell>
          <cell r="F2771">
            <v>1234</v>
          </cell>
          <cell r="J2771">
            <v>1120</v>
          </cell>
          <cell r="K2771">
            <v>1393</v>
          </cell>
          <cell r="L2771">
            <v>7.1787508973438623</v>
          </cell>
          <cell r="M2771">
            <v>0.2</v>
          </cell>
          <cell r="O2771">
            <v>0.10156104733683957</v>
          </cell>
          <cell r="P2771">
            <v>0.79611675129971471</v>
          </cell>
          <cell r="Q2771">
            <v>2.5983375818527041E-2</v>
          </cell>
          <cell r="R2771">
            <v>38.570806767406715</v>
          </cell>
          <cell r="T2771">
            <v>51</v>
          </cell>
          <cell r="U2771">
            <v>3.07</v>
          </cell>
          <cell r="V2771">
            <v>0</v>
          </cell>
          <cell r="W2771">
            <v>7.53</v>
          </cell>
          <cell r="X2771">
            <v>7.53</v>
          </cell>
          <cell r="Y2771">
            <v>1.85</v>
          </cell>
          <cell r="AB2771">
            <v>16.5</v>
          </cell>
          <cell r="AC2771">
            <v>0.55000000000000004</v>
          </cell>
          <cell r="AD2771">
            <v>18.100000000000001</v>
          </cell>
          <cell r="AF2771">
            <v>0.36</v>
          </cell>
          <cell r="AJ2771">
            <v>98.96</v>
          </cell>
          <cell r="AK2771">
            <v>1.8984389526631604</v>
          </cell>
          <cell r="AL2771">
            <v>0.13472630719461082</v>
          </cell>
          <cell r="AM2771">
            <v>0.10156104733683957</v>
          </cell>
          <cell r="AN2771">
            <v>3.3165259857771245E-2</v>
          </cell>
          <cell r="AO2771">
            <v>0</v>
          </cell>
          <cell r="AP2771">
            <v>0.23442119090464497</v>
          </cell>
          <cell r="AQ2771">
            <v>0.23442119090464497</v>
          </cell>
          <cell r="AR2771">
            <v>5.1790918508731305E-2</v>
          </cell>
          <cell r="AS2771">
            <v>0</v>
          </cell>
          <cell r="AT2771">
            <v>0.91536032571838699</v>
          </cell>
          <cell r="AU2771">
            <v>1.7342039438476353E-2</v>
          </cell>
          <cell r="AV2771">
            <v>0.72193688975346171</v>
          </cell>
          <cell r="AW2771">
            <v>2.5983375818527041E-2</v>
          </cell>
          <cell r="AX2771">
            <v>0</v>
          </cell>
          <cell r="AY2771">
            <v>38.570806767406715</v>
          </cell>
          <cell r="AZ2771">
            <v>48.904809751294579</v>
          </cell>
          <cell r="BA2771">
            <v>12.524383481298706</v>
          </cell>
          <cell r="BB2771">
            <v>40.572836390221553</v>
          </cell>
          <cell r="BC2771">
            <v>44.464273242196967</v>
          </cell>
          <cell r="BD2771">
            <v>14.962890367581473</v>
          </cell>
          <cell r="BE2771">
            <v>0.79611675129971471</v>
          </cell>
          <cell r="BG2771">
            <v>-8.8000000000000007</v>
          </cell>
          <cell r="BO2771">
            <v>1.8</v>
          </cell>
          <cell r="BP2771">
            <v>56.3</v>
          </cell>
          <cell r="BQ2771">
            <v>2.4300000000000002</v>
          </cell>
          <cell r="BR2771">
            <v>14</v>
          </cell>
          <cell r="BS2771">
            <v>6.87</v>
          </cell>
          <cell r="BT2771">
            <v>0.31</v>
          </cell>
          <cell r="BU2771">
            <v>4.1900000000000004</v>
          </cell>
          <cell r="BV2771">
            <v>7.49</v>
          </cell>
          <cell r="BW2771">
            <v>3.75</v>
          </cell>
          <cell r="BX2771">
            <v>1.49</v>
          </cell>
          <cell r="BY2771">
            <v>0.44</v>
          </cell>
          <cell r="CR2771">
            <v>97.27</v>
          </cell>
          <cell r="CT2771">
            <v>57.88012748020973</v>
          </cell>
          <cell r="CU2771">
            <v>2.498200884136939</v>
          </cell>
          <cell r="CV2771">
            <v>14.392926904492649</v>
          </cell>
          <cell r="CW2771">
            <v>7.0628148452760362</v>
          </cell>
          <cell r="CX2771">
            <v>0.31870052431376583</v>
          </cell>
          <cell r="CY2771">
            <v>4.3075974092731579</v>
          </cell>
          <cell r="CZ2771">
            <v>7.7002158939035672</v>
          </cell>
          <cell r="DA2771">
            <v>3.8552482779891024</v>
          </cell>
          <cell r="DB2771">
            <v>1.5318186491210035</v>
          </cell>
          <cell r="DC2771">
            <v>0.45234913128405468</v>
          </cell>
          <cell r="DD2771">
            <v>0</v>
          </cell>
          <cell r="DE2771">
            <v>0.37884267631103075</v>
          </cell>
          <cell r="DF2771">
            <v>0.55899630495248243</v>
          </cell>
          <cell r="DH2771">
            <v>9.6000000000000002E-2</v>
          </cell>
          <cell r="EA2771">
            <v>0.76131687242798352</v>
          </cell>
        </row>
        <row r="2772">
          <cell r="D2772" t="str">
            <v>B1</v>
          </cell>
          <cell r="E2772" t="str">
            <v>Baker &amp; Eggler 1987</v>
          </cell>
          <cell r="F2772">
            <v>1248</v>
          </cell>
          <cell r="J2772">
            <v>1020</v>
          </cell>
          <cell r="K2772">
            <v>1293</v>
          </cell>
          <cell r="L2772">
            <v>7.7339520494972929</v>
          </cell>
          <cell r="M2772">
            <v>0.2</v>
          </cell>
          <cell r="O2772">
            <v>6.9128313167859945E-2</v>
          </cell>
          <cell r="P2772">
            <v>0.71836518352035295</v>
          </cell>
          <cell r="Q2772">
            <v>2.1122966352541888E-2</v>
          </cell>
          <cell r="R2772">
            <v>41.43532063263703</v>
          </cell>
          <cell r="T2772">
            <v>51.4</v>
          </cell>
          <cell r="U2772">
            <v>1.77</v>
          </cell>
          <cell r="V2772">
            <v>1.4606371731796441</v>
          </cell>
          <cell r="W2772">
            <v>8.5752645459625754</v>
          </cell>
          <cell r="X2772">
            <v>10.199999999999999</v>
          </cell>
          <cell r="Y2772">
            <v>0.53</v>
          </cell>
          <cell r="AB2772">
            <v>14.6</v>
          </cell>
          <cell r="AC2772">
            <v>0.37</v>
          </cell>
          <cell r="AD2772">
            <v>20</v>
          </cell>
          <cell r="AF2772">
            <v>0.28999999999999998</v>
          </cell>
          <cell r="AJ2772">
            <v>98.995901719142225</v>
          </cell>
          <cell r="AK2772">
            <v>1.9308716868321401</v>
          </cell>
          <cell r="AL2772">
            <v>7.8388279441590228E-2</v>
          </cell>
          <cell r="AM2772">
            <v>6.9128313167859945E-2</v>
          </cell>
          <cell r="AN2772">
            <v>9.2599662737302829E-3</v>
          </cell>
          <cell r="AO2772">
            <v>5.1044433041004922E-2</v>
          </cell>
          <cell r="AP2772">
            <v>0.26940971580177492</v>
          </cell>
          <cell r="AQ2772">
            <v>0.32045414884277984</v>
          </cell>
          <cell r="AR2772">
            <v>1.4973440102833784E-2</v>
          </cell>
          <cell r="AS2772">
            <v>0</v>
          </cell>
          <cell r="AT2772">
            <v>0.81738155218439856</v>
          </cell>
          <cell r="AU2772">
            <v>1.1773430902545207E-2</v>
          </cell>
          <cell r="AV2772">
            <v>0.80503449534116989</v>
          </cell>
          <cell r="AW2772">
            <v>2.1122966352541888E-2</v>
          </cell>
          <cell r="AX2772">
            <v>0</v>
          </cell>
          <cell r="AY2772">
            <v>41.43532063263703</v>
          </cell>
          <cell r="AZ2772">
            <v>42.070826641546326</v>
          </cell>
          <cell r="BA2772">
            <v>13.866583382943489</v>
          </cell>
          <cell r="BB2772">
            <v>44.293280349104421</v>
          </cell>
          <cell r="BC2772">
            <v>38.871487896252724</v>
          </cell>
          <cell r="BD2772">
            <v>16.835231754642862</v>
          </cell>
          <cell r="BE2772">
            <v>0.71836518352035295</v>
          </cell>
          <cell r="BG2772">
            <v>-10.3</v>
          </cell>
          <cell r="BO2772">
            <v>1.8</v>
          </cell>
          <cell r="BP2772">
            <v>58.7</v>
          </cell>
          <cell r="BQ2772">
            <v>1.1299999999999999</v>
          </cell>
          <cell r="BR2772">
            <v>16.5</v>
          </cell>
          <cell r="BS2772">
            <v>5.6</v>
          </cell>
          <cell r="BT2772">
            <v>0.14000000000000001</v>
          </cell>
          <cell r="BU2772">
            <v>1.56</v>
          </cell>
          <cell r="BV2772">
            <v>4.55</v>
          </cell>
          <cell r="BW2772">
            <v>3.88</v>
          </cell>
          <cell r="BX2772">
            <v>3.61</v>
          </cell>
          <cell r="BY2772">
            <v>0.25</v>
          </cell>
          <cell r="CR2772">
            <v>95.92</v>
          </cell>
          <cell r="CT2772">
            <v>61.196830692243537</v>
          </cell>
          <cell r="CU2772">
            <v>1.1780650542118429</v>
          </cell>
          <cell r="CV2772">
            <v>17.201834862385322</v>
          </cell>
          <cell r="CW2772">
            <v>5.838198498748957</v>
          </cell>
          <cell r="CX2772">
            <v>0.14595496246872394</v>
          </cell>
          <cell r="CY2772">
            <v>1.6263552960800667</v>
          </cell>
          <cell r="CZ2772">
            <v>4.7435362802335277</v>
          </cell>
          <cell r="DA2772">
            <v>4.0450375312760629</v>
          </cell>
          <cell r="DB2772">
            <v>3.7635529608006673</v>
          </cell>
          <cell r="DC2772">
            <v>0.26063386155129276</v>
          </cell>
          <cell r="DD2772">
            <v>0</v>
          </cell>
          <cell r="DE2772">
            <v>0.21787709497206706</v>
          </cell>
          <cell r="DF2772">
            <v>0.25894495277657942</v>
          </cell>
          <cell r="DH2772">
            <v>7.4742268041237112E-2</v>
          </cell>
          <cell r="EA2772">
            <v>0.46902654867256643</v>
          </cell>
        </row>
        <row r="2773">
          <cell r="D2773" t="str">
            <v>B1</v>
          </cell>
          <cell r="E2773" t="str">
            <v>Baker &amp; Eggler 1987</v>
          </cell>
          <cell r="F2773">
            <v>1249</v>
          </cell>
          <cell r="J2773">
            <v>1020</v>
          </cell>
          <cell r="K2773">
            <v>1293</v>
          </cell>
          <cell r="L2773">
            <v>7.7339520494972929</v>
          </cell>
          <cell r="M2773">
            <v>0.2</v>
          </cell>
          <cell r="O2773">
            <v>6.6889375629147541E-2</v>
          </cell>
          <cell r="P2773">
            <v>0.78235671865115464</v>
          </cell>
          <cell r="Q2773">
            <v>5.7887334045265615E-3</v>
          </cell>
          <cell r="R2773">
            <v>39.830027648455761</v>
          </cell>
          <cell r="T2773">
            <v>51.8</v>
          </cell>
          <cell r="U2773">
            <v>2.06</v>
          </cell>
          <cell r="V2773">
            <v>0.24541942113886514</v>
          </cell>
          <cell r="W2773">
            <v>7.8570084303238437</v>
          </cell>
          <cell r="X2773">
            <v>8.1300000000000008</v>
          </cell>
          <cell r="Y2773">
            <v>0.72</v>
          </cell>
          <cell r="AB2773">
            <v>16.399999999999999</v>
          </cell>
          <cell r="AC2773">
            <v>0.4</v>
          </cell>
          <cell r="AD2773">
            <v>19.3</v>
          </cell>
          <cell r="AF2773">
            <v>0.08</v>
          </cell>
          <cell r="AJ2773">
            <v>98.862427851462712</v>
          </cell>
          <cell r="AK2773">
            <v>1.9331106243708525</v>
          </cell>
          <cell r="AL2773">
            <v>9.0632036515535197E-2</v>
          </cell>
          <cell r="AM2773">
            <v>6.6889375629147541E-2</v>
          </cell>
          <cell r="AN2773">
            <v>2.3742660886387656E-2</v>
          </cell>
          <cell r="AO2773">
            <v>8.5202358204465867E-3</v>
          </cell>
          <cell r="AP2773">
            <v>0.24522209513286247</v>
          </cell>
          <cell r="AQ2773">
            <v>0.25374233095330906</v>
          </cell>
          <cell r="AR2773">
            <v>2.020760616341857E-2</v>
          </cell>
          <cell r="AS2773">
            <v>0</v>
          </cell>
          <cell r="AT2773">
            <v>0.91212104594828725</v>
          </cell>
          <cell r="AU2773">
            <v>1.264439222862156E-2</v>
          </cell>
          <cell r="AV2773">
            <v>0.77175323041545019</v>
          </cell>
          <cell r="AW2773">
            <v>5.7887334045265615E-3</v>
          </cell>
          <cell r="AX2773">
            <v>0</v>
          </cell>
          <cell r="AY2773">
            <v>39.830027648455761</v>
          </cell>
          <cell r="AZ2773">
            <v>47.074382130284846</v>
          </cell>
          <cell r="BA2773">
            <v>12.655862579151473</v>
          </cell>
          <cell r="BB2773">
            <v>41.974047962031918</v>
          </cell>
          <cell r="BC2773">
            <v>42.878329047027471</v>
          </cell>
          <cell r="BD2773">
            <v>15.147622990940611</v>
          </cell>
          <cell r="BE2773">
            <v>0.78235671865115464</v>
          </cell>
          <cell r="BG2773">
            <v>-10.3</v>
          </cell>
          <cell r="BO2773">
            <v>1.8</v>
          </cell>
          <cell r="BP2773">
            <v>58.8</v>
          </cell>
          <cell r="BQ2773">
            <v>1.19</v>
          </cell>
          <cell r="BR2773">
            <v>16.2</v>
          </cell>
          <cell r="BS2773">
            <v>4.32</v>
          </cell>
          <cell r="BT2773">
            <v>0.2</v>
          </cell>
          <cell r="BU2773">
            <v>2.5</v>
          </cell>
          <cell r="BV2773">
            <v>4.8499999999999996</v>
          </cell>
          <cell r="BW2773">
            <v>3.91</v>
          </cell>
          <cell r="BX2773">
            <v>2.64</v>
          </cell>
          <cell r="BY2773">
            <v>0.25</v>
          </cell>
          <cell r="CR2773">
            <v>94.86</v>
          </cell>
          <cell r="CT2773">
            <v>61.986084756483244</v>
          </cell>
          <cell r="CU2773">
            <v>1.2544802867383513</v>
          </cell>
          <cell r="CV2773">
            <v>17.077798861480076</v>
          </cell>
          <cell r="CW2773">
            <v>4.5540796963946875</v>
          </cell>
          <cell r="CX2773">
            <v>0.21083702298123552</v>
          </cell>
          <cell r="CY2773">
            <v>2.6354627872654439</v>
          </cell>
          <cell r="CZ2773">
            <v>5.1127978072949603</v>
          </cell>
          <cell r="DA2773">
            <v>4.1218637992831546</v>
          </cell>
          <cell r="DB2773">
            <v>2.7830487033523088</v>
          </cell>
          <cell r="DC2773">
            <v>0.2635462787265444</v>
          </cell>
          <cell r="DD2773">
            <v>0</v>
          </cell>
          <cell r="DE2773">
            <v>0.36656891495601174</v>
          </cell>
          <cell r="DF2773">
            <v>0.26951821141634547</v>
          </cell>
          <cell r="DH2773">
            <v>2.0460358056265983E-2</v>
          </cell>
          <cell r="EA2773">
            <v>0.60504201680672265</v>
          </cell>
        </row>
        <row r="2774">
          <cell r="D2774" t="str">
            <v>B1</v>
          </cell>
          <cell r="E2774" t="str">
            <v>Baker &amp; Eggler 1987</v>
          </cell>
          <cell r="F2774">
            <v>1280</v>
          </cell>
          <cell r="J2774">
            <v>1100</v>
          </cell>
          <cell r="K2774">
            <v>1373</v>
          </cell>
          <cell r="L2774">
            <v>7.2833211944646763</v>
          </cell>
          <cell r="M2774">
            <v>1E-4</v>
          </cell>
          <cell r="O2774">
            <v>8.2477646809207217E-2</v>
          </cell>
          <cell r="P2774">
            <v>0.68166935697353415</v>
          </cell>
          <cell r="Q2774">
            <v>1.5975695315721478E-2</v>
          </cell>
          <cell r="R2774">
            <v>39.562851476873512</v>
          </cell>
          <cell r="T2774">
            <v>51.2</v>
          </cell>
          <cell r="U2774">
            <v>1.95</v>
          </cell>
          <cell r="V2774">
            <v>1.234407126013954</v>
          </cell>
          <cell r="W2774">
            <v>10.526910872064567</v>
          </cell>
          <cell r="X2774">
            <v>11.9</v>
          </cell>
          <cell r="Y2774">
            <v>0.92</v>
          </cell>
          <cell r="AB2774">
            <v>14.3</v>
          </cell>
          <cell r="AC2774">
            <v>0.54</v>
          </cell>
          <cell r="AD2774">
            <v>19.100000000000001</v>
          </cell>
          <cell r="AF2774">
            <v>0.22</v>
          </cell>
          <cell r="AJ2774">
            <v>99.991317998078529</v>
          </cell>
          <cell r="AK2774">
            <v>1.9175223531907928</v>
          </cell>
          <cell r="AL2774">
            <v>8.6097919309270368E-2</v>
          </cell>
          <cell r="AM2774">
            <v>8.2477646809207217E-2</v>
          </cell>
          <cell r="AN2774">
            <v>3.6202725000631514E-3</v>
          </cell>
          <cell r="AO2774">
            <v>4.3007543211492916E-2</v>
          </cell>
          <cell r="AP2774">
            <v>0.32972118488373953</v>
          </cell>
          <cell r="AQ2774">
            <v>0.37272872809523244</v>
          </cell>
          <cell r="AR2774">
            <v>2.5912763206688037E-2</v>
          </cell>
          <cell r="AS2774">
            <v>0</v>
          </cell>
          <cell r="AT2774">
            <v>0.79815675296178268</v>
          </cell>
          <cell r="AU2774">
            <v>1.7130705699178763E-2</v>
          </cell>
          <cell r="AV2774">
            <v>0.76647508222133276</v>
          </cell>
          <cell r="AW2774">
            <v>1.5975695315721478E-2</v>
          </cell>
          <cell r="AX2774">
            <v>0</v>
          </cell>
          <cell r="AY2774">
            <v>39.562851476873512</v>
          </cell>
          <cell r="AZ2774">
            <v>41.198152171073616</v>
          </cell>
          <cell r="BA2774">
            <v>17.019092425717311</v>
          </cell>
          <cell r="BB2774">
            <v>41.864852692337848</v>
          </cell>
          <cell r="BC2774">
            <v>37.681024037597162</v>
          </cell>
          <cell r="BD2774">
            <v>20.454123270064994</v>
          </cell>
          <cell r="BE2774">
            <v>0.68166935697353415</v>
          </cell>
          <cell r="BO2774">
            <v>0</v>
          </cell>
          <cell r="BP2774">
            <v>52.3</v>
          </cell>
          <cell r="BQ2774">
            <v>3.27</v>
          </cell>
          <cell r="BR2774">
            <v>12.3</v>
          </cell>
          <cell r="BS2774">
            <v>13.7</v>
          </cell>
          <cell r="BT2774">
            <v>0.34</v>
          </cell>
          <cell r="BU2774">
            <v>3.83</v>
          </cell>
          <cell r="BV2774">
            <v>8.61</v>
          </cell>
          <cell r="BW2774">
            <v>2.15</v>
          </cell>
          <cell r="BX2774">
            <v>1.46</v>
          </cell>
          <cell r="BY2774">
            <v>0.46</v>
          </cell>
          <cell r="CR2774">
            <v>98.42</v>
          </cell>
          <cell r="CT2774">
            <v>53.139605771184719</v>
          </cell>
          <cell r="CU2774">
            <v>3.3224954277585859</v>
          </cell>
          <cell r="CV2774">
            <v>12.497459865880918</v>
          </cell>
          <cell r="CW2774">
            <v>13.919934972566551</v>
          </cell>
          <cell r="CX2774">
            <v>0.34545824019508231</v>
          </cell>
          <cell r="CY2774">
            <v>3.8914854704328388</v>
          </cell>
          <cell r="CZ2774">
            <v>8.748221906116644</v>
          </cell>
          <cell r="DA2774">
            <v>2.1845153424100792</v>
          </cell>
          <cell r="DB2774">
            <v>1.4834383255435888</v>
          </cell>
          <cell r="DC2774">
            <v>0.4673846779109937</v>
          </cell>
          <cell r="DD2774">
            <v>0</v>
          </cell>
          <cell r="DE2774">
            <v>0.21848260125499144</v>
          </cell>
          <cell r="DF2774">
            <v>0.82029114201014841</v>
          </cell>
          <cell r="DH2774">
            <v>0.10232558139534884</v>
          </cell>
          <cell r="EA2774">
            <v>0.28134556574923547</v>
          </cell>
        </row>
        <row r="2775">
          <cell r="D2775" t="str">
            <v>B1</v>
          </cell>
          <cell r="E2775" t="str">
            <v>Baker &amp; Eggler 1987</v>
          </cell>
          <cell r="F2775">
            <v>1286</v>
          </cell>
          <cell r="J2775">
            <v>1060</v>
          </cell>
          <cell r="K2775">
            <v>1333</v>
          </cell>
          <cell r="L2775">
            <v>7.5018754688672171</v>
          </cell>
          <cell r="M2775">
            <v>0.5</v>
          </cell>
          <cell r="O2775">
            <v>0.10743409002691018</v>
          </cell>
          <cell r="P2775">
            <v>0.72649047562366331</v>
          </cell>
          <cell r="Q2775">
            <v>1.9855500807155535E-2</v>
          </cell>
          <cell r="R2775">
            <v>34.453429311398189</v>
          </cell>
          <cell r="T2775">
            <v>49.9</v>
          </cell>
          <cell r="U2775">
            <v>4.1399999999999997</v>
          </cell>
          <cell r="V2775">
            <v>0.25809559619066103</v>
          </cell>
          <cell r="W2775">
            <v>10.312908124370788</v>
          </cell>
          <cell r="X2775">
            <v>10.6</v>
          </cell>
          <cell r="Y2775">
            <v>0.71</v>
          </cell>
          <cell r="AB2775">
            <v>15.8</v>
          </cell>
          <cell r="AC2775">
            <v>0.21</v>
          </cell>
          <cell r="AD2775">
            <v>15.9</v>
          </cell>
          <cell r="AF2775">
            <v>0.27</v>
          </cell>
          <cell r="AJ2775">
            <v>97.501003720561442</v>
          </cell>
          <cell r="AK2775">
            <v>1.8925659099730898</v>
          </cell>
          <cell r="AL2775">
            <v>0.18511362222006167</v>
          </cell>
          <cell r="AM2775">
            <v>0.10743409002691018</v>
          </cell>
          <cell r="AN2775">
            <v>7.767953219315149E-2</v>
          </cell>
          <cell r="AO2775">
            <v>9.1064016515929325E-3</v>
          </cell>
          <cell r="AP2775">
            <v>0.32711996245337399</v>
          </cell>
          <cell r="AQ2775">
            <v>0.33622636410496692</v>
          </cell>
          <cell r="AR2775">
            <v>2.0251828494661638E-2</v>
          </cell>
          <cell r="AS2775">
            <v>0</v>
          </cell>
          <cell r="AT2775">
            <v>0.89307767885894362</v>
          </cell>
          <cell r="AU2775">
            <v>6.7465350665694016E-3</v>
          </cell>
          <cell r="AV2775">
            <v>0.6461625604745509</v>
          </cell>
          <cell r="AW2775">
            <v>1.9855500807155535E-2</v>
          </cell>
          <cell r="AX2775">
            <v>0</v>
          </cell>
          <cell r="AY2775">
            <v>34.453429311398189</v>
          </cell>
          <cell r="AZ2775">
            <v>47.618959315062398</v>
          </cell>
          <cell r="BA2775">
            <v>17.442057451390259</v>
          </cell>
          <cell r="BB2775">
            <v>36.10636011481396</v>
          </cell>
          <cell r="BC2775">
            <v>43.13344354017029</v>
          </cell>
          <cell r="BD2775">
            <v>20.76019634501576</v>
          </cell>
          <cell r="BE2775">
            <v>0.72649047562366331</v>
          </cell>
          <cell r="BG2775">
            <v>-9.6</v>
          </cell>
          <cell r="BO2775">
            <v>2</v>
          </cell>
          <cell r="BP2775">
            <v>62.4</v>
          </cell>
          <cell r="BQ2775">
            <v>1.88</v>
          </cell>
          <cell r="BR2775">
            <v>15.2</v>
          </cell>
          <cell r="BS2775">
            <v>4.29</v>
          </cell>
          <cell r="BT2775">
            <v>0.16</v>
          </cell>
          <cell r="BU2775">
            <v>1.1000000000000001</v>
          </cell>
          <cell r="BV2775">
            <v>3.08</v>
          </cell>
          <cell r="BW2775">
            <v>4.21</v>
          </cell>
          <cell r="BX2775">
            <v>4.6500000000000004</v>
          </cell>
          <cell r="BY2775">
            <v>0.52</v>
          </cell>
          <cell r="CR2775">
            <v>97.49</v>
          </cell>
          <cell r="CT2775">
            <v>64.006564775874452</v>
          </cell>
          <cell r="CU2775">
            <v>1.9284029131192943</v>
          </cell>
          <cell r="CV2775">
            <v>15.591342701815572</v>
          </cell>
          <cell r="CW2775">
            <v>4.4004513283413687</v>
          </cell>
          <cell r="CX2775">
            <v>0.16411939686121654</v>
          </cell>
          <cell r="CY2775">
            <v>1.1283208534208637</v>
          </cell>
          <cell r="CZ2775">
            <v>3.1592983895784186</v>
          </cell>
          <cell r="DA2775">
            <v>4.3183916299107601</v>
          </cell>
          <cell r="DB2775">
            <v>4.7697199712791063</v>
          </cell>
          <cell r="DC2775">
            <v>0.53338803979895377</v>
          </cell>
          <cell r="DD2775">
            <v>0</v>
          </cell>
          <cell r="DE2775">
            <v>0.20408163265306123</v>
          </cell>
          <cell r="DF2775">
            <v>0.24266251576796391</v>
          </cell>
          <cell r="DH2775">
            <v>6.413301662707839E-2</v>
          </cell>
          <cell r="EA2775">
            <v>0.37765957446808512</v>
          </cell>
        </row>
        <row r="2776">
          <cell r="D2776" t="str">
            <v>B1</v>
          </cell>
          <cell r="E2776" t="str">
            <v>Baker &amp; Eggler 1987</v>
          </cell>
          <cell r="F2776">
            <v>1287</v>
          </cell>
          <cell r="J2776">
            <v>1060</v>
          </cell>
          <cell r="K2776">
            <v>1333</v>
          </cell>
          <cell r="L2776">
            <v>7.5018754688672171</v>
          </cell>
          <cell r="M2776">
            <v>0.5</v>
          </cell>
          <cell r="O2776">
            <v>0.10451830750056246</v>
          </cell>
          <cell r="P2776">
            <v>0.68414846869624935</v>
          </cell>
          <cell r="Q2776">
            <v>2.4064099330012925E-2</v>
          </cell>
          <cell r="R2776">
            <v>39.094633657660445</v>
          </cell>
          <cell r="T2776">
            <v>50.4</v>
          </cell>
          <cell r="U2776">
            <v>3.38</v>
          </cell>
          <cell r="V2776">
            <v>1.1664879546735043</v>
          </cell>
          <cell r="W2776">
            <v>10.302460562098439</v>
          </cell>
          <cell r="X2776">
            <v>11.6</v>
          </cell>
          <cell r="Y2776">
            <v>0.75</v>
          </cell>
          <cell r="AB2776">
            <v>14.1</v>
          </cell>
          <cell r="AC2776">
            <v>0.4</v>
          </cell>
          <cell r="AD2776">
            <v>18.399999999999999</v>
          </cell>
          <cell r="AF2776">
            <v>0.33</v>
          </cell>
          <cell r="AJ2776">
            <v>99.22894851677195</v>
          </cell>
          <cell r="AK2776">
            <v>1.8954816924994375</v>
          </cell>
          <cell r="AL2776">
            <v>0.14986262257044461</v>
          </cell>
          <cell r="AM2776">
            <v>0.10451830750056246</v>
          </cell>
          <cell r="AN2776">
            <v>4.5344315069882152E-2</v>
          </cell>
          <cell r="AO2776">
            <v>4.0811734818126055E-2</v>
          </cell>
          <cell r="AP2776">
            <v>0.32404509346902921</v>
          </cell>
          <cell r="AQ2776">
            <v>0.36485682828715527</v>
          </cell>
          <cell r="AR2776">
            <v>2.1213178471283154E-2</v>
          </cell>
          <cell r="AS2776">
            <v>0</v>
          </cell>
          <cell r="AT2776">
            <v>0.79029612215485745</v>
          </cell>
          <cell r="AU2776">
            <v>1.2742659222670984E-2</v>
          </cell>
          <cell r="AV2776">
            <v>0.74148279746413792</v>
          </cell>
          <cell r="AW2776">
            <v>2.4064099330012925E-2</v>
          </cell>
          <cell r="AX2776">
            <v>0</v>
          </cell>
          <cell r="AY2776">
            <v>39.094633657660445</v>
          </cell>
          <cell r="AZ2776">
            <v>41.668313118495689</v>
          </cell>
          <cell r="BA2776">
            <v>17.085257083589653</v>
          </cell>
          <cell r="BB2776">
            <v>41.363567089285496</v>
          </cell>
          <cell r="BC2776">
            <v>38.105681489896085</v>
          </cell>
          <cell r="BD2776">
            <v>20.530751420818415</v>
          </cell>
          <cell r="BE2776">
            <v>0.68414846869624935</v>
          </cell>
          <cell r="BG2776">
            <v>-9.6</v>
          </cell>
          <cell r="BO2776">
            <v>1.8</v>
          </cell>
          <cell r="BP2776">
            <v>57.2</v>
          </cell>
          <cell r="BQ2776">
            <v>1.2</v>
          </cell>
          <cell r="BR2776">
            <v>15.7</v>
          </cell>
          <cell r="BS2776">
            <v>6.58</v>
          </cell>
          <cell r="BT2776">
            <v>0.19</v>
          </cell>
          <cell r="BU2776">
            <v>2.13</v>
          </cell>
          <cell r="BV2776">
            <v>5.31</v>
          </cell>
          <cell r="BW2776">
            <v>3.85</v>
          </cell>
          <cell r="BX2776">
            <v>2.5099999999999998</v>
          </cell>
          <cell r="BY2776">
            <v>0.27</v>
          </cell>
          <cell r="CR2776">
            <v>94.94</v>
          </cell>
          <cell r="CT2776">
            <v>60.248578049294288</v>
          </cell>
          <cell r="CU2776">
            <v>1.2639561828523278</v>
          </cell>
          <cell r="CV2776">
            <v>16.536760058984623</v>
          </cell>
          <cell r="CW2776">
            <v>6.9306930693069306</v>
          </cell>
          <cell r="CX2776">
            <v>0.20012639561828524</v>
          </cell>
          <cell r="CY2776">
            <v>2.2435222245628816</v>
          </cell>
          <cell r="CZ2776">
            <v>5.5930061091215499</v>
          </cell>
          <cell r="DA2776">
            <v>4.0551927533178853</v>
          </cell>
          <cell r="DB2776">
            <v>2.6437750157994517</v>
          </cell>
          <cell r="DC2776">
            <v>0.28439014114177374</v>
          </cell>
          <cell r="DD2776">
            <v>0</v>
          </cell>
          <cell r="DE2776">
            <v>0.24454649827784156</v>
          </cell>
          <cell r="DF2776">
            <v>0.32991001860549923</v>
          </cell>
          <cell r="DH2776">
            <v>8.5714285714285715E-2</v>
          </cell>
          <cell r="EA2776">
            <v>0.625</v>
          </cell>
        </row>
        <row r="2777">
          <cell r="D2777" t="str">
            <v>B1</v>
          </cell>
          <cell r="E2777" t="str">
            <v>Baker &amp; Eggler 1987</v>
          </cell>
          <cell r="F2777">
            <v>1304</v>
          </cell>
          <cell r="J2777">
            <v>1122</v>
          </cell>
          <cell r="K2777">
            <v>1395</v>
          </cell>
          <cell r="L2777">
            <v>7.1684587813620073</v>
          </cell>
          <cell r="M2777">
            <v>1E-4</v>
          </cell>
          <cell r="O2777">
            <v>7.3197891590035091E-2</v>
          </cell>
          <cell r="P2777">
            <v>0.7121499136025552</v>
          </cell>
          <cell r="Q2777">
            <v>9.4673779278472061E-3</v>
          </cell>
          <cell r="R2777">
            <v>41.84990031934629</v>
          </cell>
          <cell r="T2777">
            <v>51.3</v>
          </cell>
          <cell r="U2777">
            <v>2.37</v>
          </cell>
          <cell r="V2777">
            <v>0.63270929755704608</v>
          </cell>
          <cell r="W2777">
            <v>9.5962076779120746</v>
          </cell>
          <cell r="X2777">
            <v>10.3</v>
          </cell>
          <cell r="Y2777">
            <v>0.51</v>
          </cell>
          <cell r="AB2777">
            <v>14.3</v>
          </cell>
          <cell r="AC2777">
            <v>0.36</v>
          </cell>
          <cell r="AD2777">
            <v>20.100000000000001</v>
          </cell>
          <cell r="AF2777">
            <v>0.13</v>
          </cell>
          <cell r="AJ2777">
            <v>99.298916975469112</v>
          </cell>
          <cell r="AK2777">
            <v>1.9268021084099649</v>
          </cell>
          <cell r="AL2777">
            <v>0.10494352895183189</v>
          </cell>
          <cell r="AM2777">
            <v>7.3197891590035091E-2</v>
          </cell>
          <cell r="AN2777">
            <v>3.1745637361796794E-2</v>
          </cell>
          <cell r="AO2777">
            <v>2.2107503577171173E-2</v>
          </cell>
          <cell r="AP2777">
            <v>0.30143579136717891</v>
          </cell>
          <cell r="AQ2777">
            <v>0.32354329494435008</v>
          </cell>
          <cell r="AR2777">
            <v>1.4406064289455617E-2</v>
          </cell>
          <cell r="AS2777">
            <v>0</v>
          </cell>
          <cell r="AT2777">
            <v>0.80045600272347239</v>
          </cell>
          <cell r="AU2777">
            <v>1.1453369409716618E-2</v>
          </cell>
          <cell r="AV2777">
            <v>0.80892825334336205</v>
          </cell>
          <cell r="AW2777">
            <v>9.4673779278472061E-3</v>
          </cell>
          <cell r="AX2777">
            <v>0</v>
          </cell>
          <cell r="AY2777">
            <v>41.84990031934629</v>
          </cell>
          <cell r="AZ2777">
            <v>41.411588463557514</v>
          </cell>
          <cell r="BA2777">
            <v>15.594779597894753</v>
          </cell>
          <cell r="BB2777">
            <v>43.888421588057703</v>
          </cell>
          <cell r="BC2777">
            <v>37.537072689348761</v>
          </cell>
          <cell r="BD2777">
            <v>18.574505722593539</v>
          </cell>
          <cell r="BE2777">
            <v>0.7121499136025552</v>
          </cell>
          <cell r="BG2777">
            <v>-8.5</v>
          </cell>
          <cell r="BO2777">
            <v>0</v>
          </cell>
          <cell r="BP2777">
            <v>51.4</v>
          </cell>
          <cell r="BQ2777">
            <v>2.12</v>
          </cell>
          <cell r="BR2777">
            <v>13</v>
          </cell>
          <cell r="BS2777">
            <v>13.5</v>
          </cell>
          <cell r="BT2777">
            <v>0.39</v>
          </cell>
          <cell r="BU2777">
            <v>4.55</v>
          </cell>
          <cell r="BV2777">
            <v>9.5</v>
          </cell>
          <cell r="BW2777">
            <v>2.65</v>
          </cell>
          <cell r="BX2777">
            <v>1.23</v>
          </cell>
          <cell r="BY2777">
            <v>0.35</v>
          </cell>
          <cell r="CR2777">
            <v>98.69</v>
          </cell>
          <cell r="CT2777">
            <v>52.082277839700069</v>
          </cell>
          <cell r="CU2777">
            <v>2.1481406424156448</v>
          </cell>
          <cell r="CV2777">
            <v>13.172560543114804</v>
          </cell>
          <cell r="CW2777">
            <v>13.679197487080758</v>
          </cell>
          <cell r="CX2777">
            <v>0.39517681629344414</v>
          </cell>
          <cell r="CY2777">
            <v>4.6103961900901815</v>
          </cell>
          <cell r="CZ2777">
            <v>9.6261019353531267</v>
          </cell>
          <cell r="DA2777">
            <v>2.6851758030195563</v>
          </cell>
          <cell r="DB2777">
            <v>1.2463268821562468</v>
          </cell>
          <cell r="DC2777">
            <v>0.35464586077616783</v>
          </cell>
          <cell r="DD2777">
            <v>0</v>
          </cell>
          <cell r="DE2777">
            <v>0.25207756232686979</v>
          </cell>
          <cell r="DF2777">
            <v>0.82386305480115141</v>
          </cell>
          <cell r="DH2777">
            <v>4.9056603773584909E-2</v>
          </cell>
          <cell r="EA2777">
            <v>0.24056603773584906</v>
          </cell>
        </row>
        <row r="2778">
          <cell r="D2778" t="str">
            <v>B1</v>
          </cell>
          <cell r="E2778" t="str">
            <v>Baker &amp; Eggler 1987</v>
          </cell>
          <cell r="F2778">
            <v>1324</v>
          </cell>
          <cell r="J2778">
            <v>1100</v>
          </cell>
          <cell r="K2778">
            <v>1373</v>
          </cell>
          <cell r="L2778">
            <v>7.2833211944646763</v>
          </cell>
          <cell r="M2778">
            <v>0.5</v>
          </cell>
          <cell r="O2778">
            <v>8.5938755793800281E-2</v>
          </cell>
          <cell r="P2778">
            <v>0.90354549404574513</v>
          </cell>
          <cell r="Q2778">
            <v>2.91498146399095E-2</v>
          </cell>
          <cell r="R2778">
            <v>43.113797381960964</v>
          </cell>
          <cell r="T2778">
            <v>52.2</v>
          </cell>
          <cell r="U2778">
            <v>4.3</v>
          </cell>
          <cell r="V2778">
            <v>0</v>
          </cell>
          <cell r="W2778">
            <v>3.31</v>
          </cell>
          <cell r="X2778">
            <v>3.31</v>
          </cell>
          <cell r="Y2778">
            <v>0.76</v>
          </cell>
          <cell r="AB2778">
            <v>17.399999999999999</v>
          </cell>
          <cell r="AD2778">
            <v>20.3</v>
          </cell>
          <cell r="AF2778">
            <v>0.41</v>
          </cell>
          <cell r="AJ2778">
            <v>98.68</v>
          </cell>
          <cell r="AK2778">
            <v>1.9140612442061997</v>
          </cell>
          <cell r="AL2778">
            <v>0.18588371895822853</v>
          </cell>
          <cell r="AM2778">
            <v>8.5938755793800281E-2</v>
          </cell>
          <cell r="AN2778">
            <v>9.9944963164428247E-2</v>
          </cell>
          <cell r="AO2778">
            <v>0</v>
          </cell>
          <cell r="AP2778">
            <v>0.10150530771162793</v>
          </cell>
          <cell r="AQ2778">
            <v>0.10150530771162793</v>
          </cell>
          <cell r="AR2778">
            <v>2.0958217533628341E-2</v>
          </cell>
          <cell r="AS2778">
            <v>0</v>
          </cell>
          <cell r="AT2778">
            <v>0.95085929368676037</v>
          </cell>
          <cell r="AU2778">
            <v>0</v>
          </cell>
          <cell r="AV2778">
            <v>0.79758240326364505</v>
          </cell>
          <cell r="AW2778">
            <v>2.91498146399095E-2</v>
          </cell>
          <cell r="AX2778">
            <v>0</v>
          </cell>
          <cell r="AY2778">
            <v>43.113797381960964</v>
          </cell>
          <cell r="AZ2778">
            <v>51.399272048902439</v>
          </cell>
          <cell r="BA2778">
            <v>5.4869305691365966</v>
          </cell>
          <cell r="BB2778">
            <v>45.977332422238973</v>
          </cell>
          <cell r="BC2778">
            <v>47.376987219504542</v>
          </cell>
          <cell r="BD2778">
            <v>6.6456803582565032</v>
          </cell>
          <cell r="BE2778">
            <v>0.90354549404574513</v>
          </cell>
          <cell r="BG2778">
            <v>-8.6</v>
          </cell>
          <cell r="BO2778">
            <v>1.7</v>
          </cell>
          <cell r="BP2778">
            <v>52.9</v>
          </cell>
          <cell r="BQ2778">
            <v>1.9</v>
          </cell>
          <cell r="BR2778">
            <v>18.920000000000002</v>
          </cell>
          <cell r="BS2778">
            <v>2.38</v>
          </cell>
          <cell r="BU2778">
            <v>5.85</v>
          </cell>
          <cell r="BV2778">
            <v>8.2200000000000006</v>
          </cell>
          <cell r="BW2778">
            <v>3.59</v>
          </cell>
          <cell r="BX2778">
            <v>0.56999999999999995</v>
          </cell>
          <cell r="BY2778">
            <v>0.25</v>
          </cell>
          <cell r="CR2778">
            <v>94.58</v>
          </cell>
          <cell r="CT2778">
            <v>55.931486572213998</v>
          </cell>
          <cell r="CU2778">
            <v>2.0088813702685555</v>
          </cell>
          <cell r="CV2778">
            <v>20.004229223937411</v>
          </cell>
          <cell r="CW2778">
            <v>2.5163882427574542</v>
          </cell>
          <cell r="CX2778">
            <v>0</v>
          </cell>
          <cell r="CY2778">
            <v>6.1852400084584476</v>
          </cell>
          <cell r="CZ2778">
            <v>8.691055191372385</v>
          </cell>
          <cell r="DA2778">
            <v>3.7957284838232184</v>
          </cell>
          <cell r="DB2778">
            <v>0.60266441108056668</v>
          </cell>
          <cell r="DC2778">
            <v>0.26432649608796788</v>
          </cell>
          <cell r="DD2778">
            <v>0</v>
          </cell>
          <cell r="DE2778">
            <v>0.71081409477521262</v>
          </cell>
          <cell r="DF2778">
            <v>0.4023408720290067</v>
          </cell>
          <cell r="DH2778">
            <v>0.11420612813370473</v>
          </cell>
          <cell r="EA2778">
            <v>0.4</v>
          </cell>
        </row>
        <row r="2779">
          <cell r="D2779" t="str">
            <v>B</v>
          </cell>
          <cell r="E2779" t="str">
            <v>Bender et al 1978    Petrogenesis of basalts from the Project FAMOUS area: experimental study from 0 to 15 kbars Earth and Planetary Science Letters, v, 41 , 277-302.</v>
          </cell>
          <cell r="F2779">
            <v>24</v>
          </cell>
          <cell r="G2779">
            <v>3.08</v>
          </cell>
          <cell r="J2779">
            <v>1310</v>
          </cell>
          <cell r="K2779">
            <v>1583</v>
          </cell>
          <cell r="L2779">
            <v>6.3171193935565384</v>
          </cell>
          <cell r="M2779">
            <v>1.2</v>
          </cell>
          <cell r="O2779">
            <v>0.19812414301039505</v>
          </cell>
          <cell r="P2779">
            <v>0.84366176574194007</v>
          </cell>
          <cell r="Q2779">
            <v>3.1887375465248023E-2</v>
          </cell>
          <cell r="R2779">
            <v>33.032187060956204</v>
          </cell>
          <cell r="T2779">
            <v>50.4</v>
          </cell>
          <cell r="U2779">
            <v>10.199999999999999</v>
          </cell>
          <cell r="V2779">
            <v>0</v>
          </cell>
          <cell r="W2779">
            <v>6.01</v>
          </cell>
          <cell r="X2779">
            <v>6.01</v>
          </cell>
          <cell r="Y2779">
            <v>0.28000000000000003</v>
          </cell>
          <cell r="Z2779">
            <v>0.3</v>
          </cell>
          <cell r="AB2779">
            <v>18.2</v>
          </cell>
          <cell r="AC2779">
            <v>0.13</v>
          </cell>
          <cell r="AD2779">
            <v>14.8</v>
          </cell>
          <cell r="AF2779">
            <v>0.46</v>
          </cell>
          <cell r="AJ2779">
            <v>100.78</v>
          </cell>
          <cell r="AK2779">
            <v>1.801875856989605</v>
          </cell>
          <cell r="AL2779">
            <v>0.42991447914987135</v>
          </cell>
          <cell r="AM2779">
            <v>0.19812414301039505</v>
          </cell>
          <cell r="AN2779">
            <v>0.23179033613947631</v>
          </cell>
          <cell r="AO2779">
            <v>0</v>
          </cell>
          <cell r="AP2779">
            <v>0.17969840957282515</v>
          </cell>
          <cell r="AQ2779">
            <v>0.17969840957282515</v>
          </cell>
          <cell r="AR2779">
            <v>7.5284884054029602E-3</v>
          </cell>
          <cell r="AS2779">
            <v>8.4790472624611864E-3</v>
          </cell>
          <cell r="AT2779">
            <v>0.96972233465923297</v>
          </cell>
          <cell r="AU2779">
            <v>3.9368484970659584E-3</v>
          </cell>
          <cell r="AV2779">
            <v>0.56695715999828744</v>
          </cell>
          <cell r="AW2779">
            <v>3.1887375465248023E-2</v>
          </cell>
          <cell r="AX2779">
            <v>0</v>
          </cell>
          <cell r="AY2779">
            <v>33.032187060956204</v>
          </cell>
          <cell r="AZ2779">
            <v>56.498183312029632</v>
          </cell>
          <cell r="BA2779">
            <v>10.46962962701417</v>
          </cell>
          <cell r="BB2779">
            <v>35.231883375475164</v>
          </cell>
          <cell r="BC2779">
            <v>52.08539853265097</v>
          </cell>
          <cell r="BD2779">
            <v>12.682718091873848</v>
          </cell>
          <cell r="BE2779">
            <v>0.84366176574194007</v>
          </cell>
          <cell r="BP2779">
            <v>48.6</v>
          </cell>
          <cell r="BQ2779">
            <v>0.57999999999999996</v>
          </cell>
          <cell r="BR2779">
            <v>17.600000000000001</v>
          </cell>
          <cell r="BS2779">
            <v>9.26</v>
          </cell>
          <cell r="BT2779">
            <v>0.15</v>
          </cell>
          <cell r="BU2779">
            <v>9.58</v>
          </cell>
          <cell r="BV2779">
            <v>11.7</v>
          </cell>
          <cell r="BW2779">
            <v>2.13</v>
          </cell>
          <cell r="BX2779">
            <v>0.06</v>
          </cell>
          <cell r="CR2779">
            <v>99.66</v>
          </cell>
          <cell r="CT2779">
            <v>48.765803732691147</v>
          </cell>
          <cell r="CU2779">
            <v>0.58197872767409187</v>
          </cell>
          <cell r="CV2779">
            <v>17.660044150110377</v>
          </cell>
          <cell r="CW2779">
            <v>9.291591410796709</v>
          </cell>
          <cell r="CX2779">
            <v>0.15051173991571343</v>
          </cell>
          <cell r="CY2779">
            <v>9.6126831226168967</v>
          </cell>
          <cell r="CZ2779">
            <v>11.739915713425647</v>
          </cell>
          <cell r="DA2779">
            <v>2.1372667068031306</v>
          </cell>
          <cell r="DB2779">
            <v>6.0204695966285367E-2</v>
          </cell>
          <cell r="DC2779">
            <v>0</v>
          </cell>
          <cell r="DD2779">
            <v>0</v>
          </cell>
          <cell r="DE2779">
            <v>0.50849256900212314</v>
          </cell>
          <cell r="DF2779">
            <v>0.78692984156835399</v>
          </cell>
          <cell r="EA2779">
            <v>0.48275862068965525</v>
          </cell>
        </row>
        <row r="2780">
          <cell r="D2780" t="str">
            <v>B</v>
          </cell>
          <cell r="E2780" t="str">
            <v>Bender et al 1978    Petrogenesis of basalts from the Project FAMOUS area: experimental study from 0 to 15 kbars Earth and Planetary Science Letters, v, 41 , 277-302.</v>
          </cell>
          <cell r="F2780">
            <v>27</v>
          </cell>
          <cell r="G2780">
            <v>2.83</v>
          </cell>
          <cell r="J2780">
            <v>1340</v>
          </cell>
          <cell r="K2780">
            <v>1613</v>
          </cell>
          <cell r="L2780">
            <v>6.1996280223186613</v>
          </cell>
          <cell r="M2780">
            <v>1.5</v>
          </cell>
          <cell r="O2780">
            <v>0.20170555842846039</v>
          </cell>
          <cell r="P2780">
            <v>0.85154160770799858</v>
          </cell>
          <cell r="Q2780">
            <v>4.1144275864915592E-2</v>
          </cell>
          <cell r="R2780">
            <v>34.919806223341467</v>
          </cell>
          <cell r="T2780">
            <v>50</v>
          </cell>
          <cell r="U2780">
            <v>9.86</v>
          </cell>
          <cell r="V2780">
            <v>3.9606401850833708E-2</v>
          </cell>
          <cell r="W2780">
            <v>5.4859439356497957</v>
          </cell>
          <cell r="X2780">
            <v>5.53</v>
          </cell>
          <cell r="Y2780">
            <v>0.26</v>
          </cell>
          <cell r="Z2780">
            <v>0.39</v>
          </cell>
          <cell r="AB2780">
            <v>17.8</v>
          </cell>
          <cell r="AC2780">
            <v>0.09</v>
          </cell>
          <cell r="AD2780">
            <v>15.6</v>
          </cell>
          <cell r="AF2780">
            <v>0.59</v>
          </cell>
          <cell r="AJ2780">
            <v>100.11555033750064</v>
          </cell>
          <cell r="AK2780">
            <v>1.7982944415715396</v>
          </cell>
          <cell r="AL2780">
            <v>0.41807604399496701</v>
          </cell>
          <cell r="AM2780">
            <v>0.20170555842846039</v>
          </cell>
          <cell r="AN2780">
            <v>0.21637048556650662</v>
          </cell>
          <cell r="AO2780">
            <v>1.3251710113060255E-3</v>
          </cell>
          <cell r="AP2780">
            <v>0.16501278496837585</v>
          </cell>
          <cell r="AQ2780">
            <v>0.16633795597968187</v>
          </cell>
          <cell r="AR2780">
            <v>7.0326591685729144E-3</v>
          </cell>
          <cell r="AS2780">
            <v>1.1088859378416837E-2</v>
          </cell>
          <cell r="AT2780">
            <v>0.9540968905227194</v>
          </cell>
          <cell r="AU2780">
            <v>2.7418540088703252E-3</v>
          </cell>
          <cell r="AV2780">
            <v>0.6011870195103165</v>
          </cell>
          <cell r="AW2780">
            <v>4.1144275864915592E-2</v>
          </cell>
          <cell r="AX2780">
            <v>0</v>
          </cell>
          <cell r="AY2780">
            <v>34.919806223341467</v>
          </cell>
          <cell r="AZ2780">
            <v>55.418492838523889</v>
          </cell>
          <cell r="BA2780">
            <v>9.5847286925174817</v>
          </cell>
          <cell r="BB2780">
            <v>37.265324776530157</v>
          </cell>
          <cell r="BC2780">
            <v>51.117637488667086</v>
          </cell>
          <cell r="BD2780">
            <v>11.617037734802746</v>
          </cell>
          <cell r="BE2780">
            <v>0.85154160770799858</v>
          </cell>
          <cell r="BP2780">
            <v>47.5</v>
          </cell>
          <cell r="BQ2780">
            <v>0.55000000000000004</v>
          </cell>
          <cell r="BR2780">
            <v>16.899999999999999</v>
          </cell>
          <cell r="BS2780">
            <v>8.92</v>
          </cell>
          <cell r="BT2780">
            <v>0.12</v>
          </cell>
          <cell r="BU2780">
            <v>10.199999999999999</v>
          </cell>
          <cell r="BV2780">
            <v>11.8</v>
          </cell>
          <cell r="BW2780">
            <v>2.0099999999999998</v>
          </cell>
          <cell r="BX2780">
            <v>7.0000000000000007E-2</v>
          </cell>
          <cell r="CR2780">
            <v>98.07</v>
          </cell>
          <cell r="CT2780">
            <v>48.4347914754767</v>
          </cell>
          <cell r="CU2780">
            <v>0.56082390129499349</v>
          </cell>
          <cell r="CV2780">
            <v>17.232588967064341</v>
          </cell>
          <cell r="CW2780">
            <v>9.0955439991842564</v>
          </cell>
          <cell r="CX2780">
            <v>0.12236157846436219</v>
          </cell>
          <cell r="CY2780">
            <v>10.400734169470786</v>
          </cell>
          <cell r="CZ2780">
            <v>12.032221882328949</v>
          </cell>
          <cell r="DA2780">
            <v>2.0495564392780663</v>
          </cell>
          <cell r="DB2780">
            <v>7.1377587437544618E-2</v>
          </cell>
          <cell r="DC2780">
            <v>0</v>
          </cell>
          <cell r="DD2780">
            <v>0</v>
          </cell>
          <cell r="DE2780">
            <v>0.53347280334728031</v>
          </cell>
          <cell r="DF2780">
            <v>0.83843836501360414</v>
          </cell>
          <cell r="EA2780">
            <v>0.47272727272727272</v>
          </cell>
        </row>
        <row r="2781">
          <cell r="D2781" t="str">
            <v>B</v>
          </cell>
          <cell r="E2781" t="str">
            <v>Bender et al 1978    Petrogenesis of basalts from the Project FAMOUS area: experimental study from 0 to 15 kbars Earth and Planetary Science Letters, v, 41 , 277-302.</v>
          </cell>
          <cell r="F2781">
            <v>29</v>
          </cell>
          <cell r="G2781">
            <v>3.25</v>
          </cell>
          <cell r="J2781">
            <v>1280</v>
          </cell>
          <cell r="K2781">
            <v>1553</v>
          </cell>
          <cell r="L2781">
            <v>6.4391500321957498</v>
          </cell>
          <cell r="M2781">
            <v>1</v>
          </cell>
          <cell r="O2781">
            <v>0.20175459883132185</v>
          </cell>
          <cell r="P2781">
            <v>0.85521506459199792</v>
          </cell>
          <cell r="Q2781">
            <v>2.6820830403920217E-2</v>
          </cell>
          <cell r="R2781">
            <v>36.722190378288445</v>
          </cell>
          <cell r="T2781">
            <v>50.7</v>
          </cell>
          <cell r="U2781">
            <v>9.74</v>
          </cell>
          <cell r="V2781">
            <v>0</v>
          </cell>
          <cell r="W2781">
            <v>5.37</v>
          </cell>
          <cell r="X2781">
            <v>5.37</v>
          </cell>
          <cell r="Y2781">
            <v>0.46</v>
          </cell>
          <cell r="Z2781">
            <v>0.5</v>
          </cell>
          <cell r="AB2781">
            <v>17.8</v>
          </cell>
          <cell r="AC2781">
            <v>0.09</v>
          </cell>
          <cell r="AD2781">
            <v>16.8</v>
          </cell>
          <cell r="AF2781">
            <v>0.39</v>
          </cell>
          <cell r="AJ2781">
            <v>101.85</v>
          </cell>
          <cell r="AK2781">
            <v>1.7982454011686781</v>
          </cell>
          <cell r="AL2781">
            <v>0.40727478799326211</v>
          </cell>
          <cell r="AM2781">
            <v>0.20175459883132185</v>
          </cell>
          <cell r="AN2781">
            <v>0.20552018916194026</v>
          </cell>
          <cell r="AO2781">
            <v>0</v>
          </cell>
          <cell r="AP2781">
            <v>0.15929080836526158</v>
          </cell>
          <cell r="AQ2781">
            <v>0.15929080836526158</v>
          </cell>
          <cell r="AR2781">
            <v>1.2270273846218992E-2</v>
          </cell>
          <cell r="AS2781">
            <v>1.4019821195050099E-2</v>
          </cell>
          <cell r="AT2781">
            <v>0.94089829567641348</v>
          </cell>
          <cell r="AU2781">
            <v>2.7039242969613257E-3</v>
          </cell>
          <cell r="AV2781">
            <v>0.6384758570542346</v>
          </cell>
          <cell r="AW2781">
            <v>2.6820830403920217E-2</v>
          </cell>
          <cell r="AX2781">
            <v>0</v>
          </cell>
          <cell r="AY2781">
            <v>36.722190378288445</v>
          </cell>
          <cell r="AZ2781">
            <v>54.116136042872206</v>
          </cell>
          <cell r="BA2781">
            <v>9.1616735788393591</v>
          </cell>
          <cell r="BB2781">
            <v>39.106881028549111</v>
          </cell>
          <cell r="BC2781">
            <v>49.81204364786899</v>
          </cell>
          <cell r="BD2781">
            <v>11.081075323581889</v>
          </cell>
          <cell r="BE2781">
            <v>0.85521506459199792</v>
          </cell>
          <cell r="BP2781">
            <v>49.1</v>
          </cell>
          <cell r="BQ2781">
            <v>0.52</v>
          </cell>
          <cell r="BR2781">
            <v>16.5</v>
          </cell>
          <cell r="BS2781">
            <v>9.15</v>
          </cell>
          <cell r="BT2781">
            <v>0.14000000000000001</v>
          </cell>
          <cell r="BU2781">
            <v>10.7</v>
          </cell>
          <cell r="BV2781">
            <v>12.3</v>
          </cell>
          <cell r="BW2781">
            <v>1.88</v>
          </cell>
          <cell r="BX2781">
            <v>0.05</v>
          </cell>
          <cell r="CR2781">
            <v>100.34</v>
          </cell>
          <cell r="CT2781">
            <v>48.933625672712779</v>
          </cell>
          <cell r="CU2781">
            <v>0.51823799083117394</v>
          </cell>
          <cell r="CV2781">
            <v>16.444090093681481</v>
          </cell>
          <cell r="CW2781">
            <v>9.1189954155870048</v>
          </cell>
          <cell r="CX2781">
            <v>0.13952561291608531</v>
          </cell>
          <cell r="CY2781">
            <v>10.663743272872233</v>
          </cell>
          <cell r="CZ2781">
            <v>12.258321706198924</v>
          </cell>
          <cell r="DA2781">
            <v>1.8736296591588599</v>
          </cell>
          <cell r="DB2781">
            <v>4.9830576041459039E-2</v>
          </cell>
          <cell r="DC2781">
            <v>0</v>
          </cell>
          <cell r="DD2781">
            <v>0</v>
          </cell>
          <cell r="DE2781">
            <v>0.53904282115869018</v>
          </cell>
          <cell r="DF2781">
            <v>0.86962696268884265</v>
          </cell>
          <cell r="EA2781">
            <v>0.88461538461538458</v>
          </cell>
        </row>
        <row r="2782">
          <cell r="D2782" t="str">
            <v>B</v>
          </cell>
          <cell r="E2782" t="str">
            <v>Bender et al 1978    Petrogenesis of basalts from the Project FAMOUS area: experimental study from 0 to 15 kbars Earth and Planetary Science Letters, v, 41 , 277-302.</v>
          </cell>
          <cell r="F2782">
            <v>46</v>
          </cell>
          <cell r="G2782">
            <v>5.08</v>
          </cell>
          <cell r="J2782">
            <v>1250</v>
          </cell>
          <cell r="K2782">
            <v>1523</v>
          </cell>
          <cell r="L2782">
            <v>6.5659881812212735</v>
          </cell>
          <cell r="M2782">
            <v>0.8</v>
          </cell>
          <cell r="O2782">
            <v>0.2122414579231573</v>
          </cell>
          <cell r="P2782">
            <v>0.80676667420668868</v>
          </cell>
          <cell r="Q2782">
            <v>2.3761437809308804E-2</v>
          </cell>
          <cell r="R2782">
            <v>34.003595315227031</v>
          </cell>
          <cell r="T2782">
            <v>49.6</v>
          </cell>
          <cell r="U2782">
            <v>8.35</v>
          </cell>
          <cell r="V2782">
            <v>1.6583602061874319</v>
          </cell>
          <cell r="W2782">
            <v>5.7953279130284407</v>
          </cell>
          <cell r="X2782">
            <v>7.64</v>
          </cell>
          <cell r="Y2782">
            <v>0.54</v>
          </cell>
          <cell r="Z2782">
            <v>0.3</v>
          </cell>
          <cell r="AB2782">
            <v>17.899999999999999</v>
          </cell>
          <cell r="AC2782">
            <v>0.15</v>
          </cell>
          <cell r="AD2782">
            <v>15.9</v>
          </cell>
          <cell r="AF2782">
            <v>0.34</v>
          </cell>
          <cell r="AJ2782">
            <v>100.53368811921588</v>
          </cell>
          <cell r="AK2782">
            <v>1.7877585420768427</v>
          </cell>
          <cell r="AL2782">
            <v>0.3548143951394831</v>
          </cell>
          <cell r="AM2782">
            <v>0.2122414579231573</v>
          </cell>
          <cell r="AN2782">
            <v>0.1425729372163258</v>
          </cell>
          <cell r="AO2782">
            <v>5.560601763141193E-2</v>
          </cell>
          <cell r="AP2782">
            <v>0.17469506281776442</v>
          </cell>
          <cell r="AQ2782">
            <v>0.23030108044917635</v>
          </cell>
          <cell r="AR2782">
            <v>1.4637818903779583E-2</v>
          </cell>
          <cell r="AS2782">
            <v>8.5483030771681245E-3</v>
          </cell>
          <cell r="AT2782">
            <v>0.96152791438742813</v>
          </cell>
          <cell r="AU2782">
            <v>4.5796202205775948E-3</v>
          </cell>
          <cell r="AV2782">
            <v>0.61407088793623599</v>
          </cell>
          <cell r="AW2782">
            <v>2.3761437809308804E-2</v>
          </cell>
          <cell r="AX2782">
            <v>0</v>
          </cell>
          <cell r="AY2782">
            <v>34.003595315227031</v>
          </cell>
          <cell r="AZ2782">
            <v>53.243699917133021</v>
          </cell>
          <cell r="BA2782">
            <v>9.6735740715333378</v>
          </cell>
          <cell r="BB2782">
            <v>37.362138861155778</v>
          </cell>
          <cell r="BC2782">
            <v>50.565941293854586</v>
          </cell>
          <cell r="BD2782">
            <v>12.07191984498964</v>
          </cell>
          <cell r="BE2782">
            <v>0.80676667420668868</v>
          </cell>
          <cell r="BP2782">
            <v>49.4</v>
          </cell>
          <cell r="BQ2782">
            <v>0.7</v>
          </cell>
          <cell r="BR2782">
            <v>17.3</v>
          </cell>
          <cell r="BS2782">
            <v>9.2200000000000006</v>
          </cell>
          <cell r="BT2782">
            <v>0.14000000000000001</v>
          </cell>
          <cell r="BU2782">
            <v>8.98</v>
          </cell>
          <cell r="BV2782">
            <v>12.43</v>
          </cell>
          <cell r="BW2782">
            <v>1.93</v>
          </cell>
          <cell r="BX2782">
            <v>0.08</v>
          </cell>
          <cell r="CR2782">
            <v>100.18</v>
          </cell>
          <cell r="CT2782">
            <v>49.311239768416847</v>
          </cell>
          <cell r="CU2782">
            <v>0.6987422639249351</v>
          </cell>
          <cell r="CV2782">
            <v>17.268915951287681</v>
          </cell>
          <cell r="CW2782">
            <v>9.2034338191255749</v>
          </cell>
          <cell r="CX2782">
            <v>0.13974845278498704</v>
          </cell>
          <cell r="CY2782">
            <v>8.9638650429227393</v>
          </cell>
          <cell r="CZ2782">
            <v>12.407666200838491</v>
          </cell>
          <cell r="DA2782">
            <v>1.9265322419644639</v>
          </cell>
          <cell r="DB2782">
            <v>7.9856258734278304E-2</v>
          </cell>
          <cell r="DC2782">
            <v>0</v>
          </cell>
          <cell r="DD2782">
            <v>0</v>
          </cell>
          <cell r="DE2782">
            <v>0.49340659340659337</v>
          </cell>
          <cell r="DF2782">
            <v>0.78253599601042112</v>
          </cell>
          <cell r="EA2782">
            <v>0.77142857142857157</v>
          </cell>
        </row>
        <row r="2783">
          <cell r="D2783" t="str">
            <v>B</v>
          </cell>
          <cell r="E2783" t="str">
            <v>Bender et al 1978    Petrogenesis of basalts from the Project FAMOUS area: experimental study from 0 to 15 kbars Earth and Planetary Science Letters, v, 41 , 277-302.</v>
          </cell>
          <cell r="F2783">
            <v>71</v>
          </cell>
          <cell r="G2783">
            <v>2.0499999999999998</v>
          </cell>
          <cell r="J2783">
            <v>1330</v>
          </cell>
          <cell r="K2783">
            <v>1603</v>
          </cell>
          <cell r="L2783">
            <v>6.2383031815346222</v>
          </cell>
          <cell r="M2783">
            <v>1.5</v>
          </cell>
          <cell r="O2783">
            <v>0.19051509539257006</v>
          </cell>
          <cell r="P2783">
            <v>0.83792030878576651</v>
          </cell>
          <cell r="Q2783">
            <v>3.5715277481633702E-2</v>
          </cell>
          <cell r="R2783">
            <v>34.715810433910427</v>
          </cell>
          <cell r="T2783">
            <v>50.1</v>
          </cell>
          <cell r="U2783">
            <v>8.8699999999999992</v>
          </cell>
          <cell r="V2783">
            <v>0.54838507727604358</v>
          </cell>
          <cell r="W2783">
            <v>5.5600054757774817</v>
          </cell>
          <cell r="X2783">
            <v>6.17</v>
          </cell>
          <cell r="Y2783">
            <v>0.28000000000000003</v>
          </cell>
          <cell r="Z2783">
            <v>0.19</v>
          </cell>
          <cell r="AB2783">
            <v>17.899999999999999</v>
          </cell>
          <cell r="AC2783">
            <v>0.09</v>
          </cell>
          <cell r="AD2783">
            <v>15.8</v>
          </cell>
          <cell r="AF2783">
            <v>0.51</v>
          </cell>
          <cell r="AJ2783">
            <v>99.848390553053534</v>
          </cell>
          <cell r="AK2783">
            <v>1.8094849046074299</v>
          </cell>
          <cell r="AL2783">
            <v>0.37768386242285773</v>
          </cell>
          <cell r="AM2783">
            <v>0.19051509539257006</v>
          </cell>
          <cell r="AN2783">
            <v>0.18716876703028767</v>
          </cell>
          <cell r="AO2783">
            <v>1.8425471350393963E-2</v>
          </cell>
          <cell r="AP2783">
            <v>0.16794531349694661</v>
          </cell>
          <cell r="AQ2783">
            <v>0.18637078484734057</v>
          </cell>
          <cell r="AR2783">
            <v>7.6055512047247002E-3</v>
          </cell>
          <cell r="AS2783">
            <v>5.4250320840737902E-3</v>
          </cell>
          <cell r="AT2783">
            <v>0.96350051272935389</v>
          </cell>
          <cell r="AU2783">
            <v>2.7534092549627107E-3</v>
          </cell>
          <cell r="AV2783">
            <v>0.61146066536762256</v>
          </cell>
          <cell r="AW2783">
            <v>3.5715277481633702E-2</v>
          </cell>
          <cell r="AX2783">
            <v>0</v>
          </cell>
          <cell r="AY2783">
            <v>34.715810433910427</v>
          </cell>
          <cell r="AZ2783">
            <v>54.702948280046293</v>
          </cell>
          <cell r="BA2783">
            <v>9.5351311978806166</v>
          </cell>
          <cell r="BB2783">
            <v>37.398358105404334</v>
          </cell>
          <cell r="BC2783">
            <v>50.935308291781404</v>
          </cell>
          <cell r="BD2783">
            <v>11.666333602814268</v>
          </cell>
          <cell r="BE2783">
            <v>0.83792030878576651</v>
          </cell>
          <cell r="BP2783">
            <v>48.8</v>
          </cell>
          <cell r="BQ2783">
            <v>0.62</v>
          </cell>
          <cell r="BR2783">
            <v>18.8</v>
          </cell>
          <cell r="BS2783">
            <v>9.9700000000000006</v>
          </cell>
          <cell r="BT2783">
            <v>0.1</v>
          </cell>
          <cell r="BU2783">
            <v>8.51</v>
          </cell>
          <cell r="BV2783">
            <v>10.9</v>
          </cell>
          <cell r="BW2783">
            <v>2.39</v>
          </cell>
          <cell r="BX2783">
            <v>0.08</v>
          </cell>
          <cell r="CR2783">
            <v>100.17</v>
          </cell>
          <cell r="CT2783">
            <v>48.717180792652492</v>
          </cell>
          <cell r="CU2783">
            <v>0.6189477887591095</v>
          </cell>
          <cell r="CV2783">
            <v>18.768094239792354</v>
          </cell>
          <cell r="CW2783">
            <v>9.9530797644005204</v>
          </cell>
          <cell r="CX2783">
            <v>9.9830288509533793E-2</v>
          </cell>
          <cell r="CY2783">
            <v>8.4955575521613262</v>
          </cell>
          <cell r="CZ2783">
            <v>10.881501447539183</v>
          </cell>
          <cell r="DA2783">
            <v>2.3859438953778578</v>
          </cell>
          <cell r="DB2783">
            <v>7.9864230807627029E-2</v>
          </cell>
          <cell r="DC2783">
            <v>0</v>
          </cell>
          <cell r="DD2783">
            <v>0</v>
          </cell>
          <cell r="DE2783">
            <v>0.46049783549783546</v>
          </cell>
          <cell r="DF2783">
            <v>0.70468742032096798</v>
          </cell>
          <cell r="EA2783">
            <v>0.45161290322580649</v>
          </cell>
        </row>
        <row r="2784">
          <cell r="D2784" t="str">
            <v>A5</v>
          </cell>
          <cell r="E2784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84" t="str">
            <v>BJR-50</v>
          </cell>
          <cell r="J2784">
            <v>975</v>
          </cell>
          <cell r="K2784">
            <v>1248</v>
          </cell>
          <cell r="L2784">
            <v>8.0128205128205128</v>
          </cell>
          <cell r="M2784">
            <v>0.20399999999999999</v>
          </cell>
          <cell r="O2784">
            <v>6.0075873587135398E-3</v>
          </cell>
          <cell r="P2784">
            <v>0.4217287559599493</v>
          </cell>
          <cell r="Q2784">
            <v>3.4317086128647249E-2</v>
          </cell>
          <cell r="R2784">
            <v>33.983476795156491</v>
          </cell>
          <cell r="T2784">
            <v>51.520600000000002</v>
          </cell>
          <cell r="U2784">
            <v>2.7679</v>
          </cell>
          <cell r="V2784">
            <v>0</v>
          </cell>
          <cell r="W2784">
            <v>20.997599999999998</v>
          </cell>
          <cell r="X2784">
            <v>20.997599999999998</v>
          </cell>
          <cell r="Y2784">
            <v>0.48559999999999998</v>
          </cell>
          <cell r="AB2784">
            <v>8.5934000000000008</v>
          </cell>
          <cell r="AC2784">
            <v>0.6482</v>
          </cell>
          <cell r="AD2784">
            <v>14.5893</v>
          </cell>
          <cell r="AF2784">
            <v>0.45729999999999998</v>
          </cell>
          <cell r="AG2784">
            <v>0.60089999999999999</v>
          </cell>
          <cell r="AJ2784">
            <v>100.66080000000002</v>
          </cell>
          <cell r="AK2784">
            <v>1.9939924126412865</v>
          </cell>
          <cell r="AL2784">
            <v>0.12629337097765433</v>
          </cell>
          <cell r="AM2784">
            <v>6.0075873587135398E-3</v>
          </cell>
          <cell r="AN2784">
            <v>0.12028578361894079</v>
          </cell>
          <cell r="AO2784">
            <v>0</v>
          </cell>
          <cell r="AP2784">
            <v>0.67965368999737308</v>
          </cell>
          <cell r="AQ2784">
            <v>0.67965368999737308</v>
          </cell>
          <cell r="AR2784">
            <v>1.4134377690924819E-2</v>
          </cell>
          <cell r="AS2784">
            <v>0</v>
          </cell>
          <cell r="AT2784">
            <v>0.49566619146348107</v>
          </cell>
          <cell r="AU2784">
            <v>2.1250181116309622E-2</v>
          </cell>
          <cell r="AV2784">
            <v>0.60502210627748687</v>
          </cell>
          <cell r="AW2784">
            <v>3.4317086128647249E-2</v>
          </cell>
          <cell r="AX2784">
            <v>2.9670583706837176E-2</v>
          </cell>
          <cell r="AY2784">
            <v>33.983476795156491</v>
          </cell>
          <cell r="AZ2784">
            <v>27.841066203979782</v>
          </cell>
          <cell r="BA2784">
            <v>38.175457000863737</v>
          </cell>
          <cell r="BB2784">
            <v>33.512530817609267</v>
          </cell>
          <cell r="BC2784">
            <v>23.730574830068306</v>
          </cell>
          <cell r="BD2784">
            <v>42.756894352322419</v>
          </cell>
          <cell r="BE2784">
            <v>0.4217287559599493</v>
          </cell>
          <cell r="BG2784">
            <v>-10.75</v>
          </cell>
          <cell r="BO2784">
            <v>0.6103600046026213</v>
          </cell>
          <cell r="BP2784">
            <v>74.094500666666661</v>
          </cell>
          <cell r="BQ2784">
            <v>0.38806666666666673</v>
          </cell>
          <cell r="BR2784">
            <v>11.692851858120362</v>
          </cell>
          <cell r="BS2784">
            <v>3.8094475456586374</v>
          </cell>
          <cell r="BT2784">
            <v>7.7833333333333324E-2</v>
          </cell>
          <cell r="BU2784">
            <v>0.18553333333333333</v>
          </cell>
          <cell r="BV2784">
            <v>1.0974000000000002</v>
          </cell>
          <cell r="BW2784">
            <v>0.32063333333333333</v>
          </cell>
          <cell r="BX2784">
            <v>2.4258000000000002</v>
          </cell>
          <cell r="BY2784">
            <v>6.0731666666666664</v>
          </cell>
          <cell r="CA2784">
            <v>6.1800000000000001E-2</v>
          </cell>
          <cell r="CR2784">
            <v>100.22703340377899</v>
          </cell>
          <cell r="CT2784">
            <v>73.926662448609378</v>
          </cell>
          <cell r="CU2784">
            <v>0.38718762143072166</v>
          </cell>
          <cell r="CV2784">
            <v>11.666365311855564</v>
          </cell>
          <cell r="CW2784">
            <v>3.8008184182322657</v>
          </cell>
          <cell r="CX2784">
            <v>7.7657025944058988E-2</v>
          </cell>
          <cell r="CY2784">
            <v>0.18511306484138434</v>
          </cell>
          <cell r="CZ2784">
            <v>1.0949141790707968</v>
          </cell>
          <cell r="DA2784">
            <v>0.31990703749717497</v>
          </cell>
          <cell r="DB2784">
            <v>2.4203050989520127</v>
          </cell>
          <cell r="DC2784">
            <v>6.0594097823887916</v>
          </cell>
          <cell r="DD2784">
            <v>6.1660011177852414E-2</v>
          </cell>
          <cell r="DE2784">
            <v>4.644160734510145E-2</v>
          </cell>
          <cell r="DF2784">
            <v>6.2305094329071616E-2</v>
          </cell>
          <cell r="DH2784">
            <v>0.18851512902959847</v>
          </cell>
          <cell r="DJ2784">
            <v>9.8943439721177862E-2</v>
          </cell>
          <cell r="EA2784">
            <v>1.2513313863597317</v>
          </cell>
        </row>
        <row r="2785">
          <cell r="D2785" t="str">
            <v>A5</v>
          </cell>
          <cell r="E2785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85" t="str">
            <v>BJR-54</v>
          </cell>
          <cell r="J2785">
            <v>950</v>
          </cell>
          <cell r="K2785">
            <v>1223</v>
          </cell>
          <cell r="L2785">
            <v>8.1766148814390842</v>
          </cell>
          <cell r="M2785">
            <v>0.20399999999999999</v>
          </cell>
          <cell r="O2785">
            <v>9.7380921438400048E-2</v>
          </cell>
          <cell r="P2785">
            <v>0.38317217060587161</v>
          </cell>
          <cell r="Q2785">
            <v>9.6517231891359908E-3</v>
          </cell>
          <cell r="R2785">
            <v>37.490932970691937</v>
          </cell>
          <cell r="T2785">
            <v>49.080417397888844</v>
          </cell>
          <cell r="U2785">
            <v>2.2455960946950433</v>
          </cell>
          <cell r="V2785">
            <v>2.3396067195659858</v>
          </cell>
          <cell r="W2785">
            <v>21.015627043042777</v>
          </cell>
          <cell r="X2785">
            <v>23.118933483932597</v>
          </cell>
          <cell r="Y2785">
            <v>0.5761830134966105</v>
          </cell>
          <cell r="AB2785">
            <v>8.0591928106959347</v>
          </cell>
          <cell r="AC2785">
            <v>0.74238807127245432</v>
          </cell>
          <cell r="AD2785">
            <v>17.54560304396578</v>
          </cell>
          <cell r="AF2785">
            <v>0.128408757597573</v>
          </cell>
          <cell r="AG2785">
            <v>0</v>
          </cell>
          <cell r="AJ2785">
            <v>101.73302295222102</v>
          </cell>
          <cell r="AK2785">
            <v>1.9026190785616</v>
          </cell>
          <cell r="AL2785">
            <v>0.10262727904901656</v>
          </cell>
          <cell r="AM2785">
            <v>9.7380921438400048E-2</v>
          </cell>
          <cell r="AN2785">
            <v>5.2463576106165088E-3</v>
          </cell>
          <cell r="AO2785">
            <v>6.8190140168981728E-2</v>
          </cell>
          <cell r="AP2785">
            <v>0.68133607445135891</v>
          </cell>
          <cell r="AQ2785">
            <v>0.74952621462034064</v>
          </cell>
          <cell r="AR2785">
            <v>1.6798073423968048E-2</v>
          </cell>
          <cell r="AS2785">
            <v>0</v>
          </cell>
          <cell r="AT2785">
            <v>0.46560413278398061</v>
          </cell>
          <cell r="AU2785">
            <v>2.4377300152755795E-2</v>
          </cell>
          <cell r="AV2785">
            <v>0.72879619821920261</v>
          </cell>
          <cell r="AW2785">
            <v>9.6517231891359908E-3</v>
          </cell>
          <cell r="AX2785">
            <v>0</v>
          </cell>
          <cell r="AY2785">
            <v>37.490932970691937</v>
          </cell>
          <cell r="AZ2785">
            <v>23.951734896167888</v>
          </cell>
          <cell r="BA2785">
            <v>35.049476328480154</v>
          </cell>
          <cell r="BB2785">
            <v>38.255774170007406</v>
          </cell>
          <cell r="BC2785">
            <v>21.124707333933728</v>
          </cell>
          <cell r="BD2785">
            <v>40.619518496058866</v>
          </cell>
          <cell r="BE2785">
            <v>0.38317217060587161</v>
          </cell>
          <cell r="BG2785">
            <v>-10.96</v>
          </cell>
          <cell r="BO2785">
            <v>0.69</v>
          </cell>
          <cell r="BP2785">
            <v>74.342190333333335</v>
          </cell>
          <cell r="BQ2785">
            <v>0.22819999999999999</v>
          </cell>
          <cell r="BR2785">
            <v>12.091866666666666</v>
          </cell>
          <cell r="BS2785">
            <v>2.2908666666666666</v>
          </cell>
          <cell r="BT2785">
            <v>5.5133333333333333E-2</v>
          </cell>
          <cell r="BU2785">
            <v>0.14106666666666667</v>
          </cell>
          <cell r="BV2785">
            <v>0.95506666666666673</v>
          </cell>
          <cell r="BW2785">
            <v>0.32569999999999999</v>
          </cell>
          <cell r="BX2785">
            <v>2.2584</v>
          </cell>
          <cell r="BY2785">
            <v>6.0970333333333331</v>
          </cell>
          <cell r="CA2785">
            <v>4.7300000000000009E-2</v>
          </cell>
          <cell r="CR2785">
            <v>98.832823666666656</v>
          </cell>
          <cell r="CT2785">
            <v>75.220142028995497</v>
          </cell>
          <cell r="CU2785">
            <v>0.23089495122556639</v>
          </cell>
          <cell r="CV2785">
            <v>12.234666802042296</v>
          </cell>
          <cell r="CW2785">
            <v>2.317920890728641</v>
          </cell>
          <cell r="CX2785">
            <v>5.5784436068811977E-2</v>
          </cell>
          <cell r="CY2785">
            <v>0.14273260788585992</v>
          </cell>
          <cell r="CZ2785">
            <v>0.96634562408923874</v>
          </cell>
          <cell r="DA2785">
            <v>0.32954638744157305</v>
          </cell>
          <cell r="DB2785">
            <v>2.2850708056433793</v>
          </cell>
          <cell r="DC2785">
            <v>6.1690368716943569</v>
          </cell>
          <cell r="DD2785">
            <v>4.785859418479093E-2</v>
          </cell>
          <cell r="DE2785">
            <v>5.8005976041009898E-2</v>
          </cell>
          <cell r="DF2785">
            <v>1.7175512332443878E-2</v>
          </cell>
          <cell r="DH2785">
            <v>5.685828799042375E-2</v>
          </cell>
          <cell r="EA2785">
            <v>2.5249036524829558</v>
          </cell>
        </row>
        <row r="2786">
          <cell r="D2786" t="str">
            <v>A5</v>
          </cell>
          <cell r="E2786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86" t="str">
            <v>BJR-55</v>
          </cell>
          <cell r="J2786">
            <v>950</v>
          </cell>
          <cell r="K2786">
            <v>1223</v>
          </cell>
          <cell r="L2786">
            <v>8.1766148814390842</v>
          </cell>
          <cell r="M2786">
            <v>0.20399999999999999</v>
          </cell>
          <cell r="O2786">
            <v>4.1310817543143141E-2</v>
          </cell>
          <cell r="P2786">
            <v>0.42099042358738659</v>
          </cell>
          <cell r="Q2786">
            <v>2.8521612997384076E-2</v>
          </cell>
          <cell r="R2786">
            <v>38.203966424560221</v>
          </cell>
          <cell r="T2786">
            <v>50.798699999999997</v>
          </cell>
          <cell r="U2786">
            <v>3.7578</v>
          </cell>
          <cell r="V2786">
            <v>0</v>
          </cell>
          <cell r="W2786">
            <v>19.7834</v>
          </cell>
          <cell r="X2786">
            <v>19.7834</v>
          </cell>
          <cell r="Y2786">
            <v>0.51180000000000003</v>
          </cell>
          <cell r="AB2786">
            <v>8.0719999999999992</v>
          </cell>
          <cell r="AC2786">
            <v>0.67459999999999998</v>
          </cell>
          <cell r="AD2786">
            <v>16.487100000000002</v>
          </cell>
          <cell r="AF2786">
            <v>0.38150000000000001</v>
          </cell>
          <cell r="AG2786">
            <v>0.44990000000000002</v>
          </cell>
          <cell r="AJ2786">
            <v>100.91679999999999</v>
          </cell>
          <cell r="AK2786">
            <v>1.9586891824568569</v>
          </cell>
          <cell r="AL2786">
            <v>0.17081820701009962</v>
          </cell>
          <cell r="AM2786">
            <v>4.1310817543143141E-2</v>
          </cell>
          <cell r="AN2786">
            <v>0.12950738946695647</v>
          </cell>
          <cell r="AO2786">
            <v>0</v>
          </cell>
          <cell r="AP2786">
            <v>0.63795389022888793</v>
          </cell>
          <cell r="AQ2786">
            <v>0.63795389022888793</v>
          </cell>
          <cell r="AR2786">
            <v>1.4841186845290157E-2</v>
          </cell>
          <cell r="AS2786">
            <v>0</v>
          </cell>
          <cell r="AT2786">
            <v>0.46384807681538376</v>
          </cell>
          <cell r="AU2786">
            <v>2.203282998269418E-2</v>
          </cell>
          <cell r="AV2786">
            <v>0.68116354594323503</v>
          </cell>
          <cell r="AW2786">
            <v>2.8521612997384076E-2</v>
          </cell>
          <cell r="AX2786">
            <v>2.2131467720169756E-2</v>
          </cell>
          <cell r="AY2786">
            <v>38.203966424560221</v>
          </cell>
          <cell r="AZ2786">
            <v>26.015538350944759</v>
          </cell>
          <cell r="BA2786">
            <v>35.78049522449502</v>
          </cell>
          <cell r="BB2786">
            <v>37.703331850002094</v>
          </cell>
          <cell r="BC2786">
            <v>22.191521066201492</v>
          </cell>
          <cell r="BD2786">
            <v>40.105147083796425</v>
          </cell>
          <cell r="BE2786">
            <v>0.42099042358738659</v>
          </cell>
          <cell r="BG2786">
            <v>-12.36</v>
          </cell>
          <cell r="BO2786">
            <v>0.29357701400254593</v>
          </cell>
          <cell r="BP2786">
            <v>73.767756333333338</v>
          </cell>
          <cell r="BQ2786">
            <v>0.3879333333333333</v>
          </cell>
          <cell r="BR2786">
            <v>12.224833333333335</v>
          </cell>
          <cell r="BS2786">
            <v>3.0071666666666665</v>
          </cell>
          <cell r="BT2786">
            <v>9.1666666666666667E-3</v>
          </cell>
          <cell r="BU2786">
            <v>0.107</v>
          </cell>
          <cell r="BV2786">
            <v>0.98159999999999992</v>
          </cell>
          <cell r="BW2786">
            <v>0.19370000000000001</v>
          </cell>
          <cell r="BX2786">
            <v>2.2558666666666669</v>
          </cell>
          <cell r="BY2786">
            <v>6.1794666666666664</v>
          </cell>
          <cell r="CA2786">
            <v>7.2133333333333327E-2</v>
          </cell>
          <cell r="CR2786">
            <v>99.186623000000012</v>
          </cell>
          <cell r="CT2786">
            <v>74.372686660915278</v>
          </cell>
          <cell r="CU2786">
            <v>0.39111456928353461</v>
          </cell>
          <cell r="CV2786">
            <v>12.325082721420339</v>
          </cell>
          <cell r="CW2786">
            <v>3.0318268489357338</v>
          </cell>
          <cell r="CX2786">
            <v>9.241837648476716E-3</v>
          </cell>
          <cell r="CY2786">
            <v>0.10787745036949184</v>
          </cell>
          <cell r="CZ2786">
            <v>0.98964958208124487</v>
          </cell>
          <cell r="DA2786">
            <v>0.19528843118290254</v>
          </cell>
          <cell r="DB2786">
            <v>2.274365835266583</v>
          </cell>
          <cell r="DC2786">
            <v>6.2301412022734812</v>
          </cell>
          <cell r="DD2786">
            <v>7.272486062292223E-2</v>
          </cell>
          <cell r="DE2786">
            <v>3.4359111586834364E-2</v>
          </cell>
          <cell r="DF2786">
            <v>3.0822815428194511E-2</v>
          </cell>
          <cell r="DH2786">
            <v>0.16911460488208521</v>
          </cell>
          <cell r="DJ2786">
            <v>7.2805635869330698E-2</v>
          </cell>
          <cell r="EA2786">
            <v>1.3192988485994159</v>
          </cell>
        </row>
        <row r="2787">
          <cell r="D2787" t="str">
            <v>A5</v>
          </cell>
          <cell r="E2787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87" t="str">
            <v>BJR-57</v>
          </cell>
          <cell r="J2787">
            <v>950</v>
          </cell>
          <cell r="K2787">
            <v>1223</v>
          </cell>
          <cell r="L2787">
            <v>8.1766148814390842</v>
          </cell>
          <cell r="M2787">
            <v>0.20399999999999999</v>
          </cell>
          <cell r="O2787">
            <v>1.9539128924616511E-2</v>
          </cell>
          <cell r="P2787">
            <v>0.36125019887512022</v>
          </cell>
          <cell r="Q2787">
            <v>2.8404973039703192E-2</v>
          </cell>
          <cell r="R2787">
            <v>44.642757935007829</v>
          </cell>
          <cell r="T2787">
            <v>49.8033</v>
          </cell>
          <cell r="U2787">
            <v>1.6611</v>
          </cell>
          <cell r="V2787">
            <v>0</v>
          </cell>
          <cell r="W2787">
            <v>19.9421</v>
          </cell>
          <cell r="X2787">
            <v>19.9421</v>
          </cell>
          <cell r="Y2787">
            <v>0.16309999999999999</v>
          </cell>
          <cell r="AB2787">
            <v>6.3291000000000004</v>
          </cell>
          <cell r="AC2787">
            <v>0.68020000000000003</v>
          </cell>
          <cell r="AD2787">
            <v>19.651599999999998</v>
          </cell>
          <cell r="AF2787">
            <v>0.36840000000000001</v>
          </cell>
          <cell r="AG2787">
            <v>0.1938</v>
          </cell>
          <cell r="AJ2787">
            <v>98.792699999999982</v>
          </cell>
          <cell r="AK2787">
            <v>1.9804608710753835</v>
          </cell>
          <cell r="AL2787">
            <v>7.787382279421641E-2</v>
          </cell>
          <cell r="AM2787">
            <v>1.9539128924616511E-2</v>
          </cell>
          <cell r="AN2787">
            <v>5.8334693869599899E-2</v>
          </cell>
          <cell r="AO2787">
            <v>0</v>
          </cell>
          <cell r="AP2787">
            <v>0.66321519396224182</v>
          </cell>
          <cell r="AQ2787">
            <v>0.66321519396224182</v>
          </cell>
          <cell r="AR2787">
            <v>4.877727470349009E-3</v>
          </cell>
          <cell r="AS2787">
            <v>0</v>
          </cell>
          <cell r="AT2787">
            <v>0.3750868028356858</v>
          </cell>
          <cell r="AU2787">
            <v>2.2911619771423537E-2</v>
          </cell>
          <cell r="AV2787">
            <v>0.83733695858736612</v>
          </cell>
          <cell r="AW2787">
            <v>2.8404973039703192E-2</v>
          </cell>
          <cell r="AX2787">
            <v>9.8320304636306984E-3</v>
          </cell>
          <cell r="AY2787">
            <v>44.642757935007829</v>
          </cell>
          <cell r="AZ2787">
            <v>19.997814705156596</v>
          </cell>
          <cell r="BA2787">
            <v>35.359427359835578</v>
          </cell>
          <cell r="BB2787">
            <v>43.730089068892454</v>
          </cell>
          <cell r="BC2787">
            <v>16.931477704970131</v>
          </cell>
          <cell r="BD2787">
            <v>39.338433226137411</v>
          </cell>
          <cell r="BE2787">
            <v>0.36125019887512022</v>
          </cell>
          <cell r="BG2787">
            <v>-10.050000000000001</v>
          </cell>
          <cell r="BO2787">
            <v>1.2576459135850968</v>
          </cell>
          <cell r="BP2787">
            <v>74.263878999999989</v>
          </cell>
          <cell r="BQ2787">
            <v>0.24953333333333336</v>
          </cell>
          <cell r="BR2787">
            <v>12.120233333333333</v>
          </cell>
          <cell r="BS2787">
            <v>2.1021999999999998</v>
          </cell>
          <cell r="BU2787">
            <v>0.21260000000000001</v>
          </cell>
          <cell r="BV2787">
            <v>0.97430000000000005</v>
          </cell>
          <cell r="BW2787">
            <v>0.31786666666666669</v>
          </cell>
          <cell r="BX2787">
            <v>2.3542999999999998</v>
          </cell>
          <cell r="BY2787">
            <v>6.0335666666666663</v>
          </cell>
          <cell r="CA2787">
            <v>6.1700000000000005E-2</v>
          </cell>
          <cell r="CR2787">
            <v>98.690178999999972</v>
          </cell>
          <cell r="CT2787">
            <v>75.24951292265871</v>
          </cell>
          <cell r="CU2787">
            <v>0.25284515223478665</v>
          </cell>
          <cell r="CV2787">
            <v>12.281093677348926</v>
          </cell>
          <cell r="CW2787">
            <v>2.1301005037188152</v>
          </cell>
          <cell r="CX2787">
            <v>0</v>
          </cell>
          <cell r="CY2787">
            <v>0.21542163785111798</v>
          </cell>
          <cell r="CZ2787">
            <v>0.9872309584117791</v>
          </cell>
          <cell r="DA2787">
            <v>0.32208540899157428</v>
          </cell>
          <cell r="DB2787">
            <v>2.3855463875488567</v>
          </cell>
          <cell r="DC2787">
            <v>6.1136444657443256</v>
          </cell>
          <cell r="DD2787">
            <v>6.2518885491128787E-2</v>
          </cell>
          <cell r="DE2787">
            <v>9.1843787800241952E-2</v>
          </cell>
          <cell r="DF2787">
            <v>1.6806785624001123E-2</v>
          </cell>
          <cell r="DH2787">
            <v>0.15647963301193563</v>
          </cell>
          <cell r="DJ2787">
            <v>3.2120304739595706E-2</v>
          </cell>
          <cell r="EA2787">
            <v>0.65362009083622752</v>
          </cell>
        </row>
        <row r="2788">
          <cell r="D2788" t="str">
            <v>A5</v>
          </cell>
          <cell r="E2788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88" t="str">
            <v>BJR-58</v>
          </cell>
          <cell r="J2788">
            <v>925</v>
          </cell>
          <cell r="K2788">
            <v>1198</v>
          </cell>
          <cell r="L2788">
            <v>8.3472454090150254</v>
          </cell>
          <cell r="M2788">
            <v>0.2</v>
          </cell>
          <cell r="O2788">
            <v>5.0544812865255251E-2</v>
          </cell>
          <cell r="P2788">
            <v>0.57971409347684921</v>
          </cell>
          <cell r="Q2788">
            <v>2.4767747985277581E-2</v>
          </cell>
          <cell r="R2788">
            <v>44.399954415284007</v>
          </cell>
          <cell r="T2788">
            <v>50.4617</v>
          </cell>
          <cell r="U2788">
            <v>2.6369499999999997</v>
          </cell>
          <cell r="V2788">
            <v>0</v>
          </cell>
          <cell r="W2788">
            <v>13.401199999999999</v>
          </cell>
          <cell r="X2788">
            <v>13.401199999999999</v>
          </cell>
          <cell r="Y2788">
            <v>0.55349999999999999</v>
          </cell>
          <cell r="AB2788">
            <v>10.373049999999999</v>
          </cell>
          <cell r="AC2788">
            <v>0.47055000000000002</v>
          </cell>
          <cell r="AD2788">
            <v>19.874099999999999</v>
          </cell>
          <cell r="AF2788">
            <v>0.33065</v>
          </cell>
          <cell r="AG2788">
            <v>0.43225000000000002</v>
          </cell>
          <cell r="AJ2788">
            <v>98.53394999999999</v>
          </cell>
          <cell r="AK2788">
            <v>1.9494551871347447</v>
          </cell>
          <cell r="AL2788">
            <v>0.12009940187583983</v>
          </cell>
          <cell r="AM2788">
            <v>5.0544812865255251E-2</v>
          </cell>
          <cell r="AN2788">
            <v>6.9554589010584575E-2</v>
          </cell>
          <cell r="AO2788">
            <v>0</v>
          </cell>
          <cell r="AP2788">
            <v>0.43298265506684369</v>
          </cell>
          <cell r="AQ2788">
            <v>0.43298265506684369</v>
          </cell>
          <cell r="AR2788">
            <v>1.6081421271099561E-2</v>
          </cell>
          <cell r="AS2788">
            <v>0</v>
          </cell>
          <cell r="AT2788">
            <v>0.59722713390449689</v>
          </cell>
          <cell r="AU2788">
            <v>1.5398136905428697E-2</v>
          </cell>
          <cell r="AV2788">
            <v>0.82268399580378748</v>
          </cell>
          <cell r="AW2788">
            <v>2.4767747985277581E-2</v>
          </cell>
          <cell r="AX2788">
            <v>2.1304320052481299E-2</v>
          </cell>
          <cell r="AY2788">
            <v>44.399954415284007</v>
          </cell>
          <cell r="AZ2788">
            <v>32.232130023415131</v>
          </cell>
          <cell r="BA2788">
            <v>23.367915561300865</v>
          </cell>
          <cell r="BB2788">
            <v>44.939469206212436</v>
          </cell>
          <cell r="BC2788">
            <v>28.19794105371831</v>
          </cell>
          <cell r="BD2788">
            <v>26.862589740069254</v>
          </cell>
          <cell r="BE2788">
            <v>0.57971409347684921</v>
          </cell>
          <cell r="BG2788">
            <v>-10.01</v>
          </cell>
          <cell r="BO2788">
            <v>1.7295933378579651</v>
          </cell>
          <cell r="BP2788">
            <v>74.244723238636354</v>
          </cell>
          <cell r="BQ2788">
            <v>0.23672500000000005</v>
          </cell>
          <cell r="BR2788">
            <v>12.152581818181822</v>
          </cell>
          <cell r="BS2788">
            <v>1.6975977272727265</v>
          </cell>
          <cell r="BT2788">
            <v>2.7136363636363639E-2</v>
          </cell>
          <cell r="BU2788">
            <v>0.14368636363636361</v>
          </cell>
          <cell r="BV2788">
            <v>1.0119022727272728</v>
          </cell>
          <cell r="BW2788">
            <v>0.30691363636363633</v>
          </cell>
          <cell r="BX2788">
            <v>2.3020045454545448</v>
          </cell>
          <cell r="BY2788">
            <v>6.113811363636362</v>
          </cell>
          <cell r="CA2788">
            <v>4.5011363636363634E-2</v>
          </cell>
          <cell r="CR2788">
            <v>98.282093693181793</v>
          </cell>
          <cell r="CT2788">
            <v>75.542472131713438</v>
          </cell>
          <cell r="CU2788">
            <v>0.24086279718359577</v>
          </cell>
          <cell r="CV2788">
            <v>12.365000949328468</v>
          </cell>
          <cell r="CW2788">
            <v>1.7272706181578787</v>
          </cell>
          <cell r="CX2788">
            <v>2.7610689411113137E-2</v>
          </cell>
          <cell r="CY2788">
            <v>0.14619790669592916</v>
          </cell>
          <cell r="CZ2788">
            <v>1.0295896584033317</v>
          </cell>
          <cell r="DA2788">
            <v>0.31227828471151925</v>
          </cell>
          <cell r="DB2788">
            <v>2.3422420696907107</v>
          </cell>
          <cell r="DC2788">
            <v>6.2206767620585399</v>
          </cell>
          <cell r="DD2788">
            <v>4.57981326454854E-2</v>
          </cell>
          <cell r="DE2788">
            <v>7.8035955638666207E-2</v>
          </cell>
          <cell r="DF2788">
            <v>7.2776363467705807E-3</v>
          </cell>
          <cell r="DH2788">
            <v>0.14363568510448407</v>
          </cell>
          <cell r="DJ2788">
            <v>7.0700578459278324E-2</v>
          </cell>
          <cell r="EA2788">
            <v>2.3381560882880974</v>
          </cell>
        </row>
        <row r="2789">
          <cell r="D2789" t="str">
            <v>A5</v>
          </cell>
          <cell r="E2789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89" t="str">
            <v>BJR-59</v>
          </cell>
          <cell r="J2789">
            <v>925</v>
          </cell>
          <cell r="K2789">
            <v>1198</v>
          </cell>
          <cell r="L2789">
            <v>8.3472454090150254</v>
          </cell>
          <cell r="M2789">
            <v>0.2</v>
          </cell>
          <cell r="O2789">
            <v>9.2470467947348714E-2</v>
          </cell>
          <cell r="P2789">
            <v>0.21485766744440488</v>
          </cell>
          <cell r="Q2789">
            <v>1.8976131488362899E-3</v>
          </cell>
          <cell r="R2789">
            <v>46.444416388580898</v>
          </cell>
          <cell r="T2789">
            <v>47.150700000000001</v>
          </cell>
          <cell r="U2789">
            <v>1.9395</v>
          </cell>
          <cell r="V2789">
            <v>2.3445675362873062</v>
          </cell>
          <cell r="W2789">
            <v>22.199633784877712</v>
          </cell>
          <cell r="X2789">
            <v>24.307400000000001</v>
          </cell>
          <cell r="Y2789">
            <v>0.53420000000000001</v>
          </cell>
          <cell r="AB2789">
            <v>3.7328000000000001</v>
          </cell>
          <cell r="AC2789">
            <v>0.56440000000000001</v>
          </cell>
          <cell r="AD2789">
            <v>20.9556</v>
          </cell>
          <cell r="AF2789">
            <v>2.4199999999999999E-2</v>
          </cell>
          <cell r="AG2789">
            <v>0.15570000000000001</v>
          </cell>
          <cell r="AJ2789">
            <v>99.601301321165025</v>
          </cell>
          <cell r="AK2789">
            <v>1.9068382090137668</v>
          </cell>
          <cell r="AL2789">
            <v>9.2470467947348714E-2</v>
          </cell>
          <cell r="AM2789">
            <v>9.2470467947348714E-2</v>
          </cell>
          <cell r="AN2789">
            <v>0</v>
          </cell>
          <cell r="AO2789">
            <v>7.1289172170670767E-2</v>
          </cell>
          <cell r="AP2789">
            <v>0.75083920771743085</v>
          </cell>
          <cell r="AQ2789">
            <v>0.82212837988810161</v>
          </cell>
          <cell r="AR2789">
            <v>1.6247442527778398E-2</v>
          </cell>
          <cell r="AS2789">
            <v>0</v>
          </cell>
          <cell r="AT2789">
            <v>0.22497906267217777</v>
          </cell>
          <cell r="AU2789">
            <v>1.9334089558600585E-2</v>
          </cell>
          <cell r="AV2789">
            <v>0.90807140519111629</v>
          </cell>
          <cell r="AW2789">
            <v>1.8976131488362899E-3</v>
          </cell>
          <cell r="AX2789">
            <v>8.0333300522737426E-3</v>
          </cell>
          <cell r="AY2789">
            <v>46.444416388580898</v>
          </cell>
          <cell r="AZ2789">
            <v>11.506827773373304</v>
          </cell>
          <cell r="BA2789">
            <v>38.402584427555212</v>
          </cell>
          <cell r="BB2789">
            <v>46.441676269884908</v>
          </cell>
          <cell r="BC2789">
            <v>9.9451873170752858</v>
          </cell>
          <cell r="BD2789">
            <v>43.613136413039804</v>
          </cell>
          <cell r="BE2789">
            <v>0.21485766744440488</v>
          </cell>
          <cell r="BG2789">
            <v>-10.79</v>
          </cell>
          <cell r="BO2789">
            <v>1.0117173543086528</v>
          </cell>
          <cell r="BP2789">
            <v>74.484279999999998</v>
          </cell>
          <cell r="BQ2789">
            <v>0.37373333333333331</v>
          </cell>
          <cell r="BR2789">
            <v>12.319099999999999</v>
          </cell>
          <cell r="BS2789">
            <v>2.9453333333333336</v>
          </cell>
          <cell r="BT2789">
            <v>5.0945454545454537E-2</v>
          </cell>
          <cell r="BU2789">
            <v>0.12266666666666666</v>
          </cell>
          <cell r="BV2789">
            <v>0.88456666666666672</v>
          </cell>
          <cell r="BW2789">
            <v>0.31136666666666662</v>
          </cell>
          <cell r="BX2789">
            <v>2.3938999999999999</v>
          </cell>
          <cell r="BY2789">
            <v>6.0949333333333335</v>
          </cell>
          <cell r="CA2789">
            <v>5.0266666666666661E-2</v>
          </cell>
          <cell r="CR2789">
            <v>100.03109212121213</v>
          </cell>
          <cell r="CT2789">
            <v>74.461128455684644</v>
          </cell>
          <cell r="CU2789">
            <v>0.37361716783064208</v>
          </cell>
          <cell r="CV2789">
            <v>12.315270921037628</v>
          </cell>
          <cell r="CW2789">
            <v>2.9444178513659955</v>
          </cell>
          <cell r="CX2789">
            <v>5.0929619446443378E-2</v>
          </cell>
          <cell r="CY2789">
            <v>0.12262853885272591</v>
          </cell>
          <cell r="CZ2789">
            <v>0.88429172161271419</v>
          </cell>
          <cell r="DA2789">
            <v>0.31126988625633495</v>
          </cell>
          <cell r="DB2789">
            <v>2.3931559170614718</v>
          </cell>
          <cell r="DC2789">
            <v>6.0930388782997902</v>
          </cell>
          <cell r="DD2789">
            <v>5.0251042551606159E-2</v>
          </cell>
          <cell r="DE2789">
            <v>3.9982616253802693E-2</v>
          </cell>
          <cell r="DF2789">
            <v>2.9864662122742726E-2</v>
          </cell>
          <cell r="DH2789">
            <v>1.0109027110572705E-2</v>
          </cell>
          <cell r="DJ2789">
            <v>2.5545808540427022E-2</v>
          </cell>
          <cell r="EA2789">
            <v>1.4293613985016056</v>
          </cell>
        </row>
        <row r="2790">
          <cell r="D2790" t="str">
            <v>A5</v>
          </cell>
          <cell r="E2790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0" t="str">
            <v>BJR-60</v>
          </cell>
          <cell r="J2790">
            <v>925</v>
          </cell>
          <cell r="K2790">
            <v>1198</v>
          </cell>
          <cell r="L2790">
            <v>8.3472454090150254</v>
          </cell>
          <cell r="M2790">
            <v>0.2</v>
          </cell>
          <cell r="O2790">
            <v>0</v>
          </cell>
          <cell r="P2790">
            <v>0.31729818561651263</v>
          </cell>
          <cell r="Q2790">
            <v>4.2827979994817897E-2</v>
          </cell>
          <cell r="R2790">
            <v>40.41777232765871</v>
          </cell>
          <cell r="T2790">
            <v>51.629899999999999</v>
          </cell>
          <cell r="U2790">
            <v>3.8498999999999999</v>
          </cell>
          <cell r="V2790">
            <v>0</v>
          </cell>
          <cell r="W2790">
            <v>20.520399999999999</v>
          </cell>
          <cell r="X2790">
            <v>20.520399999999999</v>
          </cell>
          <cell r="Y2790">
            <v>0.46840000000000004</v>
          </cell>
          <cell r="AB2790">
            <v>5.3520000000000003</v>
          </cell>
          <cell r="AC2790">
            <v>0.55649999999999999</v>
          </cell>
          <cell r="AD2790">
            <v>15.91445</v>
          </cell>
          <cell r="AF2790">
            <v>0.56135000000000002</v>
          </cell>
          <cell r="AG2790">
            <v>1.08545</v>
          </cell>
          <cell r="AJ2790">
            <v>99.93835</v>
          </cell>
          <cell r="AK2790">
            <v>2.0315547644492966</v>
          </cell>
          <cell r="AL2790">
            <v>0.17859293296690307</v>
          </cell>
          <cell r="AM2790">
            <v>0</v>
          </cell>
          <cell r="AN2790">
            <v>0.17859293296690307</v>
          </cell>
          <cell r="AO2790">
            <v>0</v>
          </cell>
          <cell r="AP2790">
            <v>0.67528717833900953</v>
          </cell>
          <cell r="AQ2790">
            <v>0.67528717833900953</v>
          </cell>
          <cell r="AR2790">
            <v>1.3861159509962131E-2</v>
          </cell>
          <cell r="AS2790">
            <v>0</v>
          </cell>
          <cell r="AT2790">
            <v>0.3138520975670116</v>
          </cell>
          <cell r="AU2790">
            <v>1.8548271264249742E-2</v>
          </cell>
          <cell r="AV2790">
            <v>0.67098541991026206</v>
          </cell>
          <cell r="AW2790">
            <v>4.2827979994817897E-2</v>
          </cell>
          <cell r="AX2790">
            <v>5.449019599848709E-2</v>
          </cell>
          <cell r="AY2790">
            <v>40.41777232765871</v>
          </cell>
          <cell r="AZ2790">
            <v>18.905332735423862</v>
          </cell>
          <cell r="BA2790">
            <v>40.676894936917428</v>
          </cell>
          <cell r="BB2790">
            <v>39.256905423597551</v>
          </cell>
          <cell r="BC2790">
            <v>15.871244846952449</v>
          </cell>
          <cell r="BD2790">
            <v>44.871849729449991</v>
          </cell>
          <cell r="BE2790">
            <v>0.31729818561651263</v>
          </cell>
          <cell r="BG2790">
            <v>-11.14</v>
          </cell>
          <cell r="BO2790">
            <v>0.80389296018543399</v>
          </cell>
          <cell r="BP2790">
            <v>73.718872500000003</v>
          </cell>
          <cell r="BQ2790">
            <v>0.44951428571428576</v>
          </cell>
          <cell r="BR2790">
            <v>12.073142857142857</v>
          </cell>
          <cell r="BS2790">
            <v>3.5119000000000002</v>
          </cell>
          <cell r="BT2790">
            <v>7.0522222222222208E-2</v>
          </cell>
          <cell r="BU2790">
            <v>0.10775714285714286</v>
          </cell>
          <cell r="BV2790">
            <v>0.87640000000000007</v>
          </cell>
          <cell r="BW2790">
            <v>0.17122857142857142</v>
          </cell>
          <cell r="BX2790">
            <v>2.3109714285714285</v>
          </cell>
          <cell r="BY2790">
            <v>6.0522285714285715</v>
          </cell>
          <cell r="CA2790">
            <v>4.9728571428571434E-2</v>
          </cell>
          <cell r="CR2790">
            <v>99.39226615079366</v>
          </cell>
          <cell r="CT2790">
            <v>74.169626425618375</v>
          </cell>
          <cell r="CU2790">
            <v>0.452262840080839</v>
          </cell>
          <cell r="CV2790">
            <v>12.146964069443799</v>
          </cell>
          <cell r="CW2790">
            <v>3.5333735068198333</v>
          </cell>
          <cell r="CX2790">
            <v>7.0953430234932904E-2</v>
          </cell>
          <cell r="CY2790">
            <v>0.10841602373132167</v>
          </cell>
          <cell r="CZ2790">
            <v>0.88175874637002816</v>
          </cell>
          <cell r="DA2790">
            <v>0.17227554824918753</v>
          </cell>
          <cell r="DB2790">
            <v>2.3251018596007484</v>
          </cell>
          <cell r="DC2790">
            <v>6.0892349131534953</v>
          </cell>
          <cell r="DD2790">
            <v>5.0032636697432159E-2</v>
          </cell>
          <cell r="DE2790">
            <v>2.9769986107602925E-2</v>
          </cell>
          <cell r="DF2790">
            <v>4.1193787668327153E-2</v>
          </cell>
          <cell r="DH2790">
            <v>0.24290650808565356</v>
          </cell>
          <cell r="DJ2790">
            <v>0.17934715901580528</v>
          </cell>
          <cell r="EA2790">
            <v>1.0420136019830928</v>
          </cell>
        </row>
        <row r="2791">
          <cell r="D2791" t="str">
            <v>A5</v>
          </cell>
          <cell r="E2791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1" t="str">
            <v>BJR-62</v>
          </cell>
          <cell r="J2791">
            <v>875</v>
          </cell>
          <cell r="K2791">
            <v>1148</v>
          </cell>
          <cell r="L2791">
            <v>8.7108013937282234</v>
          </cell>
          <cell r="M2791">
            <v>0.2</v>
          </cell>
          <cell r="O2791">
            <v>2.0557376543042905E-2</v>
          </cell>
          <cell r="P2791">
            <v>0.20653953346384313</v>
          </cell>
          <cell r="Q2791">
            <v>3.126468543962746E-2</v>
          </cell>
          <cell r="R2791">
            <v>31.088665147994494</v>
          </cell>
          <cell r="T2791">
            <v>49.226599999999998</v>
          </cell>
          <cell r="U2791">
            <v>4.6631</v>
          </cell>
          <cell r="V2791">
            <v>0</v>
          </cell>
          <cell r="W2791">
            <v>27.5594</v>
          </cell>
          <cell r="X2791">
            <v>27.5594</v>
          </cell>
          <cell r="Y2791">
            <v>0.55720000000000003</v>
          </cell>
          <cell r="AB2791">
            <v>4.0256999999999996</v>
          </cell>
          <cell r="AC2791">
            <v>0.73319999999999996</v>
          </cell>
          <cell r="AD2791">
            <v>12.2303</v>
          </cell>
          <cell r="AF2791">
            <v>0.40100000000000002</v>
          </cell>
          <cell r="AG2791">
            <v>0.61209999999999998</v>
          </cell>
          <cell r="AJ2791">
            <v>100.00859999999999</v>
          </cell>
          <cell r="AK2791">
            <v>1.9794426234569571</v>
          </cell>
          <cell r="AL2791">
            <v>0.22105756218083736</v>
          </cell>
          <cell r="AM2791">
            <v>2.0557376543042905E-2</v>
          </cell>
          <cell r="AN2791">
            <v>0.20050018563779445</v>
          </cell>
          <cell r="AO2791">
            <v>0</v>
          </cell>
          <cell r="AP2791">
            <v>0.92680478363256091</v>
          </cell>
          <cell r="AQ2791">
            <v>0.92680478363256091</v>
          </cell>
          <cell r="AR2791">
            <v>1.6850376511513155E-2</v>
          </cell>
          <cell r="AS2791">
            <v>0</v>
          </cell>
          <cell r="AT2791">
            <v>0.2412493573361974</v>
          </cell>
          <cell r="AU2791">
            <v>2.4973335581545904E-2</v>
          </cell>
          <cell r="AV2791">
            <v>0.52695603910869926</v>
          </cell>
          <cell r="AW2791">
            <v>3.126468543962746E-2</v>
          </cell>
          <cell r="AX2791">
            <v>3.140123675206128E-2</v>
          </cell>
          <cell r="AY2791">
            <v>31.088665147994494</v>
          </cell>
          <cell r="AZ2791">
            <v>14.232914950703892</v>
          </cell>
          <cell r="BA2791">
            <v>54.678419901301616</v>
          </cell>
          <cell r="BB2791">
            <v>29.470254408418739</v>
          </cell>
          <cell r="BC2791">
            <v>11.661613452913198</v>
          </cell>
          <cell r="BD2791">
            <v>58.868132138668059</v>
          </cell>
          <cell r="BE2791">
            <v>0.20653953346384313</v>
          </cell>
          <cell r="BG2791">
            <v>-11.52</v>
          </cell>
          <cell r="BO2791">
            <v>1.1229210738451767</v>
          </cell>
          <cell r="BP2791">
            <v>75.436996999999991</v>
          </cell>
          <cell r="BQ2791">
            <v>0.40160000000000001</v>
          </cell>
          <cell r="BR2791">
            <v>12.013223666666667</v>
          </cell>
          <cell r="BS2791">
            <v>1.5923666666666669</v>
          </cell>
          <cell r="BU2791">
            <v>1.1366666666666666E-2</v>
          </cell>
          <cell r="BV2791">
            <v>0.67553333333333321</v>
          </cell>
          <cell r="BW2791">
            <v>7.4133333333333329E-2</v>
          </cell>
          <cell r="BX2791">
            <v>2.2880666666666665</v>
          </cell>
          <cell r="BY2791">
            <v>5.6321666666666665</v>
          </cell>
          <cell r="CA2791">
            <v>6.2566666666666659E-2</v>
          </cell>
          <cell r="CR2791">
            <v>98.188020666666645</v>
          </cell>
          <cell r="CT2791">
            <v>76.829124864526079</v>
          </cell>
          <cell r="CU2791">
            <v>0.40901119838576927</v>
          </cell>
          <cell r="CV2791">
            <v>12.234917849550843</v>
          </cell>
          <cell r="CW2791">
            <v>1.6217524865609714</v>
          </cell>
          <cell r="CX2791">
            <v>0</v>
          </cell>
          <cell r="CY2791">
            <v>1.1576429170779157E-2</v>
          </cell>
          <cell r="CZ2791">
            <v>0.68799974655428275</v>
          </cell>
          <cell r="DA2791">
            <v>7.5501403154876384E-2</v>
          </cell>
          <cell r="DB2791">
            <v>2.3302910590634105</v>
          </cell>
          <cell r="DC2791">
            <v>5.7361036798847529</v>
          </cell>
          <cell r="DD2791">
            <v>6.3721283148247737E-2</v>
          </cell>
          <cell r="DE2791">
            <v>7.0876288659793797E-3</v>
          </cell>
          <cell r="DF2791">
            <v>-8.7949015728205765E-3</v>
          </cell>
          <cell r="DH2791">
            <v>0.17525713120247083</v>
          </cell>
          <cell r="DJ2791">
            <v>0.10867931228360903</v>
          </cell>
          <cell r="EA2791">
            <v>1.3874501992031874</v>
          </cell>
        </row>
        <row r="2792">
          <cell r="D2792" t="str">
            <v>A5</v>
          </cell>
          <cell r="E2792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2" t="str">
            <v>BJR-62</v>
          </cell>
          <cell r="J2792">
            <v>875</v>
          </cell>
          <cell r="K2792">
            <v>1148</v>
          </cell>
          <cell r="L2792">
            <v>8.7108013937282234</v>
          </cell>
          <cell r="M2792">
            <v>0.2</v>
          </cell>
          <cell r="O2792">
            <v>1.3794147521102085E-2</v>
          </cell>
          <cell r="P2792">
            <v>0.18633104153572735</v>
          </cell>
          <cell r="Q2792">
            <v>2.8560134216628872E-2</v>
          </cell>
          <cell r="R2792">
            <v>26.850375827061598</v>
          </cell>
          <cell r="T2792">
            <v>48.826900000000002</v>
          </cell>
          <cell r="U2792">
            <v>5.0812999999999997</v>
          </cell>
          <cell r="V2792">
            <v>0</v>
          </cell>
          <cell r="W2792">
            <v>29.287600000000001</v>
          </cell>
          <cell r="X2792">
            <v>29.287600000000001</v>
          </cell>
          <cell r="Y2792">
            <v>0.49790000000000001</v>
          </cell>
          <cell r="AB2792">
            <v>3.7637</v>
          </cell>
          <cell r="AC2792">
            <v>0.6885</v>
          </cell>
          <cell r="AD2792">
            <v>10.3123</v>
          </cell>
          <cell r="AF2792">
            <v>0.36209999999999998</v>
          </cell>
          <cell r="AG2792">
            <v>0.55030000000000001</v>
          </cell>
          <cell r="AJ2792">
            <v>99.370599999999996</v>
          </cell>
          <cell r="AK2792">
            <v>1.9862058524788979</v>
          </cell>
          <cell r="AL2792">
            <v>0.24368427899759257</v>
          </cell>
          <cell r="AM2792">
            <v>1.3794147521102085E-2</v>
          </cell>
          <cell r="AN2792">
            <v>0.22989013147649048</v>
          </cell>
          <cell r="AO2792">
            <v>0</v>
          </cell>
          <cell r="AP2792">
            <v>0.9963784393592543</v>
          </cell>
          <cell r="AQ2792">
            <v>0.9963784393592543</v>
          </cell>
          <cell r="AR2792">
            <v>1.5232200800669674E-2</v>
          </cell>
          <cell r="AS2792">
            <v>0</v>
          </cell>
          <cell r="AT2792">
            <v>0.22817170353894534</v>
          </cell>
          <cell r="AU2792">
            <v>2.3723571423881051E-2</v>
          </cell>
          <cell r="AV2792">
            <v>0.44948462726432459</v>
          </cell>
          <cell r="AW2792">
            <v>2.8560134216628872E-2</v>
          </cell>
          <cell r="AX2792">
            <v>2.8559191919805046E-2</v>
          </cell>
          <cell r="AY2792">
            <v>26.850375827061598</v>
          </cell>
          <cell r="AZ2792">
            <v>13.630045660090632</v>
          </cell>
          <cell r="BA2792">
            <v>59.519578512847772</v>
          </cell>
          <cell r="BB2792">
            <v>25.275545849731458</v>
          </cell>
          <cell r="BC2792">
            <v>11.089972337559505</v>
          </cell>
          <cell r="BD2792">
            <v>63.634481812709041</v>
          </cell>
          <cell r="BE2792">
            <v>0.18633104153572735</v>
          </cell>
          <cell r="BG2792">
            <v>-11.52</v>
          </cell>
          <cell r="BO2792">
            <v>1.1229210738451767</v>
          </cell>
          <cell r="BP2792">
            <v>75.436996999999991</v>
          </cell>
          <cell r="BQ2792">
            <v>0.40160000000000001</v>
          </cell>
          <cell r="BR2792">
            <v>12.013223666666667</v>
          </cell>
          <cell r="BS2792">
            <v>1.5923666666666669</v>
          </cell>
          <cell r="BU2792">
            <v>1.1366666666666666E-2</v>
          </cell>
          <cell r="BV2792">
            <v>0.67553333333333321</v>
          </cell>
          <cell r="BW2792">
            <v>7.4133333333333329E-2</v>
          </cell>
          <cell r="BX2792">
            <v>2.2880666666666665</v>
          </cell>
          <cell r="BY2792">
            <v>5.6321666666666665</v>
          </cell>
          <cell r="CA2792">
            <v>6.2566666666666659E-2</v>
          </cell>
          <cell r="CR2792">
            <v>98.188020666666645</v>
          </cell>
          <cell r="CT2792">
            <v>76.829124864526079</v>
          </cell>
          <cell r="CU2792">
            <v>0.40901119838576927</v>
          </cell>
          <cell r="CV2792">
            <v>12.234917849550843</v>
          </cell>
          <cell r="CW2792">
            <v>1.6217524865609714</v>
          </cell>
          <cell r="CX2792">
            <v>0</v>
          </cell>
          <cell r="CY2792">
            <v>1.1576429170779157E-2</v>
          </cell>
          <cell r="CZ2792">
            <v>0.68799974655428275</v>
          </cell>
          <cell r="DA2792">
            <v>7.5501403154876384E-2</v>
          </cell>
          <cell r="DB2792">
            <v>2.3302910590634105</v>
          </cell>
          <cell r="DC2792">
            <v>5.7361036798847529</v>
          </cell>
          <cell r="DD2792">
            <v>6.3721283148247737E-2</v>
          </cell>
          <cell r="DE2792">
            <v>7.0876288659793797E-3</v>
          </cell>
          <cell r="DF2792">
            <v>-8.7949015728205765E-3</v>
          </cell>
          <cell r="DH2792">
            <v>0.15825587832522361</v>
          </cell>
          <cell r="DJ2792">
            <v>9.7706625632527452E-2</v>
          </cell>
          <cell r="EA2792">
            <v>1.2397908366533865</v>
          </cell>
        </row>
        <row r="2793">
          <cell r="D2793" t="str">
            <v>A5</v>
          </cell>
          <cell r="E2793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3" t="str">
            <v>BJR-64</v>
          </cell>
          <cell r="J2793">
            <v>875</v>
          </cell>
          <cell r="K2793">
            <v>1148</v>
          </cell>
          <cell r="L2793">
            <v>8.7108013937282234</v>
          </cell>
          <cell r="M2793">
            <v>0.2</v>
          </cell>
          <cell r="O2793">
            <v>2.3614418360731859E-2</v>
          </cell>
          <cell r="P2793">
            <v>0.33848761328608323</v>
          </cell>
          <cell r="Q2793">
            <v>4.1809872288759299E-2</v>
          </cell>
          <cell r="R2793">
            <v>38.927986458297298</v>
          </cell>
          <cell r="T2793">
            <v>50.409313585652775</v>
          </cell>
          <cell r="U2793">
            <v>5.4173632417209312</v>
          </cell>
          <cell r="V2793">
            <v>0</v>
          </cell>
          <cell r="W2793">
            <v>20.214124472314733</v>
          </cell>
          <cell r="X2793">
            <v>20.214124472314733</v>
          </cell>
          <cell r="Y2793">
            <v>0.87518174235639867</v>
          </cell>
          <cell r="AB2793">
            <v>5.8043485855828019</v>
          </cell>
          <cell r="AC2793">
            <v>0.54519037086743793</v>
          </cell>
          <cell r="AD2793">
            <v>15.202600707798219</v>
          </cell>
          <cell r="AF2793">
            <v>0.54998561914826805</v>
          </cell>
          <cell r="AG2793">
            <v>0.93683493453849997</v>
          </cell>
          <cell r="AJ2793">
            <v>99.95494325998007</v>
          </cell>
          <cell r="AK2793">
            <v>1.9763855816392681</v>
          </cell>
          <cell r="AL2793">
            <v>0.25040120828014567</v>
          </cell>
          <cell r="AM2793">
            <v>2.3614418360731859E-2</v>
          </cell>
          <cell r="AN2793">
            <v>0.22678678991941381</v>
          </cell>
          <cell r="AO2793">
            <v>0</v>
          </cell>
          <cell r="AP2793">
            <v>0.66281337009614683</v>
          </cell>
          <cell r="AQ2793">
            <v>0.66281337009614683</v>
          </cell>
          <cell r="AR2793">
            <v>2.5805635988577134E-2</v>
          </cell>
          <cell r="AS2793">
            <v>0</v>
          </cell>
          <cell r="AT2793">
            <v>0.33915331020849987</v>
          </cell>
          <cell r="AU2793">
            <v>1.8105898847289963E-2</v>
          </cell>
          <cell r="AV2793">
            <v>0.6386648007917789</v>
          </cell>
          <cell r="AW2793">
            <v>4.1809872288759299E-2</v>
          </cell>
          <cell r="AX2793">
            <v>4.6860321859533711E-2</v>
          </cell>
          <cell r="AY2793">
            <v>38.927986458297298</v>
          </cell>
          <cell r="AZ2793">
            <v>20.672120102306309</v>
          </cell>
          <cell r="BA2793">
            <v>40.399893439396408</v>
          </cell>
          <cell r="BB2793">
            <v>37.91201588125638</v>
          </cell>
          <cell r="BC2793">
            <v>17.401349683669025</v>
          </cell>
          <cell r="BD2793">
            <v>44.686634435074602</v>
          </cell>
          <cell r="BE2793">
            <v>0.33848761328608323</v>
          </cell>
          <cell r="BG2793">
            <v>-11.03</v>
          </cell>
          <cell r="BO2793">
            <v>1.5641901740891484</v>
          </cell>
          <cell r="BP2793">
            <v>75.788340000000005</v>
          </cell>
          <cell r="BQ2793">
            <v>0.23091999999999996</v>
          </cell>
          <cell r="BR2793">
            <v>12.02844</v>
          </cell>
          <cell r="BS2793">
            <v>1.6666800000000002</v>
          </cell>
          <cell r="BT2793">
            <v>0.15887999999999997</v>
          </cell>
          <cell r="BU2793">
            <v>6.0080000000000001E-2</v>
          </cell>
          <cell r="BV2793">
            <v>0.82538</v>
          </cell>
          <cell r="BW2793">
            <v>2.2079999999999999E-2</v>
          </cell>
          <cell r="BX2793">
            <v>2.2116599999999997</v>
          </cell>
          <cell r="BY2793">
            <v>5.6430600000000002</v>
          </cell>
          <cell r="CA2793">
            <v>0.04</v>
          </cell>
          <cell r="CR2793">
            <v>98.675520000000006</v>
          </cell>
          <cell r="CT2793">
            <v>76.80561500968021</v>
          </cell>
          <cell r="CU2793">
            <v>0.23401954203028263</v>
          </cell>
          <cell r="CV2793">
            <v>12.189892690709915</v>
          </cell>
          <cell r="CW2793">
            <v>1.6890511445999981</v>
          </cell>
          <cell r="CX2793">
            <v>0.16101257941179328</v>
          </cell>
          <cell r="CY2793">
            <v>6.0886428569112173E-2</v>
          </cell>
          <cell r="CZ2793">
            <v>0.83645872856813919</v>
          </cell>
          <cell r="DA2793">
            <v>2.237637055269635E-2</v>
          </cell>
          <cell r="DB2793">
            <v>2.2413461819101634</v>
          </cell>
          <cell r="DC2793">
            <v>5.7188044207925124</v>
          </cell>
          <cell r="DD2793">
            <v>4.0536903175174548E-2</v>
          </cell>
          <cell r="DE2793">
            <v>3.4793486066390232E-2</v>
          </cell>
          <cell r="DF2793">
            <v>-7.8553982763664622E-3</v>
          </cell>
          <cell r="DH2793">
            <v>0.2486754831883147</v>
          </cell>
          <cell r="DJ2793">
            <v>0.16601541265527922</v>
          </cell>
          <cell r="EA2793">
            <v>3.7899780978537971</v>
          </cell>
        </row>
        <row r="2794">
          <cell r="D2794" t="str">
            <v>A5</v>
          </cell>
          <cell r="E2794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4" t="str">
            <v>BJR-65</v>
          </cell>
          <cell r="J2794">
            <v>875</v>
          </cell>
          <cell r="K2794">
            <v>1148</v>
          </cell>
          <cell r="L2794">
            <v>8.7108013937282234</v>
          </cell>
          <cell r="M2794">
            <v>0.2</v>
          </cell>
          <cell r="O2794">
            <v>5.7639877126806516E-2</v>
          </cell>
          <cell r="P2794">
            <v>0.34108281642184868</v>
          </cell>
          <cell r="Q2794">
            <v>4.4573344945704377E-2</v>
          </cell>
          <cell r="R2794">
            <v>38.034554470034116</v>
          </cell>
          <cell r="T2794">
            <v>49.242420561301685</v>
          </cell>
          <cell r="U2794">
            <v>4.6919342158073709</v>
          </cell>
          <cell r="V2794">
            <v>0</v>
          </cell>
          <cell r="W2794">
            <v>21.21348764481279</v>
          </cell>
          <cell r="X2794">
            <v>21.21348764481279</v>
          </cell>
          <cell r="Y2794">
            <v>1.0775499732264595</v>
          </cell>
          <cell r="AB2794">
            <v>6.1621864313057042</v>
          </cell>
          <cell r="AC2794">
            <v>0.5785222754885565</v>
          </cell>
          <cell r="AD2794">
            <v>15.423794534699191</v>
          </cell>
          <cell r="AF2794">
            <v>0.58279826744580421</v>
          </cell>
          <cell r="AG2794">
            <v>0.5889207104755001</v>
          </cell>
          <cell r="AJ2794">
            <v>99.561614614563069</v>
          </cell>
          <cell r="AK2794">
            <v>1.9423601228731935</v>
          </cell>
          <cell r="AL2794">
            <v>0.2181874894419209</v>
          </cell>
          <cell r="AM2794">
            <v>5.7639877126806516E-2</v>
          </cell>
          <cell r="AN2794">
            <v>0.16054761231511439</v>
          </cell>
          <cell r="AO2794">
            <v>0</v>
          </cell>
          <cell r="AP2794">
            <v>0.69980633127354386</v>
          </cell>
          <cell r="AQ2794">
            <v>0.69980633127354386</v>
          </cell>
          <cell r="AR2794">
            <v>3.1965625383109271E-2</v>
          </cell>
          <cell r="AS2794">
            <v>0</v>
          </cell>
          <cell r="AT2794">
            <v>0.36224873226774995</v>
          </cell>
          <cell r="AU2794">
            <v>1.9329537643111964E-2</v>
          </cell>
          <cell r="AV2794">
            <v>0.65189220893929267</v>
          </cell>
          <cell r="AW2794">
            <v>4.4573344945704377E-2</v>
          </cell>
          <cell r="AX2794">
            <v>2.9636607232373043E-2</v>
          </cell>
          <cell r="AY2794">
            <v>38.034554470034116</v>
          </cell>
          <cell r="AZ2794">
            <v>21.135348682195421</v>
          </cell>
          <cell r="BA2794">
            <v>40.830096847770463</v>
          </cell>
          <cell r="BB2794">
            <v>37.043504309227906</v>
          </cell>
          <cell r="BC2794">
            <v>17.792055536451517</v>
          </cell>
          <cell r="BD2794">
            <v>45.164440154320587</v>
          </cell>
          <cell r="BE2794">
            <v>0.34108281642184868</v>
          </cell>
          <cell r="BG2794">
            <v>-10.84</v>
          </cell>
          <cell r="BO2794">
            <v>1.7812400197565808</v>
          </cell>
          <cell r="BP2794">
            <v>75.731100000000012</v>
          </cell>
          <cell r="BQ2794">
            <v>0.25473333333333331</v>
          </cell>
          <cell r="BR2794">
            <v>12.115</v>
          </cell>
          <cell r="BS2794">
            <v>1.7727666666666666</v>
          </cell>
          <cell r="BT2794">
            <v>8.713333333333334E-2</v>
          </cell>
          <cell r="BU2794">
            <v>4.0899999999999999E-2</v>
          </cell>
          <cell r="BV2794">
            <v>0.75616666666666665</v>
          </cell>
          <cell r="BW2794">
            <v>1.8633333333333335E-2</v>
          </cell>
          <cell r="BX2794">
            <v>1.9986666666666666</v>
          </cell>
          <cell r="BY2794">
            <v>5.8212666666666664</v>
          </cell>
          <cell r="CA2794">
            <v>3.3166666666666664E-2</v>
          </cell>
          <cell r="CR2794">
            <v>98.629533333333328</v>
          </cell>
          <cell r="CT2794">
            <v>76.783390776123198</v>
          </cell>
          <cell r="CU2794">
            <v>0.25827287702196028</v>
          </cell>
          <cell r="CV2794">
            <v>12.283339067473367</v>
          </cell>
          <cell r="CW2794">
            <v>1.7973994266761208</v>
          </cell>
          <cell r="CX2794">
            <v>8.834405921688096E-2</v>
          </cell>
          <cell r="CY2794">
            <v>4.1468309356967457E-2</v>
          </cell>
          <cell r="CZ2794">
            <v>0.76667367380831841</v>
          </cell>
          <cell r="DA2794">
            <v>1.8892245257167734E-2</v>
          </cell>
          <cell r="DB2794">
            <v>2.026438328479029</v>
          </cell>
          <cell r="DC2794">
            <v>5.9021537159593178</v>
          </cell>
          <cell r="DD2794">
            <v>3.3627520627695695E-2</v>
          </cell>
          <cell r="DE2794">
            <v>2.25510016541077E-2</v>
          </cell>
          <cell r="DF2794">
            <v>-1.124922458267417E-2</v>
          </cell>
          <cell r="DH2794">
            <v>0.29159352940917488</v>
          </cell>
          <cell r="DJ2794">
            <v>0.10116710746953701</v>
          </cell>
          <cell r="EA2794">
            <v>4.2301098137652167</v>
          </cell>
        </row>
        <row r="2795">
          <cell r="D2795" t="str">
            <v>A5</v>
          </cell>
          <cell r="E2795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5" t="str">
            <v>BJR-66</v>
          </cell>
          <cell r="J2795">
            <v>875</v>
          </cell>
          <cell r="K2795">
            <v>1148</v>
          </cell>
          <cell r="L2795">
            <v>8.7108013937282234</v>
          </cell>
          <cell r="M2795">
            <v>0.2</v>
          </cell>
          <cell r="O2795">
            <v>0</v>
          </cell>
          <cell r="P2795">
            <v>0.50399255418836497</v>
          </cell>
          <cell r="Q2795">
            <v>4.1260336508737748E-2</v>
          </cell>
          <cell r="R2795">
            <v>47.792107184050494</v>
          </cell>
          <cell r="T2795">
            <v>54.840600000000002</v>
          </cell>
          <cell r="U2795">
            <v>3.9767999999999999</v>
          </cell>
          <cell r="V2795">
            <v>0</v>
          </cell>
          <cell r="W2795">
            <v>13.0343</v>
          </cell>
          <cell r="X2795">
            <v>13.0343</v>
          </cell>
          <cell r="Y2795">
            <v>0.4209</v>
          </cell>
          <cell r="AB2795">
            <v>7.4321999999999999</v>
          </cell>
          <cell r="AC2795">
            <v>0.45</v>
          </cell>
          <cell r="AD2795">
            <v>18.7759</v>
          </cell>
          <cell r="AF2795">
            <v>0.55740000000000001</v>
          </cell>
          <cell r="AG2795">
            <v>1.0758000000000001</v>
          </cell>
          <cell r="AJ2795">
            <v>100.5639</v>
          </cell>
          <cell r="AK2795">
            <v>2.0936370007266496</v>
          </cell>
          <cell r="AL2795">
            <v>0.17898659567752467</v>
          </cell>
          <cell r="AM2795">
            <v>0</v>
          </cell>
          <cell r="AN2795">
            <v>0.17898659567752467</v>
          </cell>
          <cell r="AO2795">
            <v>0</v>
          </cell>
          <cell r="AP2795">
            <v>0.41616191319708723</v>
          </cell>
          <cell r="AQ2795">
            <v>0.41616191319708723</v>
          </cell>
          <cell r="AR2795">
            <v>1.2084635001942921E-2</v>
          </cell>
          <cell r="AS2795">
            <v>0</v>
          </cell>
          <cell r="AT2795">
            <v>0.42286160693597524</v>
          </cell>
          <cell r="AU2795">
            <v>1.4552001168936389E-2</v>
          </cell>
          <cell r="AV2795">
            <v>0.76805823490138114</v>
          </cell>
          <cell r="AW2795">
            <v>4.1260336508737748E-2</v>
          </cell>
          <cell r="AX2795">
            <v>5.2397675881765179E-2</v>
          </cell>
          <cell r="AY2795">
            <v>47.792107184050494</v>
          </cell>
          <cell r="AZ2795">
            <v>26.312389249102782</v>
          </cell>
          <cell r="BA2795">
            <v>25.895503566846724</v>
          </cell>
          <cell r="BB2795">
            <v>47.818085297660282</v>
          </cell>
          <cell r="BC2795">
            <v>22.75512712178692</v>
          </cell>
          <cell r="BD2795">
            <v>29.426787580552809</v>
          </cell>
          <cell r="BE2795">
            <v>0.50399255418836497</v>
          </cell>
          <cell r="BG2795">
            <v>-10.55</v>
          </cell>
          <cell r="BO2795">
            <v>2.2157707461962781</v>
          </cell>
          <cell r="BP2795">
            <v>76.166274999999999</v>
          </cell>
          <cell r="BQ2795">
            <v>0.16827500000000001</v>
          </cell>
          <cell r="BR2795">
            <v>12.013925</v>
          </cell>
          <cell r="BS2795">
            <v>1.5828</v>
          </cell>
          <cell r="BT2795">
            <v>0.12830000000000003</v>
          </cell>
          <cell r="BU2795">
            <v>0.108125</v>
          </cell>
          <cell r="BV2795">
            <v>0.764575</v>
          </cell>
          <cell r="BW2795">
            <v>3.3950000000000001E-2</v>
          </cell>
          <cell r="BX2795">
            <v>2.1712249999999997</v>
          </cell>
          <cell r="BY2795">
            <v>5.6636500000000005</v>
          </cell>
          <cell r="CA2795">
            <v>3.7249999999999998E-2</v>
          </cell>
          <cell r="CR2795">
            <v>98.838350000000005</v>
          </cell>
          <cell r="CT2795">
            <v>77.061459443626887</v>
          </cell>
          <cell r="CU2795">
            <v>0.17025274096542486</v>
          </cell>
          <cell r="CV2795">
            <v>12.155125009674887</v>
          </cell>
          <cell r="CW2795">
            <v>1.6014026943994917</v>
          </cell>
          <cell r="CX2795">
            <v>0.12980791362866742</v>
          </cell>
          <cell r="CY2795">
            <v>0.10939579626733954</v>
          </cell>
          <cell r="CZ2795">
            <v>0.77356107219515491</v>
          </cell>
          <cell r="DA2795">
            <v>3.4349015336658288E-2</v>
          </cell>
          <cell r="DB2795">
            <v>2.1967434705253575</v>
          </cell>
          <cell r="DC2795">
            <v>5.7302150430475614</v>
          </cell>
          <cell r="DD2795">
            <v>3.7687800332563214E-2</v>
          </cell>
          <cell r="DE2795">
            <v>6.3944290846725899E-2</v>
          </cell>
          <cell r="DF2795">
            <v>-1.1694964005269927E-2</v>
          </cell>
          <cell r="DH2795">
            <v>0.25672143605568287</v>
          </cell>
          <cell r="DJ2795">
            <v>0.18994817829491581</v>
          </cell>
          <cell r="EA2795">
            <v>2.5012628138463824</v>
          </cell>
        </row>
        <row r="2796">
          <cell r="D2796" t="str">
            <v>A5</v>
          </cell>
          <cell r="E2796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6" t="str">
            <v>BJR-69</v>
          </cell>
          <cell r="J2796">
            <v>825</v>
          </cell>
          <cell r="K2796">
            <v>1098</v>
          </cell>
          <cell r="L2796">
            <v>9.1074681238615671</v>
          </cell>
          <cell r="M2796">
            <v>0.2</v>
          </cell>
          <cell r="O2796">
            <v>0</v>
          </cell>
          <cell r="P2796">
            <v>0.4607562261289605</v>
          </cell>
          <cell r="Q2796">
            <v>9.3665227195778633E-2</v>
          </cell>
          <cell r="R2796">
            <v>43.139933823070187</v>
          </cell>
          <cell r="T2796">
            <v>58.388419433023437</v>
          </cell>
          <cell r="U2796">
            <v>5.7506199351389418</v>
          </cell>
          <cell r="V2796">
            <v>0</v>
          </cell>
          <cell r="W2796">
            <v>12.773918332602582</v>
          </cell>
          <cell r="X2796">
            <v>12.773918332602582</v>
          </cell>
          <cell r="Y2796">
            <v>0.38272962338019345</v>
          </cell>
          <cell r="AB2796">
            <v>6.1249699071270767</v>
          </cell>
          <cell r="AC2796">
            <v>0.67870589765661538</v>
          </cell>
          <cell r="AD2796">
            <v>14.027889689164409</v>
          </cell>
          <cell r="AF2796">
            <v>1.2643154004369677</v>
          </cell>
          <cell r="AG2796">
            <v>1.0700230291595669</v>
          </cell>
          <cell r="AJ2796">
            <v>100.4615912476898</v>
          </cell>
          <cell r="AK2796">
            <v>2.2309152281523894</v>
          </cell>
          <cell r="AL2796">
            <v>0.25903508127767255</v>
          </cell>
          <cell r="AM2796">
            <v>0</v>
          </cell>
          <cell r="AN2796">
            <v>0.25903508127767255</v>
          </cell>
          <cell r="AO2796">
            <v>0</v>
          </cell>
          <cell r="AP2796">
            <v>0.40818394213184128</v>
          </cell>
          <cell r="AQ2796">
            <v>0.40818394213184128</v>
          </cell>
          <cell r="AR2796">
            <v>1.0997750215060812E-2</v>
          </cell>
          <cell r="AS2796">
            <v>0</v>
          </cell>
          <cell r="AT2796">
            <v>0.348772302724977</v>
          </cell>
          <cell r="AU2796">
            <v>2.196589947587076E-2</v>
          </cell>
          <cell r="AV2796">
            <v>0.57430538699112843</v>
          </cell>
          <cell r="AW2796">
            <v>9.3665227195778633E-2</v>
          </cell>
          <cell r="AX2796">
            <v>5.2159181835281246E-2</v>
          </cell>
          <cell r="AY2796">
            <v>43.139933823070187</v>
          </cell>
          <cell r="AZ2796">
            <v>26.198629509125137</v>
          </cell>
          <cell r="BA2796">
            <v>30.661436667804683</v>
          </cell>
          <cell r="BB2796">
            <v>42.879194748001673</v>
          </cell>
          <cell r="BC2796">
            <v>22.50757455362756</v>
          </cell>
          <cell r="BD2796">
            <v>34.613230698370771</v>
          </cell>
          <cell r="BE2796">
            <v>0.4607562261289605</v>
          </cell>
          <cell r="BG2796">
            <v>-10.59</v>
          </cell>
          <cell r="BO2796">
            <v>4.832366499999992</v>
          </cell>
          <cell r="BP2796">
            <v>72.875711999999993</v>
          </cell>
          <cell r="BQ2796">
            <v>0.16089999999999999</v>
          </cell>
          <cell r="BR2796">
            <v>12.0386215</v>
          </cell>
          <cell r="BS2796">
            <v>0.93030000000000002</v>
          </cell>
          <cell r="BT2796">
            <v>0</v>
          </cell>
          <cell r="BU2796">
            <v>5.4949999999999999E-2</v>
          </cell>
          <cell r="BV2796">
            <v>0.90669999999999995</v>
          </cell>
          <cell r="BW2796">
            <v>1.6750000000000001E-2</v>
          </cell>
          <cell r="BX2796">
            <v>2.6465999999999998</v>
          </cell>
          <cell r="BY2796">
            <v>5.5204500000000003</v>
          </cell>
          <cell r="CA2796">
            <v>1.6649999999999998E-2</v>
          </cell>
          <cell r="CR2796">
            <v>95.167633500000008</v>
          </cell>
          <cell r="CT2796">
            <v>76.576152332294768</v>
          </cell>
          <cell r="CU2796">
            <v>0.16907008620740788</v>
          </cell>
          <cell r="CV2796">
            <v>12.649911589952479</v>
          </cell>
          <cell r="CW2796">
            <v>0.97753822994873563</v>
          </cell>
          <cell r="CX2796">
            <v>0</v>
          </cell>
          <cell r="CY2796">
            <v>5.7740218999981746E-2</v>
          </cell>
          <cell r="CZ2796">
            <v>0.95273988293509471</v>
          </cell>
          <cell r="DA2796">
            <v>1.7600521715190068E-2</v>
          </cell>
          <cell r="DB2796">
            <v>2.7809875087416138</v>
          </cell>
          <cell r="DC2796">
            <v>5.800764185231106</v>
          </cell>
          <cell r="DD2796">
            <v>1.7495443973606844E-2</v>
          </cell>
          <cell r="DE2796">
            <v>5.577264653641207E-2</v>
          </cell>
          <cell r="DF2796">
            <v>-2.0965557192332999E-2</v>
          </cell>
          <cell r="DH2796">
            <v>0.47771306598540308</v>
          </cell>
          <cell r="DJ2796">
            <v>0.19382895038621251</v>
          </cell>
          <cell r="EA2796">
            <v>2.3786800707283624</v>
          </cell>
        </row>
        <row r="2797">
          <cell r="D2797" t="str">
            <v>A5</v>
          </cell>
          <cell r="E2797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7" t="str">
            <v>BJR-71</v>
          </cell>
          <cell r="J2797">
            <v>825</v>
          </cell>
          <cell r="K2797">
            <v>1098</v>
          </cell>
          <cell r="L2797">
            <v>9.1074681238615671</v>
          </cell>
          <cell r="M2797">
            <v>0.2</v>
          </cell>
          <cell r="O2797">
            <v>0</v>
          </cell>
          <cell r="P2797">
            <v>0.4952688010345912</v>
          </cell>
          <cell r="Q2797">
            <v>5.9509736256837427E-2</v>
          </cell>
          <cell r="R2797">
            <v>45.848325743766573</v>
          </cell>
          <cell r="T2797">
            <v>55.449100000000001</v>
          </cell>
          <cell r="U2797">
            <v>4.3304999999999998</v>
          </cell>
          <cell r="V2797">
            <v>0</v>
          </cell>
          <cell r="W2797">
            <v>12.4337</v>
          </cell>
          <cell r="X2797">
            <v>12.4337</v>
          </cell>
          <cell r="Y2797">
            <v>0.39929999999999999</v>
          </cell>
          <cell r="AB2797">
            <v>6.8465999999999996</v>
          </cell>
          <cell r="AC2797">
            <v>0.39500000000000002</v>
          </cell>
          <cell r="AD2797">
            <v>16.279199999999999</v>
          </cell>
          <cell r="AF2797">
            <v>0.78800000000000003</v>
          </cell>
          <cell r="AG2797">
            <v>1.5174000000000001</v>
          </cell>
          <cell r="AJ2797">
            <v>98.438799999999986</v>
          </cell>
          <cell r="AK2797">
            <v>2.1596814373448079</v>
          </cell>
          <cell r="AL2797">
            <v>0.19884780776916464</v>
          </cell>
          <cell r="AM2797">
            <v>0</v>
          </cell>
          <cell r="AN2797">
            <v>0.19884780776916464</v>
          </cell>
          <cell r="AO2797">
            <v>0</v>
          </cell>
          <cell r="AP2797">
            <v>0.405014908787105</v>
          </cell>
          <cell r="AQ2797">
            <v>0.405014908787105</v>
          </cell>
          <cell r="AR2797">
            <v>1.1696338509571361E-2</v>
          </cell>
          <cell r="AS2797">
            <v>0</v>
          </cell>
          <cell r="AT2797">
            <v>0.39742193208443027</v>
          </cell>
          <cell r="AU2797">
            <v>1.3031767092670385E-2</v>
          </cell>
          <cell r="AV2797">
            <v>0.6793951650505462</v>
          </cell>
          <cell r="AW2797">
            <v>5.9509736256837427E-2</v>
          </cell>
          <cell r="AX2797">
            <v>7.5400907104866868E-2</v>
          </cell>
          <cell r="AY2797">
            <v>45.848325743766573</v>
          </cell>
          <cell r="AZ2797">
            <v>26.819634782900465</v>
          </cell>
          <cell r="BA2797">
            <v>27.332039473332962</v>
          </cell>
          <cell r="BB2797">
            <v>45.81539947654592</v>
          </cell>
          <cell r="BC2797">
            <v>23.16454818377775</v>
          </cell>
          <cell r="BD2797">
            <v>31.020052339676322</v>
          </cell>
          <cell r="BE2797">
            <v>0.4952688010345912</v>
          </cell>
          <cell r="BG2797">
            <v>-11</v>
          </cell>
          <cell r="BO2797">
            <v>3.3246683333333209</v>
          </cell>
          <cell r="BP2797">
            <v>74.253465000000006</v>
          </cell>
          <cell r="BQ2797">
            <v>0.18786666666666665</v>
          </cell>
          <cell r="BR2797">
            <v>11.649133333333333</v>
          </cell>
          <cell r="BS2797">
            <v>1.1867999999999999</v>
          </cell>
          <cell r="BT2797">
            <v>4.6166666666666661E-2</v>
          </cell>
          <cell r="BU2797">
            <v>0.105</v>
          </cell>
          <cell r="BV2797">
            <v>0.8663333333333334</v>
          </cell>
          <cell r="BW2797">
            <v>0.13</v>
          </cell>
          <cell r="BX2797">
            <v>2.4191666666666669</v>
          </cell>
          <cell r="BY2797">
            <v>5.7713999999999999</v>
          </cell>
          <cell r="CA2797">
            <v>5.5300000000000009E-2</v>
          </cell>
          <cell r="CR2797">
            <v>96.670631666666679</v>
          </cell>
          <cell r="CT2797">
            <v>76.810778744092545</v>
          </cell>
          <cell r="CU2797">
            <v>0.194336856424458</v>
          </cell>
          <cell r="CV2797">
            <v>12.050333314776623</v>
          </cell>
          <cell r="CW2797">
            <v>1.227673782139177</v>
          </cell>
          <cell r="CX2797">
            <v>4.7756661843128871E-2</v>
          </cell>
          <cell r="CY2797">
            <v>0.10861623451686352</v>
          </cell>
          <cell r="CZ2797">
            <v>0.89617013812485169</v>
          </cell>
          <cell r="DA2797">
            <v>0.13447724273516434</v>
          </cell>
          <cell r="DB2797">
            <v>2.5024835619242443</v>
          </cell>
          <cell r="DC2797">
            <v>5.9701689132440574</v>
          </cell>
          <cell r="DD2797">
            <v>5.7204550178881458E-2</v>
          </cell>
          <cell r="DE2797">
            <v>8.1281932187645164E-2</v>
          </cell>
          <cell r="DF2797">
            <v>-6.2412732461422102E-3</v>
          </cell>
          <cell r="DH2797">
            <v>0.32573200137788494</v>
          </cell>
          <cell r="DJ2797">
            <v>0.26291714315417403</v>
          </cell>
          <cell r="EA2797">
            <v>2.125443577004968</v>
          </cell>
        </row>
        <row r="2798">
          <cell r="D2798" t="str">
            <v>A5</v>
          </cell>
          <cell r="E2798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8" t="str">
            <v>BJR-72</v>
          </cell>
          <cell r="J2798">
            <v>900</v>
          </cell>
          <cell r="K2798">
            <v>1173</v>
          </cell>
          <cell r="L2798">
            <v>8.5251491901108274</v>
          </cell>
          <cell r="M2798">
            <v>0.2</v>
          </cell>
          <cell r="O2798">
            <v>3.6900188573570469E-2</v>
          </cell>
          <cell r="P2798">
            <v>0.20137796138417779</v>
          </cell>
          <cell r="Q2798">
            <v>3.5127577206229679E-2</v>
          </cell>
          <cell r="R2798">
            <v>23.047105617075111</v>
          </cell>
          <cell r="T2798">
            <v>48.631050000000002</v>
          </cell>
          <cell r="U2798">
            <v>4.27515</v>
          </cell>
          <cell r="V2798">
            <v>0</v>
          </cell>
          <cell r="W2798">
            <v>31.307199999999998</v>
          </cell>
          <cell r="X2798">
            <v>31.307199999999998</v>
          </cell>
          <cell r="Y2798">
            <v>0.48125000000000001</v>
          </cell>
          <cell r="AB2798">
            <v>4.4300499999999996</v>
          </cell>
          <cell r="AC2798">
            <v>0.74109999999999998</v>
          </cell>
          <cell r="AD2798">
            <v>9.1638000000000002</v>
          </cell>
          <cell r="AF2798">
            <v>0.44879999999999998</v>
          </cell>
          <cell r="AG2798">
            <v>0.74855000000000005</v>
          </cell>
          <cell r="AJ2798">
            <v>100.22694999999999</v>
          </cell>
          <cell r="AK2798">
            <v>1.9630998114264295</v>
          </cell>
          <cell r="AL2798">
            <v>0.20345466976023249</v>
          </cell>
          <cell r="AM2798">
            <v>3.6900188573570469E-2</v>
          </cell>
          <cell r="AN2798">
            <v>0.16655448118666202</v>
          </cell>
          <cell r="AO2798">
            <v>0</v>
          </cell>
          <cell r="AP2798">
            <v>1.0569352782296466</v>
          </cell>
          <cell r="AQ2798">
            <v>1.0569352782296466</v>
          </cell>
          <cell r="AR2798">
            <v>1.4610157642648914E-2</v>
          </cell>
          <cell r="AS2798">
            <v>0</v>
          </cell>
          <cell r="AT2798">
            <v>0.26651339601622676</v>
          </cell>
          <cell r="AU2798">
            <v>2.5340580993177982E-2</v>
          </cell>
          <cell r="AV2798">
            <v>0.39636795495103172</v>
          </cell>
          <cell r="AW2798">
            <v>3.5127577206229679E-2</v>
          </cell>
          <cell r="AX2798">
            <v>3.8550573774375478E-2</v>
          </cell>
          <cell r="AY2798">
            <v>23.047105617075111</v>
          </cell>
          <cell r="AZ2798">
            <v>15.496616993445361</v>
          </cell>
          <cell r="BA2798">
            <v>61.456277389479531</v>
          </cell>
          <cell r="BB2798">
            <v>21.693368445748405</v>
          </cell>
          <cell r="BC2798">
            <v>12.607543564982743</v>
          </cell>
          <cell r="BD2798">
            <v>65.699087989268861</v>
          </cell>
          <cell r="BE2798">
            <v>0.20137796138417779</v>
          </cell>
          <cell r="BG2798">
            <v>-11.36</v>
          </cell>
          <cell r="BO2798">
            <v>0.91745366087641766</v>
          </cell>
          <cell r="BP2798">
            <v>74.473974999999996</v>
          </cell>
          <cell r="BQ2798">
            <v>0.31455</v>
          </cell>
          <cell r="BR2798">
            <v>12.0762</v>
          </cell>
          <cell r="BS2798">
            <v>2.9148000000000001</v>
          </cell>
          <cell r="BT2798">
            <v>7.972499999999999E-2</v>
          </cell>
          <cell r="BU2798">
            <v>6.5175000000000011E-2</v>
          </cell>
          <cell r="BV2798">
            <v>0.8503750000000001</v>
          </cell>
          <cell r="BW2798">
            <v>0.02</v>
          </cell>
          <cell r="BX2798">
            <v>2.2687749999999998</v>
          </cell>
          <cell r="BY2798">
            <v>5.8721750000000004</v>
          </cell>
          <cell r="CA2798">
            <v>7.035000000000001E-2</v>
          </cell>
          <cell r="CR2798">
            <v>99.006099999999989</v>
          </cell>
          <cell r="CT2798">
            <v>75.221602507320256</v>
          </cell>
          <cell r="CU2798">
            <v>0.3177076967984801</v>
          </cell>
          <cell r="CV2798">
            <v>12.197430259347657</v>
          </cell>
          <cell r="CW2798">
            <v>2.9440610225026544</v>
          </cell>
          <cell r="CX2798">
            <v>8.0525341367855108E-2</v>
          </cell>
          <cell r="CY2798">
            <v>6.582927718595119E-2</v>
          </cell>
          <cell r="CZ2798">
            <v>0.85891172362107004</v>
          </cell>
          <cell r="DA2798">
            <v>2.0200775507771745E-2</v>
          </cell>
          <cell r="DB2798">
            <v>2.2915507226322416</v>
          </cell>
          <cell r="DC2798">
            <v>5.9311244458674786</v>
          </cell>
          <cell r="DD2798">
            <v>7.1056227848587131E-2</v>
          </cell>
          <cell r="DE2798">
            <v>2.1870988850577609E-2</v>
          </cell>
          <cell r="DF2798">
            <v>1.9300469201196078E-2</v>
          </cell>
          <cell r="DH2798">
            <v>0.19781600202752589</v>
          </cell>
          <cell r="DJ2798">
            <v>0.12747406199576819</v>
          </cell>
          <cell r="EA2798">
            <v>1.5299634398346844</v>
          </cell>
        </row>
        <row r="2799">
          <cell r="D2799" t="str">
            <v>A5</v>
          </cell>
          <cell r="E2799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9" t="str">
            <v>IBR2-10</v>
          </cell>
          <cell r="J2799">
            <v>950</v>
          </cell>
          <cell r="K2799">
            <v>1223</v>
          </cell>
          <cell r="L2799">
            <v>8.1766148814390842</v>
          </cell>
          <cell r="M2799">
            <v>0.20399999999999999</v>
          </cell>
          <cell r="O2799">
            <v>0.11680066440748016</v>
          </cell>
          <cell r="P2799">
            <v>0.51129024912250509</v>
          </cell>
          <cell r="Q2799">
            <v>4.8797465983384997E-2</v>
          </cell>
          <cell r="R2799">
            <v>40.638972412086872</v>
          </cell>
          <cell r="T2799">
            <v>49.147199999999998</v>
          </cell>
          <cell r="U2799">
            <v>6.3235000000000001</v>
          </cell>
          <cell r="V2799">
            <v>0</v>
          </cell>
          <cell r="W2799">
            <v>15.2622</v>
          </cell>
          <cell r="X2799">
            <v>15.2622</v>
          </cell>
          <cell r="Y2799">
            <v>1.5653999999999999</v>
          </cell>
          <cell r="AB2799">
            <v>8.9603999999999999</v>
          </cell>
          <cell r="AC2799">
            <v>0.2979</v>
          </cell>
          <cell r="AD2799">
            <v>16.6874</v>
          </cell>
          <cell r="AF2799">
            <v>0.65680000000000005</v>
          </cell>
          <cell r="AG2799">
            <v>0.85189999999999999</v>
          </cell>
          <cell r="AJ2799">
            <v>99.752700000000004</v>
          </cell>
          <cell r="AK2799">
            <v>1.8831993355925198</v>
          </cell>
          <cell r="AL2799">
            <v>0.28565550977117826</v>
          </cell>
          <cell r="AM2799">
            <v>0.11680066440748016</v>
          </cell>
          <cell r="AN2799">
            <v>0.1688548453636981</v>
          </cell>
          <cell r="AO2799">
            <v>0</v>
          </cell>
          <cell r="AP2799">
            <v>0.48909146463933839</v>
          </cell>
          <cell r="AQ2799">
            <v>0.48909146463933839</v>
          </cell>
          <cell r="AR2799">
            <v>4.5110564949161158E-2</v>
          </cell>
          <cell r="AS2799">
            <v>0</v>
          </cell>
          <cell r="AT2799">
            <v>0.51168959970643768</v>
          </cell>
          <cell r="AU2799">
            <v>9.6689437790645084E-3</v>
          </cell>
          <cell r="AV2799">
            <v>0.685141678254373</v>
          </cell>
          <cell r="AW2799">
            <v>4.8797465983384997E-2</v>
          </cell>
          <cell r="AX2799">
            <v>4.1645437324542546E-2</v>
          </cell>
          <cell r="AY2799">
            <v>40.638972412086872</v>
          </cell>
          <cell r="AZ2799">
            <v>30.350714583592001</v>
          </cell>
          <cell r="BA2799">
            <v>29.010313004321123</v>
          </cell>
          <cell r="BB2799">
            <v>40.711987736905179</v>
          </cell>
          <cell r="BC2799">
            <v>26.280370734519735</v>
          </cell>
          <cell r="BD2799">
            <v>33.007641528575085</v>
          </cell>
          <cell r="BE2799">
            <v>0.51129024912250509</v>
          </cell>
          <cell r="BG2799">
            <v>-11.28</v>
          </cell>
          <cell r="BO2799">
            <v>0.56999999999999995</v>
          </cell>
          <cell r="BP2799">
            <v>73.670433333333335</v>
          </cell>
          <cell r="BQ2799">
            <v>0.45619999999999999</v>
          </cell>
          <cell r="BR2799">
            <v>12.451599999999999</v>
          </cell>
          <cell r="BS2799">
            <v>2.3205333333333336</v>
          </cell>
          <cell r="BT2799">
            <v>8.1366666666666657E-2</v>
          </cell>
          <cell r="BU2799">
            <v>0.11456666666666666</v>
          </cell>
          <cell r="BV2799">
            <v>0.95793333333333341</v>
          </cell>
          <cell r="BW2799">
            <v>8.6066666666666666E-2</v>
          </cell>
          <cell r="BX2799">
            <v>2.6089333333333333</v>
          </cell>
          <cell r="BY2799">
            <v>6.1227666666666662</v>
          </cell>
          <cell r="CA2799">
            <v>0.14833333333333334</v>
          </cell>
          <cell r="CR2799">
            <v>99.018733333333316</v>
          </cell>
          <cell r="CT2799">
            <v>74.40050064600571</v>
          </cell>
          <cell r="CU2799">
            <v>0.46072090062419169</v>
          </cell>
          <cell r="CV2799">
            <v>12.574994226681685</v>
          </cell>
          <cell r="CW2799">
            <v>2.3435296082020849</v>
          </cell>
          <cell r="CX2799">
            <v>8.2173002953649849E-2</v>
          </cell>
          <cell r="CY2799">
            <v>0.11570201194252133</v>
          </cell>
          <cell r="CZ2799">
            <v>0.9674263657853297</v>
          </cell>
          <cell r="DA2799">
            <v>8.6919579527375654E-2</v>
          </cell>
          <cell r="DB2799">
            <v>2.6347876260451728</v>
          </cell>
          <cell r="DC2799">
            <v>6.183442729018954</v>
          </cell>
          <cell r="DD2799">
            <v>0.14980330321333138</v>
          </cell>
          <cell r="DE2799">
            <v>4.7048033619426985E-2</v>
          </cell>
          <cell r="DF2799">
            <v>2.2851095564943951E-2</v>
          </cell>
          <cell r="DH2799">
            <v>0.25175039607502431</v>
          </cell>
          <cell r="DJ2799">
            <v>0.13913644703102629</v>
          </cell>
          <cell r="EA2799">
            <v>3.4313897413415169</v>
          </cell>
        </row>
        <row r="2800">
          <cell r="D2800" t="str">
            <v>A5</v>
          </cell>
          <cell r="E2800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0" t="str">
            <v>IBR2-11</v>
          </cell>
          <cell r="J2800">
            <v>950</v>
          </cell>
          <cell r="K2800">
            <v>1223</v>
          </cell>
          <cell r="L2800">
            <v>8.1766148814390842</v>
          </cell>
          <cell r="M2800">
            <v>0.20399999999999999</v>
          </cell>
          <cell r="O2800">
            <v>0.24459938015262184</v>
          </cell>
          <cell r="P2800">
            <v>0.60687115119190349</v>
          </cell>
          <cell r="Q2800">
            <v>2.9571425085036317E-2</v>
          </cell>
          <cell r="R2800">
            <v>45.119284312402073</v>
          </cell>
          <cell r="T2800">
            <v>46.039499999999997</v>
          </cell>
          <cell r="U2800">
            <v>6.3597000000000001</v>
          </cell>
          <cell r="V2800">
            <v>2.3778491807599207</v>
          </cell>
          <cell r="W2800">
            <v>10.259313586496832</v>
          </cell>
          <cell r="X2800">
            <v>12.397</v>
          </cell>
          <cell r="Y2800">
            <v>2.9308000000000001</v>
          </cell>
          <cell r="AB2800">
            <v>10.7392</v>
          </cell>
          <cell r="AC2800">
            <v>0.29499999999999998</v>
          </cell>
          <cell r="AD2800">
            <v>20.235099999999999</v>
          </cell>
          <cell r="AF2800">
            <v>0.4</v>
          </cell>
          <cell r="AG2800">
            <v>6.88E-2</v>
          </cell>
          <cell r="AJ2800">
            <v>99.705262767256755</v>
          </cell>
          <cell r="AK2800">
            <v>1.7554006198473782</v>
          </cell>
          <cell r="AL2800">
            <v>0.28587083416634534</v>
          </cell>
          <cell r="AM2800">
            <v>0.24459938015262184</v>
          </cell>
          <cell r="AN2800">
            <v>4.1271454013723508E-2</v>
          </cell>
          <cell r="AO2800">
            <v>6.8165571075009979E-2</v>
          </cell>
          <cell r="AP2800">
            <v>0.32714432062798376</v>
          </cell>
          <cell r="AQ2800">
            <v>0.39530989170299374</v>
          </cell>
          <cell r="AR2800">
            <v>8.4040234681545797E-2</v>
          </cell>
          <cell r="AS2800">
            <v>0</v>
          </cell>
          <cell r="AT2800">
            <v>0.61023801683007328</v>
          </cell>
          <cell r="AU2800">
            <v>9.5274940185035347E-3</v>
          </cell>
          <cell r="AV2800">
            <v>0.82669479445395522</v>
          </cell>
          <cell r="AW2800">
            <v>2.9571425085036317E-2</v>
          </cell>
          <cell r="AX2800">
            <v>3.346689214169469E-3</v>
          </cell>
          <cell r="AY2800">
            <v>45.119284312402073</v>
          </cell>
          <cell r="AZ2800">
            <v>33.305523107568114</v>
          </cell>
          <cell r="BA2800">
            <v>17.854857333837661</v>
          </cell>
          <cell r="BB2800">
            <v>47.904899538685541</v>
          </cell>
          <cell r="BC2800">
            <v>30.564476976724031</v>
          </cell>
          <cell r="BD2800">
            <v>21.530623484590425</v>
          </cell>
          <cell r="BE2800">
            <v>0.60687115119190349</v>
          </cell>
          <cell r="BG2800">
            <v>-11.01</v>
          </cell>
          <cell r="BO2800">
            <v>0.67</v>
          </cell>
          <cell r="BP2800">
            <v>75.533699999999996</v>
          </cell>
          <cell r="BQ2800">
            <v>0.40797499999999998</v>
          </cell>
          <cell r="BR2800">
            <v>12.297325000000001</v>
          </cell>
          <cell r="BS2800">
            <v>2.0278499999999999</v>
          </cell>
          <cell r="BT2800">
            <v>6.1075000000000004E-2</v>
          </cell>
          <cell r="BU2800">
            <v>0.15937499999999999</v>
          </cell>
          <cell r="BV2800">
            <v>0.911825</v>
          </cell>
          <cell r="BW2800">
            <v>0.13167499999999999</v>
          </cell>
          <cell r="BX2800">
            <v>2.4551499999999997</v>
          </cell>
          <cell r="BY2800">
            <v>6.0406250000000004</v>
          </cell>
          <cell r="CA2800">
            <v>0.11032500000000001</v>
          </cell>
          <cell r="CR2800">
            <v>100.1369</v>
          </cell>
          <cell r="CT2800">
            <v>75.430435733480863</v>
          </cell>
          <cell r="CU2800">
            <v>0.40741724579051281</v>
          </cell>
          <cell r="CV2800">
            <v>12.280512977733483</v>
          </cell>
          <cell r="CW2800">
            <v>2.0250776686715888</v>
          </cell>
          <cell r="CX2800">
            <v>6.0991502632895579E-2</v>
          </cell>
          <cell r="CY2800">
            <v>0.15915711391105575</v>
          </cell>
          <cell r="CZ2800">
            <v>0.91057841814555884</v>
          </cell>
          <cell r="DA2800">
            <v>0.13149498336776952</v>
          </cell>
          <cell r="DB2800">
            <v>2.4517934947057478</v>
          </cell>
          <cell r="DC2800">
            <v>6.0323666900013881</v>
          </cell>
          <cell r="DD2800">
            <v>0.11017417155913556</v>
          </cell>
          <cell r="DE2800">
            <v>7.2866303192401324E-2</v>
          </cell>
          <cell r="DF2800">
            <v>1.489840562191754E-2</v>
          </cell>
          <cell r="DH2800">
            <v>0.1629228356719549</v>
          </cell>
          <cell r="DJ2800">
            <v>1.1389549922400414E-2</v>
          </cell>
          <cell r="EA2800">
            <v>7.1837735155340408</v>
          </cell>
        </row>
        <row r="2801">
          <cell r="D2801" t="str">
            <v>A5</v>
          </cell>
          <cell r="E2801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1" t="str">
            <v>IBR2-12</v>
          </cell>
          <cell r="J2801">
            <v>950</v>
          </cell>
          <cell r="K2801">
            <v>1223</v>
          </cell>
          <cell r="L2801">
            <v>8.1766148814390842</v>
          </cell>
          <cell r="M2801">
            <v>0.20399999999999999</v>
          </cell>
          <cell r="O2801">
            <v>8.0648452522335212E-2</v>
          </cell>
          <cell r="P2801">
            <v>0.76263011997641106</v>
          </cell>
          <cell r="Q2801">
            <v>2.1935514490142177E-2</v>
          </cell>
          <cell r="R2801">
            <v>39.403766911122915</v>
          </cell>
          <cell r="T2801">
            <v>51.295974999999999</v>
          </cell>
          <cell r="U2801">
            <v>3.096225</v>
          </cell>
          <cell r="V2801">
            <v>0.72654510268812844</v>
          </cell>
          <cell r="W2801">
            <v>8.0561359526833733</v>
          </cell>
          <cell r="X2801">
            <v>8.7093000000000007</v>
          </cell>
          <cell r="Y2801">
            <v>0.54275000000000007</v>
          </cell>
          <cell r="AB2801">
            <v>15.702375</v>
          </cell>
          <cell r="AC2801">
            <v>0.24435000000000001</v>
          </cell>
          <cell r="AD2801">
            <v>18.622199999999999</v>
          </cell>
          <cell r="AF2801">
            <v>0.30235000000000001</v>
          </cell>
          <cell r="AG2801">
            <v>9.0800000000000006E-2</v>
          </cell>
          <cell r="AJ2801">
            <v>98.679706055371497</v>
          </cell>
          <cell r="AK2801">
            <v>1.9193515474776648</v>
          </cell>
          <cell r="AL2801">
            <v>0.13658132499555159</v>
          </cell>
          <cell r="AM2801">
            <v>8.0648452522335212E-2</v>
          </cell>
          <cell r="AN2801">
            <v>5.5932872473216377E-2</v>
          </cell>
          <cell r="AO2801">
            <v>2.0439437569709895E-2</v>
          </cell>
          <cell r="AP2801">
            <v>0.25210035447365226</v>
          </cell>
          <cell r="AQ2801">
            <v>0.27253979204336215</v>
          </cell>
          <cell r="AR2801">
            <v>1.5273075372281293E-2</v>
          </cell>
          <cell r="AS2801">
            <v>0</v>
          </cell>
          <cell r="AT2801">
            <v>0.8756252237382447</v>
          </cell>
          <cell r="AU2801">
            <v>7.744521707528527E-3</v>
          </cell>
          <cell r="AV2801">
            <v>0.74661450640021265</v>
          </cell>
          <cell r="AW2801">
            <v>2.1935514490142177E-2</v>
          </cell>
          <cell r="AX2801">
            <v>4.3344937750122879E-3</v>
          </cell>
          <cell r="AY2801">
            <v>39.403766911122915</v>
          </cell>
          <cell r="AZ2801">
            <v>46.212512510688896</v>
          </cell>
          <cell r="BA2801">
            <v>13.304996783127635</v>
          </cell>
          <cell r="BB2801">
            <v>41.715612399970375</v>
          </cell>
          <cell r="BC2801">
            <v>42.286665567758519</v>
          </cell>
          <cell r="BD2801">
            <v>15.997722032271106</v>
          </cell>
          <cell r="BE2801">
            <v>0.76263011997641106</v>
          </cell>
          <cell r="BG2801">
            <v>-9.7899999999999991</v>
          </cell>
          <cell r="BO2801">
            <v>1.5</v>
          </cell>
          <cell r="BP2801">
            <v>73.509233333333327</v>
          </cell>
          <cell r="BQ2801">
            <v>0.39065</v>
          </cell>
          <cell r="BR2801">
            <v>13.380049999999999</v>
          </cell>
          <cell r="BS2801">
            <v>2.3074166666666667</v>
          </cell>
          <cell r="BT2801">
            <v>1.2366666666666665E-2</v>
          </cell>
          <cell r="BU2801">
            <v>0.51818333333333333</v>
          </cell>
          <cell r="BV2801">
            <v>1.3341499999999999</v>
          </cell>
          <cell r="BW2801">
            <v>0.15723333333333334</v>
          </cell>
          <cell r="BX2801">
            <v>2.5911833333333338</v>
          </cell>
          <cell r="BY2801">
            <v>5.9912333333333336</v>
          </cell>
          <cell r="CA2801">
            <v>0.11053333333333332</v>
          </cell>
          <cell r="CR2801">
            <v>100.30223333333333</v>
          </cell>
          <cell r="CT2801">
            <v>73.287733373833134</v>
          </cell>
          <cell r="CU2801">
            <v>0.38947288312290818</v>
          </cell>
          <cell r="CV2801">
            <v>13.339732880657026</v>
          </cell>
          <cell r="CW2801">
            <v>2.3004638979457752</v>
          </cell>
          <cell r="CX2801">
            <v>1.2329403100695328E-2</v>
          </cell>
          <cell r="CY2801">
            <v>0.51662192965460729</v>
          </cell>
          <cell r="CZ2801">
            <v>1.3301299040533161</v>
          </cell>
          <cell r="DA2801">
            <v>0.15675955370884065</v>
          </cell>
          <cell r="DB2801">
            <v>2.5833755114126742</v>
          </cell>
          <cell r="DC2801">
            <v>5.973180391131204</v>
          </cell>
          <cell r="DD2801">
            <v>0.11020027137979976</v>
          </cell>
          <cell r="DE2801">
            <v>0.18338877878444698</v>
          </cell>
          <cell r="DF2801">
            <v>2.7877038850736318E-2</v>
          </cell>
          <cell r="DH2801">
            <v>0.11668414045063065</v>
          </cell>
          <cell r="DJ2801">
            <v>1.5155477169419763E-2</v>
          </cell>
          <cell r="EA2801">
            <v>1.3893510815307821</v>
          </cell>
        </row>
        <row r="2802">
          <cell r="D2802" t="str">
            <v>A5</v>
          </cell>
          <cell r="E2802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2" t="str">
            <v>IBR2-13</v>
          </cell>
          <cell r="J2802">
            <v>950</v>
          </cell>
          <cell r="K2802">
            <v>1223</v>
          </cell>
          <cell r="L2802">
            <v>8.1766148814390842</v>
          </cell>
          <cell r="M2802">
            <v>0.20399999999999999</v>
          </cell>
          <cell r="O2802">
            <v>8.1925165918438125E-2</v>
          </cell>
          <cell r="P2802">
            <v>0.64154580592654853</v>
          </cell>
          <cell r="Q2802">
            <v>2.9203070168779363E-2</v>
          </cell>
          <cell r="R2802">
            <v>40.199353364722292</v>
          </cell>
          <cell r="T2802">
            <v>51.284399999999998</v>
          </cell>
          <cell r="U2802">
            <v>2.5480999999999998</v>
          </cell>
          <cell r="V2802">
            <v>1.9756028287011815</v>
          </cell>
          <cell r="W2802">
            <v>11.239933056997637</v>
          </cell>
          <cell r="X2802">
            <v>13.016</v>
          </cell>
          <cell r="Y2802">
            <v>0.59509999999999996</v>
          </cell>
          <cell r="AB2802">
            <v>13.072699999999999</v>
          </cell>
          <cell r="AC2802">
            <v>0.505</v>
          </cell>
          <cell r="AD2802">
            <v>19.0519</v>
          </cell>
          <cell r="AF2802">
            <v>0.4027</v>
          </cell>
          <cell r="AG2802">
            <v>0.17460000000000001</v>
          </cell>
          <cell r="AJ2802">
            <v>100.85003588569882</v>
          </cell>
          <cell r="AK2802">
            <v>1.9180748340815619</v>
          </cell>
          <cell r="AL2802">
            <v>0.11235290516311316</v>
          </cell>
          <cell r="AM2802">
            <v>8.1925165918438125E-2</v>
          </cell>
          <cell r="AN2802">
            <v>3.0427739244675039E-2</v>
          </cell>
          <cell r="AO2802">
            <v>5.5553961176855182E-2</v>
          </cell>
          <cell r="AP2802">
            <v>0.35157616504214589</v>
          </cell>
          <cell r="AQ2802">
            <v>0.40713012621900108</v>
          </cell>
          <cell r="AR2802">
            <v>1.6738850992880083E-2</v>
          </cell>
          <cell r="AS2802">
            <v>0</v>
          </cell>
          <cell r="AT2802">
            <v>0.72866388303054708</v>
          </cell>
          <cell r="AU2802">
            <v>1.5998625276645254E-2</v>
          </cell>
          <cell r="AV2802">
            <v>0.76350653874740015</v>
          </cell>
          <cell r="AW2802">
            <v>2.9203070168779363E-2</v>
          </cell>
          <cell r="AX2802">
            <v>8.3311663200715726E-3</v>
          </cell>
          <cell r="AY2802">
            <v>40.199353364722292</v>
          </cell>
          <cell r="AZ2802">
            <v>38.364854040557972</v>
          </cell>
          <cell r="BA2802">
            <v>18.51082312448797</v>
          </cell>
          <cell r="BB2802">
            <v>42.59165798557882</v>
          </cell>
          <cell r="BC2802">
            <v>35.133547794123366</v>
          </cell>
          <cell r="BD2802">
            <v>22.274794220297792</v>
          </cell>
          <cell r="BE2802">
            <v>0.64154580592654853</v>
          </cell>
          <cell r="BG2802">
            <v>-10.130000000000001</v>
          </cell>
          <cell r="BO2802">
            <v>1.19</v>
          </cell>
          <cell r="BP2802">
            <v>74.580449999999999</v>
          </cell>
          <cell r="BQ2802">
            <v>0.40304999999999996</v>
          </cell>
          <cell r="BR2802">
            <v>12.799299999999999</v>
          </cell>
          <cell r="BS2802">
            <v>2.0713499999999998</v>
          </cell>
          <cell r="BT2802">
            <v>6.5475000000000005E-2</v>
          </cell>
          <cell r="BU2802">
            <v>0.41694999999999999</v>
          </cell>
          <cell r="BV2802">
            <v>1.0431250000000001</v>
          </cell>
          <cell r="BW2802">
            <v>0.141425</v>
          </cell>
          <cell r="BX2802">
            <v>2.6632999999999996</v>
          </cell>
          <cell r="BY2802">
            <v>5.902425</v>
          </cell>
          <cell r="CA2802">
            <v>0.10059999999999999</v>
          </cell>
          <cell r="CR2802">
            <v>100.18745</v>
          </cell>
          <cell r="CT2802">
            <v>74.440910513242926</v>
          </cell>
          <cell r="CU2802">
            <v>0.40229589634230634</v>
          </cell>
          <cell r="CV2802">
            <v>12.775352601548397</v>
          </cell>
          <cell r="CW2802">
            <v>2.0674745190141079</v>
          </cell>
          <cell r="CX2802">
            <v>6.5352496744851774E-2</v>
          </cell>
          <cell r="CY2802">
            <v>0.41616988954205342</v>
          </cell>
          <cell r="CZ2802">
            <v>1.0411733206105158</v>
          </cell>
          <cell r="DA2802">
            <v>0.14116039483987267</v>
          </cell>
          <cell r="DB2802">
            <v>2.6583169848119694</v>
          </cell>
          <cell r="DC2802">
            <v>5.8913816051810874</v>
          </cell>
          <cell r="DD2802">
            <v>0.10041177812191046</v>
          </cell>
          <cell r="DE2802">
            <v>0.16756420045814413</v>
          </cell>
          <cell r="DF2802">
            <v>2.2020686887711319E-2</v>
          </cell>
          <cell r="DH2802">
            <v>0.1512033942852852</v>
          </cell>
          <cell r="DJ2802">
            <v>2.9581062021118439E-2</v>
          </cell>
          <cell r="EA2802">
            <v>1.4764917504031758</v>
          </cell>
        </row>
        <row r="2803">
          <cell r="D2803" t="str">
            <v>A5</v>
          </cell>
          <cell r="E2803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3" t="str">
            <v>IBR2-14</v>
          </cell>
          <cell r="J2803">
            <v>930</v>
          </cell>
          <cell r="K2803">
            <v>1203</v>
          </cell>
          <cell r="L2803">
            <v>8.3125519534497094</v>
          </cell>
          <cell r="M2803">
            <v>0.20699999999999999</v>
          </cell>
          <cell r="O2803">
            <v>7.3838302501092468E-2</v>
          </cell>
          <cell r="P2803">
            <v>0.40118496702883238</v>
          </cell>
          <cell r="Q2803">
            <v>3.4901404735473159E-2</v>
          </cell>
          <cell r="R2803">
            <v>27.584263850139337</v>
          </cell>
          <cell r="T2803">
            <v>49.661472451813552</v>
          </cell>
          <cell r="U2803">
            <v>6.6271163710731891</v>
          </cell>
          <cell r="V2803">
            <v>0</v>
          </cell>
          <cell r="W2803">
            <v>22.126837748344371</v>
          </cell>
          <cell r="X2803">
            <v>22.126837748344371</v>
          </cell>
          <cell r="Y2803">
            <v>0.92990209409844971</v>
          </cell>
          <cell r="AB2803">
            <v>8.3188838129005873</v>
          </cell>
          <cell r="AC2803">
            <v>0.52465000000000006</v>
          </cell>
          <cell r="AD2803">
            <v>10.985917607995596</v>
          </cell>
          <cell r="AF2803">
            <v>0.46409099618526717</v>
          </cell>
          <cell r="AG2803">
            <v>0.73514160351017166</v>
          </cell>
          <cell r="AJ2803">
            <v>100.37401268592119</v>
          </cell>
          <cell r="AK2803">
            <v>1.9261616974989075</v>
          </cell>
          <cell r="AL2803">
            <v>0.30302978490967203</v>
          </cell>
          <cell r="AM2803">
            <v>7.3838302501092468E-2</v>
          </cell>
          <cell r="AN2803">
            <v>0.22919148240857956</v>
          </cell>
          <cell r="AO2803">
            <v>0</v>
          </cell>
          <cell r="AP2803">
            <v>0.71774129371425932</v>
          </cell>
          <cell r="AQ2803">
            <v>0.71774129371425932</v>
          </cell>
          <cell r="AR2803">
            <v>2.7124753537779191E-2</v>
          </cell>
          <cell r="AS2803">
            <v>0</v>
          </cell>
          <cell r="AT2803">
            <v>0.48086137020519826</v>
          </cell>
          <cell r="AU2803">
            <v>1.7236689065775218E-2</v>
          </cell>
          <cell r="AV2803">
            <v>0.45656612624378912</v>
          </cell>
          <cell r="AW2803">
            <v>3.4901404735473159E-2</v>
          </cell>
          <cell r="AX2803">
            <v>3.6376880089146295E-2</v>
          </cell>
          <cell r="AY2803">
            <v>27.584263850139337</v>
          </cell>
          <cell r="AZ2803">
            <v>29.052104719650476</v>
          </cell>
          <cell r="BA2803">
            <v>43.363631430210184</v>
          </cell>
          <cell r="BB2803">
            <v>27.057911431899349</v>
          </cell>
          <cell r="BC2803">
            <v>24.631646956488382</v>
          </cell>
          <cell r="BD2803">
            <v>48.310441611612262</v>
          </cell>
          <cell r="BE2803">
            <v>0.40118496702883238</v>
          </cell>
          <cell r="BG2803">
            <v>-12.34</v>
          </cell>
          <cell r="BO2803">
            <v>0.49</v>
          </cell>
          <cell r="BP2803">
            <v>71.81737045554631</v>
          </cell>
          <cell r="BQ2803">
            <v>0.51448756015153063</v>
          </cell>
          <cell r="BR2803">
            <v>12.252493429751391</v>
          </cell>
          <cell r="BS2803">
            <v>2.7395423974680213</v>
          </cell>
          <cell r="BT2803">
            <v>0.05</v>
          </cell>
          <cell r="BU2803">
            <v>0.19915678007647805</v>
          </cell>
          <cell r="BV2803">
            <v>1.0133553391648789</v>
          </cell>
          <cell r="BW2803">
            <v>0.23</v>
          </cell>
          <cell r="BX2803">
            <v>2.8127266647804725</v>
          </cell>
          <cell r="BY2803">
            <v>6.2387675750168174</v>
          </cell>
          <cell r="CA2803">
            <v>0.12572118522386111</v>
          </cell>
          <cell r="CR2803">
            <v>97.993621387179786</v>
          </cell>
          <cell r="CT2803">
            <v>73.287801225133578</v>
          </cell>
          <cell r="CU2803">
            <v>0.52502147881519101</v>
          </cell>
          <cell r="CV2803">
            <v>12.503358133220647</v>
          </cell>
          <cell r="CW2803">
            <v>2.7956333878548016</v>
          </cell>
          <cell r="CX2803">
            <v>5.1023729189930062E-2</v>
          </cell>
          <cell r="CY2803">
            <v>0.2032344322592135</v>
          </cell>
          <cell r="CZ2803">
            <v>1.0341033679743701</v>
          </cell>
          <cell r="DA2803">
            <v>0.23470915427367828</v>
          </cell>
          <cell r="DB2803">
            <v>2.8703160725810806</v>
          </cell>
          <cell r="DC2803">
            <v>6.3665037445314949</v>
          </cell>
          <cell r="DD2803">
            <v>0.12829527416598652</v>
          </cell>
          <cell r="DE2803">
            <v>6.7770386842687408E-2</v>
          </cell>
          <cell r="DF2803">
            <v>4.5330113877953569E-2</v>
          </cell>
          <cell r="DH2803">
            <v>0.16499683456497133</v>
          </cell>
          <cell r="DJ2803">
            <v>0.11783442717982485</v>
          </cell>
          <cell r="EA2803">
            <v>1.8074335826984196</v>
          </cell>
        </row>
        <row r="2804">
          <cell r="D2804" t="str">
            <v>A5</v>
          </cell>
          <cell r="E2804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4" t="str">
            <v>IBR2-15</v>
          </cell>
          <cell r="J2804">
            <v>925</v>
          </cell>
          <cell r="K2804">
            <v>1198</v>
          </cell>
          <cell r="L2804">
            <v>8.3472454090150254</v>
          </cell>
          <cell r="M2804">
            <v>0.2</v>
          </cell>
          <cell r="O2804">
            <v>0.15114182535763776</v>
          </cell>
          <cell r="P2804">
            <v>0.51286453668260912</v>
          </cell>
          <cell r="Q2804">
            <v>1.010425010418466E-2</v>
          </cell>
          <cell r="R2804">
            <v>38.689133107089575</v>
          </cell>
          <cell r="T2804">
            <v>48.153174987881719</v>
          </cell>
          <cell r="U2804">
            <v>4.8085312651478427</v>
          </cell>
          <cell r="V2804">
            <v>1.7104728719680233</v>
          </cell>
          <cell r="W2804">
            <v>15.970767680151155</v>
          </cell>
          <cell r="X2804">
            <v>17.508482792050408</v>
          </cell>
          <cell r="Y2804">
            <v>0.78526417838099849</v>
          </cell>
          <cell r="AB2804">
            <v>10.344158991759572</v>
          </cell>
          <cell r="AC2804">
            <v>0.56228793019873957</v>
          </cell>
          <cell r="AD2804">
            <v>17.702375181774116</v>
          </cell>
          <cell r="AF2804">
            <v>0.13572467280659234</v>
          </cell>
          <cell r="AG2804">
            <v>0</v>
          </cell>
          <cell r="AJ2804">
            <v>100.17275776006875</v>
          </cell>
          <cell r="AK2804">
            <v>1.8488581746423622</v>
          </cell>
          <cell r="AL2804">
            <v>0.21766003003094009</v>
          </cell>
          <cell r="AM2804">
            <v>0.15114182535763776</v>
          </cell>
          <cell r="AN2804">
            <v>6.6518204673302328E-2</v>
          </cell>
          <cell r="AO2804">
            <v>4.9377600784442421E-2</v>
          </cell>
          <cell r="AP2804">
            <v>0.51283764113989283</v>
          </cell>
          <cell r="AQ2804">
            <v>0.56221524192433525</v>
          </cell>
          <cell r="AR2804">
            <v>2.2675135002039805E-2</v>
          </cell>
          <cell r="AS2804">
            <v>0</v>
          </cell>
          <cell r="AT2804">
            <v>0.59190981005946264</v>
          </cell>
          <cell r="AU2804">
            <v>1.8287252072948599E-2</v>
          </cell>
          <cell r="AV2804">
            <v>0.72829010616372625</v>
          </cell>
          <cell r="AW2804">
            <v>1.010425010418466E-2</v>
          </cell>
          <cell r="AX2804">
            <v>0</v>
          </cell>
          <cell r="AY2804">
            <v>38.689133107089575</v>
          </cell>
          <cell r="AZ2804">
            <v>31.444169342641626</v>
          </cell>
          <cell r="BA2804">
            <v>27.243599209250629</v>
          </cell>
          <cell r="BB2804">
            <v>39.96423857603812</v>
          </cell>
          <cell r="BC2804">
            <v>28.074087450382034</v>
          </cell>
          <cell r="BD2804">
            <v>31.961673973579853</v>
          </cell>
          <cell r="BE2804">
            <v>0.51286453668260912</v>
          </cell>
          <cell r="BG2804">
            <v>-10.76</v>
          </cell>
          <cell r="BO2804">
            <v>1.03</v>
          </cell>
          <cell r="BP2804">
            <v>75.642433333333329</v>
          </cell>
          <cell r="BQ2804">
            <v>0.37494999999999995</v>
          </cell>
          <cell r="BR2804">
            <v>11.903100000000002</v>
          </cell>
          <cell r="BS2804">
            <v>1.8697833333333331</v>
          </cell>
          <cell r="BT2804">
            <v>0.12748333333333334</v>
          </cell>
          <cell r="BU2804">
            <v>8.3750000000000005E-2</v>
          </cell>
          <cell r="BV2804">
            <v>0.70460000000000012</v>
          </cell>
          <cell r="BW2804">
            <v>6.8833333333333316E-3</v>
          </cell>
          <cell r="BX2804">
            <v>2.3332000000000002</v>
          </cell>
          <cell r="BY2804">
            <v>6.0170166666666667</v>
          </cell>
          <cell r="CA2804">
            <v>5.4016666666666664E-2</v>
          </cell>
          <cell r="CR2804">
            <v>99.11721666666665</v>
          </cell>
          <cell r="CT2804">
            <v>76.316139493424714</v>
          </cell>
          <cell r="CU2804">
            <v>0.37828947644985328</v>
          </cell>
          <cell r="CV2804">
            <v>12.009114460942124</v>
          </cell>
          <cell r="CW2804">
            <v>1.8864364801742317</v>
          </cell>
          <cell r="CX2804">
            <v>0.1286187582951028</v>
          </cell>
          <cell r="CY2804">
            <v>8.4495915862582247E-2</v>
          </cell>
          <cell r="CZ2804">
            <v>0.71087549034955766</v>
          </cell>
          <cell r="DA2804">
            <v>6.9446394529843695E-3</v>
          </cell>
          <cell r="DB2804">
            <v>2.3539805479471871</v>
          </cell>
          <cell r="DC2804">
            <v>6.0706069732587675</v>
          </cell>
          <cell r="DD2804">
            <v>5.4497763842911252E-2</v>
          </cell>
          <cell r="DE2804">
            <v>4.287103709517797E-2</v>
          </cell>
          <cell r="DF2804">
            <v>4.3312209942015217E-3</v>
          </cell>
          <cell r="DH2804">
            <v>5.8171040976595374E-2</v>
          </cell>
          <cell r="EA2804">
            <v>2.0943170512895017</v>
          </cell>
        </row>
        <row r="2805">
          <cell r="D2805" t="str">
            <v>A5</v>
          </cell>
          <cell r="E2805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5" t="str">
            <v>IBR2-16</v>
          </cell>
          <cell r="J2805">
            <v>925</v>
          </cell>
          <cell r="K2805">
            <v>1198</v>
          </cell>
          <cell r="L2805">
            <v>8.3472454090150254</v>
          </cell>
          <cell r="M2805">
            <v>0.2</v>
          </cell>
          <cell r="O2805">
            <v>6.6249652855240093E-2</v>
          </cell>
          <cell r="P2805">
            <v>0.71504052109748073</v>
          </cell>
          <cell r="Q2805">
            <v>3.5009705598582318E-2</v>
          </cell>
          <cell r="R2805">
            <v>41.120576378789998</v>
          </cell>
          <cell r="T2805">
            <v>52.938200000000002</v>
          </cell>
          <cell r="U2805">
            <v>3.4874999999999998</v>
          </cell>
          <cell r="V2805">
            <v>3.6179326925450846E-2</v>
          </cell>
          <cell r="W2805">
            <v>10.06927478509402</v>
          </cell>
          <cell r="X2805">
            <v>10.101800000000001</v>
          </cell>
          <cell r="Y2805">
            <v>0.49709999999999999</v>
          </cell>
          <cell r="AB2805">
            <v>14.224600000000001</v>
          </cell>
          <cell r="AC2805">
            <v>0.55220000000000002</v>
          </cell>
          <cell r="AD2805">
            <v>19.323799999999999</v>
          </cell>
          <cell r="AF2805">
            <v>0.49430000000000002</v>
          </cell>
          <cell r="AG2805">
            <v>0.23569999999999999</v>
          </cell>
          <cell r="AJ2805">
            <v>101.85885411201946</v>
          </cell>
          <cell r="AK2805">
            <v>1.9337503471447599</v>
          </cell>
          <cell r="AL2805">
            <v>0.15018723470686307</v>
          </cell>
          <cell r="AM2805">
            <v>6.6249652855240093E-2</v>
          </cell>
          <cell r="AN2805">
            <v>8.3937581851622978E-2</v>
          </cell>
          <cell r="AO2805">
            <v>9.9363490813431099E-4</v>
          </cell>
          <cell r="AP2805">
            <v>0.30761312277221597</v>
          </cell>
          <cell r="AQ2805">
            <v>0.30860675768035029</v>
          </cell>
          <cell r="AR2805">
            <v>1.3656217407173588E-2</v>
          </cell>
          <cell r="AS2805">
            <v>0</v>
          </cell>
          <cell r="AT2805">
            <v>0.77437794901866885</v>
          </cell>
          <cell r="AU2805">
            <v>1.7085931326817516E-2</v>
          </cell>
          <cell r="AV2805">
            <v>0.75634156399650099</v>
          </cell>
          <cell r="AW2805">
            <v>3.5009705598582318E-2</v>
          </cell>
          <cell r="AX2805">
            <v>1.0984293120283551E-2</v>
          </cell>
          <cell r="AY2805">
            <v>41.120576378789998</v>
          </cell>
          <cell r="AZ2805">
            <v>42.101173748029311</v>
          </cell>
          <cell r="BA2805">
            <v>16.724228195571612</v>
          </cell>
          <cell r="BB2805">
            <v>42.60992138995622</v>
          </cell>
          <cell r="BC2805">
            <v>37.707585203981594</v>
          </cell>
          <cell r="BD2805">
            <v>19.682493406062186</v>
          </cell>
          <cell r="BE2805">
            <v>0.71504052109748073</v>
          </cell>
          <cell r="BG2805">
            <v>-9.99</v>
          </cell>
          <cell r="BO2805">
            <v>1.75</v>
          </cell>
          <cell r="BP2805">
            <v>73.880775</v>
          </cell>
          <cell r="BQ2805">
            <v>0.45095000000000002</v>
          </cell>
          <cell r="BR2805">
            <v>12.817224999999999</v>
          </cell>
          <cell r="BS2805">
            <v>1.9258249999999999</v>
          </cell>
          <cell r="BT2805">
            <v>9.8712499999999995E-2</v>
          </cell>
          <cell r="BU2805">
            <v>0.27011249999999998</v>
          </cell>
          <cell r="BV2805">
            <v>1.0502750000000001</v>
          </cell>
          <cell r="BW2805">
            <v>0.13679999999999998</v>
          </cell>
          <cell r="BX2805">
            <v>2.7207125000000003</v>
          </cell>
          <cell r="BY2805">
            <v>5.7054125000000004</v>
          </cell>
          <cell r="CA2805">
            <v>7.3537499999999992E-2</v>
          </cell>
          <cell r="CR2805">
            <v>99.130337499999996</v>
          </cell>
          <cell r="CT2805">
            <v>74.528925113364011</v>
          </cell>
          <cell r="CU2805">
            <v>0.45490614818092395</v>
          </cell>
          <cell r="CV2805">
            <v>12.929669486901524</v>
          </cell>
          <cell r="CW2805">
            <v>1.9427201082615095</v>
          </cell>
          <cell r="CX2805">
            <v>9.957849684512575E-2</v>
          </cell>
          <cell r="CY2805">
            <v>0.27248217529774876</v>
          </cell>
          <cell r="CZ2805">
            <v>1.0594889783362234</v>
          </cell>
          <cell r="DA2805">
            <v>0.13800013542776446</v>
          </cell>
          <cell r="DB2805">
            <v>2.7445810925439451</v>
          </cell>
          <cell r="DC2805">
            <v>5.7554656262519028</v>
          </cell>
          <cell r="DD2805">
            <v>7.418263858932185E-2</v>
          </cell>
          <cell r="DE2805">
            <v>0.12300555002134624</v>
          </cell>
          <cell r="DF2805">
            <v>1.5257036667499859E-2</v>
          </cell>
          <cell r="DH2805">
            <v>0.1816803502758928</v>
          </cell>
          <cell r="DJ2805">
            <v>4.1311649245343779E-2</v>
          </cell>
          <cell r="EA2805">
            <v>1.1023395054884133</v>
          </cell>
        </row>
        <row r="2806">
          <cell r="D2806" t="str">
            <v>A5</v>
          </cell>
          <cell r="E2806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6" t="str">
            <v>IBR2-17</v>
          </cell>
          <cell r="J2806">
            <v>925</v>
          </cell>
          <cell r="K2806">
            <v>1198</v>
          </cell>
          <cell r="L2806">
            <v>8.3472454090150254</v>
          </cell>
          <cell r="M2806">
            <v>0.2</v>
          </cell>
          <cell r="O2806">
            <v>0.10014253824337516</v>
          </cell>
          <cell r="P2806">
            <v>0.76656866331288664</v>
          </cell>
          <cell r="Q2806">
            <v>2.4273196351923643E-2</v>
          </cell>
          <cell r="R2806">
            <v>44.257662481517521</v>
          </cell>
          <cell r="T2806">
            <v>51.7455</v>
          </cell>
          <cell r="U2806">
            <v>2.415</v>
          </cell>
          <cell r="V2806">
            <v>3.6117912362728766</v>
          </cell>
          <cell r="W2806">
            <v>4.9626663452573512</v>
          </cell>
          <cell r="X2806">
            <v>8.2096666666666671</v>
          </cell>
          <cell r="Y2806">
            <v>0.52390000000000003</v>
          </cell>
          <cell r="AB2806">
            <v>15.129033333333334</v>
          </cell>
          <cell r="AC2806">
            <v>0.35126666666666667</v>
          </cell>
          <cell r="AD2806">
            <v>21.794699999999995</v>
          </cell>
          <cell r="AF2806">
            <v>0.34096666666666664</v>
          </cell>
          <cell r="AG2806">
            <v>0.18379999999999999</v>
          </cell>
          <cell r="AJ2806">
            <v>101.05862424819689</v>
          </cell>
          <cell r="AK2806">
            <v>1.8998574617566248</v>
          </cell>
          <cell r="AL2806">
            <v>0.10453293314493363</v>
          </cell>
          <cell r="AM2806">
            <v>0.10014253824337516</v>
          </cell>
          <cell r="AN2806">
            <v>4.3903949015584726E-3</v>
          </cell>
          <cell r="AO2806">
            <v>9.9702533541766059E-2</v>
          </cell>
          <cell r="AP2806">
            <v>0.15238384932769505</v>
          </cell>
          <cell r="AQ2806">
            <v>0.25208638286946111</v>
          </cell>
          <cell r="AR2806">
            <v>1.4466126360310265E-2</v>
          </cell>
          <cell r="AS2806">
            <v>0</v>
          </cell>
          <cell r="AT2806">
            <v>0.82783024892086565</v>
          </cell>
          <cell r="AU2806">
            <v>1.0924369738686509E-2</v>
          </cell>
          <cell r="AV2806">
            <v>0.85741983428854729</v>
          </cell>
          <cell r="AW2806">
            <v>2.4273196351923643E-2</v>
          </cell>
          <cell r="AX2806">
            <v>8.6094465686471014E-3</v>
          </cell>
          <cell r="AY2806">
            <v>44.257662481517521</v>
          </cell>
          <cell r="AZ2806">
            <v>42.730329161478885</v>
          </cell>
          <cell r="BA2806">
            <v>7.8656367644860676</v>
          </cell>
          <cell r="BB2806">
            <v>49.107277211609436</v>
          </cell>
          <cell r="BC2806">
            <v>40.980438260875097</v>
          </cell>
          <cell r="BD2806">
            <v>9.9122845275154603</v>
          </cell>
          <cell r="BE2806">
            <v>0.76656866331288664</v>
          </cell>
          <cell r="BG2806">
            <v>-9.5500000000000007</v>
          </cell>
          <cell r="BO2806">
            <v>2.42</v>
          </cell>
          <cell r="BP2806">
            <v>71.638410000000007</v>
          </cell>
          <cell r="BQ2806">
            <v>0.49197000000000007</v>
          </cell>
          <cell r="BR2806">
            <v>13.360110000000001</v>
          </cell>
          <cell r="BS2806">
            <v>1.9441999999999999</v>
          </cell>
          <cell r="BT2806">
            <v>2.257E-2</v>
          </cell>
          <cell r="BU2806">
            <v>0.40143000000000006</v>
          </cell>
          <cell r="BV2806">
            <v>1.78555</v>
          </cell>
          <cell r="BW2806">
            <v>0.10929000000000003</v>
          </cell>
          <cell r="BX2806">
            <v>2.7734300000000003</v>
          </cell>
          <cell r="BY2806">
            <v>5.2977499999999988</v>
          </cell>
          <cell r="CA2806">
            <v>6.5299999999999997E-2</v>
          </cell>
          <cell r="CR2806">
            <v>97.890010000000004</v>
          </cell>
          <cell r="CT2806">
            <v>73.182554583455456</v>
          </cell>
          <cell r="CU2806">
            <v>0.50257426677145101</v>
          </cell>
          <cell r="CV2806">
            <v>13.648083190511473</v>
          </cell>
          <cell r="CW2806">
            <v>1.9861066517410713</v>
          </cell>
          <cell r="CX2806">
            <v>2.3056489625447991E-2</v>
          </cell>
          <cell r="CY2806">
            <v>0.41008270404712399</v>
          </cell>
          <cell r="CZ2806">
            <v>1.8240369982595772</v>
          </cell>
          <cell r="DA2806">
            <v>0.11164571338791365</v>
          </cell>
          <cell r="DB2806">
            <v>2.8332104573285877</v>
          </cell>
          <cell r="DC2806">
            <v>5.4119414228275167</v>
          </cell>
          <cell r="DD2806">
            <v>6.6707522044384293E-2</v>
          </cell>
          <cell r="DE2806">
            <v>0.17113952328372339</v>
          </cell>
          <cell r="DF2806">
            <v>2.6480872444454108E-2</v>
          </cell>
          <cell r="DH2806">
            <v>0.12294042635533134</v>
          </cell>
          <cell r="DJ2806">
            <v>3.4693973856826016E-2</v>
          </cell>
          <cell r="EA2806">
            <v>1.064902331442974</v>
          </cell>
        </row>
        <row r="2807">
          <cell r="D2807" t="str">
            <v>A5</v>
          </cell>
          <cell r="E2807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7" t="str">
            <v>IBR2-18</v>
          </cell>
          <cell r="J2807">
            <v>925</v>
          </cell>
          <cell r="K2807">
            <v>1198</v>
          </cell>
          <cell r="L2807">
            <v>8.3472454090150254</v>
          </cell>
          <cell r="M2807">
            <v>0.2</v>
          </cell>
          <cell r="O2807">
            <v>0.15526533265599962</v>
          </cell>
          <cell r="P2807">
            <v>0.56106090927155228</v>
          </cell>
          <cell r="Q2807">
            <v>5.0873383984401915E-2</v>
          </cell>
          <cell r="R2807">
            <v>41.967446406459153</v>
          </cell>
          <cell r="T2807">
            <v>48.787300000000002</v>
          </cell>
          <cell r="U2807">
            <v>7.0926</v>
          </cell>
          <cell r="V2807">
            <v>0.45302743229468856</v>
          </cell>
          <cell r="W2807">
            <v>13.403728338367074</v>
          </cell>
          <cell r="X2807">
            <v>13.811</v>
          </cell>
          <cell r="Y2807">
            <v>1.0885</v>
          </cell>
          <cell r="AB2807">
            <v>9.9065999999999992</v>
          </cell>
          <cell r="AC2807">
            <v>0.41089999999999999</v>
          </cell>
          <cell r="AD2807">
            <v>17.760000000000002</v>
          </cell>
          <cell r="AF2807">
            <v>0.69389999999999996</v>
          </cell>
          <cell r="AG2807">
            <v>0.61260000000000003</v>
          </cell>
          <cell r="AJ2807">
            <v>100.20915577066177</v>
          </cell>
          <cell r="AK2807">
            <v>1.8447346673440004</v>
          </cell>
          <cell r="AL2807">
            <v>0.31616963915210256</v>
          </cell>
          <cell r="AM2807">
            <v>0.15526533265599962</v>
          </cell>
          <cell r="AN2807">
            <v>0.16090430649610293</v>
          </cell>
          <cell r="AO2807">
            <v>1.2879136599474705E-2</v>
          </cell>
          <cell r="AP2807">
            <v>0.42386560243337068</v>
          </cell>
          <cell r="AQ2807">
            <v>0.43674473903284539</v>
          </cell>
          <cell r="AR2807">
            <v>3.0953586986100817E-2</v>
          </cell>
          <cell r="AS2807">
            <v>0</v>
          </cell>
          <cell r="AT2807">
            <v>0.55825604412374086</v>
          </cell>
          <cell r="AU2807">
            <v>1.316055748675082E-2</v>
          </cell>
          <cell r="AV2807">
            <v>0.71955548146267734</v>
          </cell>
          <cell r="AW2807">
            <v>5.0873383984401915E-2</v>
          </cell>
          <cell r="AX2807">
            <v>2.9551900427379863E-2</v>
          </cell>
          <cell r="AY2807">
            <v>41.967446406459153</v>
          </cell>
          <cell r="AZ2807">
            <v>32.559797286542121</v>
          </cell>
          <cell r="BA2807">
            <v>24.721591888236738</v>
          </cell>
          <cell r="BB2807">
            <v>42.742101171056788</v>
          </cell>
          <cell r="BC2807">
            <v>28.662099118972538</v>
          </cell>
          <cell r="BD2807">
            <v>28.595799709970677</v>
          </cell>
          <cell r="BE2807">
            <v>0.56106090927155228</v>
          </cell>
          <cell r="BG2807">
            <v>-11.11</v>
          </cell>
          <cell r="BO2807">
            <v>0.82</v>
          </cell>
          <cell r="BP2807">
            <v>75.545966666666672</v>
          </cell>
          <cell r="BQ2807">
            <v>0.41431666666666667</v>
          </cell>
          <cell r="BR2807">
            <v>12.054266666666665</v>
          </cell>
          <cell r="BS2807">
            <v>2.0726833333333334</v>
          </cell>
          <cell r="BU2807">
            <v>0.16241666666666668</v>
          </cell>
          <cell r="BV2807">
            <v>0.7639999999999999</v>
          </cell>
          <cell r="BW2807">
            <v>0.1043</v>
          </cell>
          <cell r="BX2807">
            <v>2.4398833333333334</v>
          </cell>
          <cell r="BY2807">
            <v>6.1328500000000012</v>
          </cell>
          <cell r="CA2807">
            <v>0.12038333333333334</v>
          </cell>
          <cell r="CR2807">
            <v>99.811066666666662</v>
          </cell>
          <cell r="CT2807">
            <v>75.688968357550209</v>
          </cell>
          <cell r="CU2807">
            <v>0.41510093069172022</v>
          </cell>
          <cell r="CV2807">
            <v>12.077084304612848</v>
          </cell>
          <cell r="CW2807">
            <v>2.0766067356592393</v>
          </cell>
          <cell r="CX2807">
            <v>0</v>
          </cell>
          <cell r="CY2807">
            <v>0.16272410674567819</v>
          </cell>
          <cell r="CZ2807">
            <v>0.76544618298839273</v>
          </cell>
          <cell r="DA2807">
            <v>0.104497430478651</v>
          </cell>
          <cell r="DB2807">
            <v>2.4445018120903095</v>
          </cell>
          <cell r="DC2807">
            <v>6.1444589310737765</v>
          </cell>
          <cell r="DD2807">
            <v>0.12061120810918764</v>
          </cell>
          <cell r="DE2807">
            <v>7.2666398222301753E-2</v>
          </cell>
          <cell r="DF2807">
            <v>1.4916600712409663E-2</v>
          </cell>
          <cell r="DH2807">
            <v>0.28439884420703171</v>
          </cell>
          <cell r="DJ2807">
            <v>9.9888306415451197E-2</v>
          </cell>
          <cell r="EA2807">
            <v>2.6272175067380026</v>
          </cell>
        </row>
        <row r="2808">
          <cell r="D2808" t="str">
            <v>A5</v>
          </cell>
          <cell r="E2808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8" t="str">
            <v>IBR2-20</v>
          </cell>
          <cell r="J2808">
            <v>875</v>
          </cell>
          <cell r="K2808">
            <v>1148</v>
          </cell>
          <cell r="L2808">
            <v>8.7108013937282234</v>
          </cell>
          <cell r="M2808">
            <v>0.2</v>
          </cell>
          <cell r="O2808">
            <v>0</v>
          </cell>
          <cell r="P2808">
            <v>0.56027715620137974</v>
          </cell>
          <cell r="Q2808">
            <v>3.2928756852260314E-2</v>
          </cell>
          <cell r="R2808">
            <v>33.704487504973415</v>
          </cell>
          <cell r="T2808">
            <v>53.9236</v>
          </cell>
          <cell r="U2808">
            <v>3.4929000000000001</v>
          </cell>
          <cell r="V2808">
            <v>0</v>
          </cell>
          <cell r="W2808">
            <v>14.9796</v>
          </cell>
          <cell r="X2808">
            <v>14.9796</v>
          </cell>
          <cell r="Y2808">
            <v>0.434</v>
          </cell>
          <cell r="AB2808">
            <v>10.710699999999999</v>
          </cell>
          <cell r="AC2808">
            <v>0.64549999999999996</v>
          </cell>
          <cell r="AD2808">
            <v>13.517799999999999</v>
          </cell>
          <cell r="AF2808">
            <v>0.44069999999999998</v>
          </cell>
          <cell r="AG2808">
            <v>0.82730000000000004</v>
          </cell>
          <cell r="AJ2808">
            <v>98.972099999999998</v>
          </cell>
          <cell r="AK2808">
            <v>2.0779952440652192</v>
          </cell>
          <cell r="AL2808">
            <v>0.15868628513325614</v>
          </cell>
          <cell r="AM2808">
            <v>0</v>
          </cell>
          <cell r="AN2808">
            <v>0.15868628513325614</v>
          </cell>
          <cell r="AO2808">
            <v>0</v>
          </cell>
          <cell r="AP2808">
            <v>0.48277116082996258</v>
          </cell>
          <cell r="AQ2808">
            <v>0.48277116082996258</v>
          </cell>
          <cell r="AR2808">
            <v>1.2577977832116709E-2</v>
          </cell>
          <cell r="AS2808">
            <v>0</v>
          </cell>
          <cell r="AT2808">
            <v>0.61512758980000726</v>
          </cell>
          <cell r="AU2808">
            <v>2.1070407613282719E-2</v>
          </cell>
          <cell r="AV2808">
            <v>0.55816922337103514</v>
          </cell>
          <cell r="AW2808">
            <v>3.2928756852260314E-2</v>
          </cell>
          <cell r="AX2808">
            <v>4.067335450285995E-2</v>
          </cell>
          <cell r="AY2808">
            <v>33.704487504973415</v>
          </cell>
          <cell r="AZ2808">
            <v>37.143861209626529</v>
          </cell>
          <cell r="BA2808">
            <v>29.151651285400053</v>
          </cell>
          <cell r="BB2808">
            <v>34.073069456390776</v>
          </cell>
          <cell r="BC2808">
            <v>32.455892506047491</v>
          </cell>
          <cell r="BD2808">
            <v>33.47103803756174</v>
          </cell>
          <cell r="BE2808">
            <v>0.56027715620137974</v>
          </cell>
          <cell r="BG2808">
            <v>-11.24</v>
          </cell>
          <cell r="BO2808">
            <v>1.3606166666666724</v>
          </cell>
          <cell r="BP2808">
            <v>75</v>
          </cell>
          <cell r="BQ2808">
            <v>0.35</v>
          </cell>
          <cell r="BR2808">
            <v>12.12</v>
          </cell>
          <cell r="BS2808">
            <v>1.45</v>
          </cell>
          <cell r="BT2808">
            <v>0.01</v>
          </cell>
          <cell r="BU2808">
            <v>0.05</v>
          </cell>
          <cell r="BV2808">
            <v>0.73</v>
          </cell>
          <cell r="BW2808">
            <v>0.08</v>
          </cell>
          <cell r="BX2808">
            <v>2.2999999999999998</v>
          </cell>
          <cell r="BY2808">
            <v>6.05</v>
          </cell>
          <cell r="CA2808">
            <v>0.08</v>
          </cell>
          <cell r="CR2808">
            <v>98.22</v>
          </cell>
          <cell r="CT2808">
            <v>76.359193646915088</v>
          </cell>
          <cell r="CU2808">
            <v>0.35634290368560373</v>
          </cell>
          <cell r="CV2808">
            <v>12.339645693341479</v>
          </cell>
          <cell r="CW2808">
            <v>1.4762777438403585</v>
          </cell>
          <cell r="CX2808">
            <v>1.0181225819588679E-2</v>
          </cell>
          <cell r="CY2808">
            <v>5.0906129097943391E-2</v>
          </cell>
          <cell r="CZ2808">
            <v>0.74322948482997353</v>
          </cell>
          <cell r="DA2808">
            <v>8.1449806556709428E-2</v>
          </cell>
          <cell r="DB2808">
            <v>2.341681938505396</v>
          </cell>
          <cell r="DC2808">
            <v>6.1596416208511506</v>
          </cell>
          <cell r="DD2808">
            <v>8.1449806556709428E-2</v>
          </cell>
          <cell r="DE2808">
            <v>3.3333333333333333E-2</v>
          </cell>
          <cell r="DF2808">
            <v>-7.1886014104602042E-3</v>
          </cell>
          <cell r="DH2808">
            <v>0.19160869565217392</v>
          </cell>
          <cell r="DJ2808">
            <v>0.13674380165289257</v>
          </cell>
          <cell r="EA2808">
            <v>1.24</v>
          </cell>
        </row>
        <row r="2809">
          <cell r="D2809" t="str">
            <v>A5</v>
          </cell>
          <cell r="E2809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9" t="str">
            <v>IBR2-21</v>
          </cell>
          <cell r="J2809">
            <v>875</v>
          </cell>
          <cell r="K2809">
            <v>1148</v>
          </cell>
          <cell r="L2809">
            <v>8.7108013937282234</v>
          </cell>
          <cell r="M2809">
            <v>0.2</v>
          </cell>
          <cell r="O2809">
            <v>0</v>
          </cell>
          <cell r="P2809">
            <v>0.52432617154731476</v>
          </cell>
          <cell r="Q2809">
            <v>5.0822573467991468E-2</v>
          </cell>
          <cell r="R2809">
            <v>33.736864888881101</v>
          </cell>
          <cell r="T2809">
            <v>52.733800000000002</v>
          </cell>
          <cell r="U2809">
            <v>3.3502999999999998</v>
          </cell>
          <cell r="V2809">
            <v>0</v>
          </cell>
          <cell r="W2809">
            <v>16.224299999999999</v>
          </cell>
          <cell r="X2809">
            <v>16.224299999999999</v>
          </cell>
          <cell r="Y2809">
            <v>0.87719999999999998</v>
          </cell>
          <cell r="AB2809">
            <v>10.0358</v>
          </cell>
          <cell r="AC2809">
            <v>0.67390000000000005</v>
          </cell>
          <cell r="AD2809">
            <v>13.5541</v>
          </cell>
          <cell r="AF2809">
            <v>0.67900000000000005</v>
          </cell>
          <cell r="AG2809">
            <v>1.0501</v>
          </cell>
          <cell r="AJ2809">
            <v>99.178500000000014</v>
          </cell>
          <cell r="AK2809">
            <v>2.0356791655990412</v>
          </cell>
          <cell r="AL2809">
            <v>0.15247250373023022</v>
          </cell>
          <cell r="AM2809">
            <v>0</v>
          </cell>
          <cell r="AN2809">
            <v>0.15247250373023022</v>
          </cell>
          <cell r="AO2809">
            <v>0</v>
          </cell>
          <cell r="AP2809">
            <v>0.52379538033048934</v>
          </cell>
          <cell r="AQ2809">
            <v>0.52379538033048934</v>
          </cell>
          <cell r="AR2809">
            <v>2.5466796138338799E-2</v>
          </cell>
          <cell r="AS2809">
            <v>0</v>
          </cell>
          <cell r="AT2809">
            <v>0.57736963863710489</v>
          </cell>
          <cell r="AU2809">
            <v>2.2035694377835577E-2</v>
          </cell>
          <cell r="AV2809">
            <v>0.56064137929746416</v>
          </cell>
          <cell r="AW2809">
            <v>5.0822573467991468E-2</v>
          </cell>
          <cell r="AX2809">
            <v>5.1716868421504227E-2</v>
          </cell>
          <cell r="AY2809">
            <v>33.736864888881101</v>
          </cell>
          <cell r="AZ2809">
            <v>34.743495947535415</v>
          </cell>
          <cell r="BA2809">
            <v>31.51963916358347</v>
          </cell>
          <cell r="BB2809">
            <v>33.884140837044605</v>
          </cell>
          <cell r="BC2809">
            <v>30.161174533547559</v>
          </cell>
          <cell r="BD2809">
            <v>35.954684629407843</v>
          </cell>
          <cell r="BE2809">
            <v>0.52432617154731476</v>
          </cell>
          <cell r="BG2809">
            <v>-10.88</v>
          </cell>
          <cell r="BO2809">
            <v>1.7490749999999764</v>
          </cell>
          <cell r="BP2809">
            <v>74.95</v>
          </cell>
          <cell r="BQ2809">
            <v>0.25</v>
          </cell>
          <cell r="BR2809">
            <v>12.34</v>
          </cell>
          <cell r="BS2809">
            <v>1.2</v>
          </cell>
          <cell r="BT2809">
            <v>0.1</v>
          </cell>
          <cell r="BU2809">
            <v>0.12</v>
          </cell>
          <cell r="BV2809">
            <v>0.65</v>
          </cell>
          <cell r="BW2809">
            <v>0.05</v>
          </cell>
          <cell r="BX2809">
            <v>2.2999999999999998</v>
          </cell>
          <cell r="BY2809">
            <v>5.67</v>
          </cell>
          <cell r="CA2809">
            <v>0.02</v>
          </cell>
          <cell r="CR2809">
            <v>97.65</v>
          </cell>
          <cell r="CT2809">
            <v>76.753712237583201</v>
          </cell>
          <cell r="CU2809">
            <v>0.2560163850486431</v>
          </cell>
          <cell r="CV2809">
            <v>12.636968766001024</v>
          </cell>
          <cell r="CW2809">
            <v>1.2288786482334868</v>
          </cell>
          <cell r="CX2809">
            <v>0.10240655401945724</v>
          </cell>
          <cell r="CY2809">
            <v>0.12288786482334868</v>
          </cell>
          <cell r="CZ2809">
            <v>0.665642601126472</v>
          </cell>
          <cell r="DA2809">
            <v>5.1203277009728619E-2</v>
          </cell>
          <cell r="DB2809">
            <v>2.3553507424475164</v>
          </cell>
          <cell r="DC2809">
            <v>5.8064516129032251</v>
          </cell>
          <cell r="DD2809">
            <v>2.0481310803891449E-2</v>
          </cell>
          <cell r="DE2809">
            <v>9.0909090909090912E-2</v>
          </cell>
          <cell r="DF2809">
            <v>-2.109844492587221E-2</v>
          </cell>
          <cell r="DH2809">
            <v>0.29521739130434788</v>
          </cell>
          <cell r="DJ2809">
            <v>0.18520282186948855</v>
          </cell>
          <cell r="EA2809">
            <v>3.5087999999999999</v>
          </cell>
        </row>
        <row r="2810">
          <cell r="D2810" t="str">
            <v>A5</v>
          </cell>
          <cell r="E2810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0" t="str">
            <v>IBR2-24</v>
          </cell>
          <cell r="J2810">
            <v>900</v>
          </cell>
          <cell r="K2810">
            <v>1173</v>
          </cell>
          <cell r="L2810">
            <v>8.5251491901108274</v>
          </cell>
          <cell r="M2810">
            <v>0.20399999999999999</v>
          </cell>
          <cell r="O2810">
            <v>5.3422957322378339E-2</v>
          </cell>
          <cell r="P2810">
            <v>0.65980544419808118</v>
          </cell>
          <cell r="Q2810">
            <v>2.7467821744018055E-2</v>
          </cell>
          <cell r="R2810">
            <v>42.047093460639061</v>
          </cell>
          <cell r="T2810">
            <v>51.72976666666667</v>
          </cell>
          <cell r="U2810">
            <v>2.7466333333333335</v>
          </cell>
          <cell r="V2810">
            <v>0</v>
          </cell>
          <cell r="W2810">
            <v>11.629133333333334</v>
          </cell>
          <cell r="X2810">
            <v>11.629133333333334</v>
          </cell>
          <cell r="Y2810">
            <v>0.56243333333333334</v>
          </cell>
          <cell r="AB2810">
            <v>12.656966666666667</v>
          </cell>
          <cell r="AC2810">
            <v>0.61143333333333338</v>
          </cell>
          <cell r="AD2810">
            <v>19.358066666666669</v>
          </cell>
          <cell r="AF2810">
            <v>0.37646666666666667</v>
          </cell>
          <cell r="AG2810">
            <v>0.25803333333333334</v>
          </cell>
          <cell r="AJ2810">
            <v>99.928933333333347</v>
          </cell>
          <cell r="AK2810">
            <v>1.9465770426776217</v>
          </cell>
          <cell r="AL2810">
            <v>0.12184826074361164</v>
          </cell>
          <cell r="AM2810">
            <v>5.3422957322378339E-2</v>
          </cell>
          <cell r="AN2810">
            <v>6.8425303421233305E-2</v>
          </cell>
          <cell r="AO2810">
            <v>0</v>
          </cell>
          <cell r="AP2810">
            <v>0.36597705589447932</v>
          </cell>
          <cell r="AQ2810">
            <v>0.36597705589447932</v>
          </cell>
          <cell r="AR2810">
            <v>1.5916865782827007E-2</v>
          </cell>
          <cell r="AS2810">
            <v>0</v>
          </cell>
          <cell r="AT2810">
            <v>0.70981045937537879</v>
          </cell>
          <cell r="AU2810">
            <v>1.9489074190848752E-2</v>
          </cell>
          <cell r="AV2810">
            <v>0.78052579067139916</v>
          </cell>
          <cell r="AW2810">
            <v>2.7467821744018055E-2</v>
          </cell>
          <cell r="AX2810">
            <v>1.2387628919815517E-2</v>
          </cell>
          <cell r="AY2810">
            <v>42.047093460639061</v>
          </cell>
          <cell r="AZ2810">
            <v>38.237643241772929</v>
          </cell>
          <cell r="BA2810">
            <v>19.71526329758801</v>
          </cell>
          <cell r="BB2810">
            <v>43.130138330458387</v>
          </cell>
          <cell r="BC2810">
            <v>33.901503990029326</v>
          </cell>
          <cell r="BD2810">
            <v>22.968357679512291</v>
          </cell>
          <cell r="BE2810">
            <v>0.65980544419808118</v>
          </cell>
          <cell r="BG2810">
            <v>-11.15</v>
          </cell>
          <cell r="BO2810">
            <v>2.4200499999999892</v>
          </cell>
          <cell r="BP2810">
            <v>73.296099999999996</v>
          </cell>
          <cell r="BQ2810">
            <v>0.40125</v>
          </cell>
          <cell r="BR2810">
            <v>12.5861</v>
          </cell>
          <cell r="BS2810">
            <v>1.55345</v>
          </cell>
          <cell r="BT2810">
            <v>5.6349999999999997E-2</v>
          </cell>
          <cell r="BU2810">
            <v>0.21964999999999998</v>
          </cell>
          <cell r="BV2810">
            <v>1.0498499999999999</v>
          </cell>
          <cell r="BW2810">
            <v>0.11677499999999999</v>
          </cell>
          <cell r="BX2810">
            <v>2.4731499999999995</v>
          </cell>
          <cell r="BY2810">
            <v>5.7033000000000005</v>
          </cell>
          <cell r="CA2810">
            <v>0.123975</v>
          </cell>
          <cell r="CR2810">
            <v>97.579950000000011</v>
          </cell>
          <cell r="CT2810">
            <v>75.113893786582167</v>
          </cell>
          <cell r="CU2810">
            <v>0.41120127649173827</v>
          </cell>
          <cell r="CV2810">
            <v>12.898243952779231</v>
          </cell>
          <cell r="CW2810">
            <v>1.5919766304450862</v>
          </cell>
          <cell r="CX2810">
            <v>5.7747518829431653E-2</v>
          </cell>
          <cell r="CY2810">
            <v>0.2250974713555397</v>
          </cell>
          <cell r="CZ2810">
            <v>1.075887003426421</v>
          </cell>
          <cell r="DA2810">
            <v>0.11967110046684792</v>
          </cell>
          <cell r="DB2810">
            <v>2.5344858241882675</v>
          </cell>
          <cell r="DC2810">
            <v>5.8447457700070551</v>
          </cell>
          <cell r="DD2810">
            <v>0.12704966542819504</v>
          </cell>
          <cell r="DE2810">
            <v>0.12387908183407589</v>
          </cell>
          <cell r="DF2810">
            <v>5.0733697710221475E-3</v>
          </cell>
          <cell r="DH2810">
            <v>0.15222152585434234</v>
          </cell>
          <cell r="DJ2810">
            <v>4.5242812640634948E-2</v>
          </cell>
          <cell r="EA2810">
            <v>1.4017030114226376</v>
          </cell>
        </row>
        <row r="2811">
          <cell r="D2811" t="str">
            <v>A5</v>
          </cell>
          <cell r="E2811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1" t="str">
            <v>IBR2-25</v>
          </cell>
          <cell r="J2811">
            <v>900</v>
          </cell>
          <cell r="K2811">
            <v>1173</v>
          </cell>
          <cell r="L2811">
            <v>8.5251491901108274</v>
          </cell>
          <cell r="M2811">
            <v>0.20399999999999999</v>
          </cell>
          <cell r="O2811">
            <v>2.0742063047703097E-2</v>
          </cell>
          <cell r="P2811">
            <v>0.496230838254619</v>
          </cell>
          <cell r="Q2811">
            <v>3.720126223322723E-3</v>
          </cell>
          <cell r="R2811">
            <v>35.288239573283839</v>
          </cell>
          <cell r="T2811">
            <v>51.58</v>
          </cell>
          <cell r="U2811">
            <v>2.35</v>
          </cell>
          <cell r="V2811">
            <v>0</v>
          </cell>
          <cell r="W2811">
            <v>18.760000000000002</v>
          </cell>
          <cell r="X2811">
            <v>18.760000000000002</v>
          </cell>
          <cell r="Y2811">
            <v>0.89</v>
          </cell>
          <cell r="AB2811">
            <v>10.37</v>
          </cell>
          <cell r="AC2811">
            <v>0.74</v>
          </cell>
          <cell r="AD2811">
            <v>15.85</v>
          </cell>
          <cell r="AF2811">
            <v>0.05</v>
          </cell>
          <cell r="AG2811">
            <v>0.28999999999999998</v>
          </cell>
          <cell r="AJ2811">
            <v>100.88</v>
          </cell>
          <cell r="AK2811">
            <v>1.9792579369522969</v>
          </cell>
          <cell r="AL2811">
            <v>0.10631058061582778</v>
          </cell>
          <cell r="AM2811">
            <v>2.0742063047703097E-2</v>
          </cell>
          <cell r="AN2811">
            <v>8.5568517568124683E-2</v>
          </cell>
          <cell r="AO2811">
            <v>0</v>
          </cell>
          <cell r="AP2811">
            <v>0.60204551157244734</v>
          </cell>
          <cell r="AQ2811">
            <v>0.60204551157244734</v>
          </cell>
          <cell r="AR2811">
            <v>2.5684226355550711E-2</v>
          </cell>
          <cell r="AS2811">
            <v>0</v>
          </cell>
          <cell r="AT2811">
            <v>0.59303659604718895</v>
          </cell>
          <cell r="AU2811">
            <v>2.4052697920038321E-2</v>
          </cell>
          <cell r="AV2811">
            <v>0.65169520107841039</v>
          </cell>
          <cell r="AW2811">
            <v>3.720126223322723E-3</v>
          </cell>
          <cell r="AX2811">
            <v>1.4197123234916519E-2</v>
          </cell>
          <cell r="AY2811">
            <v>35.288239573283839</v>
          </cell>
          <cell r="AZ2811">
            <v>32.111971121481446</v>
          </cell>
          <cell r="BA2811">
            <v>32.599789305234722</v>
          </cell>
          <cell r="BB2811">
            <v>35.263912687170311</v>
          </cell>
          <cell r="BC2811">
            <v>27.736422655916769</v>
          </cell>
          <cell r="BD2811">
            <v>36.999664656912927</v>
          </cell>
          <cell r="BE2811">
            <v>0.496230838254619</v>
          </cell>
          <cell r="BG2811">
            <v>-11.15</v>
          </cell>
          <cell r="BO2811">
            <v>1.069279999999992</v>
          </cell>
          <cell r="BP2811">
            <v>75.26509999999999</v>
          </cell>
          <cell r="BQ2811">
            <v>0.29492000000000002</v>
          </cell>
          <cell r="BR2811">
            <v>12.332140000000001</v>
          </cell>
          <cell r="BS2811">
            <v>1.6264200000000002</v>
          </cell>
          <cell r="BT2811">
            <v>6.0040000000000003E-2</v>
          </cell>
          <cell r="BU2811">
            <v>9.2960000000000001E-2</v>
          </cell>
          <cell r="BV2811">
            <v>0.72848000000000002</v>
          </cell>
          <cell r="BW2811">
            <v>6.9159999999999999E-2</v>
          </cell>
          <cell r="BX2811">
            <v>2.3851800000000005</v>
          </cell>
          <cell r="BY2811">
            <v>6.0349800000000009</v>
          </cell>
          <cell r="CA2811">
            <v>4.1340000000000002E-2</v>
          </cell>
          <cell r="CR2811">
            <v>98.930720000000008</v>
          </cell>
          <cell r="CT2811">
            <v>76.078593181167577</v>
          </cell>
          <cell r="CU2811">
            <v>0.2981076049987304</v>
          </cell>
          <cell r="CV2811">
            <v>12.465430353685893</v>
          </cell>
          <cell r="CW2811">
            <v>1.6439989519938802</v>
          </cell>
          <cell r="CX2811">
            <v>6.0688934640322038E-2</v>
          </cell>
          <cell r="CY2811">
            <v>9.396474623857988E-2</v>
          </cell>
          <cell r="CZ2811">
            <v>0.73635368265792456</v>
          </cell>
          <cell r="DA2811">
            <v>6.9907506990750698E-2</v>
          </cell>
          <cell r="DB2811">
            <v>2.4109599121486234</v>
          </cell>
          <cell r="DC2811">
            <v>6.1002083073892521</v>
          </cell>
          <cell r="DD2811">
            <v>4.1786818088456246E-2</v>
          </cell>
          <cell r="DE2811">
            <v>5.406600053507659E-2</v>
          </cell>
          <cell r="DF2811">
            <v>-6.3907965406614425E-3</v>
          </cell>
          <cell r="DH2811">
            <v>2.0962778490512243E-2</v>
          </cell>
          <cell r="DJ2811">
            <v>4.8053183274840996E-2</v>
          </cell>
          <cell r="EA2811">
            <v>3.0177675301776752</v>
          </cell>
        </row>
        <row r="2812">
          <cell r="D2812" t="str">
            <v>A5</v>
          </cell>
          <cell r="E2812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2" t="str">
            <v>IBR2-26</v>
          </cell>
          <cell r="J2812">
            <v>900</v>
          </cell>
          <cell r="K2812">
            <v>1173</v>
          </cell>
          <cell r="L2812">
            <v>8.5251491901108274</v>
          </cell>
          <cell r="M2812">
            <v>0.20399999999999999</v>
          </cell>
          <cell r="O2812">
            <v>6.6168107236530327E-2</v>
          </cell>
          <cell r="P2812">
            <v>0.71792765633722888</v>
          </cell>
          <cell r="Q2812">
            <v>2.6720348698620767E-2</v>
          </cell>
          <cell r="R2812">
            <v>46.259127008979483</v>
          </cell>
          <cell r="T2812">
            <v>51.182166666666667</v>
          </cell>
          <cell r="U2812">
            <v>3.0718333333333336</v>
          </cell>
          <cell r="V2812">
            <v>9.6539076014383565E-2</v>
          </cell>
          <cell r="W2812">
            <v>8.8270447039964015</v>
          </cell>
          <cell r="X2812">
            <v>8.9138333333333328</v>
          </cell>
          <cell r="Y2812">
            <v>0.62063333333333326</v>
          </cell>
          <cell r="AB2812">
            <v>12.731466666666664</v>
          </cell>
          <cell r="AC2812">
            <v>0.34583333333333338</v>
          </cell>
          <cell r="AD2812">
            <v>21.231366666666666</v>
          </cell>
          <cell r="AF2812">
            <v>0.36473333333333335</v>
          </cell>
          <cell r="AG2812">
            <v>0.32753333333333329</v>
          </cell>
          <cell r="AJ2812">
            <v>98.79915044667743</v>
          </cell>
          <cell r="AK2812">
            <v>1.9338318927634697</v>
          </cell>
          <cell r="AL2812">
            <v>0.13683124256604187</v>
          </cell>
          <cell r="AM2812">
            <v>6.6168107236530327E-2</v>
          </cell>
          <cell r="AN2812">
            <v>7.0663135329511545E-2</v>
          </cell>
          <cell r="AO2812">
            <v>2.7424474389636799E-3</v>
          </cell>
          <cell r="AP2812">
            <v>0.27892716277513369</v>
          </cell>
          <cell r="AQ2812">
            <v>0.28166961021409737</v>
          </cell>
          <cell r="AR2812">
            <v>1.7635613550771905E-2</v>
          </cell>
          <cell r="AS2812">
            <v>0</v>
          </cell>
          <cell r="AT2812">
            <v>0.71690262326528531</v>
          </cell>
          <cell r="AU2812">
            <v>1.1068223549727035E-2</v>
          </cell>
          <cell r="AV2812">
            <v>0.85955209145711886</v>
          </cell>
          <cell r="AW2812">
            <v>2.6720348698620767E-2</v>
          </cell>
          <cell r="AX2812">
            <v>1.578835393486688E-2</v>
          </cell>
          <cell r="AY2812">
            <v>46.259127008979483</v>
          </cell>
          <cell r="AZ2812">
            <v>38.58205899596004</v>
          </cell>
          <cell r="BA2812">
            <v>15.011221748289936</v>
          </cell>
          <cell r="BB2812">
            <v>47.859548643449585</v>
          </cell>
          <cell r="BC2812">
            <v>34.501624517074561</v>
          </cell>
          <cell r="BD2812">
            <v>17.638826839475851</v>
          </cell>
          <cell r="BE2812">
            <v>0.71792765633722888</v>
          </cell>
          <cell r="BG2812">
            <v>-9.52</v>
          </cell>
          <cell r="BO2812">
            <v>3.5149749999999926</v>
          </cell>
          <cell r="BP2812">
            <v>70.804950000000005</v>
          </cell>
          <cell r="BQ2812">
            <v>0.449075</v>
          </cell>
          <cell r="BR2812">
            <v>13.5854</v>
          </cell>
          <cell r="BS2812">
            <v>1.66425</v>
          </cell>
          <cell r="BT2812">
            <v>5.1575000000000003E-2</v>
          </cell>
          <cell r="BU2812">
            <v>0.32342500000000002</v>
          </cell>
          <cell r="BV2812">
            <v>1.6863250000000001</v>
          </cell>
          <cell r="BW2812">
            <v>0.14022500000000002</v>
          </cell>
          <cell r="BX2812">
            <v>2.5474749999999999</v>
          </cell>
          <cell r="BY2812">
            <v>5.17075</v>
          </cell>
          <cell r="CA2812">
            <v>6.1575000000000005E-2</v>
          </cell>
          <cell r="CR2812">
            <v>96.485025000000007</v>
          </cell>
          <cell r="CT2812">
            <v>73.384393070323611</v>
          </cell>
          <cell r="CU2812">
            <v>0.46543492111858803</v>
          </cell>
          <cell r="CV2812">
            <v>14.080319718008052</v>
          </cell>
          <cell r="CW2812">
            <v>1.7248790680211774</v>
          </cell>
          <cell r="CX2812">
            <v>5.3453890901722832E-2</v>
          </cell>
          <cell r="CY2812">
            <v>0.3352074583594708</v>
          </cell>
          <cell r="CZ2812">
            <v>1.7477582661143527</v>
          </cell>
          <cell r="DA2812">
            <v>0.14533343386706901</v>
          </cell>
          <cell r="DB2812">
            <v>2.640280188557758</v>
          </cell>
          <cell r="DC2812">
            <v>5.3591217911795122</v>
          </cell>
          <cell r="DD2812">
            <v>6.3818193548687993E-2</v>
          </cell>
          <cell r="DE2812">
            <v>0.16271523262102708</v>
          </cell>
          <cell r="DF2812">
            <v>9.093920460186488E-3</v>
          </cell>
          <cell r="DH2812">
            <v>0.1431744505179966</v>
          </cell>
          <cell r="DJ2812">
            <v>6.3343486599300544E-2</v>
          </cell>
          <cell r="EA2812">
            <v>1.382026016441203</v>
          </cell>
        </row>
        <row r="2813">
          <cell r="D2813" t="str">
            <v>A5</v>
          </cell>
          <cell r="E2813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3" t="str">
            <v>IBR2-27</v>
          </cell>
          <cell r="J2813">
            <v>900</v>
          </cell>
          <cell r="K2813">
            <v>1173</v>
          </cell>
          <cell r="L2813">
            <v>8.5251491901108274</v>
          </cell>
          <cell r="M2813">
            <v>0.20399999999999999</v>
          </cell>
          <cell r="O2813">
            <v>7.4665889399233798E-2</v>
          </cell>
          <cell r="P2813">
            <v>0.40495241748818434</v>
          </cell>
          <cell r="Q2813">
            <v>2.9087777585986296E-2</v>
          </cell>
          <cell r="R2813">
            <v>37.380716474178321</v>
          </cell>
          <cell r="T2813">
            <v>48.461199999999998</v>
          </cell>
          <cell r="U2813">
            <v>1.9671000000000001</v>
          </cell>
          <cell r="V2813">
            <v>0.42927072346164813</v>
          </cell>
          <cell r="W2813">
            <v>20.790485619607981</v>
          </cell>
          <cell r="X2813">
            <v>21.176400000000001</v>
          </cell>
          <cell r="Y2813">
            <v>1.2903</v>
          </cell>
          <cell r="AB2813">
            <v>8.0871999999999993</v>
          </cell>
          <cell r="AC2813">
            <v>0.68069999999999997</v>
          </cell>
          <cell r="AD2813">
            <v>16.581399999999999</v>
          </cell>
          <cell r="AF2813">
            <v>0.37759999999999999</v>
          </cell>
          <cell r="AG2813">
            <v>7.1900000000000006E-2</v>
          </cell>
          <cell r="AJ2813">
            <v>98.737156343069628</v>
          </cell>
          <cell r="AK2813">
            <v>1.9253341106007662</v>
          </cell>
          <cell r="AL2813">
            <v>9.213527787956019E-2</v>
          </cell>
          <cell r="AM2813">
            <v>7.4665889399233798E-2</v>
          </cell>
          <cell r="AN2813">
            <v>1.7469388480326392E-2</v>
          </cell>
          <cell r="AO2813">
            <v>1.2822666139637562E-2</v>
          </cell>
          <cell r="AP2813">
            <v>0.69079948694930859</v>
          </cell>
          <cell r="AQ2813">
            <v>0.70362215308894616</v>
          </cell>
          <cell r="AR2813">
            <v>3.8552989779344432E-2</v>
          </cell>
          <cell r="AS2813">
            <v>0</v>
          </cell>
          <cell r="AT2813">
            <v>0.47884152505728783</v>
          </cell>
          <cell r="AU2813">
            <v>2.290755361396888E-2</v>
          </cell>
          <cell r="AV2813">
            <v>0.70587424520070685</v>
          </cell>
          <cell r="AW2813">
            <v>2.9087777585986296E-2</v>
          </cell>
          <cell r="AX2813">
            <v>3.6443671934336067E-3</v>
          </cell>
          <cell r="AY2813">
            <v>37.380716474178321</v>
          </cell>
          <cell r="AZ2813">
            <v>25.357830245159523</v>
          </cell>
          <cell r="BA2813">
            <v>36.582408180677589</v>
          </cell>
          <cell r="BB2813">
            <v>37.066810008121401</v>
          </cell>
          <cell r="BC2813">
            <v>21.733649489634523</v>
          </cell>
          <cell r="BD2813">
            <v>41.199540502244083</v>
          </cell>
          <cell r="BE2813">
            <v>0.40495241748818434</v>
          </cell>
          <cell r="BG2813">
            <v>-10.85</v>
          </cell>
          <cell r="BO2813">
            <v>1.3034799999999933</v>
          </cell>
          <cell r="BP2813">
            <v>74.152020000000007</v>
          </cell>
          <cell r="BQ2813">
            <v>0.31435999999999997</v>
          </cell>
          <cell r="BR2813">
            <v>12.60258</v>
          </cell>
          <cell r="BS2813">
            <v>1.5575600000000001</v>
          </cell>
          <cell r="BT2813">
            <v>0.1051</v>
          </cell>
          <cell r="BU2813">
            <v>0.17421999999999999</v>
          </cell>
          <cell r="BV2813">
            <v>1.01586</v>
          </cell>
          <cell r="BW2813">
            <v>0.16162000000000001</v>
          </cell>
          <cell r="BX2813">
            <v>2.6468600000000002</v>
          </cell>
          <cell r="BY2813">
            <v>5.8950199999999997</v>
          </cell>
          <cell r="CA2813">
            <v>7.1320000000000008E-2</v>
          </cell>
          <cell r="CR2813">
            <v>98.696520000000007</v>
          </cell>
          <cell r="CT2813">
            <v>75.13134201692219</v>
          </cell>
          <cell r="CU2813">
            <v>0.31851173678666678</v>
          </cell>
          <cell r="CV2813">
            <v>12.769021643316298</v>
          </cell>
          <cell r="CW2813">
            <v>1.5781306169660287</v>
          </cell>
          <cell r="CX2813">
            <v>0.10648805043987365</v>
          </cell>
          <cell r="CY2813">
            <v>0.17652091482050225</v>
          </cell>
          <cell r="CZ2813">
            <v>1.0292764121774505</v>
          </cell>
          <cell r="DA2813">
            <v>0.16375450725111687</v>
          </cell>
          <cell r="DB2813">
            <v>2.6818169475478975</v>
          </cell>
          <cell r="DC2813">
            <v>5.9728752341014646</v>
          </cell>
          <cell r="DD2813">
            <v>7.2261919670521313E-2</v>
          </cell>
          <cell r="DE2813">
            <v>0.1006016930556999</v>
          </cell>
          <cell r="DF2813">
            <v>4.4471746971501613E-3</v>
          </cell>
          <cell r="DH2813">
            <v>0.14265960421027177</v>
          </cell>
          <cell r="DJ2813">
            <v>1.2196735549667348E-2</v>
          </cell>
          <cell r="EA2813">
            <v>4.1045298384018327</v>
          </cell>
        </row>
        <row r="2814">
          <cell r="D2814" t="str">
            <v>A5</v>
          </cell>
          <cell r="E2814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4" t="str">
            <v>IBR2-28</v>
          </cell>
          <cell r="J2814">
            <v>900</v>
          </cell>
          <cell r="K2814">
            <v>1173</v>
          </cell>
          <cell r="L2814">
            <v>8.5251491901108274</v>
          </cell>
          <cell r="M2814">
            <v>0.20399999999999999</v>
          </cell>
          <cell r="O2814">
            <v>6.3765774213465409E-2</v>
          </cell>
          <cell r="P2814">
            <v>0.70331526940308098</v>
          </cell>
          <cell r="Q2814">
            <v>2.4282514736661088E-2</v>
          </cell>
          <cell r="R2814">
            <v>42.361000946950561</v>
          </cell>
          <cell r="T2814">
            <v>51.654399999999995</v>
          </cell>
          <cell r="U2814">
            <v>2.1237499999999998</v>
          </cell>
          <cell r="V2814">
            <v>1.3695310303092318</v>
          </cell>
          <cell r="W2814">
            <v>9.1704916037520015</v>
          </cell>
          <cell r="X2814">
            <v>10.4017</v>
          </cell>
          <cell r="Y2814">
            <v>0.48995</v>
          </cell>
          <cell r="AB2814">
            <v>13.837350000000001</v>
          </cell>
          <cell r="AC2814">
            <v>0.52600000000000002</v>
          </cell>
          <cell r="AD2814">
            <v>20.1113</v>
          </cell>
          <cell r="AF2814">
            <v>0.33410000000000001</v>
          </cell>
          <cell r="AG2814">
            <v>0.17269999999999999</v>
          </cell>
          <cell r="AJ2814">
            <v>99.78957263406123</v>
          </cell>
          <cell r="AK2814">
            <v>1.9362342257865346</v>
          </cell>
          <cell r="AL2814">
            <v>9.3851568168694957E-2</v>
          </cell>
          <cell r="AM2814">
            <v>6.3765774213465409E-2</v>
          </cell>
          <cell r="AN2814">
            <v>3.0085793955229548E-2</v>
          </cell>
          <cell r="AO2814">
            <v>3.8597357404706045E-2</v>
          </cell>
          <cell r="AP2814">
            <v>0.28748727111147415</v>
          </cell>
          <cell r="AQ2814">
            <v>0.3260846285161802</v>
          </cell>
          <cell r="AR2814">
            <v>1.3812037794518776E-2</v>
          </cell>
          <cell r="AS2814">
            <v>0</v>
          </cell>
          <cell r="AT2814">
            <v>0.77301011714231627</v>
          </cell>
          <cell r="AU2814">
            <v>1.670118687005364E-2</v>
          </cell>
          <cell r="AV2814">
            <v>0.8077647829861947</v>
          </cell>
          <cell r="AW2814">
            <v>2.4282514736661088E-2</v>
          </cell>
          <cell r="AX2814">
            <v>8.2589379988451568E-3</v>
          </cell>
          <cell r="AY2814">
            <v>42.361000946950561</v>
          </cell>
          <cell r="AZ2814">
            <v>40.538388147119392</v>
          </cell>
          <cell r="BA2814">
            <v>15.07647872288773</v>
          </cell>
          <cell r="BB2814">
            <v>44.81558638813582</v>
          </cell>
          <cell r="BC2814">
            <v>37.069124092476194</v>
          </cell>
          <cell r="BD2814">
            <v>18.115289519387986</v>
          </cell>
          <cell r="BE2814">
            <v>0.70331526940308098</v>
          </cell>
          <cell r="BG2814">
            <v>-9.8000000000000007</v>
          </cell>
          <cell r="BO2814">
            <v>2.7984833333333654</v>
          </cell>
          <cell r="BP2814">
            <v>72.090299999999999</v>
          </cell>
          <cell r="BQ2814">
            <v>0.39319999999999999</v>
          </cell>
          <cell r="BR2814">
            <v>13.258599999999999</v>
          </cell>
          <cell r="BS2814">
            <v>1.5619333333333332</v>
          </cell>
          <cell r="BT2814">
            <v>7.1866666666666662E-2</v>
          </cell>
          <cell r="BU2814">
            <v>0.22593333333333332</v>
          </cell>
          <cell r="BV2814">
            <v>1.2526666666666666</v>
          </cell>
          <cell r="BW2814">
            <v>0.12789999999999999</v>
          </cell>
          <cell r="BX2814">
            <v>2.6273666666666662</v>
          </cell>
          <cell r="BY2814">
            <v>5.5186999999999999</v>
          </cell>
          <cell r="CA2814">
            <v>7.3050000000000004E-2</v>
          </cell>
          <cell r="CR2814">
            <v>97.201516666666635</v>
          </cell>
          <cell r="CT2814">
            <v>74.165818057365726</v>
          </cell>
          <cell r="CU2814">
            <v>0.40452043700964213</v>
          </cell>
          <cell r="CV2814">
            <v>13.640322141749849</v>
          </cell>
          <cell r="CW2814">
            <v>1.6069022242622761</v>
          </cell>
          <cell r="CX2814">
            <v>7.3935746201491043E-2</v>
          </cell>
          <cell r="CY2814">
            <v>0.23243807409726638</v>
          </cell>
          <cell r="CZ2814">
            <v>1.2887316058682903</v>
          </cell>
          <cell r="DA2814">
            <v>0.13158230898660536</v>
          </cell>
          <cell r="DB2814">
            <v>2.7030099496046964</v>
          </cell>
          <cell r="DC2814">
            <v>5.6775863065236827</v>
          </cell>
          <cell r="DD2814">
            <v>7.5153148330504474E-2</v>
          </cell>
          <cell r="DE2814">
            <v>0.12637034827354762</v>
          </cell>
          <cell r="DF2814">
            <v>9.7069350393979052E-4</v>
          </cell>
          <cell r="DH2814">
            <v>0.12716154324355186</v>
          </cell>
          <cell r="DJ2814">
            <v>3.1293601754036275E-2</v>
          </cell>
          <cell r="EA2814">
            <v>1.246057985757884</v>
          </cell>
        </row>
        <row r="2815">
          <cell r="D2815" t="str">
            <v>A5</v>
          </cell>
          <cell r="E2815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5" t="str">
            <v>IBR2-29</v>
          </cell>
          <cell r="J2815">
            <v>1000</v>
          </cell>
          <cell r="K2815">
            <v>1273</v>
          </cell>
          <cell r="L2815">
            <v>7.855459544383347</v>
          </cell>
          <cell r="M2815">
            <v>0.2</v>
          </cell>
          <cell r="O2815">
            <v>7.2266725893560313E-2</v>
          </cell>
          <cell r="P2815">
            <v>0.5345584405922178</v>
          </cell>
          <cell r="Q2815">
            <v>2.0998755427192883E-2</v>
          </cell>
          <cell r="R2815">
            <v>30.607017483131649</v>
          </cell>
          <cell r="T2815">
            <v>50.365889355059032</v>
          </cell>
          <cell r="U2815">
            <v>2.9368718899404822</v>
          </cell>
          <cell r="V2815">
            <v>0</v>
          </cell>
          <cell r="W2815">
            <v>19.075031710410773</v>
          </cell>
          <cell r="X2815">
            <v>19.075031710410773</v>
          </cell>
          <cell r="Y2815">
            <v>0.57566591862620742</v>
          </cell>
          <cell r="AB2815">
            <v>12.293882329983413</v>
          </cell>
          <cell r="AC2815">
            <v>0.36101083032490977</v>
          </cell>
          <cell r="AD2815">
            <v>14.108693531076204</v>
          </cell>
          <cell r="AF2815">
            <v>0.28295443457898328</v>
          </cell>
          <cell r="AG2815">
            <v>0</v>
          </cell>
          <cell r="AJ2815">
            <v>100</v>
          </cell>
          <cell r="AK2815">
            <v>1.9277332741064397</v>
          </cell>
          <cell r="AL2815">
            <v>0.1325204828145593</v>
          </cell>
          <cell r="AM2815">
            <v>7.2266725893560313E-2</v>
          </cell>
          <cell r="AN2815">
            <v>6.0253756920998991E-2</v>
          </cell>
          <cell r="AO2815">
            <v>0</v>
          </cell>
          <cell r="AP2815">
            <v>0.61059203780063043</v>
          </cell>
          <cell r="AQ2815">
            <v>0.61059203780063043</v>
          </cell>
          <cell r="AR2815">
            <v>1.6570529255191375E-2</v>
          </cell>
          <cell r="AS2815">
            <v>0</v>
          </cell>
          <cell r="AT2815">
            <v>0.70126339379755898</v>
          </cell>
          <cell r="AU2815">
            <v>1.1704198734935294E-2</v>
          </cell>
          <cell r="AV2815">
            <v>0.57861732806349231</v>
          </cell>
          <cell r="AW2815">
            <v>2.0998755427192883E-2</v>
          </cell>
          <cell r="AX2815">
            <v>0</v>
          </cell>
          <cell r="AY2815">
            <v>30.607017483131649</v>
          </cell>
          <cell r="AZ2815">
            <v>37.094604522260184</v>
          </cell>
          <cell r="BA2815">
            <v>32.298377994608174</v>
          </cell>
          <cell r="BB2815">
            <v>30.806610871854538</v>
          </cell>
          <cell r="BC2815">
            <v>32.271312903796421</v>
          </cell>
          <cell r="BD2815">
            <v>36.922076224349048</v>
          </cell>
          <cell r="BE2815">
            <v>0.5345584405922178</v>
          </cell>
          <cell r="BG2815">
            <v>-10.69</v>
          </cell>
          <cell r="BO2815">
            <v>0.5</v>
          </cell>
          <cell r="BP2815">
            <v>72.725912499999993</v>
          </cell>
          <cell r="BQ2815">
            <v>0.64193750000000005</v>
          </cell>
          <cell r="BR2815">
            <v>12.9894</v>
          </cell>
          <cell r="BS2815">
            <v>3.4882624999999998</v>
          </cell>
          <cell r="BT2815">
            <v>6.0974999999999994E-2</v>
          </cell>
          <cell r="BU2815">
            <v>0.32100000000000001</v>
          </cell>
          <cell r="BV2815">
            <v>1.6214250000000001</v>
          </cell>
          <cell r="BW2815">
            <v>0.18711249999999996</v>
          </cell>
          <cell r="BX2815">
            <v>2.8264</v>
          </cell>
          <cell r="BY2815">
            <v>5.7455374999999993</v>
          </cell>
          <cell r="CA2815">
            <v>0.14105000000000001</v>
          </cell>
          <cell r="CR2815">
            <v>100.74901250000001</v>
          </cell>
          <cell r="CT2815">
            <v>72.185236058765327</v>
          </cell>
          <cell r="CU2815">
            <v>0.63716505409916557</v>
          </cell>
          <cell r="CV2815">
            <v>12.892831083580099</v>
          </cell>
          <cell r="CW2815">
            <v>3.4623292213410024</v>
          </cell>
          <cell r="CX2815">
            <v>6.0521685014034245E-2</v>
          </cell>
          <cell r="CY2815">
            <v>0.31861354472332915</v>
          </cell>
          <cell r="CZ2815">
            <v>1.6093706129377696</v>
          </cell>
          <cell r="DA2815">
            <v>0.18572142332412434</v>
          </cell>
          <cell r="DB2815">
            <v>2.8053872984611137</v>
          </cell>
          <cell r="DC2815">
            <v>5.7028226455321329</v>
          </cell>
          <cell r="DD2815">
            <v>0.14000137222188655</v>
          </cell>
          <cell r="DE2815">
            <v>8.4268280277350283E-2</v>
          </cell>
          <cell r="DF2815">
            <v>6.6247161131514729E-2</v>
          </cell>
          <cell r="DH2815">
            <v>0.10011124914342742</v>
          </cell>
          <cell r="EA2815">
            <v>0.89676318742277461</v>
          </cell>
        </row>
        <row r="2816">
          <cell r="D2816" t="str">
            <v>A5</v>
          </cell>
          <cell r="E2816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6" t="str">
            <v>IBR2-31</v>
          </cell>
          <cell r="J2816">
            <v>1000</v>
          </cell>
          <cell r="K2816">
            <v>1273</v>
          </cell>
          <cell r="L2816">
            <v>7.855459544383347</v>
          </cell>
          <cell r="M2816">
            <v>0.2</v>
          </cell>
          <cell r="O2816">
            <v>7.8398938631488058E-2</v>
          </cell>
          <cell r="P2816">
            <v>0.71445809105508407</v>
          </cell>
          <cell r="Q2816">
            <v>3.1263475952440695E-2</v>
          </cell>
          <cell r="R2816">
            <v>40.002985062042569</v>
          </cell>
          <cell r="T2816">
            <v>52.036666666666669</v>
          </cell>
          <cell r="U2816">
            <v>3.0533666666666668</v>
          </cell>
          <cell r="V2816">
            <v>1.3500803415883507</v>
          </cell>
          <cell r="W2816">
            <v>9.1584111062454063</v>
          </cell>
          <cell r="X2816">
            <v>10.372133333333334</v>
          </cell>
          <cell r="Y2816">
            <v>0.56820000000000004</v>
          </cell>
          <cell r="AB2816">
            <v>14.563600000000001</v>
          </cell>
          <cell r="AC2816">
            <v>0.4700333333333333</v>
          </cell>
          <cell r="AD2816">
            <v>18.903499999999998</v>
          </cell>
          <cell r="AF2816">
            <v>0.43663333333333326</v>
          </cell>
          <cell r="AG2816">
            <v>0.29530000000000001</v>
          </cell>
          <cell r="AJ2816">
            <v>100.83579144783377</v>
          </cell>
          <cell r="AK2816">
            <v>1.9216010613685119</v>
          </cell>
          <cell r="AL2816">
            <v>0.13292916951766115</v>
          </cell>
          <cell r="AM2816">
            <v>7.8398938631488058E-2</v>
          </cell>
          <cell r="AN2816">
            <v>5.4530230886173092E-2</v>
          </cell>
          <cell r="AO2816">
            <v>3.7484221695157416E-2</v>
          </cell>
          <cell r="AP2816">
            <v>0.28284553468676388</v>
          </cell>
          <cell r="AQ2816">
            <v>0.32032975638192129</v>
          </cell>
          <cell r="AR2816">
            <v>1.5780124125254154E-2</v>
          </cell>
          <cell r="AS2816">
            <v>0</v>
          </cell>
          <cell r="AT2816">
            <v>0.80150121254851436</v>
          </cell>
          <cell r="AU2816">
            <v>1.4702576191525936E-2</v>
          </cell>
          <cell r="AV2816">
            <v>0.74798033766625849</v>
          </cell>
          <cell r="AW2816">
            <v>3.1263475952440695E-2</v>
          </cell>
          <cell r="AX2816">
            <v>1.3912286247911621E-2</v>
          </cell>
          <cell r="AY2816">
            <v>40.002985062042569</v>
          </cell>
          <cell r="AZ2816">
            <v>42.865352761576432</v>
          </cell>
          <cell r="BA2816">
            <v>15.126956056415152</v>
          </cell>
          <cell r="BB2816">
            <v>42.450910484082897</v>
          </cell>
          <cell r="BC2816">
            <v>39.317327424462093</v>
          </cell>
          <cell r="BD2816">
            <v>18.231762091455018</v>
          </cell>
          <cell r="BE2816">
            <v>0.71445809105508407</v>
          </cell>
          <cell r="BG2816">
            <v>-9.9</v>
          </cell>
          <cell r="BO2816">
            <v>0.82</v>
          </cell>
          <cell r="BP2816">
            <v>72.072733333333332</v>
          </cell>
          <cell r="BQ2816">
            <v>0.65295555555555551</v>
          </cell>
          <cell r="BR2816">
            <v>12.908788888888889</v>
          </cell>
          <cell r="BS2816">
            <v>3.4975888888888886</v>
          </cell>
          <cell r="BT2816">
            <v>3.9599999999999996E-2</v>
          </cell>
          <cell r="BU2816">
            <v>0.40667777777777769</v>
          </cell>
          <cell r="BV2816">
            <v>1.7427777777777778</v>
          </cell>
          <cell r="BW2816">
            <v>0.12182222222222221</v>
          </cell>
          <cell r="BX2816">
            <v>2.9072444444444447</v>
          </cell>
          <cell r="BY2816">
            <v>5.4779777777777774</v>
          </cell>
          <cell r="CA2816">
            <v>0.13548888888888888</v>
          </cell>
          <cell r="CR2816">
            <v>99.963655555555533</v>
          </cell>
          <cell r="CT2816">
            <v>72.098937291542313</v>
          </cell>
          <cell r="CU2816">
            <v>0.65319295490616658</v>
          </cell>
          <cell r="CV2816">
            <v>12.913482222261004</v>
          </cell>
          <cell r="CW2816">
            <v>3.4988605303105169</v>
          </cell>
          <cell r="CX2816">
            <v>3.9614397632739634E-2</v>
          </cell>
          <cell r="CY2816">
            <v>0.40682563629514684</v>
          </cell>
          <cell r="CZ2816">
            <v>1.743411410969476</v>
          </cell>
          <cell r="DA2816">
            <v>0.12186651392967378</v>
          </cell>
          <cell r="DB2816">
            <v>2.9083014504493812</v>
          </cell>
          <cell r="DC2816">
            <v>5.4799694422272811</v>
          </cell>
          <cell r="DD2816">
            <v>0.13553814947632636</v>
          </cell>
          <cell r="DE2816">
            <v>0.10416239783257063</v>
          </cell>
          <cell r="DF2816">
            <v>7.0863865902192999E-2</v>
          </cell>
          <cell r="DH2816">
            <v>0.15018803601730538</v>
          </cell>
          <cell r="DJ2816">
            <v>5.3906753911621891E-2</v>
          </cell>
          <cell r="EA2816">
            <v>0.87019705271755787</v>
          </cell>
        </row>
        <row r="2817">
          <cell r="D2817" t="str">
            <v>A5</v>
          </cell>
          <cell r="E2817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7" t="str">
            <v>IBR2-32</v>
          </cell>
          <cell r="J2817">
            <v>1000</v>
          </cell>
          <cell r="K2817">
            <v>1273</v>
          </cell>
          <cell r="L2817">
            <v>7.855459544383347</v>
          </cell>
          <cell r="M2817">
            <v>0.2</v>
          </cell>
          <cell r="O2817">
            <v>0.12090082414786656</v>
          </cell>
          <cell r="P2817">
            <v>0.59960334523230618</v>
          </cell>
          <cell r="Q2817">
            <v>2.6138933714667464E-2</v>
          </cell>
          <cell r="R2817">
            <v>36.545849192951309</v>
          </cell>
          <cell r="T2817">
            <v>50.009300000000003</v>
          </cell>
          <cell r="U2817">
            <v>2.734</v>
          </cell>
          <cell r="V2817">
            <v>3.855751075570184</v>
          </cell>
          <cell r="W2817">
            <v>12.122879783062405</v>
          </cell>
          <cell r="X2817">
            <v>15.5892</v>
          </cell>
          <cell r="Y2817">
            <v>0.98219999999999996</v>
          </cell>
          <cell r="AB2817">
            <v>13.1006</v>
          </cell>
          <cell r="AC2817">
            <v>0.441</v>
          </cell>
          <cell r="AD2817">
            <v>17.502199999999998</v>
          </cell>
          <cell r="AF2817">
            <v>0.3594</v>
          </cell>
          <cell r="AG2817">
            <v>0.22109999999999999</v>
          </cell>
          <cell r="AJ2817">
            <v>101.3284308586326</v>
          </cell>
          <cell r="AK2817">
            <v>1.8758320691993058</v>
          </cell>
          <cell r="AL2817">
            <v>0.12090082414786656</v>
          </cell>
          <cell r="AM2817">
            <v>0.12090082414786656</v>
          </cell>
          <cell r="AN2817">
            <v>0</v>
          </cell>
          <cell r="AO2817">
            <v>0.10873949014557205</v>
          </cell>
          <cell r="AP2817">
            <v>0.38029832335308483</v>
          </cell>
          <cell r="AQ2817">
            <v>0.48903781349865688</v>
          </cell>
          <cell r="AR2817">
            <v>2.7707576129339703E-2</v>
          </cell>
          <cell r="AS2817">
            <v>0</v>
          </cell>
          <cell r="AT2817">
            <v>0.73234555141080226</v>
          </cell>
          <cell r="AU2817">
            <v>1.401176323009394E-2</v>
          </cell>
          <cell r="AV2817">
            <v>0.70344479743320665</v>
          </cell>
          <cell r="AW2817">
            <v>2.6138933714667464E-2</v>
          </cell>
          <cell r="AX2817">
            <v>1.0580671236060065E-2</v>
          </cell>
          <cell r="AY2817">
            <v>36.545849192951309</v>
          </cell>
          <cell r="AZ2817">
            <v>38.047321092781637</v>
          </cell>
          <cell r="BA2817">
            <v>19.757520738382805</v>
          </cell>
          <cell r="BB2817">
            <v>39.779467198026424</v>
          </cell>
          <cell r="BC2817">
            <v>35.795461453270306</v>
          </cell>
          <cell r="BD2817">
            <v>24.42507134870327</v>
          </cell>
          <cell r="BE2817">
            <v>0.59960334523230618</v>
          </cell>
          <cell r="BG2817">
            <v>-10.1</v>
          </cell>
          <cell r="BO2817">
            <v>0.72</v>
          </cell>
          <cell r="BP2817">
            <v>72.477453333333344</v>
          </cell>
          <cell r="BQ2817">
            <v>0.66898666666666662</v>
          </cell>
          <cell r="BR2817">
            <v>13.015846666666667</v>
          </cell>
          <cell r="BS2817">
            <v>3.5741533333333333</v>
          </cell>
          <cell r="BT2817">
            <v>3.6220000000000002E-2</v>
          </cell>
          <cell r="BU2817">
            <v>0.39245999999999998</v>
          </cell>
          <cell r="BV2817">
            <v>1.68832</v>
          </cell>
          <cell r="BW2817">
            <v>0.13224666666666668</v>
          </cell>
          <cell r="BX2817">
            <v>2.8310400000000002</v>
          </cell>
          <cell r="BY2817">
            <v>5.5416800000000004</v>
          </cell>
          <cell r="CA2817">
            <v>0.13456000000000001</v>
          </cell>
          <cell r="CR2817">
            <v>100.49296666666666</v>
          </cell>
          <cell r="CT2817">
            <v>72.121916326482562</v>
          </cell>
          <cell r="CU2817">
            <v>0.66570496310023686</v>
          </cell>
          <cell r="CV2817">
            <v>12.951997635655431</v>
          </cell>
          <cell r="CW2817">
            <v>3.5566203803980976</v>
          </cell>
          <cell r="CX2817">
            <v>3.6042323359943271E-2</v>
          </cell>
          <cell r="CY2817">
            <v>0.39053479364559174</v>
          </cell>
          <cell r="CZ2817">
            <v>1.6800379728067205</v>
          </cell>
          <cell r="DA2817">
            <v>0.13159793272431339</v>
          </cell>
          <cell r="DB2817">
            <v>2.8171523778281005</v>
          </cell>
          <cell r="DC2817">
            <v>5.5144953759616353</v>
          </cell>
          <cell r="DD2817">
            <v>0.13389991803738174</v>
          </cell>
          <cell r="DE2817">
            <v>9.8940826095140766E-2</v>
          </cell>
          <cell r="DF2817">
            <v>6.8902484922243046E-2</v>
          </cell>
          <cell r="DH2817">
            <v>0.12694981349610035</v>
          </cell>
          <cell r="DJ2817">
            <v>3.9897648366560318E-2</v>
          </cell>
          <cell r="EA2817">
            <v>1.4681906963766094</v>
          </cell>
        </row>
        <row r="2818">
          <cell r="D2818" t="str">
            <v>A5</v>
          </cell>
          <cell r="E2818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8" t="str">
            <v>IBR2-34</v>
          </cell>
          <cell r="J2818">
            <v>930</v>
          </cell>
          <cell r="K2818">
            <v>1203</v>
          </cell>
          <cell r="L2818">
            <v>8.3125519534497094</v>
          </cell>
          <cell r="M2818">
            <v>0.20699999999999999</v>
          </cell>
          <cell r="O2818">
            <v>5.5340472695970311E-2</v>
          </cell>
          <cell r="P2818">
            <v>0.51871045903186108</v>
          </cell>
          <cell r="Q2818">
            <v>4.9545503317180689E-2</v>
          </cell>
          <cell r="R2818">
            <v>36.973472068499873</v>
          </cell>
          <cell r="T2818">
            <v>51.125735477540708</v>
          </cell>
          <cell r="U2818">
            <v>5.1969289569852819</v>
          </cell>
          <cell r="V2818">
            <v>0</v>
          </cell>
          <cell r="W2818">
            <v>16.147629139072848</v>
          </cell>
          <cell r="X2818">
            <v>16.147629139072848</v>
          </cell>
          <cell r="Y2818">
            <v>0.95823361435953225</v>
          </cell>
          <cell r="AB2818">
            <v>9.7660984590208653</v>
          </cell>
          <cell r="AC2818">
            <v>0.42590000000000006</v>
          </cell>
          <cell r="AD2818">
            <v>15.36209433867819</v>
          </cell>
          <cell r="AF2818">
            <v>0.67179013743489691</v>
          </cell>
          <cell r="AG2818">
            <v>0.78763462305544485</v>
          </cell>
          <cell r="AJ2818">
            <v>100.44204474614776</v>
          </cell>
          <cell r="AK2818">
            <v>1.9446595273040297</v>
          </cell>
          <cell r="AL2818">
            <v>0.23304423149548092</v>
          </cell>
          <cell r="AM2818">
            <v>5.5340472695970311E-2</v>
          </cell>
          <cell r="AN2818">
            <v>0.17770375879951061</v>
          </cell>
          <cell r="AO2818">
            <v>0</v>
          </cell>
          <cell r="AP2818">
            <v>0.5136747343266258</v>
          </cell>
          <cell r="AQ2818">
            <v>0.5136747343266258</v>
          </cell>
          <cell r="AR2818">
            <v>2.741137577577334E-2</v>
          </cell>
          <cell r="AS2818">
            <v>0</v>
          </cell>
          <cell r="AT2818">
            <v>0.5536136453322017</v>
          </cell>
          <cell r="AU2818">
            <v>1.3722165941843868E-2</v>
          </cell>
          <cell r="AV2818">
            <v>0.62610710742686659</v>
          </cell>
          <cell r="AW2818">
            <v>4.9545503317180689E-2</v>
          </cell>
          <cell r="AX2818">
            <v>3.822170907999764E-2</v>
          </cell>
          <cell r="AY2818">
            <v>36.973472068499873</v>
          </cell>
          <cell r="AZ2818">
            <v>32.692519234532838</v>
          </cell>
          <cell r="BA2818">
            <v>30.334008696967274</v>
          </cell>
          <cell r="BB2818">
            <v>37.091181688646941</v>
          </cell>
          <cell r="BC2818">
            <v>28.347306509104627</v>
          </cell>
          <cell r="BD2818">
            <v>34.561511802248432</v>
          </cell>
          <cell r="BE2818">
            <v>0.51871045903186108</v>
          </cell>
          <cell r="BG2818">
            <v>-11.44</v>
          </cell>
          <cell r="BO2818">
            <v>0.86</v>
          </cell>
          <cell r="BP2818">
            <v>70.410236336057167</v>
          </cell>
          <cell r="BQ2818">
            <v>0.65475581038189823</v>
          </cell>
          <cell r="BR2818">
            <v>12.576229575096718</v>
          </cell>
          <cell r="BS2818">
            <v>3.3053013319266782</v>
          </cell>
          <cell r="BT2818">
            <v>0</v>
          </cell>
          <cell r="BU2818">
            <v>0.18917540935385821</v>
          </cell>
          <cell r="BV2818">
            <v>0.97301204819277132</v>
          </cell>
          <cell r="BW2818">
            <v>0.19</v>
          </cell>
          <cell r="BX2818">
            <v>2.9271534761696545</v>
          </cell>
          <cell r="BY2818">
            <v>5.8840221154003913</v>
          </cell>
          <cell r="CA2818">
            <v>0.10907844928860459</v>
          </cell>
          <cell r="CR2818">
            <v>97.218964551867742</v>
          </cell>
          <cell r="CT2818">
            <v>72.424384131855547</v>
          </cell>
          <cell r="CU2818">
            <v>0.67348568604901826</v>
          </cell>
          <cell r="CV2818">
            <v>12.935983872145764</v>
          </cell>
          <cell r="CW2818">
            <v>3.3998524332803925</v>
          </cell>
          <cell r="CX2818">
            <v>0</v>
          </cell>
          <cell r="CY2818">
            <v>0.19458694116509576</v>
          </cell>
          <cell r="CZ2818">
            <v>1.0008459282382658</v>
          </cell>
          <cell r="DA2818">
            <v>0.19543511996430718</v>
          </cell>
          <cell r="DB2818">
            <v>3.0108873198376593</v>
          </cell>
          <cell r="DC2818">
            <v>6.0523398315574317</v>
          </cell>
          <cell r="DD2818">
            <v>0.11219873590652124</v>
          </cell>
          <cell r="DE2818">
            <v>5.4135546852870357E-2</v>
          </cell>
          <cell r="DF2818">
            <v>5.1697131643369872E-2</v>
          </cell>
          <cell r="DH2818">
            <v>0.22950287468833791</v>
          </cell>
          <cell r="DJ2818">
            <v>0.13385990188479238</v>
          </cell>
          <cell r="EA2818">
            <v>1.463497687482338</v>
          </cell>
        </row>
        <row r="2819">
          <cell r="D2819" t="str">
            <v>A5</v>
          </cell>
          <cell r="E2819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9" t="str">
            <v>IBR2-35</v>
          </cell>
          <cell r="J2819">
            <v>930</v>
          </cell>
          <cell r="K2819">
            <v>1203</v>
          </cell>
          <cell r="L2819">
            <v>8.3125519534497094</v>
          </cell>
          <cell r="M2819">
            <v>0.20699999999999999</v>
          </cell>
          <cell r="O2819">
            <v>9.3877527567979735E-2</v>
          </cell>
          <cell r="P2819">
            <v>0.59961282905396351</v>
          </cell>
          <cell r="Q2819">
            <v>4.5308160178163435E-2</v>
          </cell>
          <cell r="R2819">
            <v>44.117323015562185</v>
          </cell>
          <cell r="T2819">
            <v>50.521228650779143</v>
          </cell>
          <cell r="U2819">
            <v>6.4610587722533284</v>
          </cell>
          <cell r="V2819">
            <v>0</v>
          </cell>
          <cell r="W2819">
            <v>11.961854304635764</v>
          </cell>
          <cell r="X2819">
            <v>11.961854304635764</v>
          </cell>
          <cell r="Y2819">
            <v>1.1510742453086753</v>
          </cell>
          <cell r="AB2819">
            <v>10.052706941224601</v>
          </cell>
          <cell r="AC2819">
            <v>0.35593333333333338</v>
          </cell>
          <cell r="AD2819">
            <v>18.409056780071079</v>
          </cell>
          <cell r="AF2819">
            <v>0.61934539880506545</v>
          </cell>
          <cell r="AG2819">
            <v>0.62800824358462981</v>
          </cell>
          <cell r="AJ2819">
            <v>100.16026666999564</v>
          </cell>
          <cell r="AK2819">
            <v>1.9061224724320203</v>
          </cell>
          <cell r="AL2819">
            <v>0.28738768876168952</v>
          </cell>
          <cell r="AM2819">
            <v>9.3877527567979735E-2</v>
          </cell>
          <cell r="AN2819">
            <v>0.19351016119370978</v>
          </cell>
          <cell r="AO2819">
            <v>0</v>
          </cell>
          <cell r="AP2819">
            <v>0.37744253262959526</v>
          </cell>
          <cell r="AQ2819">
            <v>0.37744253262959526</v>
          </cell>
          <cell r="AR2819">
            <v>3.2661464895059743E-2</v>
          </cell>
          <cell r="AS2819">
            <v>0</v>
          </cell>
          <cell r="AT2819">
            <v>0.56525133974841435</v>
          </cell>
          <cell r="AU2819">
            <v>1.1375135519326614E-2</v>
          </cell>
          <cell r="AV2819">
            <v>0.7442222226410794</v>
          </cell>
          <cell r="AW2819">
            <v>4.5308160178163435E-2</v>
          </cell>
          <cell r="AX2819">
            <v>3.0228983194651581E-2</v>
          </cell>
          <cell r="AY2819">
            <v>44.117323015562185</v>
          </cell>
          <cell r="AZ2819">
            <v>33.507970041747569</v>
          </cell>
          <cell r="BA2819">
            <v>22.374706942690242</v>
          </cell>
          <cell r="BB2819">
            <v>44.793002455240675</v>
          </cell>
          <cell r="BC2819">
            <v>29.405740346109884</v>
          </cell>
          <cell r="BD2819">
            <v>25.801257198649441</v>
          </cell>
          <cell r="BE2819">
            <v>0.59961282905396351</v>
          </cell>
          <cell r="BG2819">
            <v>-10.29</v>
          </cell>
          <cell r="BO2819">
            <v>1.88</v>
          </cell>
          <cell r="BP2819">
            <v>70.715251749278281</v>
          </cell>
          <cell r="BQ2819">
            <v>0.48784683116617178</v>
          </cell>
          <cell r="BR2819">
            <v>12.251181012389612</v>
          </cell>
          <cell r="BS2819">
            <v>2.3609719108532246</v>
          </cell>
          <cell r="BT2819">
            <v>0</v>
          </cell>
          <cell r="BU2819">
            <v>0.24788704774977938</v>
          </cell>
          <cell r="BV2819">
            <v>1.1753622710018157</v>
          </cell>
          <cell r="BW2819">
            <v>0.16</v>
          </cell>
          <cell r="BX2819">
            <v>2.9800149180791684</v>
          </cell>
          <cell r="BY2819">
            <v>5.4561383360950249</v>
          </cell>
          <cell r="CA2819">
            <v>4.5855632423965537E-2</v>
          </cell>
          <cell r="CR2819">
            <v>95.880509709037028</v>
          </cell>
          <cell r="CT2819">
            <v>73.753520881223636</v>
          </cell>
          <cell r="CU2819">
            <v>0.50880708983151224</v>
          </cell>
          <cell r="CV2819">
            <v>12.777550984624042</v>
          </cell>
          <cell r="CW2819">
            <v>2.4624106797282659</v>
          </cell>
          <cell r="CX2819">
            <v>0</v>
          </cell>
          <cell r="CY2819">
            <v>0.25853747388497172</v>
          </cell>
          <cell r="CZ2819">
            <v>1.2258615171828129</v>
          </cell>
          <cell r="DA2819">
            <v>0.16687437361935459</v>
          </cell>
          <cell r="DB2819">
            <v>3.1080507676924598</v>
          </cell>
          <cell r="DC2819">
            <v>5.690560420102531</v>
          </cell>
          <cell r="DD2819">
            <v>4.7825812110428849E-2</v>
          </cell>
          <cell r="DE2819">
            <v>9.5017420137774838E-2</v>
          </cell>
          <cell r="DF2819">
            <v>3.4210023936678581E-2</v>
          </cell>
          <cell r="DH2819">
            <v>0.20783298601883429</v>
          </cell>
          <cell r="DJ2819">
            <v>0.11510123184195092</v>
          </cell>
          <cell r="EA2819">
            <v>2.3594992767649918</v>
          </cell>
        </row>
        <row r="2820">
          <cell r="D2820" t="str">
            <v>A5</v>
          </cell>
          <cell r="E2820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0" t="str">
            <v>IBR2-38</v>
          </cell>
          <cell r="J2820">
            <v>1025</v>
          </cell>
          <cell r="K2820">
            <v>1298</v>
          </cell>
          <cell r="L2820">
            <v>7.704160246533128</v>
          </cell>
          <cell r="M2820">
            <v>0.2</v>
          </cell>
          <cell r="O2820">
            <v>2.6894479960425599E-2</v>
          </cell>
          <cell r="P2820">
            <v>0.47438071686644684</v>
          </cell>
          <cell r="Q2820">
            <v>1.7466315910883674E-2</v>
          </cell>
          <cell r="R2820">
            <v>9.5504119845695641</v>
          </cell>
          <cell r="T2820">
            <v>50.751931615971799</v>
          </cell>
          <cell r="U2820">
            <v>1.4668588862440071</v>
          </cell>
          <cell r="V2820">
            <v>0</v>
          </cell>
          <cell r="W2820">
            <v>27.719384105960266</v>
          </cell>
          <cell r="X2820">
            <v>27.719384105960266</v>
          </cell>
          <cell r="Y2820">
            <v>0.40145499048137062</v>
          </cell>
          <cell r="AB2820">
            <v>14.038899495431613</v>
          </cell>
          <cell r="AC2820">
            <v>0.58968000000000009</v>
          </cell>
          <cell r="AD2820">
            <v>4.3461932491281932</v>
          </cell>
          <cell r="AF2820">
            <v>0.23170583009632634</v>
          </cell>
          <cell r="AG2820">
            <v>0.30845632229756681</v>
          </cell>
          <cell r="AJ2820">
            <v>99.854564495611157</v>
          </cell>
          <cell r="AK2820">
            <v>1.9731055200395744</v>
          </cell>
          <cell r="AL2820">
            <v>6.7231630213338542E-2</v>
          </cell>
          <cell r="AM2820">
            <v>2.6894479960425599E-2</v>
          </cell>
          <cell r="AN2820">
            <v>4.0337150252912943E-2</v>
          </cell>
          <cell r="AO2820">
            <v>0</v>
          </cell>
          <cell r="AP2820">
            <v>0.9012737941436294</v>
          </cell>
          <cell r="AQ2820">
            <v>0.9012737941436294</v>
          </cell>
          <cell r="AR2820">
            <v>1.1737889618396674E-2</v>
          </cell>
          <cell r="AS2820">
            <v>0</v>
          </cell>
          <cell r="AT2820">
            <v>0.81341556955429117</v>
          </cell>
          <cell r="AU2820">
            <v>1.9418923619230356E-2</v>
          </cell>
          <cell r="AV2820">
            <v>0.18105101646323568</v>
          </cell>
          <cell r="AW2820">
            <v>1.7466315910883674E-2</v>
          </cell>
          <cell r="AX2820">
            <v>1.5299340437419283E-2</v>
          </cell>
          <cell r="AY2820">
            <v>9.5504119845695641</v>
          </cell>
          <cell r="AZ2820">
            <v>42.907540403034666</v>
          </cell>
          <cell r="BA2820">
            <v>47.542047612395763</v>
          </cell>
          <cell r="BB2820">
            <v>9.4903546690018992</v>
          </cell>
          <cell r="BC2820">
            <v>36.853346821983095</v>
          </cell>
          <cell r="BD2820">
            <v>53.656298509014988</v>
          </cell>
          <cell r="BE2820">
            <v>0.47438071686644684</v>
          </cell>
          <cell r="BG2820">
            <v>-13.54</v>
          </cell>
          <cell r="BO2820">
            <v>0.52</v>
          </cell>
          <cell r="BP2820">
            <v>69.588452316876257</v>
          </cell>
          <cell r="BQ2820">
            <v>0.64912460325586163</v>
          </cell>
          <cell r="BR2820">
            <v>12.507925107327663</v>
          </cell>
          <cell r="BS2820">
            <v>3.4258868521693264</v>
          </cell>
          <cell r="BT2820">
            <v>4.564E-2</v>
          </cell>
          <cell r="BU2820">
            <v>0.41709971565839787</v>
          </cell>
          <cell r="BV2820">
            <v>1.7470407658029383</v>
          </cell>
          <cell r="BW2820">
            <v>0.11021999999999998</v>
          </cell>
          <cell r="BX2820">
            <v>3.1707194115074975</v>
          </cell>
          <cell r="BY2820">
            <v>5.1074959394943651</v>
          </cell>
          <cell r="CA2820">
            <v>0.11785015011095157</v>
          </cell>
          <cell r="CR2820">
            <v>96.887454862203256</v>
          </cell>
          <cell r="CT2820">
            <v>71.824006953064668</v>
          </cell>
          <cell r="CU2820">
            <v>0.66997796998493719</v>
          </cell>
          <cell r="CV2820">
            <v>12.909746803770284</v>
          </cell>
          <cell r="CW2820">
            <v>3.535944727871883</v>
          </cell>
          <cell r="CX2820">
            <v>4.7106201793525086E-2</v>
          </cell>
          <cell r="CY2820">
            <v>0.43049919749838794</v>
          </cell>
          <cell r="CZ2820">
            <v>1.8031650932389969</v>
          </cell>
          <cell r="DA2820">
            <v>0.11376085805614229</v>
          </cell>
          <cell r="DB2820">
            <v>3.2725799392883279</v>
          </cell>
          <cell r="DC2820">
            <v>5.27157612588588</v>
          </cell>
          <cell r="DD2820">
            <v>0.12163612954696992</v>
          </cell>
          <cell r="DE2820">
            <v>0.10853530406539164</v>
          </cell>
          <cell r="DF2820">
            <v>7.7422457967351269E-2</v>
          </cell>
          <cell r="DH2820">
            <v>7.3076737492253643E-2</v>
          </cell>
          <cell r="DJ2820">
            <v>6.0392866866988359E-2</v>
          </cell>
          <cell r="EA2820">
            <v>0.61845597666112717</v>
          </cell>
        </row>
        <row r="2821">
          <cell r="D2821" t="str">
            <v>A5</v>
          </cell>
          <cell r="E2821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1" t="str">
            <v>IBR2-48</v>
          </cell>
          <cell r="J2821">
            <v>1025</v>
          </cell>
          <cell r="K2821">
            <v>1298</v>
          </cell>
          <cell r="L2821">
            <v>7.704160246533128</v>
          </cell>
          <cell r="M2821">
            <v>0.2</v>
          </cell>
          <cell r="O2821">
            <v>4.0978898633066314E-2</v>
          </cell>
          <cell r="P2821">
            <v>0.76091507894899058</v>
          </cell>
          <cell r="Q2821">
            <v>1.3683452750620466E-2</v>
          </cell>
          <cell r="R2821">
            <v>41.344962893187017</v>
          </cell>
          <cell r="T2821">
            <v>52.7347956960636</v>
          </cell>
          <cell r="U2821">
            <v>0.93765715626781099</v>
          </cell>
          <cell r="V2821">
            <v>1.5378557818000456</v>
          </cell>
          <cell r="W2821">
            <v>7.4956795726915608</v>
          </cell>
          <cell r="X2821">
            <v>8.878211920529802</v>
          </cell>
          <cell r="Y2821">
            <v>0.42799836823497417</v>
          </cell>
          <cell r="AB2821">
            <v>15.856351425064778</v>
          </cell>
          <cell r="AC2821">
            <v>0.37840000000000001</v>
          </cell>
          <cell r="AD2821">
            <v>20.430163682779106</v>
          </cell>
          <cell r="AF2821">
            <v>0.19037084777648103</v>
          </cell>
          <cell r="AG2821">
            <v>8.108961574258744E-2</v>
          </cell>
          <cell r="AJ2821">
            <v>100.07036214642095</v>
          </cell>
          <cell r="AK2821">
            <v>1.9549061225893212</v>
          </cell>
          <cell r="AL2821">
            <v>4.0978898633066314E-2</v>
          </cell>
          <cell r="AM2821">
            <v>4.0978898633066314E-2</v>
          </cell>
          <cell r="AN2821">
            <v>0</v>
          </cell>
          <cell r="AO2821">
            <v>4.2862684944314111E-2</v>
          </cell>
          <cell r="AP2821">
            <v>0.2323887411894397</v>
          </cell>
          <cell r="AQ2821">
            <v>0.27525142613375381</v>
          </cell>
          <cell r="AR2821">
            <v>1.193235531101665E-2</v>
          </cell>
          <cell r="AS2821">
            <v>0</v>
          </cell>
          <cell r="AT2821">
            <v>0.87601911373868002</v>
          </cell>
          <cell r="AU2821">
            <v>1.1882033885539918E-2</v>
          </cell>
          <cell r="AV2821">
            <v>0.81151151033056523</v>
          </cell>
          <cell r="AW2821">
            <v>1.3683452750620466E-2</v>
          </cell>
          <cell r="AX2821">
            <v>3.8350866274365729E-3</v>
          </cell>
          <cell r="AY2821">
            <v>41.344962893187017</v>
          </cell>
          <cell r="AZ2821">
            <v>44.631502190886586</v>
          </cell>
          <cell r="BA2821">
            <v>11.839762910273461</v>
          </cell>
          <cell r="BB2821">
            <v>44.281436220112056</v>
          </cell>
          <cell r="BC2821">
            <v>41.31650470531735</v>
          </cell>
          <cell r="BD2821">
            <v>14.402059074570598</v>
          </cell>
          <cell r="BE2821">
            <v>0.76091507894899058</v>
          </cell>
          <cell r="BG2821">
            <v>-13.26</v>
          </cell>
          <cell r="BO2821">
            <v>0.62</v>
          </cell>
          <cell r="BP2821">
            <v>69.867103782355528</v>
          </cell>
          <cell r="BQ2821">
            <v>0.65354766048940305</v>
          </cell>
          <cell r="BR2821">
            <v>13.159922299668631</v>
          </cell>
          <cell r="BS2821">
            <v>2.7145391006198074</v>
          </cell>
          <cell r="BT2821">
            <v>0</v>
          </cell>
          <cell r="BU2821">
            <v>0.60768702814001363</v>
          </cell>
          <cell r="BV2821">
            <v>2.2194553556692531</v>
          </cell>
          <cell r="BW2821">
            <v>3.8040000000000004E-2</v>
          </cell>
          <cell r="BX2821">
            <v>3.1156768435402142</v>
          </cell>
          <cell r="BY2821">
            <v>4.9633652158220265</v>
          </cell>
          <cell r="CA2821">
            <v>0.1304986294217465</v>
          </cell>
          <cell r="CR2821">
            <v>97.469835915726634</v>
          </cell>
          <cell r="CT2821">
            <v>71.680744228156186</v>
          </cell>
          <cell r="CU2821">
            <v>0.67051273283610191</v>
          </cell>
          <cell r="CV2821">
            <v>13.50153324465102</v>
          </cell>
          <cell r="CW2821">
            <v>2.7850042786230036</v>
          </cell>
          <cell r="CX2821">
            <v>0</v>
          </cell>
          <cell r="CY2821">
            <v>0.62346163039140212</v>
          </cell>
          <cell r="CZ2821">
            <v>2.277068936063682</v>
          </cell>
          <cell r="DA2821">
            <v>3.902745874414907E-2</v>
          </cell>
          <cell r="DB2821">
            <v>3.1965549282693559</v>
          </cell>
          <cell r="DC2821">
            <v>5.0922063930767258</v>
          </cell>
          <cell r="DD2821">
            <v>0.13388616918835985</v>
          </cell>
          <cell r="DE2821">
            <v>0.18291561278125934</v>
          </cell>
          <cell r="DF2821">
            <v>6.8314939488767615E-2</v>
          </cell>
          <cell r="DH2821">
            <v>6.1100960509168384E-2</v>
          </cell>
          <cell r="DJ2821">
            <v>1.6337628245468024E-2</v>
          </cell>
          <cell r="EA2821">
            <v>0.6548847071298084</v>
          </cell>
        </row>
        <row r="2822">
          <cell r="D2822" t="str">
            <v>A5</v>
          </cell>
          <cell r="E2822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2" t="str">
            <v>IBR2-53</v>
          </cell>
          <cell r="J2822">
            <v>975</v>
          </cell>
          <cell r="K2822">
            <v>1248</v>
          </cell>
          <cell r="L2822">
            <v>8.0128205128205128</v>
          </cell>
          <cell r="M2822">
            <v>0.20399999999999999</v>
          </cell>
          <cell r="O2822">
            <v>9.7723589639300279E-3</v>
          </cell>
          <cell r="P2822">
            <v>0.49188705889484374</v>
          </cell>
          <cell r="Q2822">
            <v>1.3965730757760957E-2</v>
          </cell>
          <cell r="R2822">
            <v>35.1845027516217</v>
          </cell>
          <cell r="T2822">
            <v>51.455454278153482</v>
          </cell>
          <cell r="U2822">
            <v>2.8423012839360973</v>
          </cell>
          <cell r="V2822">
            <v>0</v>
          </cell>
          <cell r="W2822">
            <v>18.582769773596002</v>
          </cell>
          <cell r="X2822">
            <v>18.582769773596002</v>
          </cell>
          <cell r="Y2822">
            <v>0.82328726845045574</v>
          </cell>
          <cell r="AB2822">
            <v>10.095070077428208</v>
          </cell>
          <cell r="AC2822">
            <v>0.5194550622365971</v>
          </cell>
          <cell r="AD2822">
            <v>15.495442516906792</v>
          </cell>
          <cell r="AF2822">
            <v>0.18621973929236499</v>
          </cell>
          <cell r="AG2822">
            <v>0</v>
          </cell>
          <cell r="AJ2822">
            <v>100</v>
          </cell>
          <cell r="AK2822">
            <v>1.99022764103607</v>
          </cell>
          <cell r="AL2822">
            <v>0.12960716722426324</v>
          </cell>
          <cell r="AM2822">
            <v>9.7723589639300279E-3</v>
          </cell>
          <cell r="AN2822">
            <v>0.11983480826033321</v>
          </cell>
          <cell r="AO2822">
            <v>0</v>
          </cell>
          <cell r="AP2822">
            <v>0.60111451473355137</v>
          </cell>
          <cell r="AQ2822">
            <v>0.60111451473355137</v>
          </cell>
          <cell r="AR2822">
            <v>2.3948491404226772E-2</v>
          </cell>
          <cell r="AS2822">
            <v>0</v>
          </cell>
          <cell r="AT2822">
            <v>0.5819187562280479</v>
          </cell>
          <cell r="AU2822">
            <v>1.7018855060191566E-2</v>
          </cell>
          <cell r="AV2822">
            <v>0.6421988435558883</v>
          </cell>
          <cell r="AW2822">
            <v>1.3965730757760957E-2</v>
          </cell>
          <cell r="AX2822">
            <v>0</v>
          </cell>
          <cell r="AY2822">
            <v>35.1845027516217</v>
          </cell>
          <cell r="AZ2822">
            <v>31.881904312311647</v>
          </cell>
          <cell r="BA2822">
            <v>32.93359293606666</v>
          </cell>
          <cell r="BB2822">
            <v>35.133380013282625</v>
          </cell>
          <cell r="BC2822">
            <v>27.516661871473598</v>
          </cell>
          <cell r="BD2822">
            <v>37.349958115243773</v>
          </cell>
          <cell r="BE2822">
            <v>0.49188705889484374</v>
          </cell>
          <cell r="BG2822">
            <v>-11.25</v>
          </cell>
          <cell r="BO2822">
            <v>0.45</v>
          </cell>
          <cell r="BP2822">
            <v>73.38490952380954</v>
          </cell>
          <cell r="BQ2822">
            <v>0.516452380952381</v>
          </cell>
          <cell r="BR2822">
            <v>12.942433333333335</v>
          </cell>
          <cell r="BS2822">
            <v>2.8832190476190478</v>
          </cell>
          <cell r="BT2822">
            <v>8.6695238095238089E-2</v>
          </cell>
          <cell r="BU2822">
            <v>0.25497142857142857</v>
          </cell>
          <cell r="BV2822">
            <v>1.2469190476190473</v>
          </cell>
          <cell r="BW2822">
            <v>0.10080000000000003</v>
          </cell>
          <cell r="BX2822">
            <v>2.6425428571428577</v>
          </cell>
          <cell r="BY2822">
            <v>6.0093428571428564</v>
          </cell>
          <cell r="CA2822">
            <v>0.14082380952380952</v>
          </cell>
          <cell r="CR2822">
            <v>100.20910952380954</v>
          </cell>
          <cell r="CT2822">
            <v>73.231774908022089</v>
          </cell>
          <cell r="CU2822">
            <v>0.51537468340607562</v>
          </cell>
          <cell r="CV2822">
            <v>12.915425947636258</v>
          </cell>
          <cell r="CW2822">
            <v>2.8772025430821722</v>
          </cell>
          <cell r="CX2822">
            <v>8.6514328395104062E-2</v>
          </cell>
          <cell r="CY2822">
            <v>0.25443937161306451</v>
          </cell>
          <cell r="CZ2822">
            <v>1.2443170621357342</v>
          </cell>
          <cell r="DA2822">
            <v>0.1005896574463124</v>
          </cell>
          <cell r="DB2822">
            <v>2.6370285792380916</v>
          </cell>
          <cell r="DC2822">
            <v>5.9968029710063888</v>
          </cell>
          <cell r="DD2822">
            <v>0.14052994801869781</v>
          </cell>
          <cell r="DE2822">
            <v>8.124791356863223E-2</v>
          </cell>
          <cell r="DF2822">
            <v>3.9320617482847681E-2</v>
          </cell>
          <cell r="DH2822">
            <v>7.0469903180191945E-2</v>
          </cell>
          <cell r="EA2822">
            <v>1.5941203851790668</v>
          </cell>
        </row>
        <row r="2823">
          <cell r="D2823" t="str">
            <v>A5</v>
          </cell>
          <cell r="E2823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3" t="str">
            <v>IBR2-53r</v>
          </cell>
          <cell r="J2823">
            <v>975</v>
          </cell>
          <cell r="K2823">
            <v>1248</v>
          </cell>
          <cell r="L2823">
            <v>8.0128205128205128</v>
          </cell>
          <cell r="M2823">
            <v>0.20399999999999999</v>
          </cell>
          <cell r="O2823">
            <v>4.8073716800419497E-2</v>
          </cell>
          <cell r="P2823">
            <v>0.60831339760333591</v>
          </cell>
          <cell r="Q2823">
            <v>1.5645379850767988E-2</v>
          </cell>
          <cell r="R2823">
            <v>33.704368913562547</v>
          </cell>
          <cell r="T2823">
            <v>51.474597129600376</v>
          </cell>
          <cell r="U2823">
            <v>1.4170550172662353</v>
          </cell>
          <cell r="V2823">
            <v>0.84793305485892778</v>
          </cell>
          <cell r="W2823">
            <v>15.06441348169507</v>
          </cell>
          <cell r="X2823">
            <v>15.826705298013247</v>
          </cell>
          <cell r="Y2823">
            <v>0.53195539842262718</v>
          </cell>
          <cell r="AB2823">
            <v>13.793450838674486</v>
          </cell>
          <cell r="AC2823">
            <v>0.46449999999999997</v>
          </cell>
          <cell r="AD2823">
            <v>16.033720988437089</v>
          </cell>
          <cell r="AF2823">
            <v>0.21278893553275616</v>
          </cell>
          <cell r="AG2823">
            <v>0.12553184416965832</v>
          </cell>
          <cell r="AJ2823">
            <v>99.96594668865724</v>
          </cell>
          <cell r="AK2823">
            <v>1.9519262831995805</v>
          </cell>
          <cell r="AL2823">
            <v>6.3349725626112907E-2</v>
          </cell>
          <cell r="AM2823">
            <v>4.8073716800419497E-2</v>
          </cell>
          <cell r="AN2823">
            <v>1.527600882569341E-2</v>
          </cell>
          <cell r="AO2823">
            <v>2.4175036844431119E-2</v>
          </cell>
          <cell r="AP2823">
            <v>0.47774716081658086</v>
          </cell>
          <cell r="AQ2823">
            <v>0.50192219766101198</v>
          </cell>
          <cell r="AR2823">
            <v>1.5170542134736361E-2</v>
          </cell>
          <cell r="AS2823">
            <v>0</v>
          </cell>
          <cell r="AT2823">
            <v>0.77951606085953717</v>
          </cell>
          <cell r="AU2823">
            <v>1.4919944029879208E-2</v>
          </cell>
          <cell r="AV2823">
            <v>0.65147683334996431</v>
          </cell>
          <cell r="AW2823">
            <v>1.5645379850767988E-2</v>
          </cell>
          <cell r="AX2823">
            <v>6.0730332884094502E-3</v>
          </cell>
          <cell r="AY2823">
            <v>33.704368913562547</v>
          </cell>
          <cell r="AZ2823">
            <v>40.328520592448101</v>
          </cell>
          <cell r="BA2823">
            <v>24.716406986830297</v>
          </cell>
          <cell r="BB2823">
            <v>34.87857930749712</v>
          </cell>
          <cell r="BC2823">
            <v>36.071803406063175</v>
          </cell>
          <cell r="BD2823">
            <v>29.049617286439695</v>
          </cell>
          <cell r="BE2823">
            <v>0.60831339760333591</v>
          </cell>
          <cell r="BG2823">
            <v>-11.71</v>
          </cell>
          <cell r="BO2823">
            <v>1.7</v>
          </cell>
          <cell r="BP2823">
            <v>69.602534618583945</v>
          </cell>
          <cell r="BQ2823">
            <v>0.66635950991433746</v>
          </cell>
          <cell r="BR2823">
            <v>12.942051223453745</v>
          </cell>
          <cell r="BS2823">
            <v>3.1495120664644602</v>
          </cell>
          <cell r="BT2823">
            <v>0</v>
          </cell>
          <cell r="BU2823">
            <v>0.49736902310684056</v>
          </cell>
          <cell r="BV2823">
            <v>1.910876382241294</v>
          </cell>
          <cell r="BW2823">
            <v>0.10235000000000001</v>
          </cell>
          <cell r="BX2823">
            <v>2.8551317334979469</v>
          </cell>
          <cell r="BY2823">
            <v>5.1719357537775013</v>
          </cell>
          <cell r="CA2823">
            <v>0.14193643127529043</v>
          </cell>
          <cell r="CR2823">
            <v>97.040056742315386</v>
          </cell>
          <cell r="CT2823">
            <v>71.725570815987567</v>
          </cell>
          <cell r="CU2823">
            <v>0.68668499615969825</v>
          </cell>
          <cell r="CV2823">
            <v>13.336813330417419</v>
          </cell>
          <cell r="CW2823">
            <v>3.2455793743276748</v>
          </cell>
          <cell r="CX2823">
            <v>0</v>
          </cell>
          <cell r="CY2823">
            <v>0.5125399137261194</v>
          </cell>
          <cell r="CZ2823">
            <v>1.9691624741270737</v>
          </cell>
          <cell r="DA2823">
            <v>0.10547190864880149</v>
          </cell>
          <cell r="DB2823">
            <v>2.9422197691821164</v>
          </cell>
          <cell r="DC2823">
            <v>5.3296916009759725</v>
          </cell>
          <cell r="DD2823">
            <v>0.14626581644752634</v>
          </cell>
          <cell r="DE2823">
            <v>0.13638202367747268</v>
          </cell>
          <cell r="DF2823">
            <v>6.8902186828063525E-2</v>
          </cell>
          <cell r="DH2823">
            <v>7.4528587608130817E-2</v>
          </cell>
          <cell r="DJ2823">
            <v>2.4271733089099534E-2</v>
          </cell>
          <cell r="EA2823">
            <v>0.79830090290301647</v>
          </cell>
        </row>
        <row r="2824">
          <cell r="D2824" t="str">
            <v>A5</v>
          </cell>
          <cell r="E2824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4" t="str">
            <v>IBR2-59</v>
          </cell>
          <cell r="J2824">
            <v>1025</v>
          </cell>
          <cell r="K2824">
            <v>1298</v>
          </cell>
          <cell r="L2824">
            <v>7.704160246533128</v>
          </cell>
          <cell r="M2824">
            <v>0.501</v>
          </cell>
          <cell r="O2824">
            <v>2.6897317793872499E-3</v>
          </cell>
          <cell r="P2824">
            <v>0.50815088691218546</v>
          </cell>
          <cell r="Q2824">
            <v>3.3481948402387642E-2</v>
          </cell>
          <cell r="R2824">
            <v>26.595511858672211</v>
          </cell>
          <cell r="T2824">
            <v>52.109527531556097</v>
          </cell>
          <cell r="U2824">
            <v>2.7428169108525835</v>
          </cell>
          <cell r="V2824">
            <v>0</v>
          </cell>
          <cell r="W2824">
            <v>20.145695364238406</v>
          </cell>
          <cell r="X2824">
            <v>20.145695364238406</v>
          </cell>
          <cell r="Y2824">
            <v>0.5719336415556161</v>
          </cell>
          <cell r="AB2824">
            <v>11.67983771989636</v>
          </cell>
          <cell r="AC2824">
            <v>0.47739999999999999</v>
          </cell>
          <cell r="AD2824">
            <v>11.582900906011714</v>
          </cell>
          <cell r="AF2824">
            <v>0.45052169520458457</v>
          </cell>
          <cell r="AG2824">
            <v>0.5031813184982844</v>
          </cell>
          <cell r="AJ2824">
            <v>100.26381508781364</v>
          </cell>
          <cell r="AK2824">
            <v>1.9973102682206128</v>
          </cell>
          <cell r="AL2824">
            <v>0.12394036993579716</v>
          </cell>
          <cell r="AM2824">
            <v>2.6897317793872499E-3</v>
          </cell>
          <cell r="AN2824">
            <v>0.12125063815640991</v>
          </cell>
          <cell r="AO2824">
            <v>0</v>
          </cell>
          <cell r="AP2824">
            <v>0.64578223420984548</v>
          </cell>
          <cell r="AQ2824">
            <v>0.64578223420984548</v>
          </cell>
          <cell r="AR2824">
            <v>1.6486537954615566E-2</v>
          </cell>
          <cell r="AS2824">
            <v>0</v>
          </cell>
          <cell r="AT2824">
            <v>0.66718594449773239</v>
          </cell>
          <cell r="AU2824">
            <v>1.5499647942862134E-2</v>
          </cell>
          <cell r="AV2824">
            <v>0.47570743494111645</v>
          </cell>
          <cell r="AW2824">
            <v>3.3481948402387642E-2</v>
          </cell>
          <cell r="AX2824">
            <v>2.4605613895030357E-2</v>
          </cell>
          <cell r="AY2824">
            <v>26.595511858672211</v>
          </cell>
          <cell r="AZ2824">
            <v>37.300555752350704</v>
          </cell>
          <cell r="BA2824">
            <v>36.103932388977078</v>
          </cell>
          <cell r="BB2824">
            <v>26.637927420834494</v>
          </cell>
          <cell r="BC2824">
            <v>32.291659049694374</v>
          </cell>
          <cell r="BD2824">
            <v>41.070413529471125</v>
          </cell>
          <cell r="BE2824">
            <v>0.50815088691218546</v>
          </cell>
          <cell r="BG2824">
            <v>-12.21</v>
          </cell>
          <cell r="BO2824">
            <v>1.4986527298996155</v>
          </cell>
          <cell r="BP2824">
            <v>69.814493320937501</v>
          </cell>
          <cell r="BQ2824">
            <v>0.65627999999999997</v>
          </cell>
          <cell r="BR2824">
            <v>12.823825925139975</v>
          </cell>
          <cell r="BS2824">
            <v>3.7481599999999999</v>
          </cell>
          <cell r="BT2824">
            <v>0</v>
          </cell>
          <cell r="BU2824">
            <v>0.4852632611040299</v>
          </cell>
          <cell r="BV2824">
            <v>1.9225944875391978</v>
          </cell>
          <cell r="BW2824">
            <v>6.0620000000000007E-2</v>
          </cell>
          <cell r="BX2824">
            <v>3.0708108845393167</v>
          </cell>
          <cell r="BY2824">
            <v>5.0959394943645098</v>
          </cell>
          <cell r="CA2824">
            <v>0.12699386503067484</v>
          </cell>
          <cell r="CR2824">
            <v>97.804981238655188</v>
          </cell>
          <cell r="CT2824">
            <v>71.381326837108901</v>
          </cell>
          <cell r="CU2824">
            <v>0.6710087683556758</v>
          </cell>
          <cell r="CV2824">
            <v>13.111628633564575</v>
          </cell>
          <cell r="CW2824">
            <v>3.8322792484915125</v>
          </cell>
          <cell r="CX2824">
            <v>0</v>
          </cell>
          <cell r="CY2824">
            <v>0.49615393301894595</v>
          </cell>
          <cell r="CZ2824">
            <v>1.9657429132856232</v>
          </cell>
          <cell r="DA2824">
            <v>6.1980483235388975E-2</v>
          </cell>
          <cell r="DB2824">
            <v>3.1397285144876124</v>
          </cell>
          <cell r="DC2824">
            <v>5.2103067040418347</v>
          </cell>
          <cell r="DD2824">
            <v>0.12984396440994705</v>
          </cell>
          <cell r="DE2824">
            <v>0.11462668180678882</v>
          </cell>
          <cell r="DF2824">
            <v>8.2273108322607036E-2</v>
          </cell>
          <cell r="DH2824">
            <v>0.14671098681877046</v>
          </cell>
          <cell r="DJ2824">
            <v>9.8741619490329863E-2</v>
          </cell>
          <cell r="EA2824">
            <v>0.87147809099106499</v>
          </cell>
        </row>
        <row r="2825">
          <cell r="D2825" t="str">
            <v>A5</v>
          </cell>
          <cell r="E2825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5" t="str">
            <v>IBR2-60</v>
          </cell>
          <cell r="J2825">
            <v>1025</v>
          </cell>
          <cell r="K2825">
            <v>1298</v>
          </cell>
          <cell r="L2825">
            <v>7.704160246533128</v>
          </cell>
          <cell r="M2825">
            <v>0.501</v>
          </cell>
          <cell r="O2825">
            <v>4.33400481173154E-2</v>
          </cell>
          <cell r="P2825">
            <v>0.6332539216256774</v>
          </cell>
          <cell r="Q2825">
            <v>2.1551510932741453E-2</v>
          </cell>
          <cell r="R2825">
            <v>36.706895037167278</v>
          </cell>
          <cell r="T2825">
            <v>51.919741896858511</v>
          </cell>
          <cell r="U2825">
            <v>1.5103094511684043</v>
          </cell>
          <cell r="V2825">
            <v>0.69298839653237854</v>
          </cell>
          <cell r="W2825">
            <v>13.529255087146527</v>
          </cell>
          <cell r="X2825">
            <v>14.152251655629136</v>
          </cell>
          <cell r="Y2825">
            <v>0.48293445743812891</v>
          </cell>
          <cell r="AB2825">
            <v>13.712975589799536</v>
          </cell>
          <cell r="AC2825">
            <v>0.42359999999999998</v>
          </cell>
          <cell r="AD2825">
            <v>17.467572122203126</v>
          </cell>
          <cell r="AF2825">
            <v>0.29493633402428188</v>
          </cell>
          <cell r="AG2825">
            <v>0.12232252906492558</v>
          </cell>
          <cell r="AJ2825">
            <v>100.15663586423582</v>
          </cell>
          <cell r="AK2825">
            <v>1.9566599518826846</v>
          </cell>
          <cell r="AL2825">
            <v>6.7102135530638402E-2</v>
          </cell>
          <cell r="AM2825">
            <v>4.33400481173154E-2</v>
          </cell>
          <cell r="AN2825">
            <v>2.3762087413323002E-2</v>
          </cell>
          <cell r="AO2825">
            <v>1.9635588287460592E-2</v>
          </cell>
          <cell r="AP2825">
            <v>0.42641468054034243</v>
          </cell>
          <cell r="AQ2825">
            <v>0.44605026882780302</v>
          </cell>
          <cell r="AR2825">
            <v>1.3687573033431854E-2</v>
          </cell>
          <cell r="AS2825">
            <v>0</v>
          </cell>
          <cell r="AT2825">
            <v>0.77018705484042138</v>
          </cell>
          <cell r="AU2825">
            <v>1.352227620677709E-2</v>
          </cell>
          <cell r="AV2825">
            <v>0.70535796602791101</v>
          </cell>
          <cell r="AW2825">
            <v>2.1551510932741453E-2</v>
          </cell>
          <cell r="AX2825">
            <v>5.8812627175914445E-3</v>
          </cell>
          <cell r="AY2825">
            <v>36.706895037167278</v>
          </cell>
          <cell r="AZ2825">
            <v>40.080606929579446</v>
          </cell>
          <cell r="BA2825">
            <v>22.190660167978031</v>
          </cell>
          <cell r="BB2825">
            <v>38.017328016044885</v>
          </cell>
          <cell r="BC2825">
            <v>35.879898600274124</v>
          </cell>
          <cell r="BD2825">
            <v>26.102773383680994</v>
          </cell>
          <cell r="BE2825">
            <v>0.6332539216256774</v>
          </cell>
          <cell r="BG2825">
            <v>-11.76</v>
          </cell>
          <cell r="BO2825">
            <v>2.0826962724186502</v>
          </cell>
          <cell r="BP2825">
            <v>69.034479946502245</v>
          </cell>
          <cell r="BQ2825">
            <v>0.63105</v>
          </cell>
          <cell r="BR2825">
            <v>12.983039780610829</v>
          </cell>
          <cell r="BS2825">
            <v>2.97845</v>
          </cell>
          <cell r="BT2825">
            <v>0</v>
          </cell>
          <cell r="BU2825">
            <v>0.55855149197633758</v>
          </cell>
          <cell r="BV2825">
            <v>1.980788909060901</v>
          </cell>
          <cell r="BW2825">
            <v>5.6333333333333326E-2</v>
          </cell>
          <cell r="BX2825">
            <v>2.9839562163268094</v>
          </cell>
          <cell r="BY2825">
            <v>5.0020507604219642</v>
          </cell>
          <cell r="CA2825">
            <v>0.12318887873645736</v>
          </cell>
          <cell r="CR2825">
            <v>96.331889316968855</v>
          </cell>
          <cell r="CT2825">
            <v>71.663164125591194</v>
          </cell>
          <cell r="CU2825">
            <v>0.65507902364875614</v>
          </cell>
          <cell r="CV2825">
            <v>13.477405947984318</v>
          </cell>
          <cell r="CW2825">
            <v>3.0918629553706332</v>
          </cell>
          <cell r="CX2825">
            <v>0</v>
          </cell>
          <cell r="CY2825">
            <v>0.57981992872421406</v>
          </cell>
          <cell r="CZ2825">
            <v>2.0562130807414625</v>
          </cell>
          <cell r="DA2825">
            <v>5.8478385229189328E-2</v>
          </cell>
          <cell r="DB2825">
            <v>3.0975788365454449</v>
          </cell>
          <cell r="DC2825">
            <v>5.1925180704836995</v>
          </cell>
          <cell r="DD2825">
            <v>0.12787964568110846</v>
          </cell>
          <cell r="DE2825">
            <v>0.15791666846717695</v>
          </cell>
          <cell r="DF2825">
            <v>6.6916017968307595E-2</v>
          </cell>
          <cell r="DH2825">
            <v>9.8840704300729526E-2</v>
          </cell>
          <cell r="DJ2825">
            <v>2.4454475758779917E-2</v>
          </cell>
          <cell r="EA2825">
            <v>0.76528715226706112</v>
          </cell>
        </row>
        <row r="2826">
          <cell r="D2826" t="str">
            <v>A5</v>
          </cell>
          <cell r="E2826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6" t="str">
            <v>IBR2-63</v>
          </cell>
          <cell r="J2826">
            <v>1000</v>
          </cell>
          <cell r="K2826">
            <v>1273</v>
          </cell>
          <cell r="L2826">
            <v>7.855459544383347</v>
          </cell>
          <cell r="M2826">
            <v>0.503</v>
          </cell>
          <cell r="O2826">
            <v>5.0237068445794675E-2</v>
          </cell>
          <cell r="P2826">
            <v>0.48439296961894512</v>
          </cell>
          <cell r="Q2826">
            <v>2.5492670792208898E-2</v>
          </cell>
          <cell r="R2826">
            <v>29.838405615014125</v>
          </cell>
          <cell r="T2826">
            <v>50.415742295987087</v>
          </cell>
          <cell r="U2826">
            <v>2.7736279210111641</v>
          </cell>
          <cell r="V2826">
            <v>0</v>
          </cell>
          <cell r="W2826">
            <v>20.690827814569534</v>
          </cell>
          <cell r="X2826">
            <v>20.690827814569534</v>
          </cell>
          <cell r="Y2826">
            <v>0.66749388088115325</v>
          </cell>
          <cell r="AB2826">
            <v>10.908137869903177</v>
          </cell>
          <cell r="AC2826">
            <v>0.47760000000000002</v>
          </cell>
          <cell r="AD2826">
            <v>13.320374418100215</v>
          </cell>
          <cell r="AF2826">
            <v>0.33996411712449265</v>
          </cell>
          <cell r="AG2826">
            <v>0.26986242046703751</v>
          </cell>
          <cell r="AJ2826">
            <v>99.863630738043852</v>
          </cell>
          <cell r="AK2826">
            <v>1.9497629315542053</v>
          </cell>
          <cell r="AL2826">
            <v>0.1264594866444165</v>
          </cell>
          <cell r="AM2826">
            <v>5.0237068445794675E-2</v>
          </cell>
          <cell r="AN2826">
            <v>7.6222418198621827E-2</v>
          </cell>
          <cell r="AO2826">
            <v>0</v>
          </cell>
          <cell r="AP2826">
            <v>0.66922004631429655</v>
          </cell>
          <cell r="AQ2826">
            <v>0.66922004631429655</v>
          </cell>
          <cell r="AR2826">
            <v>1.9414148934490765E-2</v>
          </cell>
          <cell r="AS2826">
            <v>0</v>
          </cell>
          <cell r="AT2826">
            <v>0.62870648858906841</v>
          </cell>
          <cell r="AU2826">
            <v>1.5645555284247339E-2</v>
          </cell>
          <cell r="AV2826">
            <v>0.55198372765633652</v>
          </cell>
          <cell r="AW2826">
            <v>2.5492670792208898E-2</v>
          </cell>
          <cell r="AX2826">
            <v>1.3314944230729589E-2</v>
          </cell>
          <cell r="AY2826">
            <v>29.838405615014125</v>
          </cell>
          <cell r="AZ2826">
            <v>33.985783057343212</v>
          </cell>
          <cell r="BA2826">
            <v>36.175811327642663</v>
          </cell>
          <cell r="BB2826">
            <v>29.749092770252972</v>
          </cell>
          <cell r="BC2826">
            <v>29.287234948213509</v>
          </cell>
          <cell r="BD2826">
            <v>40.963672281533512</v>
          </cell>
          <cell r="BE2826">
            <v>0.48439296961894512</v>
          </cell>
          <cell r="BG2826">
            <v>-12.91</v>
          </cell>
          <cell r="BO2826">
            <v>1.6611678991163514</v>
          </cell>
          <cell r="BP2826">
            <v>69.361178255125509</v>
          </cell>
          <cell r="BQ2826">
            <v>0.63991999999999993</v>
          </cell>
          <cell r="BR2826">
            <v>12.955772840795939</v>
          </cell>
          <cell r="BS2826">
            <v>3.6149800000000001</v>
          </cell>
          <cell r="BT2826">
            <v>0</v>
          </cell>
          <cell r="BU2826">
            <v>0.40176487890969714</v>
          </cell>
          <cell r="BV2826">
            <v>1.938775375474501</v>
          </cell>
          <cell r="BW2826">
            <v>0.10415999999999999</v>
          </cell>
          <cell r="BX2826">
            <v>3.0052172133942574</v>
          </cell>
          <cell r="BY2826">
            <v>5.1816383114858979</v>
          </cell>
          <cell r="CA2826">
            <v>0.13435582822085887</v>
          </cell>
          <cell r="CR2826">
            <v>97.337762703406682</v>
          </cell>
          <cell r="CT2826">
            <v>71.258241743723545</v>
          </cell>
          <cell r="CU2826">
            <v>0.6574221373362259</v>
          </cell>
          <cell r="CV2826">
            <v>13.3101198147248</v>
          </cell>
          <cell r="CW2826">
            <v>3.7138515408609045</v>
          </cell>
          <cell r="CX2826">
            <v>0</v>
          </cell>
          <cell r="CY2826">
            <v>0.41275335260570561</v>
          </cell>
          <cell r="CZ2826">
            <v>1.9918018676698499</v>
          </cell>
          <cell r="DA2826">
            <v>0.10700882895509015</v>
          </cell>
          <cell r="DB2826">
            <v>3.0874114320372388</v>
          </cell>
          <cell r="DC2826">
            <v>5.3233587536572262</v>
          </cell>
          <cell r="DD2826">
            <v>0.13803052842939095</v>
          </cell>
          <cell r="DE2826">
            <v>0.10002250354987743</v>
          </cell>
          <cell r="DF2826">
            <v>7.629192661134597E-2</v>
          </cell>
          <cell r="DH2826">
            <v>0.11312464057814926</v>
          </cell>
          <cell r="DJ2826">
            <v>5.2080520531285632E-2</v>
          </cell>
          <cell r="EA2826">
            <v>1.0430895750736862</v>
          </cell>
        </row>
        <row r="2827">
          <cell r="D2827" t="str">
            <v>A5</v>
          </cell>
          <cell r="E2827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7" t="str">
            <v>IBR2-64</v>
          </cell>
          <cell r="J2827">
            <v>1000</v>
          </cell>
          <cell r="K2827">
            <v>1273</v>
          </cell>
          <cell r="L2827">
            <v>7.855459544383347</v>
          </cell>
          <cell r="M2827">
            <v>0.503</v>
          </cell>
          <cell r="O2827">
            <v>4.4878487090901142E-2</v>
          </cell>
          <cell r="P2827">
            <v>0.50209942157310794</v>
          </cell>
          <cell r="Q2827">
            <v>1.72272524595228E-2</v>
          </cell>
          <cell r="R2827">
            <v>24.903645162245144</v>
          </cell>
          <cell r="T2827">
            <v>50.826229399145191</v>
          </cell>
          <cell r="U2827">
            <v>1.7596472994266938</v>
          </cell>
          <cell r="V2827">
            <v>0.11556409684495675</v>
          </cell>
          <cell r="W2827">
            <v>22.114584698128432</v>
          </cell>
          <cell r="X2827">
            <v>22.218476821192048</v>
          </cell>
          <cell r="Y2827">
            <v>0.50023796573293444</v>
          </cell>
          <cell r="AB2827">
            <v>12.573469248602208</v>
          </cell>
          <cell r="AC2827">
            <v>0.50960000000000005</v>
          </cell>
          <cell r="AD2827">
            <v>11.550397944371216</v>
          </cell>
          <cell r="AF2827">
            <v>0.23097423748889545</v>
          </cell>
          <cell r="AG2827">
            <v>0.10393417502248577</v>
          </cell>
          <cell r="AJ2827">
            <v>100.28463906476301</v>
          </cell>
          <cell r="AK2827">
            <v>1.9551215129090989</v>
          </cell>
          <cell r="AL2827">
            <v>7.9799295990984467E-2</v>
          </cell>
          <cell r="AM2827">
            <v>4.4878487090901142E-2</v>
          </cell>
          <cell r="AN2827">
            <v>3.4920808900083325E-2</v>
          </cell>
          <cell r="AO2827">
            <v>3.3422883487261856E-3</v>
          </cell>
          <cell r="AP2827">
            <v>0.71144295249615619</v>
          </cell>
          <cell r="AQ2827">
            <v>0.71478524084488237</v>
          </cell>
          <cell r="AR2827">
            <v>1.4471646200209739E-2</v>
          </cell>
          <cell r="AS2827">
            <v>0</v>
          </cell>
          <cell r="AT2827">
            <v>0.72081309306995978</v>
          </cell>
          <cell r="AU2827">
            <v>1.6604519072823423E-2</v>
          </cell>
          <cell r="AV2827">
            <v>0.47607678935371367</v>
          </cell>
          <cell r="AW2827">
            <v>1.72272524595228E-2</v>
          </cell>
          <cell r="AX2827">
            <v>5.100650098804547E-3</v>
          </cell>
          <cell r="AY2827">
            <v>24.903645162245144</v>
          </cell>
          <cell r="AZ2827">
            <v>37.705836326285578</v>
          </cell>
          <cell r="BA2827">
            <v>37.215682928370214</v>
          </cell>
          <cell r="BB2827">
            <v>24.963089225777658</v>
          </cell>
          <cell r="BC2827">
            <v>32.668332337978107</v>
          </cell>
          <cell r="BD2827">
            <v>42.368578436244228</v>
          </cell>
          <cell r="BE2827">
            <v>0.50209942157310794</v>
          </cell>
          <cell r="BG2827">
            <v>-13.31</v>
          </cell>
          <cell r="BO2827">
            <v>1.2583166098640448</v>
          </cell>
          <cell r="BP2827">
            <v>69.035553163380129</v>
          </cell>
          <cell r="BQ2827">
            <v>0.61420000000000008</v>
          </cell>
          <cell r="BR2827">
            <v>12.82741058748633</v>
          </cell>
          <cell r="BS2827">
            <v>3.4371400000000003</v>
          </cell>
          <cell r="BT2827">
            <v>0</v>
          </cell>
          <cell r="BU2827">
            <v>0.44555348563584679</v>
          </cell>
          <cell r="BV2827">
            <v>1.9297639874566759</v>
          </cell>
          <cell r="BW2827">
            <v>0.13616</v>
          </cell>
          <cell r="BX2827">
            <v>2.8923821864557047</v>
          </cell>
          <cell r="BY2827">
            <v>5.1196823782258454</v>
          </cell>
          <cell r="CA2827">
            <v>0.12975460122699384</v>
          </cell>
          <cell r="CR2827">
            <v>96.567600389867522</v>
          </cell>
          <cell r="CT2827">
            <v>71.489353452572459</v>
          </cell>
          <cell r="CU2827">
            <v>0.6360311300273811</v>
          </cell>
          <cell r="CV2827">
            <v>13.283348178580466</v>
          </cell>
          <cell r="CW2827">
            <v>3.5593097334130785</v>
          </cell>
          <cell r="CX2827">
            <v>0</v>
          </cell>
          <cell r="CY2827">
            <v>0.46139024252133853</v>
          </cell>
          <cell r="CZ2827">
            <v>1.9983555350508211</v>
          </cell>
          <cell r="DA2827">
            <v>0.1409996721988411</v>
          </cell>
          <cell r="DB2827">
            <v>2.9951890435077968</v>
          </cell>
          <cell r="DC2827">
            <v>5.3016564122504946</v>
          </cell>
          <cell r="DD2827">
            <v>0.13436659987733163</v>
          </cell>
          <cell r="DE2827">
            <v>0.11475371086700163</v>
          </cell>
          <cell r="DF2827">
            <v>7.3837658466246611E-2</v>
          </cell>
          <cell r="DH2827">
            <v>7.9856057256364479E-2</v>
          </cell>
          <cell r="DJ2827">
            <v>2.0300902935799447E-2</v>
          </cell>
          <cell r="EA2827">
            <v>0.81445451926560464</v>
          </cell>
        </row>
        <row r="2828">
          <cell r="D2828" t="str">
            <v>A5</v>
          </cell>
          <cell r="E2828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8" t="str">
            <v>IBR2-67</v>
          </cell>
          <cell r="J2828">
            <v>975</v>
          </cell>
          <cell r="K2828">
            <v>1248</v>
          </cell>
          <cell r="L2828">
            <v>8.0128205128205128</v>
          </cell>
          <cell r="M2828">
            <v>0.499</v>
          </cell>
          <cell r="O2828">
            <v>0.11435892761290889</v>
          </cell>
          <cell r="P2828">
            <v>0.40033494443404855</v>
          </cell>
          <cell r="Q2828">
            <v>2.3928064886715571E-2</v>
          </cell>
          <cell r="R2828">
            <v>28.452666691741154</v>
          </cell>
          <cell r="T2828">
            <v>48.22766958806605</v>
          </cell>
          <cell r="U2828">
            <v>4.0150199483689279</v>
          </cell>
          <cell r="V2828">
            <v>0.57596393966125015</v>
          </cell>
          <cell r="W2828">
            <v>23.786413716257776</v>
          </cell>
          <cell r="X2828">
            <v>24.30420529801324</v>
          </cell>
          <cell r="Y2828">
            <v>0.97552352461245573</v>
          </cell>
          <cell r="AB2828">
            <v>9.1052093276967128</v>
          </cell>
          <cell r="AC2828">
            <v>0.53210000000000002</v>
          </cell>
          <cell r="AD2828">
            <v>12.580081090551117</v>
          </cell>
          <cell r="AF2828">
            <v>0.31562995349161277</v>
          </cell>
          <cell r="AG2828">
            <v>0.13484792964455847</v>
          </cell>
          <cell r="AJ2828">
            <v>100.24845901835046</v>
          </cell>
          <cell r="AK2828">
            <v>1.8856410723870911</v>
          </cell>
          <cell r="AL2828">
            <v>0.18507085452109401</v>
          </cell>
          <cell r="AM2828">
            <v>0.11435892761290889</v>
          </cell>
          <cell r="AN2828">
            <v>7.0711926908185119E-2</v>
          </cell>
          <cell r="AO2828">
            <v>1.6931411673592578E-2</v>
          </cell>
          <cell r="AP2828">
            <v>0.77779859128445494</v>
          </cell>
          <cell r="AQ2828">
            <v>0.79473000295804752</v>
          </cell>
          <cell r="AR2828">
            <v>2.8685070653389568E-2</v>
          </cell>
          <cell r="AS2828">
            <v>0</v>
          </cell>
          <cell r="AT2828">
            <v>0.53055983272863894</v>
          </cell>
          <cell r="AU2828">
            <v>1.762248019723317E-2</v>
          </cell>
          <cell r="AV2828">
            <v>0.52703613427885765</v>
          </cell>
          <cell r="AW2828">
            <v>2.3928064886715571E-2</v>
          </cell>
          <cell r="AX2828">
            <v>6.72648738893204E-3</v>
          </cell>
          <cell r="AY2828">
            <v>28.452666691741154</v>
          </cell>
          <cell r="AZ2828">
            <v>28.642897704366153</v>
          </cell>
          <cell r="BA2828">
            <v>41.990373395181791</v>
          </cell>
          <cell r="BB2828">
            <v>28.198788958427475</v>
          </cell>
          <cell r="BC2828">
            <v>24.536206075982758</v>
          </cell>
          <cell r="BD2828">
            <v>47.265004965589767</v>
          </cell>
          <cell r="BE2828">
            <v>0.40033494443404855</v>
          </cell>
          <cell r="BG2828">
            <v>-14.22</v>
          </cell>
          <cell r="BO2828">
            <v>2.0317266840585004</v>
          </cell>
          <cell r="BP2828">
            <v>69.242393697705126</v>
          </cell>
          <cell r="BQ2828">
            <v>0.52035999999999993</v>
          </cell>
          <cell r="BR2828">
            <v>12.951267527464456</v>
          </cell>
          <cell r="BS2828">
            <v>3.0752200000000003</v>
          </cell>
          <cell r="BT2828">
            <v>0</v>
          </cell>
          <cell r="BU2828">
            <v>0.28561623688596927</v>
          </cell>
          <cell r="BV2828">
            <v>1.8214490840072621</v>
          </cell>
          <cell r="BW2828">
            <v>0.14079999999999998</v>
          </cell>
          <cell r="BX2828">
            <v>2.9320330082520631</v>
          </cell>
          <cell r="BY2828">
            <v>5.1503551917050832</v>
          </cell>
          <cell r="CA2828">
            <v>9.9993473436888122E-2</v>
          </cell>
          <cell r="CR2828">
            <v>96.219488219456835</v>
          </cell>
          <cell r="CT2828">
            <v>71.962961951925465</v>
          </cell>
          <cell r="CU2828">
            <v>0.5408052044645737</v>
          </cell>
          <cell r="CV2828">
            <v>13.460129301379448</v>
          </cell>
          <cell r="CW2828">
            <v>3.1960469307278552</v>
          </cell>
          <cell r="CX2828">
            <v>0</v>
          </cell>
          <cell r="CY2828">
            <v>0.29683824157798205</v>
          </cell>
          <cell r="CZ2828">
            <v>1.8930147288384158</v>
          </cell>
          <cell r="DA2828">
            <v>0.14633210236876773</v>
          </cell>
          <cell r="DB2828">
            <v>3.0472340505124076</v>
          </cell>
          <cell r="DC2828">
            <v>5.3527152212223204</v>
          </cell>
          <cell r="DD2828">
            <v>0.10392226698277963</v>
          </cell>
          <cell r="DE2828">
            <v>8.4983681665671107E-2</v>
          </cell>
          <cell r="DF2828">
            <v>5.4084186322498132E-2</v>
          </cell>
          <cell r="DH2828">
            <v>0.10764884044732366</v>
          </cell>
          <cell r="DJ2828">
            <v>2.618225823759459E-2</v>
          </cell>
          <cell r="EA2828">
            <v>1.874708902706695</v>
          </cell>
        </row>
        <row r="2829">
          <cell r="D2829" t="str">
            <v>A5</v>
          </cell>
          <cell r="E2829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9" t="str">
            <v>IBR2-68</v>
          </cell>
          <cell r="J2829">
            <v>975</v>
          </cell>
          <cell r="K2829">
            <v>1248</v>
          </cell>
          <cell r="L2829">
            <v>8.0128205128205128</v>
          </cell>
          <cell r="M2829">
            <v>0.499</v>
          </cell>
          <cell r="O2829">
            <v>5.9964186435076838E-2</v>
          </cell>
          <cell r="P2829">
            <v>0.46252897317091107</v>
          </cell>
          <cell r="Q2829">
            <v>2.2054357154558439E-2</v>
          </cell>
          <cell r="R2829">
            <v>28.548220760671491</v>
          </cell>
          <cell r="T2829">
            <v>50.064243069298691</v>
          </cell>
          <cell r="U2829">
            <v>1.9549233915579842</v>
          </cell>
          <cell r="V2829">
            <v>0.89648958494815079</v>
          </cell>
          <cell r="W2829">
            <v>21.827764472403135</v>
          </cell>
          <cell r="X2829">
            <v>22.633708609271523</v>
          </cell>
          <cell r="Y2829">
            <v>0.57280051672559151</v>
          </cell>
          <cell r="AB2829">
            <v>10.930332060548206</v>
          </cell>
          <cell r="AC2829">
            <v>0.45765</v>
          </cell>
          <cell r="AD2829">
            <v>13.132514641349509</v>
          </cell>
          <cell r="AF2829">
            <v>0.29352540542423661</v>
          </cell>
          <cell r="AG2829">
            <v>0.13821246543855559</v>
          </cell>
          <cell r="AJ2829">
            <v>100.26845560769405</v>
          </cell>
          <cell r="AK2829">
            <v>1.9400358135649232</v>
          </cell>
          <cell r="AL2829">
            <v>8.9309859557022891E-2</v>
          </cell>
          <cell r="AM2829">
            <v>5.9964186435076838E-2</v>
          </cell>
          <cell r="AN2829">
            <v>2.9345673121946053E-2</v>
          </cell>
          <cell r="AO2829">
            <v>2.6119355989044024E-2</v>
          </cell>
          <cell r="AP2829">
            <v>0.70740281443701125</v>
          </cell>
          <cell r="AQ2829">
            <v>0.73352217042605528</v>
          </cell>
          <cell r="AR2829">
            <v>1.6693250812044834E-2</v>
          </cell>
          <cell r="AS2829">
            <v>0</v>
          </cell>
          <cell r="AT2829">
            <v>0.63124380543241443</v>
          </cell>
          <cell r="AU2829">
            <v>1.5021959245167277E-2</v>
          </cell>
          <cell r="AV2829">
            <v>0.54528579666236743</v>
          </cell>
          <cell r="AW2829">
            <v>2.2054357154558439E-2</v>
          </cell>
          <cell r="AX2829">
            <v>6.8329871454468477E-3</v>
          </cell>
          <cell r="AY2829">
            <v>28.548220760671491</v>
          </cell>
          <cell r="AZ2829">
            <v>33.048518082801237</v>
          </cell>
          <cell r="BA2829">
            <v>37.035792674006899</v>
          </cell>
          <cell r="BB2829">
            <v>28.785224997550358</v>
          </cell>
          <cell r="BC2829">
            <v>28.802192581718604</v>
          </cell>
          <cell r="BD2829">
            <v>42.412582420731034</v>
          </cell>
          <cell r="BE2829">
            <v>0.46252897317091107</v>
          </cell>
          <cell r="BG2829">
            <v>-14.06</v>
          </cell>
          <cell r="BO2829">
            <v>2.2927877639897809</v>
          </cell>
          <cell r="BP2829">
            <v>69.161285903019021</v>
          </cell>
          <cell r="BQ2829">
            <v>0.5376399999999999</v>
          </cell>
          <cell r="BR2829">
            <v>12.935792755586752</v>
          </cell>
          <cell r="BS2829">
            <v>3.2182000000000004</v>
          </cell>
          <cell r="BT2829">
            <v>0</v>
          </cell>
          <cell r="BU2829">
            <v>0.37282086479066584</v>
          </cell>
          <cell r="BV2829">
            <v>1.8371348407327939</v>
          </cell>
          <cell r="BW2829">
            <v>6.7720000000000002E-2</v>
          </cell>
          <cell r="BX2829">
            <v>2.9781900020459657</v>
          </cell>
          <cell r="BY2829">
            <v>5.0460912506357349</v>
          </cell>
          <cell r="CA2829">
            <v>0.11285732933037462</v>
          </cell>
          <cell r="CR2829">
            <v>96.267732946141294</v>
          </cell>
          <cell r="CT2829">
            <v>71.842645283557829</v>
          </cell>
          <cell r="CU2829">
            <v>0.55848411876572623</v>
          </cell>
          <cell r="CV2829">
            <v>13.437309012796543</v>
          </cell>
          <cell r="CW2829">
            <v>3.3429685124095321</v>
          </cell>
          <cell r="CX2829">
            <v>0</v>
          </cell>
          <cell r="CY2829">
            <v>0.38727500210194743</v>
          </cell>
          <cell r="CZ2829">
            <v>1.9083599296564007</v>
          </cell>
          <cell r="DA2829">
            <v>7.0345481219431197E-2</v>
          </cell>
          <cell r="DB2829">
            <v>3.0936534089902872</v>
          </cell>
          <cell r="DC2829">
            <v>5.2417264811448936</v>
          </cell>
          <cell r="DD2829">
            <v>0.11723276935742807</v>
          </cell>
          <cell r="DE2829">
            <v>0.10382030036252628</v>
          </cell>
          <cell r="DF2829">
            <v>5.9412041437163304E-2</v>
          </cell>
          <cell r="DH2829">
            <v>9.8558320732589147E-2</v>
          </cell>
          <cell r="DJ2829">
            <v>2.7390005169078701E-2</v>
          </cell>
          <cell r="EA2829">
            <v>1.0653978809716382</v>
          </cell>
        </row>
        <row r="2830">
          <cell r="D2830" t="str">
            <v>A5</v>
          </cell>
          <cell r="E2830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30" t="str">
            <v>IBR2-69</v>
          </cell>
          <cell r="J2830">
            <v>975</v>
          </cell>
          <cell r="K2830">
            <v>1248</v>
          </cell>
          <cell r="L2830">
            <v>8.0128205128205128</v>
          </cell>
          <cell r="M2830">
            <v>0.499</v>
          </cell>
          <cell r="O2830">
            <v>4.6554000483703284E-2</v>
          </cell>
          <cell r="P2830">
            <v>0.61203529390980838</v>
          </cell>
          <cell r="Q2830">
            <v>1.7829148549106295E-2</v>
          </cell>
          <cell r="R2830">
            <v>35.772995073071527</v>
          </cell>
          <cell r="T2830">
            <v>51.634943706241373</v>
          </cell>
          <cell r="U2830">
            <v>1.2501089616790155</v>
          </cell>
          <cell r="V2830">
            <v>1.2118644687674385</v>
          </cell>
          <cell r="W2830">
            <v>14.172447749862837</v>
          </cell>
          <cell r="X2830">
            <v>15.261913907284764</v>
          </cell>
          <cell r="Y2830">
            <v>0.46782703290726141</v>
          </cell>
          <cell r="AB2830">
            <v>13.510984590208645</v>
          </cell>
          <cell r="AC2830">
            <v>0.49440000000000001</v>
          </cell>
          <cell r="AD2830">
            <v>17.101556738357832</v>
          </cell>
          <cell r="AF2830">
            <v>0.24305596683446842</v>
          </cell>
          <cell r="AG2830">
            <v>0.1224624404543789</v>
          </cell>
          <cell r="AJ2830">
            <v>100.20965165531325</v>
          </cell>
          <cell r="AK2830">
            <v>1.9534459995162967</v>
          </cell>
          <cell r="AL2830">
            <v>5.5756196666229232E-2</v>
          </cell>
          <cell r="AM2830">
            <v>4.6554000483703284E-2</v>
          </cell>
          <cell r="AN2830">
            <v>9.2021961825259485E-3</v>
          </cell>
          <cell r="AO2830">
            <v>3.447044404544819E-2</v>
          </cell>
          <cell r="AP2830">
            <v>0.44841279724073835</v>
          </cell>
          <cell r="AQ2830">
            <v>0.48288324128618654</v>
          </cell>
          <cell r="AR2830">
            <v>1.3310624762870956E-2</v>
          </cell>
          <cell r="AS2830">
            <v>0</v>
          </cell>
          <cell r="AT2830">
            <v>0.7617744136653668</v>
          </cell>
          <cell r="AU2830">
            <v>1.5843356123648608E-2</v>
          </cell>
          <cell r="AV2830">
            <v>0.69324627870938782</v>
          </cell>
          <cell r="AW2830">
            <v>1.7829148549106295E-2</v>
          </cell>
          <cell r="AX2830">
            <v>5.910740720907498E-3</v>
          </cell>
          <cell r="AY2830">
            <v>35.772995073071527</v>
          </cell>
          <cell r="AZ2830">
            <v>39.309193837399377</v>
          </cell>
          <cell r="BA2830">
            <v>23.139062233783225</v>
          </cell>
          <cell r="BB2830">
            <v>37.252069753202797</v>
          </cell>
          <cell r="BC2830">
            <v>35.381172405370606</v>
          </cell>
          <cell r="BD2830">
            <v>27.366757841426605</v>
          </cell>
          <cell r="BE2830">
            <v>0.61203529390980838</v>
          </cell>
          <cell r="BG2830">
            <v>-13.68</v>
          </cell>
          <cell r="BO2830">
            <v>3.0946710710478973</v>
          </cell>
          <cell r="BP2830">
            <v>69.106757351861802</v>
          </cell>
          <cell r="BQ2830">
            <v>0.6357799999999999</v>
          </cell>
          <cell r="BR2830">
            <v>12.87677315094432</v>
          </cell>
          <cell r="BS2830">
            <v>2.3717200000000003</v>
          </cell>
          <cell r="BT2830">
            <v>0</v>
          </cell>
          <cell r="BU2830">
            <v>0.48851848220413779</v>
          </cell>
          <cell r="BV2830">
            <v>1.8715959729328273</v>
          </cell>
          <cell r="BW2830">
            <v>6.2700000000000006E-2</v>
          </cell>
          <cell r="BX2830">
            <v>2.7776853304235152</v>
          </cell>
          <cell r="BY2830">
            <v>5.108480304496906</v>
          </cell>
          <cell r="CA2830">
            <v>9.8916590523430353E-2</v>
          </cell>
          <cell r="CR2830">
            <v>95.398927183386931</v>
          </cell>
          <cell r="CT2830">
            <v>72.439763624402971</v>
          </cell>
          <cell r="CU2830">
            <v>0.66644355316263626</v>
          </cell>
          <cell r="CV2830">
            <v>13.497817565800386</v>
          </cell>
          <cell r="CW2830">
            <v>2.4861076219869891</v>
          </cell>
          <cell r="CX2830">
            <v>0</v>
          </cell>
          <cell r="CY2830">
            <v>0.51207963928677169</v>
          </cell>
          <cell r="CZ2830">
            <v>1.9618627045302381</v>
          </cell>
          <cell r="DA2830">
            <v>6.5724009536785213E-2</v>
          </cell>
          <cell r="DB2830">
            <v>2.9116525860756535</v>
          </cell>
          <cell r="DC2830">
            <v>5.3548613756177676</v>
          </cell>
          <cell r="DD2830">
            <v>0.10368731959981202</v>
          </cell>
          <cell r="DE2830">
            <v>0.17079641618823299</v>
          </cell>
          <cell r="DF2830">
            <v>4.9550086116858336E-2</v>
          </cell>
          <cell r="DH2830">
            <v>8.7503060253916354E-2</v>
          </cell>
          <cell r="DJ2830">
            <v>2.3972381834687188E-2</v>
          </cell>
          <cell r="EA2830">
            <v>0.73583162871946506</v>
          </cell>
        </row>
        <row r="2831">
          <cell r="D2831" t="str">
            <v>A4</v>
          </cell>
          <cell r="E2831" t="str">
            <v>Almeev et al 2012a, Am Min 97, 1234-40,  Experimental calibration of the effect of H2O on plagioclase crystallization in basaltic melt at 200 Mpa</v>
          </cell>
          <cell r="F2831">
            <v>35</v>
          </cell>
          <cell r="G2831" t="str">
            <v>SupplMat</v>
          </cell>
          <cell r="H2831">
            <v>73</v>
          </cell>
          <cell r="J2831">
            <v>1150</v>
          </cell>
          <cell r="K2831">
            <v>1423</v>
          </cell>
          <cell r="L2831">
            <v>7.0274068868587491</v>
          </cell>
          <cell r="M2831">
            <v>0.20530000000000001</v>
          </cell>
          <cell r="O2831">
            <v>0.17140590635237962</v>
          </cell>
          <cell r="P2831">
            <v>0.79747705887286713</v>
          </cell>
          <cell r="Q2831">
            <v>3.1136277152746382E-2</v>
          </cell>
          <cell r="R2831">
            <v>39.387026201785865</v>
          </cell>
          <cell r="T2831">
            <v>49.670999999999999</v>
          </cell>
          <cell r="U2831">
            <v>5.7088999999999999</v>
          </cell>
          <cell r="V2831">
            <v>2.8541691481806724</v>
          </cell>
          <cell r="W2831">
            <v>4.8520019357855757</v>
          </cell>
          <cell r="X2831">
            <v>7.4179000000000004</v>
          </cell>
          <cell r="Y2831">
            <v>0.86890000000000001</v>
          </cell>
          <cell r="AB2831">
            <v>16.391500000000001</v>
          </cell>
          <cell r="AC2831">
            <v>0.2243</v>
          </cell>
          <cell r="AD2831">
            <v>18.577000000000002</v>
          </cell>
          <cell r="AF2831">
            <v>0.43619999999999998</v>
          </cell>
          <cell r="AG2831">
            <v>0.02</v>
          </cell>
          <cell r="AJ2831">
            <v>99.603971083966229</v>
          </cell>
          <cell r="AK2831">
            <v>1.8285940936476204</v>
          </cell>
          <cell r="AL2831">
            <v>0.24777324880010027</v>
          </cell>
          <cell r="AM2831">
            <v>0.17140590635237962</v>
          </cell>
          <cell r="AN2831">
            <v>7.6367342447720643E-2</v>
          </cell>
          <cell r="AO2831">
            <v>7.9000390825360256E-2</v>
          </cell>
          <cell r="AP2831">
            <v>0.14938631216818007</v>
          </cell>
          <cell r="AQ2831">
            <v>0.22838670299354033</v>
          </cell>
          <cell r="AR2831">
            <v>2.4056898236438917E-2</v>
          </cell>
          <cell r="AS2831">
            <v>0</v>
          </cell>
          <cell r="AT2831">
            <v>0.89932110987182601</v>
          </cell>
          <cell r="AU2831">
            <v>6.9944682419335697E-3</v>
          </cell>
          <cell r="AV2831">
            <v>0.73279785481496185</v>
          </cell>
          <cell r="AW2831">
            <v>3.1136277152746382E-2</v>
          </cell>
          <cell r="AX2831">
            <v>9.3934624083185422E-4</v>
          </cell>
          <cell r="AY2831">
            <v>39.387026201785865</v>
          </cell>
          <cell r="AZ2831">
            <v>48.337456074137968</v>
          </cell>
          <cell r="BA2831">
            <v>8.0293392685244758</v>
          </cell>
          <cell r="BB2831">
            <v>43.624644557928313</v>
          </cell>
          <cell r="BC2831">
            <v>46.274898799815432</v>
          </cell>
          <cell r="BD2831">
            <v>10.100456642256255</v>
          </cell>
          <cell r="BE2831">
            <v>0.79747705887286713</v>
          </cell>
          <cell r="BG2831">
            <v>-7.81</v>
          </cell>
          <cell r="BH2831" t="str">
            <v>DQFM</v>
          </cell>
          <cell r="BI2831">
            <v>0.9</v>
          </cell>
          <cell r="BO2831">
            <v>0.78</v>
          </cell>
          <cell r="BP2831">
            <v>49.619113545536145</v>
          </cell>
          <cell r="BQ2831">
            <v>1.6985748954614792</v>
          </cell>
          <cell r="BR2831">
            <v>16.014778265646569</v>
          </cell>
          <cell r="BS2831">
            <v>10.474115899916693</v>
          </cell>
          <cell r="BT2831">
            <v>0.22765048918796008</v>
          </cell>
          <cell r="BU2831">
            <v>7.4408487038833195</v>
          </cell>
          <cell r="BV2831">
            <v>11.599469560072928</v>
          </cell>
          <cell r="BW2831">
            <v>2.6916204175101521</v>
          </cell>
          <cell r="BX2831">
            <v>0.23382822278476939</v>
          </cell>
          <cell r="CP2831">
            <v>2.5299999999999998</v>
          </cell>
          <cell r="CQ2831">
            <v>8.1999999999999993</v>
          </cell>
          <cell r="CR2831">
            <v>100</v>
          </cell>
          <cell r="CT2831">
            <v>49.619113545536131</v>
          </cell>
          <cell r="CU2831">
            <v>1.6985748954614788</v>
          </cell>
          <cell r="CV2831">
            <v>16.014778265646566</v>
          </cell>
          <cell r="CW2831">
            <v>10.474115899916692</v>
          </cell>
          <cell r="CX2831">
            <v>0.22765048918796002</v>
          </cell>
          <cell r="CY2831">
            <v>7.4408487038833178</v>
          </cell>
          <cell r="CZ2831">
            <v>11.599469560072924</v>
          </cell>
          <cell r="DA2831">
            <v>2.6916204175101517</v>
          </cell>
          <cell r="DB2831">
            <v>0.23382822278476934</v>
          </cell>
          <cell r="DC2831">
            <v>0</v>
          </cell>
          <cell r="DD2831">
            <v>0</v>
          </cell>
          <cell r="DE2831">
            <v>0.4153426405489527</v>
          </cell>
          <cell r="DF2831">
            <v>0.82757365350021139</v>
          </cell>
          <cell r="DH2831">
            <v>0.16205851210012034</v>
          </cell>
          <cell r="DJ2831">
            <v>8.5532874354561098E-2</v>
          </cell>
          <cell r="EA2831">
            <v>0.5115464748252575</v>
          </cell>
        </row>
        <row r="2832">
          <cell r="D2832" t="str">
            <v>A4</v>
          </cell>
          <cell r="E2832" t="str">
            <v>Almeev et al 2012a, Am Min 97, 1234-40,  Experimental calibration of the effect of H2O on plagioclase crystallization in basaltic melt at 200 Mpa</v>
          </cell>
          <cell r="F2832">
            <v>43</v>
          </cell>
          <cell r="G2832" t="str">
            <v>SupplMat</v>
          </cell>
          <cell r="H2832">
            <v>205</v>
          </cell>
          <cell r="J2832">
            <v>1130</v>
          </cell>
          <cell r="K2832">
            <v>1403</v>
          </cell>
          <cell r="L2832">
            <v>7.1275837491090526</v>
          </cell>
          <cell r="M2832">
            <v>0.2044</v>
          </cell>
          <cell r="O2832">
            <v>0.16583849966608954</v>
          </cell>
          <cell r="P2832">
            <v>0.78915943590185522</v>
          </cell>
          <cell r="Q2832">
            <v>2.4317196629092083E-2</v>
          </cell>
          <cell r="R2832">
            <v>40.438064246228571</v>
          </cell>
          <cell r="T2832">
            <v>49.819466666666663</v>
          </cell>
          <cell r="U2832">
            <v>5.36015</v>
          </cell>
          <cell r="V2832">
            <v>2.8756113294951424</v>
          </cell>
          <cell r="W2832">
            <v>5.0866087481172002</v>
          </cell>
          <cell r="X2832">
            <v>7.671783333333333</v>
          </cell>
          <cell r="Y2832">
            <v>0.80389999999999995</v>
          </cell>
          <cell r="AB2832">
            <v>16.113900000000001</v>
          </cell>
          <cell r="AC2832">
            <v>0.15546666666666667</v>
          </cell>
          <cell r="AD2832">
            <v>19.281683333333334</v>
          </cell>
          <cell r="AF2832">
            <v>0.34064999999999995</v>
          </cell>
          <cell r="AG2832">
            <v>1.6416666666666666E-2</v>
          </cell>
          <cell r="AJ2832">
            <v>99.853853410945675</v>
          </cell>
          <cell r="AK2832">
            <v>1.8341615003339105</v>
          </cell>
          <cell r="AL2832">
            <v>0.23264997648067895</v>
          </cell>
          <cell r="AM2832">
            <v>0.16583849966608954</v>
          </cell>
          <cell r="AN2832">
            <v>6.6811476814589404E-2</v>
          </cell>
          <cell r="AO2832">
            <v>7.9598302937283094E-2</v>
          </cell>
          <cell r="AP2832">
            <v>0.15661821308761509</v>
          </cell>
          <cell r="AQ2832">
            <v>0.23621651602489818</v>
          </cell>
          <cell r="AR2832">
            <v>2.2258503010041345E-2</v>
          </cell>
          <cell r="AS2832">
            <v>0</v>
          </cell>
          <cell r="AT2832">
            <v>0.88413960252039758</v>
          </cell>
          <cell r="AU2832">
            <v>4.8482700947290519E-3</v>
          </cell>
          <cell r="AV2832">
            <v>0.76063734542947992</v>
          </cell>
          <cell r="AW2832">
            <v>2.4317196629092083E-2</v>
          </cell>
          <cell r="AX2832">
            <v>7.7108947677170803E-4</v>
          </cell>
          <cell r="AY2832">
            <v>40.438064246228571</v>
          </cell>
          <cell r="AZ2832">
            <v>47.00386362066881</v>
          </cell>
          <cell r="BA2832">
            <v>8.3263560499918547</v>
          </cell>
          <cell r="BB2832">
            <v>44.672141555686558</v>
          </cell>
          <cell r="BC2832">
            <v>44.88104393840279</v>
          </cell>
          <cell r="BD2832">
            <v>10.446814505910663</v>
          </cell>
          <cell r="BE2832">
            <v>0.78915943590185522</v>
          </cell>
          <cell r="BG2832">
            <v>-7.68</v>
          </cell>
          <cell r="BH2832" t="str">
            <v>DQFM</v>
          </cell>
          <cell r="BI2832">
            <v>1.3</v>
          </cell>
          <cell r="BO2832">
            <v>0.99</v>
          </cell>
          <cell r="BP2832">
            <v>50.21085504524202</v>
          </cell>
          <cell r="BQ2832">
            <v>1.6399183467715361</v>
          </cell>
          <cell r="BR2832">
            <v>15.760464126456654</v>
          </cell>
          <cell r="BS2832">
            <v>10.854923577339306</v>
          </cell>
          <cell r="BT2832">
            <v>0.18276064074303061</v>
          </cell>
          <cell r="BU2832">
            <v>7.1238122738177383</v>
          </cell>
          <cell r="BV2832">
            <v>11.254429862030214</v>
          </cell>
          <cell r="BW2832">
            <v>2.7120275886849403</v>
          </cell>
          <cell r="BX2832">
            <v>0.2608085389145523</v>
          </cell>
          <cell r="CP2832">
            <v>2.98</v>
          </cell>
          <cell r="CQ2832">
            <v>8.17</v>
          </cell>
          <cell r="CR2832">
            <v>100</v>
          </cell>
          <cell r="CT2832">
            <v>50.210855045242042</v>
          </cell>
          <cell r="CU2832">
            <v>1.6399183467715366</v>
          </cell>
          <cell r="CV2832">
            <v>15.760464126456659</v>
          </cell>
          <cell r="CW2832">
            <v>10.85492357733931</v>
          </cell>
          <cell r="CX2832">
            <v>0.18276064074303067</v>
          </cell>
          <cell r="CY2832">
            <v>7.1238122738177401</v>
          </cell>
          <cell r="CZ2832">
            <v>11.254429862030218</v>
          </cell>
          <cell r="DA2832">
            <v>2.7120275886849408</v>
          </cell>
          <cell r="DB2832">
            <v>0.26080853891455236</v>
          </cell>
          <cell r="DC2832">
            <v>0</v>
          </cell>
          <cell r="DD2832">
            <v>0</v>
          </cell>
          <cell r="DE2832">
            <v>0.39623543795262312</v>
          </cell>
          <cell r="DF2832">
            <v>0.81059878733752344</v>
          </cell>
          <cell r="DH2832">
            <v>0.12560712930106321</v>
          </cell>
          <cell r="DJ2832">
            <v>6.2945280606955881E-2</v>
          </cell>
          <cell r="EA2832">
            <v>0.49020733354353685</v>
          </cell>
        </row>
        <row r="2833">
          <cell r="D2833" t="str">
            <v>A4</v>
          </cell>
          <cell r="E2833" t="str">
            <v>Almeev et al 2012a, Am Min 97, 1234-40,  Experimental calibration of the effect of H2O on plagioclase crystallization in basaltic melt at 200 Mpa</v>
          </cell>
          <cell r="F2833">
            <v>44</v>
          </cell>
          <cell r="G2833" t="str">
            <v>SupplMat</v>
          </cell>
          <cell r="H2833">
            <v>206</v>
          </cell>
          <cell r="J2833">
            <v>1130</v>
          </cell>
          <cell r="K2833">
            <v>1403</v>
          </cell>
          <cell r="L2833">
            <v>7.1275837491090526</v>
          </cell>
          <cell r="M2833">
            <v>0.2044</v>
          </cell>
          <cell r="O2833">
            <v>0.20288134242534017</v>
          </cell>
          <cell r="P2833">
            <v>0.77014734060859935</v>
          </cell>
          <cell r="Q2833">
            <v>3.7818028909843718E-2</v>
          </cell>
          <cell r="R2833">
            <v>42.447520990609569</v>
          </cell>
          <cell r="T2833">
            <v>48.919470000000004</v>
          </cell>
          <cell r="U2833">
            <v>7.4551299999999996</v>
          </cell>
          <cell r="V2833">
            <v>2.5059795039227639</v>
          </cell>
          <cell r="W2833">
            <v>5.5286044259734357</v>
          </cell>
          <cell r="X2833">
            <v>7.7814800000000002</v>
          </cell>
          <cell r="Y2833">
            <v>0.97145000000000015</v>
          </cell>
          <cell r="AB2833">
            <v>14.631209999999999</v>
          </cell>
          <cell r="AC2833">
            <v>0.18965000000000001</v>
          </cell>
          <cell r="AD2833">
            <v>19.488669999999999</v>
          </cell>
          <cell r="AF2833">
            <v>0.5309299999999999</v>
          </cell>
          <cell r="AG2833">
            <v>4.6760000000000003E-2</v>
          </cell>
          <cell r="AJ2833">
            <v>100.26785392989621</v>
          </cell>
          <cell r="AK2833">
            <v>1.7971186575746598</v>
          </cell>
          <cell r="AL2833">
            <v>0.32287751436270579</v>
          </cell>
          <cell r="AM2833">
            <v>0.20288134242534017</v>
          </cell>
          <cell r="AN2833">
            <v>0.11999617193736561</v>
          </cell>
          <cell r="AO2833">
            <v>6.9216183281628929E-2</v>
          </cell>
          <cell r="AP2833">
            <v>0.16985798135129943</v>
          </cell>
          <cell r="AQ2833">
            <v>0.23907416463292835</v>
          </cell>
          <cell r="AR2833">
            <v>2.6839281609141331E-2</v>
          </cell>
          <cell r="AS2833">
            <v>0</v>
          </cell>
          <cell r="AT2833">
            <v>0.80104503723292875</v>
          </cell>
          <cell r="AU2833">
            <v>5.9014519681852744E-3</v>
          </cell>
          <cell r="AV2833">
            <v>0.7671343166075143</v>
          </cell>
          <cell r="AW2833">
            <v>3.7818028909843718E-2</v>
          </cell>
          <cell r="AX2833">
            <v>2.1915471020932447E-3</v>
          </cell>
          <cell r="AY2833">
            <v>42.447520990609569</v>
          </cell>
          <cell r="AZ2833">
            <v>44.323888654514278</v>
          </cell>
          <cell r="BA2833">
            <v>9.398680351984174</v>
          </cell>
          <cell r="BB2833">
            <v>46.424812838086979</v>
          </cell>
          <cell r="BC2833">
            <v>41.900447639072794</v>
          </cell>
          <cell r="BD2833">
            <v>11.674739522840227</v>
          </cell>
          <cell r="BE2833">
            <v>0.77014734060859935</v>
          </cell>
          <cell r="BG2833">
            <v>-7.11</v>
          </cell>
          <cell r="BH2833" t="str">
            <v>DQFM</v>
          </cell>
          <cell r="BI2833">
            <v>1.9</v>
          </cell>
          <cell r="BO2833">
            <v>1.47</v>
          </cell>
          <cell r="BP2833">
            <v>49.818218921523901</v>
          </cell>
          <cell r="BQ2833">
            <v>1.4561206600684558</v>
          </cell>
          <cell r="BR2833">
            <v>16.190279430328779</v>
          </cell>
          <cell r="BS2833">
            <v>10.013736669148656</v>
          </cell>
          <cell r="BT2833">
            <v>0.22631352155409037</v>
          </cell>
          <cell r="BU2833">
            <v>7.4070245059141904</v>
          </cell>
          <cell r="BV2833">
            <v>12.0678451475153</v>
          </cell>
          <cell r="BW2833">
            <v>2.5788171960498434</v>
          </cell>
          <cell r="BX2833">
            <v>0.24164394789678861</v>
          </cell>
          <cell r="CP2833">
            <v>3.39</v>
          </cell>
          <cell r="CQ2833">
            <v>6.97</v>
          </cell>
          <cell r="CR2833">
            <v>100</v>
          </cell>
          <cell r="CT2833">
            <v>49.818218921523894</v>
          </cell>
          <cell r="CU2833">
            <v>1.4561206600684555</v>
          </cell>
          <cell r="CV2833">
            <v>16.190279430328776</v>
          </cell>
          <cell r="CW2833">
            <v>10.013736669148656</v>
          </cell>
          <cell r="CX2833">
            <v>0.22631352155409032</v>
          </cell>
          <cell r="CY2833">
            <v>7.4070245059141895</v>
          </cell>
          <cell r="CZ2833">
            <v>12.067845147515298</v>
          </cell>
          <cell r="DA2833">
            <v>2.5788171960498429</v>
          </cell>
          <cell r="DB2833">
            <v>0.24164394789678859</v>
          </cell>
          <cell r="DC2833">
            <v>0</v>
          </cell>
          <cell r="DD2833">
            <v>0</v>
          </cell>
          <cell r="DE2833">
            <v>0.42518374665035086</v>
          </cell>
          <cell r="DF2833">
            <v>0.80797543600506205</v>
          </cell>
          <cell r="DH2833">
            <v>0.20588120818073607</v>
          </cell>
          <cell r="DJ2833">
            <v>0.19350784659408155</v>
          </cell>
          <cell r="EA2833">
            <v>0.66714938304242588</v>
          </cell>
        </row>
        <row r="2834">
          <cell r="D2834" t="str">
            <v>A4</v>
          </cell>
          <cell r="E2834" t="str">
            <v>Almeev et al 2012a, Am Min 97, 1234-40,  Experimental calibration of the effect of H2O on plagioclase crystallization in basaltic melt at 200 Mpa</v>
          </cell>
          <cell r="F2834">
            <v>72</v>
          </cell>
          <cell r="G2834" t="str">
            <v>SupplMat</v>
          </cell>
          <cell r="H2834">
            <v>245</v>
          </cell>
          <cell r="J2834">
            <v>1090</v>
          </cell>
          <cell r="K2834">
            <v>1363</v>
          </cell>
          <cell r="L2834">
            <v>7.3367571533382252</v>
          </cell>
          <cell r="M2834">
            <v>0.20549999999999999</v>
          </cell>
          <cell r="O2834">
            <v>0.23434763932200209</v>
          </cell>
          <cell r="P2834">
            <v>0.74764043455095242</v>
          </cell>
          <cell r="Q2834">
            <v>7.1961649551888399E-2</v>
          </cell>
          <cell r="R2834">
            <v>54.149104810197883</v>
          </cell>
          <cell r="T2834">
            <v>47.944240000000001</v>
          </cell>
          <cell r="U2834">
            <v>16.732900000000001</v>
          </cell>
          <cell r="V2834">
            <v>0</v>
          </cell>
          <cell r="W2834">
            <v>5.3193600000000005</v>
          </cell>
          <cell r="X2834">
            <v>5.3193600000000005</v>
          </cell>
          <cell r="Y2834">
            <v>0.58957999999999999</v>
          </cell>
          <cell r="AB2834">
            <v>8.8435400000000008</v>
          </cell>
          <cell r="AC2834">
            <v>8.8019999999999987E-2</v>
          </cell>
          <cell r="AD2834">
            <v>19.429620000000003</v>
          </cell>
          <cell r="AF2834">
            <v>1.0077799999999999</v>
          </cell>
          <cell r="AG2834">
            <v>1.9439999999999999E-2</v>
          </cell>
          <cell r="AJ2834">
            <v>99.974480000000014</v>
          </cell>
          <cell r="AK2834">
            <v>1.7656523606779979</v>
          </cell>
          <cell r="AL2834">
            <v>0.72648649725692327</v>
          </cell>
          <cell r="AM2834">
            <v>0.23434763932200209</v>
          </cell>
          <cell r="AN2834">
            <v>0.49213885793492118</v>
          </cell>
          <cell r="AO2834">
            <v>0</v>
          </cell>
          <cell r="AP2834">
            <v>0.16383382676912642</v>
          </cell>
          <cell r="AQ2834">
            <v>0.16383382676912642</v>
          </cell>
          <cell r="AR2834">
            <v>1.6329275946314E-2</v>
          </cell>
          <cell r="AS2834">
            <v>0</v>
          </cell>
          <cell r="AT2834">
            <v>0.48537408606588422</v>
          </cell>
          <cell r="AU2834">
            <v>2.7457509644703663E-3</v>
          </cell>
          <cell r="AV2834">
            <v>0.76670318366066603</v>
          </cell>
          <cell r="AW2834">
            <v>7.1961649551888399E-2</v>
          </cell>
          <cell r="AX2834">
            <v>9.1336910673062155E-4</v>
          </cell>
          <cell r="AY2834">
            <v>54.149104810197883</v>
          </cell>
          <cell r="AZ2834">
            <v>34.279983204253831</v>
          </cell>
          <cell r="BA2834">
            <v>11.570911985548287</v>
          </cell>
          <cell r="BB2834">
            <v>55.869776846120523</v>
          </cell>
          <cell r="BC2834">
            <v>30.570971037618015</v>
          </cell>
          <cell r="BD2834">
            <v>13.559252116261474</v>
          </cell>
          <cell r="BE2834">
            <v>0.74764043455095242</v>
          </cell>
          <cell r="BG2834">
            <v>-6.95</v>
          </cell>
          <cell r="BH2834" t="str">
            <v>DQFM</v>
          </cell>
          <cell r="BI2834">
            <v>2.6</v>
          </cell>
          <cell r="BO2834">
            <v>2.4500000000000002</v>
          </cell>
          <cell r="BP2834">
            <v>49.532436444278588</v>
          </cell>
          <cell r="BQ2834">
            <v>1.42610396361798</v>
          </cell>
          <cell r="BR2834">
            <v>17.249206611831152</v>
          </cell>
          <cell r="BS2834">
            <v>9.9035460046628412</v>
          </cell>
          <cell r="BT2834">
            <v>0.20576729742518107</v>
          </cell>
          <cell r="BU2834">
            <v>6.975006695533617</v>
          </cell>
          <cell r="BV2834">
            <v>11.746900605180207</v>
          </cell>
          <cell r="BW2834">
            <v>2.728058967486652</v>
          </cell>
          <cell r="BX2834">
            <v>0.23297340998380556</v>
          </cell>
          <cell r="CP2834">
            <v>4.12</v>
          </cell>
          <cell r="CQ2834">
            <v>6.19</v>
          </cell>
          <cell r="CR2834">
            <v>100</v>
          </cell>
          <cell r="CT2834">
            <v>49.532436444278588</v>
          </cell>
          <cell r="CU2834">
            <v>1.4261039636179798</v>
          </cell>
          <cell r="CV2834">
            <v>17.249206611831152</v>
          </cell>
          <cell r="CW2834">
            <v>9.9035460046628394</v>
          </cell>
          <cell r="CX2834">
            <v>0.20576729742518104</v>
          </cell>
          <cell r="CY2834">
            <v>6.9750066955336161</v>
          </cell>
          <cell r="CZ2834">
            <v>11.746900605180205</v>
          </cell>
          <cell r="DA2834">
            <v>2.7280589674866516</v>
          </cell>
          <cell r="DB2834">
            <v>0.23297340998380553</v>
          </cell>
          <cell r="DC2834">
            <v>0</v>
          </cell>
          <cell r="DD2834">
            <v>0</v>
          </cell>
          <cell r="DE2834">
            <v>0.41324672911395016</v>
          </cell>
          <cell r="DF2834">
            <v>0.75025575819476464</v>
          </cell>
          <cell r="DH2834">
            <v>0.36941283601668734</v>
          </cell>
          <cell r="DJ2834">
            <v>8.344299893001228E-2</v>
          </cell>
          <cell r="EA2834">
            <v>0.41342006967307943</v>
          </cell>
        </row>
        <row r="2835">
          <cell r="D2835" t="str">
            <v>A4</v>
          </cell>
          <cell r="E2835" t="str">
            <v>Almeev et al 2012a, Am Min 97, 1234-40,  Experimental calibration of the effect of H2O on plagioclase crystallization in basaltic melt at 200 Mpa</v>
          </cell>
          <cell r="F2835">
            <v>74</v>
          </cell>
          <cell r="G2835" t="str">
            <v>SupplMat</v>
          </cell>
          <cell r="H2835">
            <v>281</v>
          </cell>
          <cell r="J2835">
            <v>1070</v>
          </cell>
          <cell r="K2835">
            <v>1343</v>
          </cell>
          <cell r="L2835">
            <v>7.4460163812360385</v>
          </cell>
          <cell r="M2835">
            <v>0.2041</v>
          </cell>
          <cell r="O2835">
            <v>0.19246182030928138</v>
          </cell>
          <cell r="P2835">
            <v>0.77011907956986148</v>
          </cell>
          <cell r="Q2835">
            <v>2.5100792458984719E-2</v>
          </cell>
          <cell r="R2835">
            <v>45.361618584404631</v>
          </cell>
          <cell r="T2835">
            <v>48.436300000000003</v>
          </cell>
          <cell r="U2835">
            <v>6.2828999999999997</v>
          </cell>
          <cell r="V2835">
            <v>2.728700134631417</v>
          </cell>
          <cell r="W2835">
            <v>5.0260985789663559</v>
          </cell>
          <cell r="X2835">
            <v>7.4791999999999996</v>
          </cell>
          <cell r="Y2835">
            <v>1.022</v>
          </cell>
          <cell r="AB2835">
            <v>14.060600000000001</v>
          </cell>
          <cell r="AC2835">
            <v>0.1111</v>
          </cell>
          <cell r="AD2835">
            <v>21.082599999999999</v>
          </cell>
          <cell r="AF2835">
            <v>0.34689999999999999</v>
          </cell>
          <cell r="AG2835">
            <v>6.7000000000000002E-3</v>
          </cell>
          <cell r="AJ2835">
            <v>99.103898713597772</v>
          </cell>
          <cell r="AK2835">
            <v>1.8075381796907186</v>
          </cell>
          <cell r="AL2835">
            <v>0.27641667393340275</v>
          </cell>
          <cell r="AM2835">
            <v>0.19246182030928138</v>
          </cell>
          <cell r="AN2835">
            <v>8.3954853624121362E-2</v>
          </cell>
          <cell r="AO2835">
            <v>7.6560974839663842E-2</v>
          </cell>
          <cell r="AP2835">
            <v>0.15686387996292953</v>
          </cell>
          <cell r="AQ2835">
            <v>0.23342485480259337</v>
          </cell>
          <cell r="AR2835">
            <v>2.8682885517985552E-2</v>
          </cell>
          <cell r="AS2835">
            <v>0</v>
          </cell>
          <cell r="AT2835">
            <v>0.78199153715296221</v>
          </cell>
          <cell r="AU2835">
            <v>3.5118956074032793E-3</v>
          </cell>
          <cell r="AV2835">
            <v>0.84301419410445999</v>
          </cell>
          <cell r="AW2835">
            <v>2.5100792458984719E-2</v>
          </cell>
          <cell r="AX2835">
            <v>3.1898673148988093E-4</v>
          </cell>
          <cell r="AY2835">
            <v>45.361618584404631</v>
          </cell>
          <cell r="AZ2835">
            <v>42.07806000496533</v>
          </cell>
          <cell r="BA2835">
            <v>8.4406639203829705</v>
          </cell>
          <cell r="BB2835">
            <v>49.674502695038669</v>
          </cell>
          <cell r="BC2835">
            <v>39.82755735480756</v>
          </cell>
          <cell r="BD2835">
            <v>10.497939950153777</v>
          </cell>
          <cell r="BE2835">
            <v>0.77011907956986148</v>
          </cell>
          <cell r="BG2835">
            <v>-6.98</v>
          </cell>
          <cell r="BH2835" t="str">
            <v>DQFM</v>
          </cell>
          <cell r="BI2835">
            <v>2.8</v>
          </cell>
          <cell r="BO2835">
            <v>3.02</v>
          </cell>
          <cell r="BP2835">
            <v>50.658093895134471</v>
          </cell>
          <cell r="BQ2835">
            <v>1.4605622323704057</v>
          </cell>
          <cell r="BR2835">
            <v>17.81896272914268</v>
          </cell>
          <cell r="BS2835">
            <v>8.6943427469954333</v>
          </cell>
          <cell r="BT2835">
            <v>0.20026132291491483</v>
          </cell>
          <cell r="BU2835">
            <v>6.426059845534871</v>
          </cell>
          <cell r="BV2835">
            <v>11.659297015485324</v>
          </cell>
          <cell r="BW2835">
            <v>2.8362592012833283</v>
          </cell>
          <cell r="BX2835">
            <v>0.24616101113856584</v>
          </cell>
          <cell r="CP2835">
            <v>3.94</v>
          </cell>
          <cell r="CQ2835">
            <v>5.15</v>
          </cell>
          <cell r="CR2835">
            <v>100</v>
          </cell>
          <cell r="CT2835">
            <v>50.658093895134478</v>
          </cell>
          <cell r="CU2835">
            <v>1.4605622323704059</v>
          </cell>
          <cell r="CV2835">
            <v>17.818962729142683</v>
          </cell>
          <cell r="CW2835">
            <v>8.6943427469954351</v>
          </cell>
          <cell r="CX2835">
            <v>0.20026132291491486</v>
          </cell>
          <cell r="CY2835">
            <v>6.4260598455348719</v>
          </cell>
          <cell r="CZ2835">
            <v>11.659297015485325</v>
          </cell>
          <cell r="DA2835">
            <v>2.8362592012833288</v>
          </cell>
          <cell r="DB2835">
            <v>0.24616101113856587</v>
          </cell>
          <cell r="DC2835">
            <v>0</v>
          </cell>
          <cell r="DD2835">
            <v>0</v>
          </cell>
          <cell r="DE2835">
            <v>0.42499264197564662</v>
          </cell>
          <cell r="DF2835">
            <v>0.67287164967749979</v>
          </cell>
          <cell r="DH2835">
            <v>0.12230899060390439</v>
          </cell>
          <cell r="DJ2835">
            <v>2.7217957746478873E-2</v>
          </cell>
          <cell r="EA2835">
            <v>0.69973054030115156</v>
          </cell>
        </row>
        <row r="2836">
          <cell r="D2836" t="str">
            <v>A3</v>
          </cell>
          <cell r="E2836" t="str">
            <v>Andujar &amp; Scaillet 2012, J Pet 53 p 1777-1806, Experimental Constraints on Parameters Controlling the Difference in the Eruptive Dynamics of Phonolitic Magmas: the Case of Tenerife (Canary Islands)</v>
          </cell>
          <cell r="F2836" t="str">
            <v>MB21</v>
          </cell>
          <cell r="J2836">
            <v>850</v>
          </cell>
          <cell r="K2836">
            <v>1123</v>
          </cell>
          <cell r="L2836">
            <v>8.9047195013357072</v>
          </cell>
          <cell r="M2836">
            <v>0.1</v>
          </cell>
          <cell r="O2836">
            <v>1.6406587015393652E-2</v>
          </cell>
          <cell r="P2836">
            <v>0.64858479554007487</v>
          </cell>
          <cell r="Q2836">
            <v>9.4806675541111662E-2</v>
          </cell>
          <cell r="R2836">
            <v>46.9324376817451</v>
          </cell>
          <cell r="T2836">
            <v>51.7</v>
          </cell>
          <cell r="U2836">
            <v>0.37</v>
          </cell>
          <cell r="V2836">
            <v>5.2334910489659494</v>
          </cell>
          <cell r="W2836">
            <v>6.4950915469796096</v>
          </cell>
          <cell r="X2836">
            <v>11.2</v>
          </cell>
          <cell r="Y2836">
            <v>0.73</v>
          </cell>
          <cell r="AB2836">
            <v>11.6</v>
          </cell>
          <cell r="AC2836">
            <v>1.08</v>
          </cell>
          <cell r="AD2836">
            <v>22</v>
          </cell>
          <cell r="AF2836">
            <v>1.3</v>
          </cell>
          <cell r="AG2836">
            <v>0</v>
          </cell>
          <cell r="AJ2836">
            <v>100.50858259594555</v>
          </cell>
          <cell r="AK2836">
            <v>1.9445517024925481</v>
          </cell>
          <cell r="AL2836">
            <v>1.6406587015393652E-2</v>
          </cell>
          <cell r="AM2836">
            <v>1.6406587015393652E-2</v>
          </cell>
          <cell r="AN2836">
            <v>0</v>
          </cell>
          <cell r="AO2836">
            <v>0.14799790260990164</v>
          </cell>
          <cell r="AP2836">
            <v>0.20431001704086038</v>
          </cell>
          <cell r="AQ2836">
            <v>0.35230791965076202</v>
          </cell>
          <cell r="AR2836">
            <v>2.0649390465361045E-2</v>
          </cell>
          <cell r="AS2836">
            <v>0</v>
          </cell>
          <cell r="AT2836">
            <v>0.65023242345194709</v>
          </cell>
          <cell r="AU2836">
            <v>3.4408340485243862E-2</v>
          </cell>
          <cell r="AV2836">
            <v>0.88663696089763266</v>
          </cell>
          <cell r="AW2836">
            <v>9.4806675541111662E-2</v>
          </cell>
          <cell r="AX2836">
            <v>0</v>
          </cell>
          <cell r="AY2836">
            <v>46.9324376817451</v>
          </cell>
          <cell r="AZ2836">
            <v>34.418814055995526</v>
          </cell>
          <cell r="BA2836">
            <v>10.814761357138526</v>
          </cell>
          <cell r="BB2836">
            <v>52.753975224737339</v>
          </cell>
          <cell r="BC2836">
            <v>33.439591134766985</v>
          </cell>
          <cell r="BD2836">
            <v>13.806433640495666</v>
          </cell>
          <cell r="BE2836">
            <v>0.64858479554007487</v>
          </cell>
          <cell r="BG2836">
            <v>-13.08</v>
          </cell>
          <cell r="BH2836" t="str">
            <v>del NNO</v>
          </cell>
          <cell r="BI2836">
            <v>-0.21</v>
          </cell>
          <cell r="BO2836">
            <v>3.56</v>
          </cell>
          <cell r="BP2836">
            <v>60.46</v>
          </cell>
          <cell r="BQ2836">
            <v>0.63</v>
          </cell>
          <cell r="BR2836">
            <v>19.899999999999999</v>
          </cell>
          <cell r="BS2836">
            <v>2.97</v>
          </cell>
          <cell r="BT2836">
            <v>0.21</v>
          </cell>
          <cell r="BU2836">
            <v>0.3</v>
          </cell>
          <cell r="BV2836">
            <v>0.66</v>
          </cell>
          <cell r="BW2836">
            <v>9.6</v>
          </cell>
          <cell r="BX2836">
            <v>5.29</v>
          </cell>
          <cell r="CR2836">
            <v>100.02</v>
          </cell>
          <cell r="CT2836">
            <v>60.447910417916418</v>
          </cell>
          <cell r="CU2836">
            <v>0.62987402519496105</v>
          </cell>
          <cell r="CV2836">
            <v>19.89602079584083</v>
          </cell>
          <cell r="CW2836">
            <v>2.9694061187762451</v>
          </cell>
          <cell r="CX2836">
            <v>0.20995800839832035</v>
          </cell>
          <cell r="CY2836">
            <v>0.29994001199760051</v>
          </cell>
          <cell r="CZ2836">
            <v>0.65986802639472109</v>
          </cell>
          <cell r="DA2836">
            <v>9.5980803839232163</v>
          </cell>
          <cell r="DB2836">
            <v>5.2889422115576883</v>
          </cell>
          <cell r="DC2836">
            <v>0</v>
          </cell>
          <cell r="DD2836">
            <v>0</v>
          </cell>
          <cell r="DE2836">
            <v>9.1743119266055037E-2</v>
          </cell>
          <cell r="DF2836">
            <v>0.13619435632342058</v>
          </cell>
          <cell r="DH2836">
            <v>0.13541666666666669</v>
          </cell>
          <cell r="EA2836">
            <v>1.1587301587301586</v>
          </cell>
        </row>
        <row r="2837">
          <cell r="D2837" t="str">
            <v>A3</v>
          </cell>
          <cell r="E2837" t="str">
            <v>Andujar &amp; Scaillet 2012, J Pet 53 p 1777-1806, Experimental Constraints on Parameters Controlling the Difference in the Eruptive Dynamics of Phonolitic Magmas: the Case of Tenerife (Canary Islands)</v>
          </cell>
          <cell r="F2837" t="str">
            <v>MB22</v>
          </cell>
          <cell r="J2837">
            <v>850</v>
          </cell>
          <cell r="K2837">
            <v>1123</v>
          </cell>
          <cell r="L2837">
            <v>8.9047195013357072</v>
          </cell>
          <cell r="M2837">
            <v>0.1</v>
          </cell>
          <cell r="O2837">
            <v>2.9594152520157513E-2</v>
          </cell>
          <cell r="P2837">
            <v>0.65236897341814759</v>
          </cell>
          <cell r="Q2837">
            <v>6.7206060740053655E-2</v>
          </cell>
          <cell r="R2837">
            <v>45.049720205817231</v>
          </cell>
          <cell r="T2837">
            <v>52.3</v>
          </cell>
          <cell r="U2837">
            <v>0.85</v>
          </cell>
          <cell r="V2837">
            <v>1.4087966258260627</v>
          </cell>
          <cell r="W2837">
            <v>10.033491833382371</v>
          </cell>
          <cell r="X2837">
            <v>11.3</v>
          </cell>
          <cell r="Y2837">
            <v>0.86</v>
          </cell>
          <cell r="AB2837">
            <v>11.9</v>
          </cell>
          <cell r="AC2837">
            <v>1.1399999999999999</v>
          </cell>
          <cell r="AD2837">
            <v>20.8</v>
          </cell>
          <cell r="AF2837">
            <v>0.92</v>
          </cell>
          <cell r="AG2837">
            <v>0</v>
          </cell>
          <cell r="AJ2837">
            <v>100.21228845920844</v>
          </cell>
          <cell r="AK2837">
            <v>1.9704058474798425</v>
          </cell>
          <cell r="AL2837">
            <v>3.7753784710011687E-2</v>
          </cell>
          <cell r="AM2837">
            <v>2.9594152520157513E-2</v>
          </cell>
          <cell r="AN2837">
            <v>8.159632189854174E-3</v>
          </cell>
          <cell r="AO2837">
            <v>3.9905928939440116E-2</v>
          </cell>
          <cell r="AP2837">
            <v>0.316141516234133</v>
          </cell>
          <cell r="AQ2837">
            <v>0.35604744517357312</v>
          </cell>
          <cell r="AR2837">
            <v>2.436732606545821E-2</v>
          </cell>
          <cell r="AS2837">
            <v>0</v>
          </cell>
          <cell r="AT2837">
            <v>0.66816333564906116</v>
          </cell>
          <cell r="AU2837">
            <v>3.638060106474398E-2</v>
          </cell>
          <cell r="AV2837">
            <v>0.83967559911725598</v>
          </cell>
          <cell r="AW2837">
            <v>6.7206060740053655E-2</v>
          </cell>
          <cell r="AX2837">
            <v>0</v>
          </cell>
          <cell r="AY2837">
            <v>45.049720205817231</v>
          </cell>
          <cell r="AZ2837">
            <v>35.847857618370988</v>
          </cell>
          <cell r="BA2837">
            <v>16.961415654763702</v>
          </cell>
          <cell r="BB2837">
            <v>47.272344152508758</v>
          </cell>
          <cell r="BC2837">
            <v>32.513312960605276</v>
          </cell>
          <cell r="BD2837">
            <v>20.214342886885962</v>
          </cell>
          <cell r="BE2837">
            <v>0.65236897341814759</v>
          </cell>
          <cell r="BG2837">
            <v>-13.06</v>
          </cell>
          <cell r="BH2837" t="str">
            <v>del NNO</v>
          </cell>
          <cell r="BI2837">
            <v>-0.19</v>
          </cell>
          <cell r="BO2837">
            <v>3.12</v>
          </cell>
          <cell r="BP2837">
            <v>60.7</v>
          </cell>
          <cell r="BQ2837">
            <v>0.67</v>
          </cell>
          <cell r="BR2837">
            <v>19.399999999999999</v>
          </cell>
          <cell r="BS2837">
            <v>3.1</v>
          </cell>
          <cell r="BT2837">
            <v>0.16</v>
          </cell>
          <cell r="BU2837">
            <v>0.28000000000000003</v>
          </cell>
          <cell r="BV2837">
            <v>0.6</v>
          </cell>
          <cell r="BW2837">
            <v>9.8000000000000007</v>
          </cell>
          <cell r="BX2837">
            <v>5.34</v>
          </cell>
          <cell r="CR2837">
            <v>100.05</v>
          </cell>
          <cell r="CT2837">
            <v>60.669665167416291</v>
          </cell>
          <cell r="CU2837">
            <v>0.6696651674162919</v>
          </cell>
          <cell r="CV2837">
            <v>19.390304847576211</v>
          </cell>
          <cell r="CW2837">
            <v>3.0984507746126937</v>
          </cell>
          <cell r="CX2837">
            <v>0.15992003998001</v>
          </cell>
          <cell r="CY2837">
            <v>0.27986006996501755</v>
          </cell>
          <cell r="CZ2837">
            <v>0.59970014992503751</v>
          </cell>
          <cell r="DA2837">
            <v>9.795102448775614</v>
          </cell>
          <cell r="DB2837">
            <v>5.3373313343328341</v>
          </cell>
          <cell r="DC2837">
            <v>0</v>
          </cell>
          <cell r="DD2837">
            <v>0</v>
          </cell>
          <cell r="DE2837">
            <v>8.2840236686390553E-2</v>
          </cell>
          <cell r="DF2837">
            <v>0.14999713811655593</v>
          </cell>
          <cell r="DH2837">
            <v>9.3877551020408165E-2</v>
          </cell>
          <cell r="EA2837">
            <v>1.2835820895522387</v>
          </cell>
        </row>
        <row r="2838">
          <cell r="D2838" t="str">
            <v>A3</v>
          </cell>
          <cell r="E2838" t="str">
            <v>Andujar &amp; Scaillet 2012, J Pet 53 p 1777-1806, Experimental Constraints on Parameters Controlling the Difference in the Eruptive Dynamics of Phonolitic Magmas: the Case of Tenerife (Canary Islands)</v>
          </cell>
          <cell r="F2838" t="str">
            <v>MB23</v>
          </cell>
          <cell r="J2838">
            <v>850</v>
          </cell>
          <cell r="K2838">
            <v>1123</v>
          </cell>
          <cell r="L2838">
            <v>8.9047195013357072</v>
          </cell>
          <cell r="M2838">
            <v>0.1</v>
          </cell>
          <cell r="O2838">
            <v>5.5305239465207892E-2</v>
          </cell>
          <cell r="P2838">
            <v>0.65814186404071551</v>
          </cell>
          <cell r="Q2838">
            <v>9.3141939559054102E-2</v>
          </cell>
          <cell r="R2838">
            <v>45.32691184534832</v>
          </cell>
          <cell r="T2838">
            <v>51</v>
          </cell>
          <cell r="U2838">
            <v>1.25</v>
          </cell>
          <cell r="V2838">
            <v>5.5770966698343525</v>
          </cell>
          <cell r="W2838">
            <v>6.186190093818916</v>
          </cell>
          <cell r="X2838">
            <v>11.2</v>
          </cell>
          <cell r="Y2838">
            <v>0.93</v>
          </cell>
          <cell r="AB2838">
            <v>12.1</v>
          </cell>
          <cell r="AC2838">
            <v>0.96</v>
          </cell>
          <cell r="AD2838">
            <v>21.2</v>
          </cell>
          <cell r="AF2838">
            <v>1.28</v>
          </cell>
          <cell r="AG2838">
            <v>0</v>
          </cell>
          <cell r="AJ2838">
            <v>100.48328676365327</v>
          </cell>
          <cell r="AK2838">
            <v>1.9139864980212875</v>
          </cell>
          <cell r="AL2838">
            <v>5.5305239465207892E-2</v>
          </cell>
          <cell r="AM2838">
            <v>5.5305239465207892E-2</v>
          </cell>
          <cell r="AN2838">
            <v>0</v>
          </cell>
          <cell r="AO2838">
            <v>0.15736639257885443</v>
          </cell>
          <cell r="AP2838">
            <v>0.19416340808437665</v>
          </cell>
          <cell r="AQ2838">
            <v>0.35152980066323108</v>
          </cell>
          <cell r="AR2838">
            <v>2.6248655736207566E-2</v>
          </cell>
          <cell r="AS2838">
            <v>0</v>
          </cell>
          <cell r="AT2838">
            <v>0.67676165619154605</v>
          </cell>
          <cell r="AU2838">
            <v>3.0517640071271276E-2</v>
          </cell>
          <cell r="AV2838">
            <v>0.8525085702921954</v>
          </cell>
          <cell r="AW2838">
            <v>9.3141939559054102E-2</v>
          </cell>
          <cell r="AX2838">
            <v>0</v>
          </cell>
          <cell r="AY2838">
            <v>45.32691184534832</v>
          </cell>
          <cell r="AZ2838">
            <v>35.982648150964827</v>
          </cell>
          <cell r="BA2838">
            <v>10.323447749993255</v>
          </cell>
          <cell r="BB2838">
            <v>51.418522969751848</v>
          </cell>
          <cell r="BC2838">
            <v>35.28089272655123</v>
          </cell>
          <cell r="BD2838">
            <v>13.300584303696935</v>
          </cell>
          <cell r="BE2838">
            <v>0.65814186404071551</v>
          </cell>
          <cell r="BG2838">
            <v>-13.18</v>
          </cell>
          <cell r="BH2838" t="str">
            <v>del NNO</v>
          </cell>
          <cell r="BI2838">
            <v>-0.3</v>
          </cell>
          <cell r="BO2838">
            <v>2.4900000000000002</v>
          </cell>
        </row>
        <row r="2839">
          <cell r="D2839" t="str">
            <v>A3</v>
          </cell>
          <cell r="E2839" t="str">
            <v>Andujar &amp; Scaillet 2012, J Pet 53 p 1777-1806, Experimental Constraints on Parameters Controlling the Difference in the Eruptive Dynamics of Phonolitic Magmas: the Case of Tenerife (Canary Islands)</v>
          </cell>
          <cell r="F2839" t="str">
            <v>MB43</v>
          </cell>
          <cell r="J2839">
            <v>850</v>
          </cell>
          <cell r="K2839">
            <v>1123</v>
          </cell>
          <cell r="L2839">
            <v>8.9047195013357072</v>
          </cell>
          <cell r="M2839">
            <v>0.05</v>
          </cell>
          <cell r="O2839">
            <v>5.6184888685902656E-2</v>
          </cell>
          <cell r="P2839">
            <v>0.62140003113486586</v>
          </cell>
          <cell r="Q2839">
            <v>0.1124844754002417</v>
          </cell>
          <cell r="R2839">
            <v>46.950436820442143</v>
          </cell>
          <cell r="T2839">
            <v>51.6</v>
          </cell>
          <cell r="U2839">
            <v>1.82</v>
          </cell>
          <cell r="V2839">
            <v>2.5540433567135064</v>
          </cell>
          <cell r="W2839">
            <v>9.103915022314558</v>
          </cell>
          <cell r="X2839">
            <v>11.4</v>
          </cell>
          <cell r="Y2839">
            <v>1.35</v>
          </cell>
          <cell r="AB2839">
            <v>10.5</v>
          </cell>
          <cell r="AC2839">
            <v>0.99</v>
          </cell>
          <cell r="AD2839">
            <v>20.8</v>
          </cell>
          <cell r="AF2839">
            <v>1.54</v>
          </cell>
          <cell r="AG2839">
            <v>0.1</v>
          </cell>
          <cell r="AJ2839">
            <v>100.35795837902805</v>
          </cell>
          <cell r="AK2839">
            <v>1.9438151113140973</v>
          </cell>
          <cell r="AL2839">
            <v>8.0828442582402446E-2</v>
          </cell>
          <cell r="AM2839">
            <v>5.6184888685902656E-2</v>
          </cell>
          <cell r="AN2839">
            <v>2.464355389649979E-2</v>
          </cell>
          <cell r="AO2839">
            <v>7.2338357098946204E-2</v>
          </cell>
          <cell r="AP2839">
            <v>0.28681963528480198</v>
          </cell>
          <cell r="AQ2839">
            <v>0.35915799238374818</v>
          </cell>
          <cell r="AR2839">
            <v>3.8246741943045705E-2</v>
          </cell>
          <cell r="AS2839">
            <v>0</v>
          </cell>
          <cell r="AT2839">
            <v>0.58948971474717449</v>
          </cell>
          <cell r="AU2839">
            <v>3.1590133910105136E-2</v>
          </cell>
          <cell r="AV2839">
            <v>0.8395813569237931</v>
          </cell>
          <cell r="AW2839">
            <v>0.1124844754002417</v>
          </cell>
          <cell r="AX2839">
            <v>4.8060307953909755E-3</v>
          </cell>
          <cell r="AY2839">
            <v>46.950436820442143</v>
          </cell>
          <cell r="AZ2839">
            <v>32.965000211468286</v>
          </cell>
          <cell r="BA2839">
            <v>16.039311800159062</v>
          </cell>
          <cell r="BB2839">
            <v>50.128623869895009</v>
          </cell>
          <cell r="BC2839">
            <v>30.421610800626837</v>
          </cell>
          <cell r="BD2839">
            <v>19.449765329478154</v>
          </cell>
          <cell r="BE2839">
            <v>0.62140003113486586</v>
          </cell>
          <cell r="BG2839">
            <v>-13.07</v>
          </cell>
          <cell r="BH2839" t="str">
            <v>del NNO</v>
          </cell>
          <cell r="BI2839">
            <v>-0.19</v>
          </cell>
          <cell r="BO2839">
            <v>2.79</v>
          </cell>
          <cell r="BP2839">
            <v>60.74</v>
          </cell>
          <cell r="BQ2839">
            <v>0.66</v>
          </cell>
          <cell r="BR2839">
            <v>19.7</v>
          </cell>
          <cell r="BS2839">
            <v>3.09</v>
          </cell>
          <cell r="BT2839">
            <v>0.19</v>
          </cell>
          <cell r="BU2839">
            <v>0.28000000000000003</v>
          </cell>
          <cell r="BV2839">
            <v>0.61</v>
          </cell>
          <cell r="BW2839">
            <v>9.4</v>
          </cell>
          <cell r="BX2839">
            <v>5.4</v>
          </cell>
          <cell r="CR2839">
            <v>100.07</v>
          </cell>
          <cell r="CT2839">
            <v>60.697511741780751</v>
          </cell>
          <cell r="CU2839">
            <v>0.65953832317377825</v>
          </cell>
          <cell r="CV2839">
            <v>19.686219646247626</v>
          </cell>
          <cell r="CW2839">
            <v>3.0878385130408712</v>
          </cell>
          <cell r="CX2839">
            <v>0.18986709303487556</v>
          </cell>
          <cell r="CY2839">
            <v>0.27980413710402718</v>
          </cell>
          <cell r="CZ2839">
            <v>0.60957329869091637</v>
          </cell>
          <cell r="DA2839">
            <v>9.3934246027780546</v>
          </cell>
          <cell r="DB2839">
            <v>5.3962226441490948</v>
          </cell>
          <cell r="DC2839">
            <v>0</v>
          </cell>
          <cell r="DD2839">
            <v>0</v>
          </cell>
          <cell r="DE2839">
            <v>8.3086053412462918E-2</v>
          </cell>
          <cell r="DF2839">
            <v>0.13705938240787532</v>
          </cell>
          <cell r="DH2839">
            <v>0.16382978723404254</v>
          </cell>
          <cell r="DJ2839">
            <v>1.8518518518518517E-2</v>
          </cell>
          <cell r="EA2839">
            <v>2.0454545454545454</v>
          </cell>
        </row>
        <row r="2840">
          <cell r="D2840" t="str">
            <v>A3</v>
          </cell>
          <cell r="E2840" t="str">
            <v>Andujar &amp; Scaillet 2012, J Pet 53 p 1777-1806, Experimental Constraints on Parameters Controlling the Difference in the Eruptive Dynamics of Phonolitic Magmas: the Case of Tenerife (Canary Islands)</v>
          </cell>
          <cell r="F2840" t="str">
            <v>MB44</v>
          </cell>
          <cell r="J2840">
            <v>850</v>
          </cell>
          <cell r="K2840">
            <v>1123</v>
          </cell>
          <cell r="L2840">
            <v>8.9047195013357072</v>
          </cell>
          <cell r="M2840">
            <v>0.05</v>
          </cell>
          <cell r="O2840">
            <v>9.4514666729136554E-2</v>
          </cell>
          <cell r="P2840">
            <v>0.58173427252854015</v>
          </cell>
          <cell r="Q2840">
            <v>0.12364535017690755</v>
          </cell>
          <cell r="R2840">
            <v>47.177719524951861</v>
          </cell>
          <cell r="T2840">
            <v>50.2</v>
          </cell>
          <cell r="U2840">
            <v>2.4500000000000002</v>
          </cell>
          <cell r="V2840">
            <v>2.8532560980310713</v>
          </cell>
          <cell r="W2840">
            <v>9.7349227678700672</v>
          </cell>
          <cell r="X2840">
            <v>12.3</v>
          </cell>
          <cell r="Y2840">
            <v>2.13</v>
          </cell>
          <cell r="AB2840">
            <v>9.6</v>
          </cell>
          <cell r="AC2840">
            <v>1.03</v>
          </cell>
          <cell r="AD2840">
            <v>20.5</v>
          </cell>
          <cell r="AF2840">
            <v>1.68</v>
          </cell>
          <cell r="AG2840">
            <v>0</v>
          </cell>
          <cell r="AJ2840">
            <v>100.17817886590115</v>
          </cell>
          <cell r="AK2840">
            <v>1.9054853332708634</v>
          </cell>
          <cell r="AL2840">
            <v>0.10963659722764942</v>
          </cell>
          <cell r="AM2840">
            <v>9.4514666729136554E-2</v>
          </cell>
          <cell r="AN2840">
            <v>1.5121930498512862E-2</v>
          </cell>
          <cell r="AO2840">
            <v>8.1428750469477507E-2</v>
          </cell>
          <cell r="AP2840">
            <v>0.30903654165855265</v>
          </cell>
          <cell r="AQ2840">
            <v>0.39046529212803016</v>
          </cell>
          <cell r="AR2840">
            <v>6.0804667969026109E-2</v>
          </cell>
          <cell r="AS2840">
            <v>0</v>
          </cell>
          <cell r="AT2840">
            <v>0.54306874253579096</v>
          </cell>
          <cell r="AU2840">
            <v>3.3116935159428137E-2</v>
          </cell>
          <cell r="AV2840">
            <v>0.83377708153230401</v>
          </cell>
          <cell r="AW2840">
            <v>0.12364535017690755</v>
          </cell>
          <cell r="AX2840">
            <v>0</v>
          </cell>
          <cell r="AY2840">
            <v>47.177719524951861</v>
          </cell>
          <cell r="AZ2840">
            <v>30.72853090545064</v>
          </cell>
          <cell r="BA2840">
            <v>17.486255748999529</v>
          </cell>
          <cell r="BB2840">
            <v>50.404881317068238</v>
          </cell>
          <cell r="BC2840">
            <v>28.376604531692827</v>
          </cell>
          <cell r="BD2840">
            <v>21.218514151238935</v>
          </cell>
          <cell r="BE2840">
            <v>0.58173427252854015</v>
          </cell>
          <cell r="BG2840">
            <v>-13.12</v>
          </cell>
          <cell r="BH2840" t="str">
            <v>del NNO</v>
          </cell>
          <cell r="BI2840">
            <v>-0.24</v>
          </cell>
          <cell r="BO2840">
            <v>2.5499999999999998</v>
          </cell>
          <cell r="BP2840">
            <v>58.9</v>
          </cell>
          <cell r="BQ2840">
            <v>0.62</v>
          </cell>
          <cell r="BR2840">
            <v>20.399999999999999</v>
          </cell>
          <cell r="BS2840">
            <v>3.18</v>
          </cell>
          <cell r="BT2840">
            <v>0.22</v>
          </cell>
          <cell r="BU2840">
            <v>0.32</v>
          </cell>
          <cell r="BV2840">
            <v>0.78</v>
          </cell>
          <cell r="BW2840">
            <v>10.4</v>
          </cell>
          <cell r="BX2840">
            <v>5.24</v>
          </cell>
          <cell r="CR2840">
            <v>100.06</v>
          </cell>
          <cell r="CT2840">
            <v>58.864681191285236</v>
          </cell>
          <cell r="CU2840">
            <v>0.61962822306616039</v>
          </cell>
          <cell r="CV2840">
            <v>20.387767339596241</v>
          </cell>
          <cell r="CW2840">
            <v>3.1780931441135323</v>
          </cell>
          <cell r="CX2840">
            <v>0.21986807915250853</v>
          </cell>
          <cell r="CY2840">
            <v>0.3198081151309215</v>
          </cell>
          <cell r="CZ2840">
            <v>0.77953228063162117</v>
          </cell>
          <cell r="DA2840">
            <v>10.393763741754949</v>
          </cell>
          <cell r="DB2840">
            <v>5.2368578852688392</v>
          </cell>
          <cell r="DC2840">
            <v>0</v>
          </cell>
          <cell r="DD2840">
            <v>0</v>
          </cell>
          <cell r="DE2840">
            <v>9.1428571428571442E-2</v>
          </cell>
          <cell r="DF2840">
            <v>0.15650748290893496</v>
          </cell>
          <cell r="DH2840">
            <v>0.16153846153846152</v>
          </cell>
          <cell r="EA2840">
            <v>3.435483870967742</v>
          </cell>
        </row>
        <row r="2841">
          <cell r="D2841" t="str">
            <v>A3</v>
          </cell>
          <cell r="E2841" t="str">
            <v>Andujar &amp; Scaillet 2012, J Pet 53 p 1777-1806, Experimental Constraints on Parameters Controlling the Difference in the Eruptive Dynamics of Phonolitic Magmas: the Case of Tenerife (Canary Islands)</v>
          </cell>
          <cell r="F2841" t="str">
            <v>MB45</v>
          </cell>
          <cell r="J2841">
            <v>850</v>
          </cell>
          <cell r="K2841">
            <v>1123</v>
          </cell>
          <cell r="L2841">
            <v>8.9047195013357072</v>
          </cell>
          <cell r="M2841">
            <v>0.05</v>
          </cell>
          <cell r="O2841">
            <v>8.6253407323113596E-2</v>
          </cell>
          <cell r="P2841">
            <v>0.57918424181021633</v>
          </cell>
          <cell r="Q2841">
            <v>0.13152632855056154</v>
          </cell>
          <cell r="R2841">
            <v>47.207330407559034</v>
          </cell>
          <cell r="T2841">
            <v>50.5</v>
          </cell>
          <cell r="U2841">
            <v>2.2999999999999998</v>
          </cell>
          <cell r="V2841">
            <v>3.1127877518690741</v>
          </cell>
          <cell r="W2841">
            <v>9.5016038110697032</v>
          </cell>
          <cell r="X2841">
            <v>12.3</v>
          </cell>
          <cell r="Y2841">
            <v>2.06</v>
          </cell>
          <cell r="AB2841">
            <v>9.5</v>
          </cell>
          <cell r="AC2841">
            <v>1.05</v>
          </cell>
          <cell r="AD2841">
            <v>20.399999999999999</v>
          </cell>
          <cell r="AF2841">
            <v>1.79</v>
          </cell>
          <cell r="AG2841">
            <v>0.1</v>
          </cell>
          <cell r="AJ2841">
            <v>100.31439156293877</v>
          </cell>
          <cell r="AK2841">
            <v>1.9137465926768864</v>
          </cell>
          <cell r="AL2841">
            <v>0.10275630018593521</v>
          </cell>
          <cell r="AM2841">
            <v>8.6253407323113596E-2</v>
          </cell>
          <cell r="AN2841">
            <v>1.6502892862821611E-2</v>
          </cell>
          <cell r="AO2841">
            <v>8.8690618711137148E-2</v>
          </cell>
          <cell r="AP2841">
            <v>0.30113788893987831</v>
          </cell>
          <cell r="AQ2841">
            <v>0.38982850765101545</v>
          </cell>
          <cell r="AR2841">
            <v>5.8710488970903099E-2</v>
          </cell>
          <cell r="AS2841">
            <v>0</v>
          </cell>
          <cell r="AT2841">
            <v>0.53653534651626789</v>
          </cell>
          <cell r="AU2841">
            <v>3.3704925482042229E-2</v>
          </cell>
          <cell r="AV2841">
            <v>0.82835675632429762</v>
          </cell>
          <cell r="AW2841">
            <v>0.13152632855056154</v>
          </cell>
          <cell r="AX2841">
            <v>4.8347536420909427E-3</v>
          </cell>
          <cell r="AY2841">
            <v>47.207330407559034</v>
          </cell>
          <cell r="AZ2841">
            <v>30.576682311035185</v>
          </cell>
          <cell r="BA2841">
            <v>17.161586131681396</v>
          </cell>
          <cell r="BB2841">
            <v>50.691270155175914</v>
          </cell>
          <cell r="BC2841">
            <v>28.378998851760056</v>
          </cell>
          <cell r="BD2841">
            <v>20.929730993064027</v>
          </cell>
          <cell r="BE2841">
            <v>0.57918424181021633</v>
          </cell>
          <cell r="BG2841">
            <v>-13.43</v>
          </cell>
          <cell r="BH2841" t="str">
            <v>del NNO</v>
          </cell>
          <cell r="BI2841">
            <v>-0.36</v>
          </cell>
          <cell r="BO2841">
            <v>2.33</v>
          </cell>
        </row>
        <row r="2842">
          <cell r="D2842" t="str">
            <v>A3</v>
          </cell>
          <cell r="E2842" t="str">
            <v>Andujar &amp; Scaillet 2012, J Pet 53 p 1777-1806, Experimental Constraints on Parameters Controlling the Difference in the Eruptive Dynamics of Phonolitic Magmas: the Case of Tenerife (Canary Islands)</v>
          </cell>
          <cell r="F2842" t="str">
            <v>MB57</v>
          </cell>
          <cell r="J2842">
            <v>800</v>
          </cell>
          <cell r="K2842">
            <v>1073</v>
          </cell>
          <cell r="L2842">
            <v>9.3196644920782852</v>
          </cell>
          <cell r="M2842">
            <v>0.2</v>
          </cell>
          <cell r="O2842">
            <v>3.8124034131827633E-2</v>
          </cell>
          <cell r="P2842">
            <v>0.46268272264794896</v>
          </cell>
          <cell r="Q2842">
            <v>0.12930522993677482</v>
          </cell>
          <cell r="R2842">
            <v>47.901068288960161</v>
          </cell>
          <cell r="T2842">
            <v>50.6</v>
          </cell>
          <cell r="U2842">
            <v>2.13</v>
          </cell>
          <cell r="V2842">
            <v>2.2999225888085695</v>
          </cell>
          <cell r="W2842">
            <v>12.832369592661097</v>
          </cell>
          <cell r="X2842">
            <v>14.9</v>
          </cell>
          <cell r="Y2842">
            <v>0.96</v>
          </cell>
          <cell r="AB2842">
            <v>7.2</v>
          </cell>
          <cell r="AC2842">
            <v>1.3</v>
          </cell>
          <cell r="AD2842">
            <v>19.899999999999999</v>
          </cell>
          <cell r="AF2842">
            <v>1.72</v>
          </cell>
          <cell r="AG2842">
            <v>0.3</v>
          </cell>
          <cell r="AJ2842">
            <v>99.242292181469665</v>
          </cell>
          <cell r="AK2842">
            <v>1.9618759658681724</v>
          </cell>
          <cell r="AL2842">
            <v>9.7361712446757925E-2</v>
          </cell>
          <cell r="AM2842">
            <v>3.8124034131827633E-2</v>
          </cell>
          <cell r="AN2842">
            <v>5.9237678314930292E-2</v>
          </cell>
          <cell r="AO2842">
            <v>6.7045459563486176E-2</v>
          </cell>
          <cell r="AP2842">
            <v>0.41610537046404028</v>
          </cell>
          <cell r="AQ2842">
            <v>0.48315083002752646</v>
          </cell>
          <cell r="AR2842">
            <v>2.7992886789677245E-2</v>
          </cell>
          <cell r="AS2842">
            <v>0</v>
          </cell>
          <cell r="AT2842">
            <v>0.41604011430342491</v>
          </cell>
          <cell r="AU2842">
            <v>4.2694841163362467E-2</v>
          </cell>
          <cell r="AV2842">
            <v>0.82673877207513669</v>
          </cell>
          <cell r="AW2842">
            <v>0.12930522993677482</v>
          </cell>
          <cell r="AX2842">
            <v>1.4839647389166747E-2</v>
          </cell>
          <cell r="AY2842">
            <v>47.901068288960161</v>
          </cell>
          <cell r="AZ2842">
            <v>24.105275571113477</v>
          </cell>
          <cell r="BA2842">
            <v>24.10905649915447</v>
          </cell>
          <cell r="BB2842">
            <v>49.835695667190713</v>
          </cell>
          <cell r="BC2842">
            <v>21.676562101706011</v>
          </cell>
          <cell r="BD2842">
            <v>28.487742231103276</v>
          </cell>
          <cell r="BE2842">
            <v>0.46268272264794896</v>
          </cell>
          <cell r="BG2842">
            <v>-13.81</v>
          </cell>
          <cell r="BH2842" t="str">
            <v>del NNO</v>
          </cell>
          <cell r="BI2842">
            <v>0.06</v>
          </cell>
          <cell r="BO2842">
            <v>5.53</v>
          </cell>
          <cell r="BP2842">
            <v>61.5</v>
          </cell>
          <cell r="BQ2842">
            <v>0.31</v>
          </cell>
          <cell r="BR2842">
            <v>19.399999999999999</v>
          </cell>
          <cell r="BS2842">
            <v>2.67</v>
          </cell>
          <cell r="BT2842">
            <v>0.15</v>
          </cell>
          <cell r="BU2842">
            <v>0.18</v>
          </cell>
          <cell r="BV2842">
            <v>0.45</v>
          </cell>
          <cell r="BW2842">
            <v>10.1</v>
          </cell>
          <cell r="BX2842">
            <v>5.21</v>
          </cell>
          <cell r="CR2842">
            <v>99.97</v>
          </cell>
          <cell r="CT2842">
            <v>61.518455536660987</v>
          </cell>
          <cell r="CU2842">
            <v>0.31009302790837245</v>
          </cell>
          <cell r="CV2842">
            <v>19.405821746523952</v>
          </cell>
          <cell r="CW2842">
            <v>2.6708012403721111</v>
          </cell>
          <cell r="CX2842">
            <v>0.15004501350405119</v>
          </cell>
          <cell r="CY2842">
            <v>0.18005401620486144</v>
          </cell>
          <cell r="CZ2842">
            <v>0.45013504051215358</v>
          </cell>
          <cell r="DA2842">
            <v>10.10303090927278</v>
          </cell>
          <cell r="DB2842">
            <v>5.2115634690407111</v>
          </cell>
          <cell r="DC2842">
            <v>0</v>
          </cell>
          <cell r="DD2842">
            <v>0</v>
          </cell>
          <cell r="DE2842">
            <v>6.3157894736842107E-2</v>
          </cell>
          <cell r="DF2842">
            <v>0.12459940057546043</v>
          </cell>
          <cell r="DH2842">
            <v>0.17029702970297031</v>
          </cell>
          <cell r="DJ2842">
            <v>5.7581573896353162E-2</v>
          </cell>
          <cell r="EA2842">
            <v>3.096774193548387</v>
          </cell>
        </row>
        <row r="2843">
          <cell r="D2843" t="str">
            <v>A3</v>
          </cell>
          <cell r="E2843" t="str">
            <v>Andujar &amp; Scaillet 2012, J Pet 53 p 1777-1806, Experimental Constraints on Parameters Controlling the Difference in the Eruptive Dynamics of Phonolitic Magmas: the Case of Tenerife (Canary Islands)</v>
          </cell>
          <cell r="F2843" t="str">
            <v>MB58</v>
          </cell>
          <cell r="J2843">
            <v>800</v>
          </cell>
          <cell r="K2843">
            <v>1073</v>
          </cell>
          <cell r="L2843">
            <v>9.3196644920782852</v>
          </cell>
          <cell r="M2843">
            <v>0.2</v>
          </cell>
          <cell r="O2843">
            <v>4.5685402911334938E-2</v>
          </cell>
          <cell r="P2843">
            <v>0.46597246009453996</v>
          </cell>
          <cell r="Q2843">
            <v>0.15460418756650518</v>
          </cell>
          <cell r="R2843">
            <v>46.742282359807305</v>
          </cell>
          <cell r="T2843">
            <v>50</v>
          </cell>
          <cell r="U2843">
            <v>2.79</v>
          </cell>
          <cell r="V2843">
            <v>2.5213330884968954</v>
          </cell>
          <cell r="W2843">
            <v>12.233321553441291</v>
          </cell>
          <cell r="X2843">
            <v>14.5</v>
          </cell>
          <cell r="Y2843">
            <v>1.1100000000000001</v>
          </cell>
          <cell r="AB2843">
            <v>7.1</v>
          </cell>
          <cell r="AC2843">
            <v>1.25</v>
          </cell>
          <cell r="AD2843">
            <v>18.600000000000001</v>
          </cell>
          <cell r="AF2843">
            <v>2.04</v>
          </cell>
          <cell r="AG2843">
            <v>0.44</v>
          </cell>
          <cell r="AJ2843">
            <v>98.084654641938172</v>
          </cell>
          <cell r="AK2843">
            <v>1.9543145970886651</v>
          </cell>
          <cell r="AL2843">
            <v>0.1285630731598868</v>
          </cell>
          <cell r="AM2843">
            <v>4.5685402911334938E-2</v>
          </cell>
          <cell r="AN2843">
            <v>8.287767024855186E-2</v>
          </cell>
          <cell r="AO2843">
            <v>7.4095156228450421E-2</v>
          </cell>
          <cell r="AP2843">
            <v>0.3998934533794381</v>
          </cell>
          <cell r="AQ2843">
            <v>0.47398860960788852</v>
          </cell>
          <cell r="AR2843">
            <v>3.2628933215107445E-2</v>
          </cell>
          <cell r="AS2843">
            <v>0</v>
          </cell>
          <cell r="AT2843">
            <v>0.41358473481513441</v>
          </cell>
          <cell r="AU2843">
            <v>4.1385242507421025E-2</v>
          </cell>
          <cell r="AV2843">
            <v>0.77898951961001328</v>
          </cell>
          <cell r="AW2843">
            <v>0.15460418756650518</v>
          </cell>
          <cell r="AX2843">
            <v>2.194110242937812E-2</v>
          </cell>
          <cell r="AY2843">
            <v>46.742282359807305</v>
          </cell>
          <cell r="AZ2843">
            <v>24.816629707820965</v>
          </cell>
          <cell r="BA2843">
            <v>23.995101655613933</v>
          </cell>
          <cell r="BB2843">
            <v>48.973193467177936</v>
          </cell>
          <cell r="BC2843">
            <v>22.473684950108069</v>
          </cell>
          <cell r="BD2843">
            <v>28.553121582713992</v>
          </cell>
          <cell r="BE2843">
            <v>0.46597246009453996</v>
          </cell>
          <cell r="BG2843">
            <v>-13.97</v>
          </cell>
          <cell r="BH2843" t="str">
            <v>del NNO</v>
          </cell>
          <cell r="BI2843">
            <v>-0.11</v>
          </cell>
          <cell r="BO2843">
            <v>4.79</v>
          </cell>
          <cell r="BP2843">
            <v>60.3</v>
          </cell>
          <cell r="BQ2843">
            <v>0.47</v>
          </cell>
          <cell r="BR2843">
            <v>20.2</v>
          </cell>
          <cell r="BS2843">
            <v>2.36</v>
          </cell>
          <cell r="BT2843">
            <v>0.25</v>
          </cell>
          <cell r="BU2843">
            <v>0.18</v>
          </cell>
          <cell r="BV2843">
            <v>0.54</v>
          </cell>
          <cell r="BW2843">
            <v>10.5</v>
          </cell>
          <cell r="BX2843">
            <v>5.23</v>
          </cell>
          <cell r="CR2843">
            <v>100.03</v>
          </cell>
          <cell r="CT2843">
            <v>60.281915425372382</v>
          </cell>
          <cell r="CU2843">
            <v>0.46985904228731373</v>
          </cell>
          <cell r="CV2843">
            <v>20.19394181745476</v>
          </cell>
          <cell r="CW2843">
            <v>2.3592922123362987</v>
          </cell>
          <cell r="CX2843">
            <v>0.24992502249325199</v>
          </cell>
          <cell r="CY2843">
            <v>0.17994601619514142</v>
          </cell>
          <cell r="CZ2843">
            <v>0.53983804858542428</v>
          </cell>
          <cell r="DA2843">
            <v>10.496850944716583</v>
          </cell>
          <cell r="DB2843">
            <v>5.2284314705588315</v>
          </cell>
          <cell r="DC2843">
            <v>0</v>
          </cell>
          <cell r="DD2843">
            <v>0</v>
          </cell>
          <cell r="DE2843">
            <v>7.0866141732283464E-2</v>
          </cell>
          <cell r="DF2843">
            <v>0.1271559025409206</v>
          </cell>
          <cell r="DH2843">
            <v>0.19428571428571428</v>
          </cell>
          <cell r="DJ2843">
            <v>8.4130019120458879E-2</v>
          </cell>
          <cell r="EA2843">
            <v>2.3617021276595747</v>
          </cell>
        </row>
        <row r="2844">
          <cell r="D2844" t="str">
            <v>A3</v>
          </cell>
          <cell r="E2844" t="str">
            <v>Andujar &amp; Scaillet 2012, J Pet 53 p 1777-1806, Experimental Constraints on Parameters Controlling the Difference in the Eruptive Dynamics of Phonolitic Magmas: the Case of Tenerife (Canary Islands)</v>
          </cell>
          <cell r="F2844" t="str">
            <v>MB59</v>
          </cell>
          <cell r="J2844">
            <v>800</v>
          </cell>
          <cell r="K2844">
            <v>1073</v>
          </cell>
          <cell r="L2844">
            <v>9.3196644920782852</v>
          </cell>
          <cell r="M2844">
            <v>0.2</v>
          </cell>
          <cell r="O2844">
            <v>6.4257289578495635E-2</v>
          </cell>
          <cell r="P2844">
            <v>0.46792254933212674</v>
          </cell>
          <cell r="Q2844">
            <v>0.16032095601262925</v>
          </cell>
          <cell r="R2844">
            <v>45.683437694801064</v>
          </cell>
          <cell r="T2844">
            <v>50.1</v>
          </cell>
          <cell r="U2844">
            <v>1.96</v>
          </cell>
          <cell r="V2844">
            <v>4.7729205876584633</v>
          </cell>
          <cell r="W2844">
            <v>11.109144391695041</v>
          </cell>
          <cell r="X2844">
            <v>15.4</v>
          </cell>
          <cell r="Y2844">
            <v>1.26</v>
          </cell>
          <cell r="AB2844">
            <v>7.6</v>
          </cell>
          <cell r="AC2844">
            <v>1.34</v>
          </cell>
          <cell r="AD2844">
            <v>19</v>
          </cell>
          <cell r="AF2844">
            <v>2.14</v>
          </cell>
          <cell r="AG2844">
            <v>0.25</v>
          </cell>
          <cell r="AJ2844">
            <v>99.532064979353507</v>
          </cell>
          <cell r="AK2844">
            <v>1.9357427104215044</v>
          </cell>
          <cell r="AL2844">
            <v>8.9279869830551681E-2</v>
          </cell>
          <cell r="AM2844">
            <v>6.4257289578495635E-2</v>
          </cell>
          <cell r="AN2844">
            <v>2.5022580252056045E-2</v>
          </cell>
          <cell r="AO2844">
            <v>0.13865298970235607</v>
          </cell>
          <cell r="AP2844">
            <v>0.35897644282468849</v>
          </cell>
          <cell r="AQ2844">
            <v>0.49762943252704456</v>
          </cell>
          <cell r="AR2844">
            <v>3.6613047279965102E-2</v>
          </cell>
          <cell r="AS2844">
            <v>0</v>
          </cell>
          <cell r="AT2844">
            <v>0.43762807914237706</v>
          </cell>
          <cell r="AU2844">
            <v>4.3855667432759454E-2</v>
          </cell>
          <cell r="AV2844">
            <v>0.78660681842995028</v>
          </cell>
          <cell r="AW2844">
            <v>0.16032095601262925</v>
          </cell>
          <cell r="AX2844">
            <v>1.2323418923218128E-2</v>
          </cell>
          <cell r="AY2844">
            <v>45.683437694801064</v>
          </cell>
          <cell r="AZ2844">
            <v>25.415944304805986</v>
          </cell>
          <cell r="BA2844">
            <v>20.84812586854455</v>
          </cell>
          <cell r="BB2844">
            <v>50.020397547116389</v>
          </cell>
          <cell r="BC2844">
            <v>24.053461815756297</v>
          </cell>
          <cell r="BD2844">
            <v>25.926140637127315</v>
          </cell>
          <cell r="BE2844">
            <v>0.46792254933212674</v>
          </cell>
          <cell r="BG2844">
            <v>-14.1</v>
          </cell>
          <cell r="BH2844" t="str">
            <v>del NNO</v>
          </cell>
          <cell r="BI2844">
            <v>-0.24</v>
          </cell>
          <cell r="BO2844">
            <v>4.3499999999999996</v>
          </cell>
        </row>
        <row r="2845">
          <cell r="D2845" t="str">
            <v>A3</v>
          </cell>
          <cell r="E2845" t="str">
            <v>Andujar &amp; Scaillet 2012, J Pet 53 p 1777-1806, Experimental Constraints on Parameters Controlling the Difference in the Eruptive Dynamics of Phonolitic Magmas: the Case of Tenerife (Canary Islands)</v>
          </cell>
          <cell r="F2845" t="str">
            <v>MB111</v>
          </cell>
          <cell r="J2845">
            <v>850</v>
          </cell>
          <cell r="K2845">
            <v>1123</v>
          </cell>
          <cell r="L2845">
            <v>8.9047195013357072</v>
          </cell>
          <cell r="M2845">
            <v>0.2</v>
          </cell>
          <cell r="O2845">
            <v>9.8112483351790125E-2</v>
          </cell>
          <cell r="P2845">
            <v>0.58249913911638429</v>
          </cell>
          <cell r="Q2845">
            <v>0.12170027086883298</v>
          </cell>
          <cell r="R2845">
            <v>45.825745771757241</v>
          </cell>
          <cell r="T2845">
            <v>50.3</v>
          </cell>
          <cell r="U2845">
            <v>2.25</v>
          </cell>
          <cell r="V2845">
            <v>4.8945623384724506</v>
          </cell>
          <cell r="W2845">
            <v>8.4997884577132687</v>
          </cell>
          <cell r="X2845">
            <v>12.9</v>
          </cell>
          <cell r="Y2845">
            <v>1.38</v>
          </cell>
          <cell r="AB2845">
            <v>10.1</v>
          </cell>
          <cell r="AC2845">
            <v>1.04</v>
          </cell>
          <cell r="AD2845">
            <v>20.399999999999999</v>
          </cell>
          <cell r="AF2845">
            <v>1.66</v>
          </cell>
          <cell r="AG2845">
            <v>0</v>
          </cell>
          <cell r="AJ2845">
            <v>100.5243507961857</v>
          </cell>
          <cell r="AK2845">
            <v>1.9018875166482099</v>
          </cell>
          <cell r="AL2845">
            <v>0.10029676637823817</v>
          </cell>
          <cell r="AM2845">
            <v>9.8112483351790125E-2</v>
          </cell>
          <cell r="AN2845">
            <v>2.1842830264480473E-3</v>
          </cell>
          <cell r="AO2845">
            <v>0.13914443134912169</v>
          </cell>
          <cell r="AP2845">
            <v>0.2687821301704299</v>
          </cell>
          <cell r="AQ2845">
            <v>0.40792656151955159</v>
          </cell>
          <cell r="AR2845">
            <v>3.924201992252728E-2</v>
          </cell>
          <cell r="AS2845">
            <v>0</v>
          </cell>
          <cell r="AT2845">
            <v>0.56914103220037338</v>
          </cell>
          <cell r="AU2845">
            <v>3.3308969893749034E-2</v>
          </cell>
          <cell r="AV2845">
            <v>0.82649686256851718</v>
          </cell>
          <cell r="AW2845">
            <v>0.12170027086883298</v>
          </cell>
          <cell r="AX2845">
            <v>0</v>
          </cell>
          <cell r="AY2845">
            <v>45.825745771757241</v>
          </cell>
          <cell r="AZ2845">
            <v>31.55645645022355</v>
          </cell>
          <cell r="BA2845">
            <v>14.902829185465157</v>
          </cell>
          <cell r="BB2845">
            <v>50.902208226599242</v>
          </cell>
          <cell r="BC2845">
            <v>30.296906650719059</v>
          </cell>
          <cell r="BD2845">
            <v>18.800885122681695</v>
          </cell>
          <cell r="BE2845">
            <v>0.58249913911638429</v>
          </cell>
          <cell r="BG2845">
            <v>-13.26</v>
          </cell>
          <cell r="BH2845" t="str">
            <v>del NNO</v>
          </cell>
          <cell r="BI2845">
            <v>-0.41</v>
          </cell>
          <cell r="BO2845">
            <v>4.5599999999999996</v>
          </cell>
          <cell r="BP2845">
            <v>59.9</v>
          </cell>
          <cell r="BQ2845">
            <v>0.7</v>
          </cell>
          <cell r="BR2845">
            <v>19</v>
          </cell>
          <cell r="BS2845">
            <v>2.96</v>
          </cell>
          <cell r="BT2845">
            <v>0.21</v>
          </cell>
          <cell r="BU2845">
            <v>0.32</v>
          </cell>
          <cell r="BV2845">
            <v>0.66</v>
          </cell>
          <cell r="BW2845">
            <v>10.6</v>
          </cell>
          <cell r="BX2845">
            <v>5.7</v>
          </cell>
          <cell r="CR2845">
            <v>100.05</v>
          </cell>
          <cell r="CT2845">
            <v>59.870064967516264</v>
          </cell>
          <cell r="CU2845">
            <v>0.699650174912544</v>
          </cell>
          <cell r="CV2845">
            <v>18.990504747626193</v>
          </cell>
          <cell r="CW2845">
            <v>2.958520739630186</v>
          </cell>
          <cell r="CX2845">
            <v>0.20989505247376319</v>
          </cell>
          <cell r="CY2845">
            <v>0.31984007996002006</v>
          </cell>
          <cell r="CZ2845">
            <v>0.65967016491754149</v>
          </cell>
          <cell r="DA2845">
            <v>10.594702648675666</v>
          </cell>
          <cell r="DB2845">
            <v>5.697151424287858</v>
          </cell>
          <cell r="DC2845">
            <v>0</v>
          </cell>
          <cell r="DD2845">
            <v>0</v>
          </cell>
          <cell r="DE2845">
            <v>9.7560975609756087E-2</v>
          </cell>
          <cell r="DF2845">
            <v>0.18476446875015601</v>
          </cell>
          <cell r="DH2845">
            <v>0.15660377358490565</v>
          </cell>
          <cell r="EA2845">
            <v>1.9714285714285713</v>
          </cell>
        </row>
        <row r="2846">
          <cell r="D2846" t="str">
            <v>A3</v>
          </cell>
          <cell r="E2846" t="str">
            <v>Andujar &amp; Scaillet 2012, J Pet 53 p 1777-1806, Experimental Constraints on Parameters Controlling the Difference in the Eruptive Dynamics of Phonolitic Magmas: the Case of Tenerife (Canary Islands)</v>
          </cell>
          <cell r="F2846" t="str">
            <v>MB112</v>
          </cell>
          <cell r="J2846">
            <v>850</v>
          </cell>
          <cell r="K2846">
            <v>1123</v>
          </cell>
          <cell r="L2846">
            <v>8.9047195013357072</v>
          </cell>
          <cell r="M2846">
            <v>0.2</v>
          </cell>
          <cell r="O2846">
            <v>5.8447941423436518E-2</v>
          </cell>
          <cell r="P2846">
            <v>0.60402107173582553</v>
          </cell>
          <cell r="Q2846">
            <v>9.3192441229003692E-2</v>
          </cell>
          <cell r="R2846">
            <v>46.366056722019948</v>
          </cell>
          <cell r="T2846">
            <v>50.9</v>
          </cell>
          <cell r="U2846">
            <v>1.31</v>
          </cell>
          <cell r="V2846">
            <v>4.3594573468324409</v>
          </cell>
          <cell r="W2846">
            <v>8.5808478451976367</v>
          </cell>
          <cell r="X2846">
            <v>12.5</v>
          </cell>
          <cell r="Y2846">
            <v>1.02</v>
          </cell>
          <cell r="AB2846">
            <v>10.7</v>
          </cell>
          <cell r="AC2846">
            <v>0.94</v>
          </cell>
          <cell r="AD2846">
            <v>21.3</v>
          </cell>
          <cell r="AF2846">
            <v>1.27</v>
          </cell>
          <cell r="AG2846">
            <v>0</v>
          </cell>
          <cell r="AJ2846">
            <v>100.38030519203006</v>
          </cell>
          <cell r="AK2846">
            <v>1.9263186789096918</v>
          </cell>
          <cell r="AL2846">
            <v>5.8447941423436518E-2</v>
          </cell>
          <cell r="AM2846">
            <v>5.8447941423436518E-2</v>
          </cell>
          <cell r="AN2846">
            <v>0</v>
          </cell>
          <cell r="AO2846">
            <v>0.12404461333224326</v>
          </cell>
          <cell r="AP2846">
            <v>0.2715913827729482</v>
          </cell>
          <cell r="AQ2846">
            <v>0.39563599610519146</v>
          </cell>
          <cell r="AR2846">
            <v>2.9031264326969876E-2</v>
          </cell>
          <cell r="AS2846">
            <v>0</v>
          </cell>
          <cell r="AT2846">
            <v>0.60349796751129103</v>
          </cell>
          <cell r="AU2846">
            <v>3.0133475659372456E-2</v>
          </cell>
          <cell r="AV2846">
            <v>0.86374223483504353</v>
          </cell>
          <cell r="AW2846">
            <v>9.3192441229003692E-2</v>
          </cell>
          <cell r="AX2846">
            <v>0</v>
          </cell>
          <cell r="AY2846">
            <v>46.366056722019948</v>
          </cell>
          <cell r="AZ2846">
            <v>32.396031900183985</v>
          </cell>
          <cell r="BA2846">
            <v>14.579142886612777</v>
          </cell>
          <cell r="BB2846">
            <v>50.993520110495581</v>
          </cell>
          <cell r="BC2846">
            <v>30.795667794895554</v>
          </cell>
          <cell r="BD2846">
            <v>18.210812094608876</v>
          </cell>
          <cell r="BE2846">
            <v>0.60402107173582553</v>
          </cell>
          <cell r="BG2846">
            <v>-13.47</v>
          </cell>
          <cell r="BH2846" t="str">
            <v>del NNO</v>
          </cell>
          <cell r="BI2846">
            <v>-0.62</v>
          </cell>
          <cell r="BO2846">
            <v>3.83</v>
          </cell>
          <cell r="BP2846">
            <v>59.5</v>
          </cell>
          <cell r="BQ2846">
            <v>0.7</v>
          </cell>
          <cell r="BR2846">
            <v>19.3</v>
          </cell>
          <cell r="BS2846">
            <v>3.02</v>
          </cell>
          <cell r="BT2846">
            <v>0.18</v>
          </cell>
          <cell r="BU2846">
            <v>0.33</v>
          </cell>
          <cell r="BV2846">
            <v>0.65</v>
          </cell>
          <cell r="BW2846">
            <v>10.8</v>
          </cell>
          <cell r="BX2846">
            <v>5.6</v>
          </cell>
          <cell r="CR2846">
            <v>100.08</v>
          </cell>
          <cell r="CT2846">
            <v>59.452438049560349</v>
          </cell>
          <cell r="CU2846">
            <v>0.69944044764188651</v>
          </cell>
          <cell r="CV2846">
            <v>19.2845723421263</v>
          </cell>
          <cell r="CW2846">
            <v>3.0175859312549962</v>
          </cell>
          <cell r="CX2846">
            <v>0.17985611510791366</v>
          </cell>
          <cell r="CY2846">
            <v>0.32973621103117506</v>
          </cell>
          <cell r="CZ2846">
            <v>0.64948041566746606</v>
          </cell>
          <cell r="DA2846">
            <v>10.791366906474821</v>
          </cell>
          <cell r="DB2846">
            <v>5.5955235811350921</v>
          </cell>
          <cell r="DC2846">
            <v>0</v>
          </cell>
          <cell r="DD2846">
            <v>0</v>
          </cell>
          <cell r="DE2846">
            <v>9.8507462686567154E-2</v>
          </cell>
          <cell r="DF2846">
            <v>0.18443624605709716</v>
          </cell>
          <cell r="DH2846">
            <v>0.11759259259259258</v>
          </cell>
          <cell r="EA2846">
            <v>1.4571428571428573</v>
          </cell>
        </row>
        <row r="2847">
          <cell r="D2847" t="str">
            <v>A3</v>
          </cell>
          <cell r="E2847" t="str">
            <v>Andujar &amp; Scaillet 2012, J Pet 53 p 1777-1806, Experimental Constraints on Parameters Controlling the Difference in the Eruptive Dynamics of Phonolitic Magmas: the Case of Tenerife (Canary Islands)</v>
          </cell>
          <cell r="F2847" t="str">
            <v>MB113</v>
          </cell>
          <cell r="J2847">
            <v>850</v>
          </cell>
          <cell r="K2847">
            <v>1123</v>
          </cell>
          <cell r="L2847">
            <v>8.9047195013357072</v>
          </cell>
          <cell r="M2847">
            <v>0.2</v>
          </cell>
          <cell r="O2847">
            <v>7.3935376030186864E-2</v>
          </cell>
          <cell r="P2847">
            <v>0.5927545919889714</v>
          </cell>
          <cell r="Q2847">
            <v>5.2324577957503275E-2</v>
          </cell>
          <cell r="R2847">
            <v>45.898161797543167</v>
          </cell>
          <cell r="T2847">
            <v>50.5</v>
          </cell>
          <cell r="U2847">
            <v>1.65</v>
          </cell>
          <cell r="V2847">
            <v>2.8820640730815024</v>
          </cell>
          <cell r="W2847">
            <v>10.509024398299729</v>
          </cell>
          <cell r="X2847">
            <v>13.1</v>
          </cell>
          <cell r="Y2847">
            <v>1</v>
          </cell>
          <cell r="AB2847">
            <v>10.7</v>
          </cell>
          <cell r="AC2847">
            <v>1.1100000000000001</v>
          </cell>
          <cell r="AD2847">
            <v>21.3</v>
          </cell>
          <cell r="AF2847">
            <v>0.71</v>
          </cell>
          <cell r="AG2847">
            <v>0</v>
          </cell>
          <cell r="AJ2847">
            <v>100.36108847138122</v>
          </cell>
          <cell r="AK2847">
            <v>1.9194294303096924</v>
          </cell>
          <cell r="AL2847">
            <v>7.3935376030186864E-2</v>
          </cell>
          <cell r="AM2847">
            <v>7.3935376030186864E-2</v>
          </cell>
          <cell r="AN2847">
            <v>0</v>
          </cell>
          <cell r="AO2847">
            <v>8.236060464833983E-2</v>
          </cell>
          <cell r="AP2847">
            <v>0.33405548208950192</v>
          </cell>
          <cell r="AQ2847">
            <v>0.41641608673784175</v>
          </cell>
          <cell r="AR2847">
            <v>2.8584868329795766E-2</v>
          </cell>
          <cell r="AS2847">
            <v>0</v>
          </cell>
          <cell r="AT2847">
            <v>0.60610271530734861</v>
          </cell>
          <cell r="AU2847">
            <v>3.5736726632383101E-2</v>
          </cell>
          <cell r="AV2847">
            <v>0.86747021869524821</v>
          </cell>
          <cell r="AW2847">
            <v>5.2324577957503275E-2</v>
          </cell>
          <cell r="AX2847">
            <v>0</v>
          </cell>
          <cell r="AY2847">
            <v>45.898161797543167</v>
          </cell>
          <cell r="AZ2847">
            <v>32.069113029550643</v>
          </cell>
          <cell r="BA2847">
            <v>17.674995908633875</v>
          </cell>
          <cell r="BB2847">
            <v>48.988848940125685</v>
          </cell>
          <cell r="BC2847">
            <v>29.585020103444855</v>
          </cell>
          <cell r="BD2847">
            <v>21.426130956429461</v>
          </cell>
          <cell r="BE2847">
            <v>0.5927545919889714</v>
          </cell>
          <cell r="BG2847">
            <v>-13.62</v>
          </cell>
          <cell r="BH2847" t="str">
            <v>del NNO</v>
          </cell>
          <cell r="BI2847">
            <v>-0.77</v>
          </cell>
          <cell r="BO2847">
            <v>3.31</v>
          </cell>
          <cell r="BP2847">
            <v>59.6</v>
          </cell>
          <cell r="BQ2847">
            <v>0.6</v>
          </cell>
          <cell r="BR2847">
            <v>19</v>
          </cell>
          <cell r="BS2847">
            <v>3.11</v>
          </cell>
          <cell r="BT2847">
            <v>0.22</v>
          </cell>
          <cell r="BU2847">
            <v>0.28999999999999998</v>
          </cell>
          <cell r="BV2847">
            <v>0.68</v>
          </cell>
          <cell r="BW2847">
            <v>10.8</v>
          </cell>
          <cell r="BX2847">
            <v>5.7</v>
          </cell>
          <cell r="CR2847">
            <v>100</v>
          </cell>
          <cell r="CT2847">
            <v>59.6</v>
          </cell>
          <cell r="CU2847">
            <v>0.6</v>
          </cell>
          <cell r="CV2847">
            <v>19</v>
          </cell>
          <cell r="CW2847">
            <v>3.11</v>
          </cell>
          <cell r="CX2847">
            <v>0.22</v>
          </cell>
          <cell r="CY2847">
            <v>0.28999999999999998</v>
          </cell>
          <cell r="CZ2847">
            <v>0.68</v>
          </cell>
          <cell r="DA2847">
            <v>10.8</v>
          </cell>
          <cell r="DB2847">
            <v>5.7</v>
          </cell>
          <cell r="DC2847">
            <v>0</v>
          </cell>
          <cell r="DD2847">
            <v>0</v>
          </cell>
          <cell r="DE2847">
            <v>8.5294117647058812E-2</v>
          </cell>
          <cell r="DF2847">
            <v>0.18919952015552657</v>
          </cell>
          <cell r="DH2847">
            <v>6.5740740740740738E-2</v>
          </cell>
          <cell r="EA2847">
            <v>1.6666666666666667</v>
          </cell>
        </row>
        <row r="2848">
          <cell r="D2848" t="str">
            <v>A3</v>
          </cell>
          <cell r="E2848" t="str">
            <v>Andujar &amp; Scaillet 2012, J Pet 53 p 1777-1806, Experimental Constraints on Parameters Controlling the Difference in the Eruptive Dynamics of Phonolitic Magmas: the Case of Tenerife (Canary Islands)</v>
          </cell>
          <cell r="F2848" t="str">
            <v>MB104</v>
          </cell>
          <cell r="J2848">
            <v>850</v>
          </cell>
          <cell r="K2848">
            <v>1123</v>
          </cell>
          <cell r="L2848">
            <v>8.9047195013357072</v>
          </cell>
          <cell r="M2848">
            <v>0.1</v>
          </cell>
          <cell r="O2848">
            <v>5.3597284439348199E-2</v>
          </cell>
          <cell r="P2848">
            <v>0.63459495826200352</v>
          </cell>
          <cell r="Q2848">
            <v>3.158704792750687E-2</v>
          </cell>
          <cell r="R2848">
            <v>47.494937602759116</v>
          </cell>
          <cell r="T2848">
            <v>50.5</v>
          </cell>
          <cell r="U2848">
            <v>1.2</v>
          </cell>
          <cell r="V2848">
            <v>3.2997286764301688</v>
          </cell>
          <cell r="W2848">
            <v>8.8335439198892782</v>
          </cell>
          <cell r="X2848">
            <v>11.8</v>
          </cell>
          <cell r="Y2848">
            <v>1.01</v>
          </cell>
          <cell r="AB2848">
            <v>11.5</v>
          </cell>
          <cell r="AC2848">
            <v>0.75</v>
          </cell>
          <cell r="AD2848">
            <v>22.8</v>
          </cell>
          <cell r="AF2848">
            <v>0.43</v>
          </cell>
          <cell r="AG2848">
            <v>0</v>
          </cell>
          <cell r="AJ2848">
            <v>100.32327259631947</v>
          </cell>
          <cell r="AK2848">
            <v>1.9132219197261842</v>
          </cell>
          <cell r="AL2848">
            <v>5.3597284439348199E-2</v>
          </cell>
          <cell r="AM2848">
            <v>5.3597284439348199E-2</v>
          </cell>
          <cell r="AN2848">
            <v>0</v>
          </cell>
          <cell r="AO2848">
            <v>9.3991228087681122E-2</v>
          </cell>
          <cell r="AP2848">
            <v>0.27988806136845695</v>
          </cell>
          <cell r="AQ2848">
            <v>0.37387928945613808</v>
          </cell>
          <cell r="AR2848">
            <v>2.8777347974054165E-2</v>
          </cell>
          <cell r="AS2848">
            <v>0</v>
          </cell>
          <cell r="AT2848">
            <v>0.64931209202517659</v>
          </cell>
          <cell r="AU2848">
            <v>2.4068346383154585E-2</v>
          </cell>
          <cell r="AV2848">
            <v>0.92555667206843761</v>
          </cell>
          <cell r="AW2848">
            <v>3.158704792750687E-2</v>
          </cell>
          <cell r="AX2848">
            <v>0</v>
          </cell>
          <cell r="AY2848">
            <v>47.494937602759116</v>
          </cell>
          <cell r="AZ2848">
            <v>33.319447880520968</v>
          </cell>
          <cell r="BA2848">
            <v>14.362454954534805</v>
          </cell>
          <cell r="BB2848">
            <v>51.286934854553692</v>
          </cell>
          <cell r="BC2848">
            <v>31.098554073167527</v>
          </cell>
          <cell r="BD2848">
            <v>17.61451107227877</v>
          </cell>
          <cell r="BE2848">
            <v>0.63459495826200352</v>
          </cell>
          <cell r="BG2848">
            <v>-13.48</v>
          </cell>
          <cell r="BH2848" t="str">
            <v>del NNO</v>
          </cell>
          <cell r="BI2848">
            <v>-0.61</v>
          </cell>
          <cell r="BO2848">
            <v>3.7</v>
          </cell>
          <cell r="BP2848">
            <v>60</v>
          </cell>
          <cell r="BQ2848">
            <v>0.6</v>
          </cell>
          <cell r="BR2848">
            <v>19.5</v>
          </cell>
          <cell r="BS2848">
            <v>3.01</v>
          </cell>
          <cell r="BT2848">
            <v>0.13</v>
          </cell>
          <cell r="BU2848">
            <v>0.28999999999999998</v>
          </cell>
          <cell r="BV2848">
            <v>0.65</v>
          </cell>
          <cell r="BW2848">
            <v>10.1</v>
          </cell>
          <cell r="BX2848">
            <v>5.6</v>
          </cell>
          <cell r="CR2848">
            <v>99.88</v>
          </cell>
          <cell r="CT2848">
            <v>60.07208650380457</v>
          </cell>
          <cell r="CU2848">
            <v>0.60072086503804567</v>
          </cell>
          <cell r="CV2848">
            <v>19.523428113736486</v>
          </cell>
          <cell r="CW2848">
            <v>3.0136163396075291</v>
          </cell>
          <cell r="CX2848">
            <v>0.13015618742490989</v>
          </cell>
          <cell r="CY2848">
            <v>0.29034841810172202</v>
          </cell>
          <cell r="CZ2848">
            <v>0.65078093712454954</v>
          </cell>
          <cell r="DA2848">
            <v>10.112134561473768</v>
          </cell>
          <cell r="DB2848">
            <v>5.6067280736884264</v>
          </cell>
          <cell r="DC2848">
            <v>0</v>
          </cell>
          <cell r="DD2848">
            <v>0</v>
          </cell>
          <cell r="DE2848">
            <v>8.7878787878787862E-2</v>
          </cell>
          <cell r="DF2848">
            <v>0.15732135810017916</v>
          </cell>
          <cell r="DH2848">
            <v>4.2574257425742577E-2</v>
          </cell>
          <cell r="EA2848">
            <v>1.6833333333333333</v>
          </cell>
        </row>
        <row r="2849">
          <cell r="D2849" t="str">
            <v>A3</v>
          </cell>
          <cell r="E2849" t="str">
            <v>Andujar &amp; Scaillet 2012, J Pet 53 p 1777-1806, Experimental Constraints on Parameters Controlling the Difference in the Eruptive Dynamics of Phonolitic Magmas: the Case of Tenerife (Canary Islands)</v>
          </cell>
          <cell r="F2849" t="str">
            <v>MB114</v>
          </cell>
          <cell r="J2849">
            <v>850</v>
          </cell>
          <cell r="K2849">
            <v>1123</v>
          </cell>
          <cell r="L2849">
            <v>8.9047195013357072</v>
          </cell>
          <cell r="M2849">
            <v>0.05</v>
          </cell>
          <cell r="O2849">
            <v>6.934517857339717E-2</v>
          </cell>
          <cell r="P2849">
            <v>0.62027641089633412</v>
          </cell>
          <cell r="Q2849">
            <v>5.4423339257343287E-2</v>
          </cell>
          <cell r="R2849">
            <v>46.221821028516018</v>
          </cell>
          <cell r="T2849">
            <v>50.9</v>
          </cell>
          <cell r="U2849">
            <v>1.88</v>
          </cell>
          <cell r="V2849">
            <v>1.2830099154078061</v>
          </cell>
          <cell r="W2849">
            <v>10.846574086048383</v>
          </cell>
          <cell r="X2849">
            <v>12</v>
          </cell>
          <cell r="Y2849">
            <v>1.27</v>
          </cell>
          <cell r="AB2849">
            <v>11</v>
          </cell>
          <cell r="AC2849">
            <v>0.95</v>
          </cell>
          <cell r="AD2849">
            <v>21.2</v>
          </cell>
          <cell r="AF2849">
            <v>0.74</v>
          </cell>
          <cell r="AG2849">
            <v>0</v>
          </cell>
          <cell r="AJ2849">
            <v>100.06958400145618</v>
          </cell>
          <cell r="AK2849">
            <v>1.9306548214266028</v>
          </cell>
          <cell r="AL2849">
            <v>8.4068301147408722E-2</v>
          </cell>
          <cell r="AM2849">
            <v>6.934517857339717E-2</v>
          </cell>
          <cell r="AN2849">
            <v>1.4723122574011552E-2</v>
          </cell>
          <cell r="AO2849">
            <v>3.6589121949083037E-2</v>
          </cell>
          <cell r="AP2849">
            <v>0.34407638771052906</v>
          </cell>
          <cell r="AQ2849">
            <v>0.3806655096596121</v>
          </cell>
          <cell r="AR2849">
            <v>3.622813665382224E-2</v>
          </cell>
          <cell r="AS2849">
            <v>0</v>
          </cell>
          <cell r="AT2849">
            <v>0.62181503298502461</v>
          </cell>
          <cell r="AU2849">
            <v>3.052259659053539E-2</v>
          </cell>
          <cell r="AV2849">
            <v>0.86162226227965144</v>
          </cell>
          <cell r="AW2849">
            <v>5.4423339257343287E-2</v>
          </cell>
          <cell r="AX2849">
            <v>0</v>
          </cell>
          <cell r="AY2849">
            <v>46.221821028516018</v>
          </cell>
          <cell r="AZ2849">
            <v>33.357335836972794</v>
          </cell>
          <cell r="BA2849">
            <v>18.458015663170681</v>
          </cell>
          <cell r="BB2849">
            <v>48.138969357270803</v>
          </cell>
          <cell r="BC2849">
            <v>30.027838497382159</v>
          </cell>
          <cell r="BD2849">
            <v>21.833192145347049</v>
          </cell>
          <cell r="BE2849">
            <v>0.62027641089633412</v>
          </cell>
          <cell r="BG2849">
            <v>-13.69</v>
          </cell>
          <cell r="BH2849" t="str">
            <v>del NNO</v>
          </cell>
          <cell r="BI2849">
            <v>-0.81</v>
          </cell>
          <cell r="BO2849">
            <v>2.79</v>
          </cell>
          <cell r="BP2849">
            <v>60</v>
          </cell>
          <cell r="BQ2849">
            <v>0.7</v>
          </cell>
          <cell r="BR2849">
            <v>19.7</v>
          </cell>
          <cell r="BS2849">
            <v>3.05</v>
          </cell>
          <cell r="BT2849">
            <v>0.16</v>
          </cell>
          <cell r="BU2849">
            <v>0.36</v>
          </cell>
          <cell r="BV2849">
            <v>0.63</v>
          </cell>
          <cell r="BW2849">
            <v>9.8000000000000007</v>
          </cell>
          <cell r="BX2849">
            <v>5.7</v>
          </cell>
          <cell r="CR2849">
            <v>100.1</v>
          </cell>
          <cell r="CT2849">
            <v>59.940059940059946</v>
          </cell>
          <cell r="CU2849">
            <v>0.69930069930069938</v>
          </cell>
          <cell r="CV2849">
            <v>19.68031968031968</v>
          </cell>
          <cell r="CW2849">
            <v>3.046953046953047</v>
          </cell>
          <cell r="CX2849">
            <v>0.15984015984015984</v>
          </cell>
          <cell r="CY2849">
            <v>0.35964035964035967</v>
          </cell>
          <cell r="CZ2849">
            <v>0.62937062937062938</v>
          </cell>
          <cell r="DA2849">
            <v>9.7902097902097918</v>
          </cell>
          <cell r="DB2849">
            <v>5.6943056943056947</v>
          </cell>
          <cell r="DC2849">
            <v>0</v>
          </cell>
          <cell r="DD2849">
            <v>0</v>
          </cell>
          <cell r="DE2849">
            <v>0.10557184750733138</v>
          </cell>
          <cell r="DF2849">
            <v>0.15560739589620456</v>
          </cell>
          <cell r="DH2849">
            <v>7.5510204081632643E-2</v>
          </cell>
          <cell r="EA2849">
            <v>1.8142857142857145</v>
          </cell>
        </row>
        <row r="2850">
          <cell r="D2850" t="str">
            <v>A3</v>
          </cell>
          <cell r="E2850" t="str">
            <v>Andujar &amp; Scaillet 2012, J Pet 53 p 1777-1806, Experimental Constraints on Parameters Controlling the Difference in the Eruptive Dynamics of Phonolitic Magmas: the Case of Tenerife (Canary Islands)</v>
          </cell>
          <cell r="F2850" t="str">
            <v>MB117</v>
          </cell>
          <cell r="J2850">
            <v>850</v>
          </cell>
          <cell r="K2850">
            <v>1123</v>
          </cell>
          <cell r="L2850">
            <v>8.9047195013357072</v>
          </cell>
          <cell r="M2850">
            <v>0.05</v>
          </cell>
          <cell r="O2850">
            <v>0.10423690316151299</v>
          </cell>
          <cell r="P2850">
            <v>0.6344906327440164</v>
          </cell>
          <cell r="Q2850">
            <v>6.3006178255810036E-2</v>
          </cell>
          <cell r="R2850">
            <v>46.349602113571727</v>
          </cell>
          <cell r="T2850">
            <v>49.9</v>
          </cell>
          <cell r="U2850">
            <v>2.34</v>
          </cell>
          <cell r="V2850">
            <v>4.4113523327633208</v>
          </cell>
          <cell r="W2850">
            <v>7.6341942528457736</v>
          </cell>
          <cell r="X2850">
            <v>11.6</v>
          </cell>
          <cell r="Y2850">
            <v>1.1000000000000001</v>
          </cell>
          <cell r="AB2850">
            <v>11.3</v>
          </cell>
          <cell r="AC2850">
            <v>1.46</v>
          </cell>
          <cell r="AD2850">
            <v>21.4</v>
          </cell>
          <cell r="AF2850">
            <v>0.86</v>
          </cell>
          <cell r="AG2850">
            <v>0</v>
          </cell>
          <cell r="AJ2850">
            <v>100.40554658560909</v>
          </cell>
          <cell r="AK2850">
            <v>1.8854656207405529</v>
          </cell>
          <cell r="AL2850">
            <v>0.10423690316151299</v>
          </cell>
          <cell r="AM2850">
            <v>0.10423690316151299</v>
          </cell>
          <cell r="AN2850">
            <v>0</v>
          </cell>
          <cell r="AO2850">
            <v>0.1253213145353218</v>
          </cell>
          <cell r="AP2850">
            <v>0.241244105279528</v>
          </cell>
          <cell r="AQ2850">
            <v>0.3665654198148498</v>
          </cell>
          <cell r="AR2850">
            <v>3.1258359538935146E-2</v>
          </cell>
          <cell r="AS2850">
            <v>0</v>
          </cell>
          <cell r="AT2850">
            <v>0.63632384282373688</v>
          </cell>
          <cell r="AU2850">
            <v>4.6728511593086865E-2</v>
          </cell>
          <cell r="AV2850">
            <v>0.86641516407151553</v>
          </cell>
          <cell r="AW2850">
            <v>6.3006178255810036E-2</v>
          </cell>
          <cell r="AX2850">
            <v>0</v>
          </cell>
          <cell r="AY2850">
            <v>46.349602113571727</v>
          </cell>
          <cell r="AZ2850">
            <v>34.040674901928107</v>
          </cell>
          <cell r="BA2850">
            <v>12.905554698980065</v>
          </cell>
          <cell r="BB2850">
            <v>51.254853852266969</v>
          </cell>
          <cell r="BC2850">
            <v>32.536447218890295</v>
          </cell>
          <cell r="BD2850">
            <v>16.208698928842733</v>
          </cell>
          <cell r="BE2850">
            <v>0.6344906327440164</v>
          </cell>
          <cell r="BG2850">
            <v>-14.13</v>
          </cell>
          <cell r="BH2850" t="str">
            <v>del NNO</v>
          </cell>
          <cell r="BI2850">
            <v>-1.25</v>
          </cell>
          <cell r="BO2850">
            <v>1.98</v>
          </cell>
          <cell r="BP2850">
            <v>59.4</v>
          </cell>
          <cell r="BQ2850">
            <v>0.7</v>
          </cell>
          <cell r="BR2850">
            <v>19.399999999999999</v>
          </cell>
          <cell r="BS2850">
            <v>3.24</v>
          </cell>
          <cell r="BT2850">
            <v>0.31</v>
          </cell>
          <cell r="BU2850">
            <v>0.37</v>
          </cell>
          <cell r="BV2850">
            <v>0.65</v>
          </cell>
          <cell r="BW2850">
            <v>10.199999999999999</v>
          </cell>
          <cell r="BX2850">
            <v>5.8</v>
          </cell>
          <cell r="CR2850">
            <v>100.07</v>
          </cell>
          <cell r="CT2850">
            <v>59.358449085640046</v>
          </cell>
          <cell r="CU2850">
            <v>0.69951034276006785</v>
          </cell>
          <cell r="CV2850">
            <v>19.386429499350452</v>
          </cell>
          <cell r="CW2850">
            <v>3.237733586489457</v>
          </cell>
          <cell r="CX2850">
            <v>0.30978315179374438</v>
          </cell>
          <cell r="CY2850">
            <v>0.36974118117317872</v>
          </cell>
          <cell r="CZ2850">
            <v>0.64954531827720596</v>
          </cell>
          <cell r="DA2850">
            <v>10.192864994503845</v>
          </cell>
          <cell r="DB2850">
            <v>5.7959428400119908</v>
          </cell>
          <cell r="DC2850">
            <v>0</v>
          </cell>
          <cell r="DD2850">
            <v>0</v>
          </cell>
          <cell r="DE2850">
            <v>0.10249307479224377</v>
          </cell>
          <cell r="DF2850">
            <v>0.18052284517101072</v>
          </cell>
          <cell r="DH2850">
            <v>8.4313725490196084E-2</v>
          </cell>
          <cell r="EA2850">
            <v>1.5714285714285716</v>
          </cell>
        </row>
        <row r="2851">
          <cell r="D2851" t="str">
            <v>A2</v>
          </cell>
          <cell r="E2851" t="str">
            <v>Alonso-Perez et al 09</v>
          </cell>
          <cell r="F2851" t="str">
            <v>RP90</v>
          </cell>
          <cell r="J2851">
            <v>950</v>
          </cell>
          <cell r="K2851">
            <v>1223</v>
          </cell>
          <cell r="L2851">
            <v>8.1766148814390842</v>
          </cell>
          <cell r="M2851">
            <v>1.2</v>
          </cell>
          <cell r="O2851">
            <v>0.22192298992246351</v>
          </cell>
          <cell r="P2851">
            <v>0.62482390140565813</v>
          </cell>
          <cell r="Q2851">
            <v>4.3370691804794491E-2</v>
          </cell>
          <cell r="R2851">
            <v>47.697099173173235</v>
          </cell>
          <cell r="T2851">
            <v>46.9</v>
          </cell>
          <cell r="U2851">
            <v>9.14</v>
          </cell>
          <cell r="V2851">
            <v>0.52877303808275167</v>
          </cell>
          <cell r="W2851">
            <v>10.111820869763346</v>
          </cell>
          <cell r="X2851">
            <v>10.7</v>
          </cell>
          <cell r="Y2851">
            <v>1.07</v>
          </cell>
          <cell r="AB2851">
            <v>10</v>
          </cell>
          <cell r="AC2851">
            <v>0.3</v>
          </cell>
          <cell r="AD2851">
            <v>20.3</v>
          </cell>
          <cell r="AF2851">
            <v>0.59</v>
          </cell>
          <cell r="AG2851">
            <v>0.02</v>
          </cell>
          <cell r="AJ2851">
            <v>98.960593907846089</v>
          </cell>
          <cell r="AK2851">
            <v>1.7780770100775365</v>
          </cell>
          <cell r="AL2851">
            <v>0.40851827571760757</v>
          </cell>
          <cell r="AM2851">
            <v>0.22192298992246351</v>
          </cell>
          <cell r="AN2851">
            <v>0.18659528579514406</v>
          </cell>
          <cell r="AO2851">
            <v>1.8649309924551716E-2</v>
          </cell>
          <cell r="AP2851">
            <v>0.32061402999098632</v>
          </cell>
          <cell r="AQ2851">
            <v>0.33926333991553803</v>
          </cell>
          <cell r="AR2851">
            <v>3.0508223996159461E-2</v>
          </cell>
          <cell r="AS2851">
            <v>0</v>
          </cell>
          <cell r="AT2851">
            <v>0.56501425449051068</v>
          </cell>
          <cell r="AU2851">
            <v>9.6340744605542955E-3</v>
          </cell>
          <cell r="AV2851">
            <v>0.82464676755254118</v>
          </cell>
          <cell r="AW2851">
            <v>4.3370691804794491E-2</v>
          </cell>
          <cell r="AX2851">
            <v>9.6736198475827571E-4</v>
          </cell>
          <cell r="AY2851">
            <v>47.697099173173235</v>
          </cell>
          <cell r="AZ2851">
            <v>32.680102549451121</v>
          </cell>
          <cell r="BA2851">
            <v>18.544132817226476</v>
          </cell>
          <cell r="BB2851">
            <v>49.169631693181444</v>
          </cell>
          <cell r="BC2851">
            <v>29.11865940035338</v>
          </cell>
          <cell r="BD2851">
            <v>21.711708906465173</v>
          </cell>
          <cell r="BE2851">
            <v>0.62482390140565813</v>
          </cell>
          <cell r="BO2851">
            <v>9</v>
          </cell>
          <cell r="BP2851">
            <v>56.7</v>
          </cell>
          <cell r="BQ2851">
            <v>0.75</v>
          </cell>
          <cell r="BR2851">
            <v>16.5</v>
          </cell>
          <cell r="BS2851">
            <v>4.01</v>
          </cell>
          <cell r="BT2851">
            <v>0.11</v>
          </cell>
          <cell r="BU2851">
            <v>1.2</v>
          </cell>
          <cell r="BV2851">
            <v>5.52</v>
          </cell>
          <cell r="BW2851">
            <v>2.62</v>
          </cell>
          <cell r="BX2851">
            <v>1.6</v>
          </cell>
          <cell r="CR2851">
            <v>89.01</v>
          </cell>
          <cell r="CT2851">
            <v>63.707865168539328</v>
          </cell>
          <cell r="CU2851">
            <v>0.84269662921348309</v>
          </cell>
          <cell r="CV2851">
            <v>18.539325842696631</v>
          </cell>
          <cell r="CW2851">
            <v>4.5056179775280896</v>
          </cell>
          <cell r="CX2851">
            <v>0.12359550561797752</v>
          </cell>
          <cell r="CY2851">
            <v>1.348314606741573</v>
          </cell>
          <cell r="CZ2851">
            <v>6.2022471910112351</v>
          </cell>
          <cell r="DA2851">
            <v>2.9438202247191012</v>
          </cell>
          <cell r="DB2851">
            <v>1.7977528089887642</v>
          </cell>
          <cell r="DE2851">
            <v>0.23032629558541268</v>
          </cell>
          <cell r="DF2851">
            <v>0.16053453284790434</v>
          </cell>
          <cell r="DH2851">
            <v>0.22519083969465647</v>
          </cell>
          <cell r="EA2851">
            <v>1.4266666666666667</v>
          </cell>
        </row>
        <row r="2852">
          <cell r="D2852" t="str">
            <v>A2</v>
          </cell>
          <cell r="E2852" t="str">
            <v>Alonso-Perez et al 09</v>
          </cell>
          <cell r="F2852" t="str">
            <v>RP62</v>
          </cell>
          <cell r="J2852">
            <v>1000</v>
          </cell>
          <cell r="K2852">
            <v>1273</v>
          </cell>
          <cell r="L2852">
            <v>7.8554595443833461</v>
          </cell>
          <cell r="M2852">
            <v>1.2</v>
          </cell>
          <cell r="O2852">
            <v>0.20620427611055425</v>
          </cell>
          <cell r="P2852">
            <v>0.65999123595607134</v>
          </cell>
          <cell r="Q2852">
            <v>4.3205965846833429E-2</v>
          </cell>
          <cell r="R2852">
            <v>42.751772748952376</v>
          </cell>
          <cell r="T2852">
            <v>48.3</v>
          </cell>
          <cell r="U2852">
            <v>7.8</v>
          </cell>
          <cell r="V2852">
            <v>2.209428159658068</v>
          </cell>
          <cell r="W2852">
            <v>8.7423490993792345</v>
          </cell>
          <cell r="X2852">
            <v>11.2</v>
          </cell>
          <cell r="Y2852">
            <v>0.71</v>
          </cell>
          <cell r="AB2852">
            <v>12.2</v>
          </cell>
          <cell r="AC2852">
            <v>0.4</v>
          </cell>
          <cell r="AD2852">
            <v>19.2</v>
          </cell>
          <cell r="AF2852">
            <v>0.6</v>
          </cell>
          <cell r="AG2852">
            <v>0.04</v>
          </cell>
          <cell r="AJ2852">
            <v>100.2017772590373</v>
          </cell>
          <cell r="AK2852">
            <v>1.7937957238894457</v>
          </cell>
          <cell r="AL2852">
            <v>0.34151361856523044</v>
          </cell>
          <cell r="AM2852">
            <v>0.20620427611055425</v>
          </cell>
          <cell r="AN2852">
            <v>0.13530934245467618</v>
          </cell>
          <cell r="AO2852">
            <v>7.6334607759628526E-2</v>
          </cell>
          <cell r="AP2852">
            <v>0.27153725910799403</v>
          </cell>
          <cell r="AQ2852">
            <v>0.34787186686762256</v>
          </cell>
          <cell r="AR2852">
            <v>1.9830772260472307E-2</v>
          </cell>
          <cell r="AS2852">
            <v>0</v>
          </cell>
          <cell r="AT2852">
            <v>0.67525431002903524</v>
          </cell>
          <cell r="AU2852">
            <v>1.2583367047826474E-2</v>
          </cell>
          <cell r="AV2852">
            <v>0.76404912271567182</v>
          </cell>
          <cell r="AW2852">
            <v>4.3205965846833429E-2</v>
          </cell>
          <cell r="AX2852">
            <v>1.8952527778615922E-3</v>
          </cell>
          <cell r="AY2852">
            <v>42.751772748952376</v>
          </cell>
          <cell r="AZ2852">
            <v>37.783328259712974</v>
          </cell>
          <cell r="BA2852">
            <v>15.193655550571638</v>
          </cell>
          <cell r="BB2852">
            <v>46.135599368171384</v>
          </cell>
          <cell r="BC2852">
            <v>35.242379891408106</v>
          </cell>
          <cell r="BD2852">
            <v>18.622020740420506</v>
          </cell>
          <cell r="BE2852">
            <v>0.65999123595607134</v>
          </cell>
          <cell r="BO2852">
            <v>5.2</v>
          </cell>
          <cell r="BP2852">
            <v>55.4</v>
          </cell>
          <cell r="BQ2852">
            <v>0.87</v>
          </cell>
          <cell r="BR2852">
            <v>16.600000000000001</v>
          </cell>
          <cell r="BS2852">
            <v>6.91</v>
          </cell>
          <cell r="BT2852">
            <v>0.17</v>
          </cell>
          <cell r="BU2852">
            <v>1.93</v>
          </cell>
          <cell r="BV2852">
            <v>6.67</v>
          </cell>
          <cell r="BW2852">
            <v>2.58</v>
          </cell>
          <cell r="BX2852">
            <v>1.52</v>
          </cell>
          <cell r="CR2852">
            <v>92.65</v>
          </cell>
          <cell r="CT2852">
            <v>59.827213822894173</v>
          </cell>
          <cell r="CU2852">
            <v>0.93952483801295905</v>
          </cell>
          <cell r="CV2852">
            <v>17.926565874730024</v>
          </cell>
          <cell r="CW2852">
            <v>7.4622030237581001</v>
          </cell>
          <cell r="CX2852">
            <v>0.18358531317494603</v>
          </cell>
          <cell r="CY2852">
            <v>2.0842332613390928</v>
          </cell>
          <cell r="CZ2852">
            <v>7.2030237580993521</v>
          </cell>
          <cell r="DA2852">
            <v>2.7861771058315337</v>
          </cell>
          <cell r="DB2852">
            <v>1.6414686825053997</v>
          </cell>
          <cell r="DE2852">
            <v>0.21832579185520359</v>
          </cell>
          <cell r="DF2852">
            <v>0.29186562444059583</v>
          </cell>
          <cell r="DH2852">
            <v>0.23255813953488372</v>
          </cell>
          <cell r="DJ2852">
            <v>2.6315789473684209E-2</v>
          </cell>
          <cell r="EA2852">
            <v>0.81609195402298851</v>
          </cell>
        </row>
        <row r="2853">
          <cell r="D2853" t="str">
            <v>A2</v>
          </cell>
          <cell r="E2853" t="str">
            <v>Alonso-Perez et al 09</v>
          </cell>
          <cell r="F2853" t="str">
            <v>RP26</v>
          </cell>
          <cell r="J2853">
            <v>950</v>
          </cell>
          <cell r="K2853">
            <v>1223</v>
          </cell>
          <cell r="L2853">
            <v>8.1766148814390842</v>
          </cell>
          <cell r="M2853">
            <v>1.2</v>
          </cell>
          <cell r="O2853">
            <v>0.18367756294949333</v>
          </cell>
          <cell r="P2853">
            <v>0.60336574797198561</v>
          </cell>
          <cell r="Q2853">
            <v>5.198437586908513E-2</v>
          </cell>
          <cell r="R2853">
            <v>43.320960785237936</v>
          </cell>
          <cell r="T2853">
            <v>48.1</v>
          </cell>
          <cell r="U2853">
            <v>8.32</v>
          </cell>
          <cell r="V2853">
            <v>1.9117847790488449E-2</v>
          </cell>
          <cell r="W2853">
            <v>12.278734318364307</v>
          </cell>
          <cell r="X2853">
            <v>12.3</v>
          </cell>
          <cell r="Y2853">
            <v>0.85</v>
          </cell>
          <cell r="AB2853">
            <v>10.5</v>
          </cell>
          <cell r="AC2853">
            <v>0.28999999999999998</v>
          </cell>
          <cell r="AD2853">
            <v>18.5</v>
          </cell>
          <cell r="AF2853">
            <v>0.71</v>
          </cell>
          <cell r="AJ2853">
            <v>99.567852166154793</v>
          </cell>
          <cell r="AK2853">
            <v>1.8163224370505067</v>
          </cell>
          <cell r="AL2853">
            <v>0.37038958664139249</v>
          </cell>
          <cell r="AM2853">
            <v>0.18367756294949333</v>
          </cell>
          <cell r="AN2853">
            <v>0.18671202369189915</v>
          </cell>
          <cell r="AO2853">
            <v>6.715875102951685E-4</v>
          </cell>
          <cell r="AP2853">
            <v>0.38777240963699827</v>
          </cell>
          <cell r="AQ2853">
            <v>0.38844399714729344</v>
          </cell>
          <cell r="AR2853">
            <v>2.4139163808193247E-2</v>
          </cell>
          <cell r="AS2853">
            <v>0</v>
          </cell>
          <cell r="AT2853">
            <v>0.59090661405473055</v>
          </cell>
          <cell r="AU2853">
            <v>9.2759177531906937E-3</v>
          </cell>
          <cell r="AV2853">
            <v>0.74853790767560724</v>
          </cell>
          <cell r="AW2853">
            <v>5.198437586908513E-2</v>
          </cell>
          <cell r="AX2853">
            <v>0</v>
          </cell>
          <cell r="AY2853">
            <v>43.320960785237936</v>
          </cell>
          <cell r="AZ2853">
            <v>34.198190890148425</v>
          </cell>
          <cell r="BA2853">
            <v>22.441980799136282</v>
          </cell>
          <cell r="BB2853">
            <v>44.039608540448256</v>
          </cell>
          <cell r="BC2853">
            <v>30.049100752625201</v>
          </cell>
          <cell r="BD2853">
            <v>25.911290706926543</v>
          </cell>
          <cell r="BE2853">
            <v>0.60336574797198561</v>
          </cell>
          <cell r="BO2853">
            <v>6.5</v>
          </cell>
          <cell r="BP2853">
            <v>61</v>
          </cell>
          <cell r="BQ2853">
            <v>0.75</v>
          </cell>
          <cell r="BR2853">
            <v>15.6</v>
          </cell>
          <cell r="BS2853">
            <v>4.29</v>
          </cell>
          <cell r="BT2853">
            <v>0.09</v>
          </cell>
          <cell r="BU2853">
            <v>1.03</v>
          </cell>
          <cell r="BV2853">
            <v>5.07</v>
          </cell>
          <cell r="BW2853">
            <v>2.9</v>
          </cell>
          <cell r="BX2853">
            <v>1.85</v>
          </cell>
          <cell r="CR2853">
            <v>92.58</v>
          </cell>
          <cell r="CT2853">
            <v>65.945945945945951</v>
          </cell>
          <cell r="CU2853">
            <v>0.81081081081081086</v>
          </cell>
          <cell r="CV2853">
            <v>16.864864864864863</v>
          </cell>
          <cell r="CW2853">
            <v>4.6378378378378375</v>
          </cell>
          <cell r="CX2853">
            <v>9.7297297297297289E-2</v>
          </cell>
          <cell r="CY2853">
            <v>1.1135135135135135</v>
          </cell>
          <cell r="CZ2853">
            <v>5.4810810810810811</v>
          </cell>
          <cell r="DA2853">
            <v>3.1351351351351351</v>
          </cell>
          <cell r="DB2853">
            <v>2</v>
          </cell>
          <cell r="DE2853">
            <v>0.19360902255639098</v>
          </cell>
          <cell r="DF2853">
            <v>0.16514863840590083</v>
          </cell>
          <cell r="DH2853">
            <v>0.24482758620689654</v>
          </cell>
          <cell r="EA2853">
            <v>1.1333333333333333</v>
          </cell>
        </row>
        <row r="2854">
          <cell r="D2854" t="str">
            <v>A2</v>
          </cell>
          <cell r="E2854" t="str">
            <v>Alonso-Perez et al 09</v>
          </cell>
          <cell r="F2854" t="str">
            <v>RP62A</v>
          </cell>
          <cell r="J2854">
            <v>900</v>
          </cell>
          <cell r="K2854">
            <v>1173</v>
          </cell>
          <cell r="L2854">
            <v>8.5251491901108274</v>
          </cell>
          <cell r="M2854">
            <v>1.2</v>
          </cell>
          <cell r="O2854">
            <v>0.13930347930202891</v>
          </cell>
          <cell r="P2854">
            <v>0.52629002465063768</v>
          </cell>
          <cell r="Q2854">
            <v>4.7315377728908536E-2</v>
          </cell>
          <cell r="R2854">
            <v>38.057967065906695</v>
          </cell>
          <cell r="T2854">
            <v>48.8</v>
          </cell>
          <cell r="U2854">
            <v>6.53</v>
          </cell>
          <cell r="V2854">
            <v>0</v>
          </cell>
          <cell r="W2854">
            <v>16.2</v>
          </cell>
          <cell r="X2854">
            <v>16.2</v>
          </cell>
          <cell r="Y2854">
            <v>0.64</v>
          </cell>
          <cell r="AB2854">
            <v>10.1</v>
          </cell>
          <cell r="AC2854">
            <v>0.5</v>
          </cell>
          <cell r="AD2854">
            <v>16.399999999999999</v>
          </cell>
          <cell r="AF2854">
            <v>0.64</v>
          </cell>
          <cell r="AG2854">
            <v>7.0000000000000007E-2</v>
          </cell>
          <cell r="AJ2854">
            <v>99.88</v>
          </cell>
          <cell r="AK2854">
            <v>1.8606965206979711</v>
          </cell>
          <cell r="AL2854">
            <v>0.29353269045865915</v>
          </cell>
          <cell r="AM2854">
            <v>0.13930347930202891</v>
          </cell>
          <cell r="AN2854">
            <v>0.15422921115663024</v>
          </cell>
          <cell r="AO2854">
            <v>0</v>
          </cell>
          <cell r="AP2854">
            <v>0.51659020775454489</v>
          </cell>
          <cell r="AQ2854">
            <v>0.51659020775454489</v>
          </cell>
          <cell r="AR2854">
            <v>1.8352326297829843E-2</v>
          </cell>
          <cell r="AS2854">
            <v>0</v>
          </cell>
          <cell r="AT2854">
            <v>0.5739298037220093</v>
          </cell>
          <cell r="AU2854">
            <v>1.614866955345852E-2</v>
          </cell>
          <cell r="AV2854">
            <v>0.67002926309580935</v>
          </cell>
          <cell r="AW2854">
            <v>4.7315377728908536E-2</v>
          </cell>
          <cell r="AX2854">
            <v>3.4051406908095251E-3</v>
          </cell>
          <cell r="AY2854">
            <v>38.057967065906695</v>
          </cell>
          <cell r="AZ2854">
            <v>32.599474039794572</v>
          </cell>
          <cell r="BA2854">
            <v>29.342558894298733</v>
          </cell>
          <cell r="BB2854">
            <v>38.225900277274114</v>
          </cell>
          <cell r="BC2854">
            <v>28.301255848545466</v>
          </cell>
          <cell r="BD2854">
            <v>33.472843874180413</v>
          </cell>
          <cell r="BE2854">
            <v>0.52629002465063768</v>
          </cell>
          <cell r="BO2854">
            <v>7.7</v>
          </cell>
          <cell r="BP2854">
            <v>62.8</v>
          </cell>
          <cell r="BQ2854">
            <v>0.45</v>
          </cell>
          <cell r="BR2854">
            <v>14.7</v>
          </cell>
          <cell r="BS2854">
            <v>2.84</v>
          </cell>
          <cell r="BT2854">
            <v>0.05</v>
          </cell>
          <cell r="BU2854">
            <v>0.9</v>
          </cell>
          <cell r="BV2854">
            <v>4.12</v>
          </cell>
          <cell r="BW2854">
            <v>2.46</v>
          </cell>
          <cell r="BX2854">
            <v>2.3199999999999998</v>
          </cell>
          <cell r="CR2854">
            <v>90.64</v>
          </cell>
          <cell r="CT2854">
            <v>69.315673289183223</v>
          </cell>
          <cell r="CU2854">
            <v>0.49668874172185434</v>
          </cell>
          <cell r="CV2854">
            <v>16.225165562913908</v>
          </cell>
          <cell r="CW2854">
            <v>3.1346578366445916</v>
          </cell>
          <cell r="CX2854">
            <v>5.5187637969094927E-2</v>
          </cell>
          <cell r="CY2854">
            <v>0.99337748344370869</v>
          </cell>
          <cell r="CZ2854">
            <v>4.5474613686534218</v>
          </cell>
          <cell r="DA2854">
            <v>2.7152317880794703</v>
          </cell>
          <cell r="DB2854">
            <v>2.5607064017660046</v>
          </cell>
          <cell r="DE2854">
            <v>0.24064171122994654</v>
          </cell>
          <cell r="DF2854">
            <v>0.10108484108153779</v>
          </cell>
          <cell r="DH2854">
            <v>0.26016260162601629</v>
          </cell>
          <cell r="DJ2854">
            <v>3.0172413793103453E-2</v>
          </cell>
          <cell r="EA2854">
            <v>1.4222222222222223</v>
          </cell>
        </row>
        <row r="2855">
          <cell r="D2855" t="str">
            <v>A1</v>
          </cell>
          <cell r="E2855" t="str">
            <v>Andujar et al 2008 Chem geol</v>
          </cell>
          <cell r="F2855">
            <v>18</v>
          </cell>
          <cell r="G2855" t="str">
            <v>Gl(65),Mag(&lt;0.5),Bt(&lt;0.5),Tit(&lt;0.5),Cpx(trace),Fsp(34),Ap(trace)</v>
          </cell>
          <cell r="J2855">
            <v>850</v>
          </cell>
          <cell r="K2855">
            <v>1123</v>
          </cell>
          <cell r="L2855">
            <v>8.9047195013357072</v>
          </cell>
          <cell r="M2855">
            <v>0.05</v>
          </cell>
          <cell r="O2855">
            <v>0.13770612764285428</v>
          </cell>
          <cell r="P2855">
            <v>0.58117258801562233</v>
          </cell>
          <cell r="Q2855">
            <v>0.27031636558416278</v>
          </cell>
          <cell r="R2855">
            <v>43.773334450641499</v>
          </cell>
          <cell r="T2855">
            <v>48.7</v>
          </cell>
          <cell r="U2855">
            <v>3.1</v>
          </cell>
          <cell r="V2855">
            <v>8.247337488880687</v>
          </cell>
          <cell r="W2855">
            <v>3.0260984550826611</v>
          </cell>
          <cell r="X2855">
            <v>12.2</v>
          </cell>
          <cell r="Y2855">
            <v>3.13</v>
          </cell>
          <cell r="AB2855">
            <v>9.5</v>
          </cell>
          <cell r="AC2855">
            <v>1</v>
          </cell>
          <cell r="AD2855">
            <v>17.7</v>
          </cell>
          <cell r="AF2855">
            <v>3.7</v>
          </cell>
          <cell r="AG2855">
            <v>0.08</v>
          </cell>
          <cell r="AJ2855">
            <v>98.183435943963346</v>
          </cell>
          <cell r="AK2855">
            <v>1.8349868776086995</v>
          </cell>
          <cell r="AL2855">
            <v>0.13770612764285428</v>
          </cell>
          <cell r="AM2855">
            <v>0.13770612764285428</v>
          </cell>
          <cell r="AN2855">
            <v>0</v>
          </cell>
          <cell r="AO2855">
            <v>0.28909029222969806</v>
          </cell>
          <cell r="AP2855">
            <v>9.5359175418703146E-2</v>
          </cell>
          <cell r="AQ2855">
            <v>0.38444946764840121</v>
          </cell>
          <cell r="AR2855">
            <v>8.8695944730280432E-2</v>
          </cell>
          <cell r="AS2855">
            <v>0</v>
          </cell>
          <cell r="AT2855">
            <v>0.53346912279653647</v>
          </cell>
          <cell r="AU2855">
            <v>3.1916482470221462E-2</v>
          </cell>
          <cell r="AV2855">
            <v>0.71461391255249518</v>
          </cell>
          <cell r="AW2855">
            <v>0.27031636558416278</v>
          </cell>
          <cell r="AX2855">
            <v>3.8456989663482131E-3</v>
          </cell>
          <cell r="AY2855">
            <v>43.773334450641499</v>
          </cell>
          <cell r="AZ2855">
            <v>32.677396732809505</v>
          </cell>
          <cell r="BA2855">
            <v>5.841180818367639</v>
          </cell>
          <cell r="BB2855">
            <v>55.654639007402132</v>
          </cell>
          <cell r="BC2855">
            <v>35.910559223088576</v>
          </cell>
          <cell r="BD2855">
            <v>8.4348017695092974</v>
          </cell>
          <cell r="BE2855">
            <v>0.58117258801562233</v>
          </cell>
          <cell r="BG2855">
            <v>-11.8</v>
          </cell>
          <cell r="BO2855">
            <v>3</v>
          </cell>
          <cell r="BP2855">
            <v>60.5</v>
          </cell>
          <cell r="BQ2855">
            <v>0.75</v>
          </cell>
          <cell r="BR2855">
            <v>19.7</v>
          </cell>
          <cell r="BS2855">
            <v>3</v>
          </cell>
          <cell r="BT2855">
            <v>0.23</v>
          </cell>
          <cell r="BU2855">
            <v>0.3</v>
          </cell>
          <cell r="BV2855">
            <v>0.5</v>
          </cell>
          <cell r="BW2855">
            <v>10.1</v>
          </cell>
          <cell r="BX2855">
            <v>4.9000000000000004</v>
          </cell>
          <cell r="CR2855">
            <v>99.98</v>
          </cell>
          <cell r="CT2855">
            <v>60.512102420484098</v>
          </cell>
          <cell r="CU2855">
            <v>0.75015003000600122</v>
          </cell>
          <cell r="CV2855">
            <v>19.703940788157631</v>
          </cell>
          <cell r="CW2855">
            <v>3.0006001200240049</v>
          </cell>
          <cell r="CX2855">
            <v>0.23004600920184037</v>
          </cell>
          <cell r="CY2855">
            <v>0.30006001200240046</v>
          </cell>
          <cell r="CZ2855">
            <v>0.50010002000400078</v>
          </cell>
          <cell r="DA2855">
            <v>10.102020404080816</v>
          </cell>
          <cell r="DB2855">
            <v>4.9009801960392085</v>
          </cell>
          <cell r="DC2855">
            <v>0</v>
          </cell>
          <cell r="DD2855">
            <v>0</v>
          </cell>
          <cell r="DE2855">
            <v>9.0909090909090898E-2</v>
          </cell>
          <cell r="DF2855">
            <v>0.14618584674828922</v>
          </cell>
          <cell r="DH2855">
            <v>0.36633663366336638</v>
          </cell>
          <cell r="DJ2855">
            <v>1.6326530612244896E-2</v>
          </cell>
          <cell r="EA2855">
            <v>4.1733333333333329</v>
          </cell>
        </row>
        <row r="2856">
          <cell r="D2856" t="str">
            <v>A1</v>
          </cell>
          <cell r="E2856" t="str">
            <v>Andujar et al 2008 Chem geol</v>
          </cell>
          <cell r="F2856">
            <v>20</v>
          </cell>
          <cell r="G2856" t="str">
            <v>Gl(98),Mag(1),Bt(1),Tit(&lt;0.5),Cpx(&lt;0.5)</v>
          </cell>
          <cell r="J2856">
            <v>775</v>
          </cell>
          <cell r="K2856">
            <v>1048</v>
          </cell>
          <cell r="L2856">
            <v>9.5419847328244281</v>
          </cell>
          <cell r="M2856">
            <v>0.25</v>
          </cell>
          <cell r="O2856">
            <v>0.16195225462121338</v>
          </cell>
          <cell r="P2856">
            <v>0.51123022555321007</v>
          </cell>
          <cell r="Q2856">
            <v>0.32554888909854007</v>
          </cell>
          <cell r="R2856">
            <v>42.667024208961436</v>
          </cell>
          <cell r="T2856">
            <v>47.4</v>
          </cell>
          <cell r="U2856">
            <v>3.6</v>
          </cell>
          <cell r="V2856">
            <v>11.380891067884235</v>
          </cell>
          <cell r="W2856">
            <v>1.1404993683156459</v>
          </cell>
          <cell r="X2856">
            <v>13.8</v>
          </cell>
          <cell r="Y2856">
            <v>2.5099999999999998</v>
          </cell>
          <cell r="AB2856">
            <v>8.1</v>
          </cell>
          <cell r="AC2856">
            <v>1.8</v>
          </cell>
          <cell r="AD2856">
            <v>16.399999999999999</v>
          </cell>
          <cell r="AF2856">
            <v>4.4000000000000004</v>
          </cell>
          <cell r="AG2856">
            <v>0.04</v>
          </cell>
          <cell r="AJ2856">
            <v>98.371390436199874</v>
          </cell>
          <cell r="AK2856">
            <v>1.8087363594203589</v>
          </cell>
          <cell r="AL2856">
            <v>0.16195225462121338</v>
          </cell>
          <cell r="AM2856">
            <v>0.16195225462121338</v>
          </cell>
          <cell r="AN2856">
            <v>0</v>
          </cell>
          <cell r="AO2856">
            <v>0.40400704056903791</v>
          </cell>
          <cell r="AP2856">
            <v>3.6397152460409143E-2</v>
          </cell>
          <cell r="AQ2856">
            <v>0.44040419302944706</v>
          </cell>
          <cell r="AR2856">
            <v>7.2032099531666449E-2</v>
          </cell>
          <cell r="AS2856">
            <v>0</v>
          </cell>
          <cell r="AT2856">
            <v>0.46064209922116311</v>
          </cell>
          <cell r="AU2856">
            <v>5.8180902298021177E-2</v>
          </cell>
          <cell r="AV2856">
            <v>0.67055587878382661</v>
          </cell>
          <cell r="AW2856">
            <v>0.32554888909854007</v>
          </cell>
          <cell r="AX2856">
            <v>1.947323995763917E-3</v>
          </cell>
          <cell r="AY2856">
            <v>42.667024208961436</v>
          </cell>
          <cell r="AZ2856">
            <v>29.31035014528938</v>
          </cell>
          <cell r="BA2856">
            <v>2.3159265831538236</v>
          </cell>
          <cell r="BB2856">
            <v>60.408055078189314</v>
          </cell>
          <cell r="BC2856">
            <v>35.867944022940662</v>
          </cell>
          <cell r="BD2856">
            <v>3.7240008988700266</v>
          </cell>
          <cell r="BE2856">
            <v>0.51123022555321007</v>
          </cell>
          <cell r="BG2856">
            <v>-13.3</v>
          </cell>
          <cell r="BO2856">
            <v>9.5</v>
          </cell>
          <cell r="BP2856">
            <v>62.4</v>
          </cell>
          <cell r="BQ2856">
            <v>0.38</v>
          </cell>
          <cell r="BR2856">
            <v>20.3</v>
          </cell>
          <cell r="BS2856">
            <v>2.4</v>
          </cell>
          <cell r="BT2856">
            <v>0.22</v>
          </cell>
          <cell r="BU2856">
            <v>0.14000000000000001</v>
          </cell>
          <cell r="BV2856">
            <v>0.4</v>
          </cell>
          <cell r="BW2856">
            <v>9.6</v>
          </cell>
          <cell r="BX2856">
            <v>4.2</v>
          </cell>
          <cell r="CR2856">
            <v>100.04</v>
          </cell>
          <cell r="CT2856">
            <v>62.375049980008001</v>
          </cell>
          <cell r="CU2856">
            <v>0.37984806077568972</v>
          </cell>
          <cell r="CV2856">
            <v>20.291883246701321</v>
          </cell>
          <cell r="CW2856">
            <v>2.3990403838464616</v>
          </cell>
          <cell r="CX2856">
            <v>0.21991203518592564</v>
          </cell>
          <cell r="CY2856">
            <v>0.13994402239104362</v>
          </cell>
          <cell r="CZ2856">
            <v>0.39984006397441024</v>
          </cell>
          <cell r="DA2856">
            <v>9.5961615353858463</v>
          </cell>
          <cell r="DB2856">
            <v>4.1983206717313077</v>
          </cell>
          <cell r="DC2856">
            <v>0</v>
          </cell>
          <cell r="DD2856">
            <v>0</v>
          </cell>
          <cell r="DE2856">
            <v>5.5118110236220479E-2</v>
          </cell>
          <cell r="DF2856">
            <v>7.9283362226090934E-2</v>
          </cell>
          <cell r="DH2856">
            <v>0.45833333333333337</v>
          </cell>
          <cell r="DJ2856">
            <v>9.5238095238095229E-3</v>
          </cell>
          <cell r="EA2856">
            <v>6.6052631578947363</v>
          </cell>
        </row>
        <row r="2857">
          <cell r="D2857" t="str">
            <v>A1</v>
          </cell>
          <cell r="E2857" t="str">
            <v>Andujar et al 2008 Chem geol</v>
          </cell>
          <cell r="F2857">
            <v>23</v>
          </cell>
          <cell r="G2857" t="str">
            <v>Gl(95),Mag(1),Bt(2),Tit(2),Cpx(&lt;0.5)</v>
          </cell>
          <cell r="J2857">
            <v>700</v>
          </cell>
          <cell r="K2857">
            <v>973</v>
          </cell>
          <cell r="L2857">
            <v>10.277492291880781</v>
          </cell>
          <cell r="M2857">
            <v>0.25</v>
          </cell>
          <cell r="O2857">
            <v>0.17662679743194287</v>
          </cell>
          <cell r="P2857">
            <v>0.41536475732599432</v>
          </cell>
          <cell r="Q2857">
            <v>0.41022916179607483</v>
          </cell>
          <cell r="R2857">
            <v>40.666696431104853</v>
          </cell>
          <cell r="T2857">
            <v>47.4</v>
          </cell>
          <cell r="U2857">
            <v>4</v>
          </cell>
          <cell r="V2857">
            <v>11.564438602570213</v>
          </cell>
          <cell r="W2857">
            <v>2.4363308091543803</v>
          </cell>
          <cell r="X2857">
            <v>15.3</v>
          </cell>
          <cell r="Y2857">
            <v>2.95</v>
          </cell>
          <cell r="AB2857">
            <v>6.1</v>
          </cell>
          <cell r="AC2857">
            <v>2.4</v>
          </cell>
          <cell r="AD2857">
            <v>14</v>
          </cell>
          <cell r="AF2857">
            <v>5.5</v>
          </cell>
          <cell r="AG2857">
            <v>0.05</v>
          </cell>
          <cell r="AJ2857">
            <v>97.900769411724596</v>
          </cell>
          <cell r="AK2857">
            <v>1.8233732025680571</v>
          </cell>
          <cell r="AL2857">
            <v>0.18140313486681514</v>
          </cell>
          <cell r="AM2857">
            <v>0.17662679743194287</v>
          </cell>
          <cell r="AN2857">
            <v>4.7763374348722687E-3</v>
          </cell>
          <cell r="AO2857">
            <v>0.41384481724094968</v>
          </cell>
          <cell r="AP2857">
            <v>7.838065978644071E-2</v>
          </cell>
          <cell r="AQ2857">
            <v>0.49222547702739039</v>
          </cell>
          <cell r="AR2857">
            <v>8.5344328733656522E-2</v>
          </cell>
          <cell r="AS2857">
            <v>0</v>
          </cell>
          <cell r="AT2857">
            <v>0.34971055607257912</v>
          </cell>
          <cell r="AU2857">
            <v>7.8202293071566675E-2</v>
          </cell>
          <cell r="AV2857">
            <v>0.57705799294874272</v>
          </cell>
          <cell r="AW2857">
            <v>0.41022916179607483</v>
          </cell>
          <cell r="AX2857">
            <v>2.4538529151171889E-3</v>
          </cell>
          <cell r="AY2857">
            <v>40.666696431104853</v>
          </cell>
          <cell r="AZ2857">
            <v>24.644963238243683</v>
          </cell>
          <cell r="BA2857">
            <v>5.5236779258822617</v>
          </cell>
          <cell r="BB2857">
            <v>59.592100238791382</v>
          </cell>
          <cell r="BC2857">
            <v>31.214828297268625</v>
          </cell>
          <cell r="BD2857">
            <v>9.1930714639399937</v>
          </cell>
          <cell r="BE2857">
            <v>0.41536475732599432</v>
          </cell>
          <cell r="BG2857">
            <v>-15.1</v>
          </cell>
          <cell r="BO2857">
            <v>9.5</v>
          </cell>
          <cell r="BP2857">
            <v>61.1</v>
          </cell>
          <cell r="BQ2857">
            <v>0.12</v>
          </cell>
          <cell r="BR2857">
            <v>20.399999999999999</v>
          </cell>
          <cell r="BS2857">
            <v>2</v>
          </cell>
          <cell r="BT2857">
            <v>0.24</v>
          </cell>
          <cell r="BU2857">
            <v>7.0000000000000007E-2</v>
          </cell>
          <cell r="BV2857">
            <v>0.16</v>
          </cell>
          <cell r="BW2857">
            <v>9.6999999999999993</v>
          </cell>
          <cell r="BX2857">
            <v>6.2</v>
          </cell>
          <cell r="CR2857">
            <v>99.99</v>
          </cell>
          <cell r="CT2857">
            <v>61.106110611061105</v>
          </cell>
          <cell r="CU2857">
            <v>0.12001200120012001</v>
          </cell>
          <cell r="CV2857">
            <v>20.402040204020398</v>
          </cell>
          <cell r="CW2857">
            <v>2.000200020002</v>
          </cell>
          <cell r="CX2857">
            <v>0.24002400240024002</v>
          </cell>
          <cell r="CY2857">
            <v>7.0007000700070016E-2</v>
          </cell>
          <cell r="CZ2857">
            <v>0.16001600160016002</v>
          </cell>
          <cell r="DA2857">
            <v>9.7009700970096997</v>
          </cell>
          <cell r="DB2857">
            <v>6.2006200620062009</v>
          </cell>
          <cell r="DC2857">
            <v>0</v>
          </cell>
          <cell r="DD2857">
            <v>0</v>
          </cell>
          <cell r="DE2857">
            <v>3.3816425120772951E-2</v>
          </cell>
          <cell r="DF2857">
            <v>8.6106857234943074E-2</v>
          </cell>
          <cell r="DH2857">
            <v>0.56701030927835061</v>
          </cell>
          <cell r="DJ2857">
            <v>8.0645161290322578E-3</v>
          </cell>
          <cell r="EA2857">
            <v>24.583333333333336</v>
          </cell>
        </row>
        <row r="2858">
          <cell r="D2858" t="str">
            <v>A1</v>
          </cell>
          <cell r="E2858" t="str">
            <v>Andujar et al 2008 Chem geol</v>
          </cell>
          <cell r="F2858">
            <v>25</v>
          </cell>
          <cell r="G2858" t="str">
            <v>Gl(98),Mag(&lt;0.5),Bt(1),Tit(&lt;0.5),Cpx(1),Ap(trace)</v>
          </cell>
          <cell r="J2858">
            <v>800</v>
          </cell>
          <cell r="K2858">
            <v>1073</v>
          </cell>
          <cell r="L2858">
            <v>9.3196644920782852</v>
          </cell>
          <cell r="M2858">
            <v>0.2</v>
          </cell>
          <cell r="O2858">
            <v>0.15634475782258878</v>
          </cell>
          <cell r="P2858">
            <v>0.52326582649397113</v>
          </cell>
          <cell r="Q2858">
            <v>0.27917589681452154</v>
          </cell>
          <cell r="R2858">
            <v>43.080071856596824</v>
          </cell>
          <cell r="T2858">
            <v>48.5</v>
          </cell>
          <cell r="U2858">
            <v>3.5</v>
          </cell>
          <cell r="V2858">
            <v>9.4389909507659606</v>
          </cell>
          <cell r="W2858">
            <v>3.3005662394149491</v>
          </cell>
          <cell r="X2858">
            <v>13.8</v>
          </cell>
          <cell r="Y2858">
            <v>2.09</v>
          </cell>
          <cell r="AB2858">
            <v>8.5</v>
          </cell>
          <cell r="AC2858">
            <v>1.6</v>
          </cell>
          <cell r="AD2858">
            <v>17.100000000000001</v>
          </cell>
          <cell r="AF2858">
            <v>3.8</v>
          </cell>
          <cell r="AG2858">
            <v>0.09</v>
          </cell>
          <cell r="AJ2858">
            <v>97.91955719018091</v>
          </cell>
          <cell r="AK2858">
            <v>1.8376781344722988</v>
          </cell>
          <cell r="AL2858">
            <v>0.15634475782258878</v>
          </cell>
          <cell r="AM2858">
            <v>0.15634475782258878</v>
          </cell>
          <cell r="AN2858">
            <v>0</v>
          </cell>
          <cell r="AO2858">
            <v>0.33271242435377246</v>
          </cell>
          <cell r="AP2858">
            <v>0.1045903446125242</v>
          </cell>
          <cell r="AQ2858">
            <v>0.43730276896629666</v>
          </cell>
          <cell r="AR2858">
            <v>5.9556534668314891E-2</v>
          </cell>
          <cell r="AS2858">
            <v>0</v>
          </cell>
          <cell r="AT2858">
            <v>0.4799857185575927</v>
          </cell>
          <cell r="AU2858">
            <v>5.1352159530982974E-2</v>
          </cell>
          <cell r="AV2858">
            <v>0.69425340552433623</v>
          </cell>
          <cell r="AW2858">
            <v>0.27917589681452154</v>
          </cell>
          <cell r="AX2858">
            <v>4.3506236430667974E-3</v>
          </cell>
          <cell r="AY2858">
            <v>43.080071856596824</v>
          </cell>
          <cell r="AZ2858">
            <v>29.784253243935318</v>
          </cell>
          <cell r="BA2858">
            <v>6.4900791635451656</v>
          </cell>
          <cell r="BB2858">
            <v>56.539386055241195</v>
          </cell>
          <cell r="BC2858">
            <v>33.78659009221748</v>
          </cell>
          <cell r="BD2858">
            <v>9.6740238525413336</v>
          </cell>
          <cell r="BE2858">
            <v>0.52326582649397113</v>
          </cell>
          <cell r="BG2858">
            <v>-12.8</v>
          </cell>
          <cell r="BO2858">
            <v>5.0999999999999996</v>
          </cell>
          <cell r="BP2858">
            <v>61.7</v>
          </cell>
          <cell r="BQ2858">
            <v>0.51</v>
          </cell>
          <cell r="BR2858">
            <v>20</v>
          </cell>
          <cell r="BS2858">
            <v>2.5</v>
          </cell>
          <cell r="BT2858">
            <v>0.28000000000000003</v>
          </cell>
          <cell r="BU2858">
            <v>0.14000000000000001</v>
          </cell>
          <cell r="BV2858">
            <v>0.41</v>
          </cell>
          <cell r="BW2858">
            <v>9.9</v>
          </cell>
          <cell r="BX2858">
            <v>4.7</v>
          </cell>
          <cell r="CR2858">
            <v>100.14</v>
          </cell>
          <cell r="CT2858">
            <v>61.61374076293189</v>
          </cell>
          <cell r="CU2858">
            <v>0.50928699820251644</v>
          </cell>
          <cell r="CV2858">
            <v>19.972039145196725</v>
          </cell>
          <cell r="CW2858">
            <v>2.4965048931495906</v>
          </cell>
          <cell r="CX2858">
            <v>0.27960854803275415</v>
          </cell>
          <cell r="CY2858">
            <v>0.13980427401637707</v>
          </cell>
          <cell r="CZ2858">
            <v>0.40942680247653285</v>
          </cell>
          <cell r="DA2858">
            <v>9.8861593768723779</v>
          </cell>
          <cell r="DB2858">
            <v>4.6934291991212298</v>
          </cell>
          <cell r="DC2858">
            <v>0</v>
          </cell>
          <cell r="DD2858">
            <v>0</v>
          </cell>
          <cell r="DE2858">
            <v>5.3030303030303032E-2</v>
          </cell>
          <cell r="DF2858">
            <v>0.10670193056104585</v>
          </cell>
          <cell r="DH2858">
            <v>0.38383838383838381</v>
          </cell>
          <cell r="DJ2858">
            <v>1.9148936170212766E-2</v>
          </cell>
          <cell r="EA2858">
            <v>4.0980392156862742</v>
          </cell>
        </row>
        <row r="2859">
          <cell r="D2859" t="str">
            <v>A1</v>
          </cell>
          <cell r="E2859" t="str">
            <v>Andujar et al 2008 Chem geol</v>
          </cell>
          <cell r="F2859">
            <v>35</v>
          </cell>
          <cell r="G2859" t="str">
            <v>Gl(86),Mag(1),Bt(1),Tit(&lt;0.5),Cpx(1),Fsp(11),Ha(trace)</v>
          </cell>
          <cell r="J2859">
            <v>825</v>
          </cell>
          <cell r="K2859">
            <v>1098</v>
          </cell>
          <cell r="L2859">
            <v>9.1074681238615671</v>
          </cell>
          <cell r="M2859">
            <v>0.1</v>
          </cell>
          <cell r="O2859">
            <v>0.17590405260087374</v>
          </cell>
          <cell r="P2859">
            <v>0.47909581916383276</v>
          </cell>
          <cell r="Q2859">
            <v>0.32639459486329575</v>
          </cell>
          <cell r="R2859">
            <v>41.090713904834651</v>
          </cell>
          <cell r="T2859">
            <v>45.7</v>
          </cell>
          <cell r="U2859">
            <v>3.9</v>
          </cell>
          <cell r="V2859">
            <v>13.623689143984727</v>
          </cell>
          <cell r="W2859">
            <v>0.34572953950530971</v>
          </cell>
          <cell r="X2859">
            <v>15.5</v>
          </cell>
          <cell r="Y2859">
            <v>3.01</v>
          </cell>
          <cell r="AB2859">
            <v>8</v>
          </cell>
          <cell r="AC2859">
            <v>1.3</v>
          </cell>
          <cell r="AD2859">
            <v>16.2</v>
          </cell>
          <cell r="AF2859">
            <v>4.4000000000000004</v>
          </cell>
          <cell r="AG2859">
            <v>0.09</v>
          </cell>
          <cell r="AJ2859">
            <v>97.169418683490036</v>
          </cell>
          <cell r="AK2859">
            <v>1.7483962557904196</v>
          </cell>
          <cell r="AL2859">
            <v>0.17590405260087374</v>
          </cell>
          <cell r="AM2859">
            <v>0.17590405260087374</v>
          </cell>
          <cell r="AN2859">
            <v>0</v>
          </cell>
          <cell r="AO2859">
            <v>0.48487984608640033</v>
          </cell>
          <cell r="AP2859">
            <v>1.1062049231592264E-2</v>
          </cell>
          <cell r="AQ2859">
            <v>0.4959418953179926</v>
          </cell>
          <cell r="AR2859">
            <v>8.660552286130184E-2</v>
          </cell>
          <cell r="AS2859">
            <v>0</v>
          </cell>
          <cell r="AT2859">
            <v>0.45613703505629499</v>
          </cell>
          <cell r="AU2859">
            <v>4.212869824765781E-2</v>
          </cell>
          <cell r="AV2859">
            <v>0.66409908413474272</v>
          </cell>
          <cell r="AW2859">
            <v>0.32639459486329575</v>
          </cell>
          <cell r="AX2859">
            <v>4.392861127421134E-3</v>
          </cell>
          <cell r="AY2859">
            <v>41.090713904834651</v>
          </cell>
          <cell r="AZ2859">
            <v>28.223192678119826</v>
          </cell>
          <cell r="BA2859">
            <v>0.68445735137368158</v>
          </cell>
          <cell r="BB2859">
            <v>62.012085672799756</v>
          </cell>
          <cell r="BC2859">
            <v>36.814742745230156</v>
          </cell>
          <cell r="BD2859">
            <v>1.1731715819700843</v>
          </cell>
          <cell r="BE2859">
            <v>0.47909581916383276</v>
          </cell>
          <cell r="BG2859">
            <v>-12.3</v>
          </cell>
          <cell r="BO2859">
            <v>2.9</v>
          </cell>
          <cell r="BP2859">
            <v>60.9</v>
          </cell>
          <cell r="BQ2859">
            <v>0.67</v>
          </cell>
          <cell r="BR2859">
            <v>19.600000000000001</v>
          </cell>
          <cell r="BS2859">
            <v>3.1</v>
          </cell>
          <cell r="BT2859">
            <v>0.28000000000000003</v>
          </cell>
          <cell r="BU2859">
            <v>0.23</v>
          </cell>
          <cell r="BV2859">
            <v>0.39</v>
          </cell>
          <cell r="BW2859">
            <v>9.4</v>
          </cell>
          <cell r="BX2859">
            <v>5.4</v>
          </cell>
          <cell r="CR2859">
            <v>99.97</v>
          </cell>
          <cell r="CT2859">
            <v>60.918275482644795</v>
          </cell>
          <cell r="CU2859">
            <v>0.67020106031809545</v>
          </cell>
          <cell r="CV2859">
            <v>19.605881764529361</v>
          </cell>
          <cell r="CW2859">
            <v>3.100930279083725</v>
          </cell>
          <cell r="CX2859">
            <v>0.28008402520756231</v>
          </cell>
          <cell r="CY2859">
            <v>0.23006902070621185</v>
          </cell>
          <cell r="CZ2859">
            <v>0.39011703511053314</v>
          </cell>
          <cell r="DA2859">
            <v>9.402820846253876</v>
          </cell>
          <cell r="DB2859">
            <v>5.4016204861458439</v>
          </cell>
          <cell r="DC2859">
            <v>0</v>
          </cell>
          <cell r="DD2859">
            <v>0</v>
          </cell>
          <cell r="DE2859">
            <v>6.9069069069069067E-2</v>
          </cell>
          <cell r="DF2859">
            <v>0.13337999368758122</v>
          </cell>
          <cell r="DH2859">
            <v>0.46808510638297873</v>
          </cell>
          <cell r="DJ2859">
            <v>1.6666666666666666E-2</v>
          </cell>
          <cell r="EA2859">
            <v>4.4925373134328348</v>
          </cell>
        </row>
        <row r="2860">
          <cell r="D2860" t="str">
            <v>A1</v>
          </cell>
          <cell r="E2860" t="str">
            <v>Andujar et al 2008 Chem geol</v>
          </cell>
          <cell r="F2860">
            <v>36</v>
          </cell>
          <cell r="G2860" t="str">
            <v>Gl(93),Mag(1),Bt(2),Tit(&lt;0.5),Cpx(4)</v>
          </cell>
          <cell r="J2860">
            <v>775</v>
          </cell>
          <cell r="K2860">
            <v>1048</v>
          </cell>
          <cell r="L2860">
            <v>9.5419847328244281</v>
          </cell>
          <cell r="M2860">
            <v>0.2</v>
          </cell>
          <cell r="O2860">
            <v>0.19098426907182794</v>
          </cell>
          <cell r="P2860">
            <v>0.4643572674982227</v>
          </cell>
          <cell r="Q2860">
            <v>0.33654245914451208</v>
          </cell>
          <cell r="R2860">
            <v>43.494315321009672</v>
          </cell>
          <cell r="T2860">
            <v>44.8</v>
          </cell>
          <cell r="U2860">
            <v>4.2</v>
          </cell>
          <cell r="V2860">
            <v>13.039677315939588</v>
          </cell>
          <cell r="W2860">
            <v>0.29535337492815733</v>
          </cell>
          <cell r="X2860">
            <v>14.8</v>
          </cell>
          <cell r="Y2860">
            <v>3.83</v>
          </cell>
          <cell r="AB2860">
            <v>7.2</v>
          </cell>
          <cell r="AC2860">
            <v>1.7</v>
          </cell>
          <cell r="AD2860">
            <v>16.600000000000001</v>
          </cell>
          <cell r="AF2860">
            <v>4.5</v>
          </cell>
          <cell r="AG2860">
            <v>0.01</v>
          </cell>
          <cell r="AJ2860">
            <v>96.175030690867743</v>
          </cell>
          <cell r="AK2860">
            <v>1.7279801532529773</v>
          </cell>
          <cell r="AL2860">
            <v>0.19098426907182794</v>
          </cell>
          <cell r="AM2860">
            <v>0.19098426907182794</v>
          </cell>
          <cell r="AN2860">
            <v>0</v>
          </cell>
          <cell r="AO2860">
            <v>0.46788952263493577</v>
          </cell>
          <cell r="AP2860">
            <v>9.5274813082920073E-3</v>
          </cell>
          <cell r="AQ2860">
            <v>0.47741700394322778</v>
          </cell>
          <cell r="AR2860">
            <v>0.11110022404578281</v>
          </cell>
          <cell r="AS2860">
            <v>0</v>
          </cell>
          <cell r="AT2860">
            <v>0.41388045045030059</v>
          </cell>
          <cell r="AU2860">
            <v>5.5541892984026807E-2</v>
          </cell>
          <cell r="AV2860">
            <v>0.68606145994757395</v>
          </cell>
          <cell r="AW2860">
            <v>0.33654245914451208</v>
          </cell>
          <cell r="AX2860">
            <v>4.9208715977105803E-4</v>
          </cell>
          <cell r="AY2860">
            <v>43.494315321009672</v>
          </cell>
          <cell r="AZ2860">
            <v>26.238825335652134</v>
          </cell>
          <cell r="BA2860">
            <v>0.60401480104937599</v>
          </cell>
          <cell r="BB2860">
            <v>65.053300759810938</v>
          </cell>
          <cell r="BC2860">
            <v>33.920653055296903</v>
          </cell>
          <cell r="BD2860">
            <v>1.0260461848921492</v>
          </cell>
          <cell r="BE2860">
            <v>0.4643572674982227</v>
          </cell>
          <cell r="BG2860">
            <v>-13.3</v>
          </cell>
          <cell r="BO2860">
            <v>5.4</v>
          </cell>
          <cell r="BP2860">
            <v>62</v>
          </cell>
          <cell r="BQ2860">
            <v>0.47</v>
          </cell>
          <cell r="BR2860">
            <v>20.3</v>
          </cell>
          <cell r="BS2860">
            <v>2.4</v>
          </cell>
          <cell r="BT2860">
            <v>0.18</v>
          </cell>
          <cell r="BU2860">
            <v>0.14000000000000001</v>
          </cell>
          <cell r="BV2860">
            <v>0.3</v>
          </cell>
          <cell r="BW2860">
            <v>8.6999999999999993</v>
          </cell>
          <cell r="BX2860">
            <v>5.5</v>
          </cell>
          <cell r="CR2860">
            <v>99.99</v>
          </cell>
          <cell r="CT2860">
            <v>62.006200620062003</v>
          </cell>
          <cell r="CU2860">
            <v>0.47004700470047006</v>
          </cell>
          <cell r="CV2860">
            <v>20.302030203020301</v>
          </cell>
          <cell r="CW2860">
            <v>2.4002400240024002</v>
          </cell>
          <cell r="CX2860">
            <v>0.18001800180018002</v>
          </cell>
          <cell r="CY2860">
            <v>0.14001400140014003</v>
          </cell>
          <cell r="CZ2860">
            <v>0.30003000300030003</v>
          </cell>
          <cell r="DA2860">
            <v>8.700870087008699</v>
          </cell>
          <cell r="DB2860">
            <v>5.5005500550055002</v>
          </cell>
          <cell r="DC2860">
            <v>0</v>
          </cell>
          <cell r="DD2860">
            <v>0</v>
          </cell>
          <cell r="DE2860">
            <v>5.5118110236220479E-2</v>
          </cell>
          <cell r="DF2860">
            <v>7.8513819788835898E-2</v>
          </cell>
          <cell r="DH2860">
            <v>0.51724137931034486</v>
          </cell>
          <cell r="EA2860">
            <v>8.1489361702127674</v>
          </cell>
        </row>
        <row r="2861">
          <cell r="D2861" t="str">
            <v>A1</v>
          </cell>
          <cell r="E2861" t="str">
            <v>Andujar et al 2008 Chem geol</v>
          </cell>
          <cell r="F2861">
            <v>38</v>
          </cell>
          <cell r="G2861" t="str">
            <v>Gl(91),Mag(&lt;0.5),Bt(2),Tit(2),Cpx(0,1),Fsp(5)</v>
          </cell>
          <cell r="J2861">
            <v>725</v>
          </cell>
          <cell r="K2861">
            <v>998</v>
          </cell>
          <cell r="L2861">
            <v>10.020040080160321</v>
          </cell>
          <cell r="M2861">
            <v>0.25</v>
          </cell>
          <cell r="O2861">
            <v>0.18928496099919534</v>
          </cell>
          <cell r="P2861">
            <v>0.44118188851637619</v>
          </cell>
          <cell r="Q2861">
            <v>0.35578456278565612</v>
          </cell>
          <cell r="R2861">
            <v>41.414191083241057</v>
          </cell>
          <cell r="T2861">
            <v>45.9</v>
          </cell>
          <cell r="U2861">
            <v>4.2</v>
          </cell>
          <cell r="V2861">
            <v>12.891738813395826</v>
          </cell>
          <cell r="W2861">
            <v>1.4599123321514762</v>
          </cell>
          <cell r="X2861">
            <v>15.8</v>
          </cell>
          <cell r="Y2861">
            <v>3.49</v>
          </cell>
          <cell r="AB2861">
            <v>7</v>
          </cell>
          <cell r="AC2861">
            <v>1.7</v>
          </cell>
          <cell r="AD2861">
            <v>15.6</v>
          </cell>
          <cell r="AF2861">
            <v>4.8</v>
          </cell>
          <cell r="AG2861">
            <v>0.04</v>
          </cell>
          <cell r="AJ2861">
            <v>98.081651145547298</v>
          </cell>
          <cell r="AK2861">
            <v>1.7546557933406257</v>
          </cell>
          <cell r="AL2861">
            <v>0.18928496099919534</v>
          </cell>
          <cell r="AM2861">
            <v>0.18928496099919534</v>
          </cell>
          <cell r="AN2861">
            <v>0</v>
          </cell>
          <cell r="AO2861">
            <v>0.45846531727333151</v>
          </cell>
          <cell r="AP2861">
            <v>4.6674691679307934E-2</v>
          </cell>
          <cell r="AQ2861">
            <v>0.50514000895263944</v>
          </cell>
          <cell r="AR2861">
            <v>0.10033676641286775</v>
          </cell>
          <cell r="AS2861">
            <v>0</v>
          </cell>
          <cell r="AT2861">
            <v>0.39880350785916774</v>
          </cell>
          <cell r="AU2861">
            <v>5.5047701564096004E-2</v>
          </cell>
          <cell r="AV2861">
            <v>0.63899586309189327</v>
          </cell>
          <cell r="AW2861">
            <v>0.35578456278565612</v>
          </cell>
          <cell r="AX2861">
            <v>1.9508349938588587E-3</v>
          </cell>
          <cell r="AY2861">
            <v>41.414191083241057</v>
          </cell>
          <cell r="AZ2861">
            <v>25.846997818155259</v>
          </cell>
          <cell r="BA2861">
            <v>3.0250502571410833</v>
          </cell>
          <cell r="BB2861">
            <v>61.637065898922117</v>
          </cell>
          <cell r="BC2861">
            <v>33.249556572464435</v>
          </cell>
          <cell r="BD2861">
            <v>5.1133775286134444</v>
          </cell>
          <cell r="BE2861">
            <v>0.44118188851637619</v>
          </cell>
          <cell r="BG2861">
            <v>-14.5</v>
          </cell>
          <cell r="BO2861">
            <v>7.6</v>
          </cell>
          <cell r="BP2861">
            <v>62.6</v>
          </cell>
          <cell r="BQ2861">
            <v>0.19</v>
          </cell>
          <cell r="BR2861">
            <v>20.6</v>
          </cell>
          <cell r="BS2861">
            <v>2.4</v>
          </cell>
          <cell r="BT2861">
            <v>0.21</v>
          </cell>
          <cell r="BU2861">
            <v>0.06</v>
          </cell>
          <cell r="BV2861">
            <v>0.23</v>
          </cell>
          <cell r="BW2861">
            <v>8.6</v>
          </cell>
          <cell r="BX2861">
            <v>5</v>
          </cell>
          <cell r="CR2861">
            <v>99.89</v>
          </cell>
          <cell r="CT2861">
            <v>62.668935829412355</v>
          </cell>
          <cell r="CU2861">
            <v>0.19020923015316848</v>
          </cell>
          <cell r="CV2861">
            <v>20.622684953448793</v>
          </cell>
          <cell r="CW2861">
            <v>2.4026429071979178</v>
          </cell>
          <cell r="CX2861">
            <v>0.21023125437981779</v>
          </cell>
          <cell r="CY2861">
            <v>6.0066072679947943E-2</v>
          </cell>
          <cell r="CZ2861">
            <v>0.2302532786064671</v>
          </cell>
          <cell r="DA2861">
            <v>8.6094704174592049</v>
          </cell>
          <cell r="DB2861">
            <v>5.0055060566623286</v>
          </cell>
          <cell r="DC2861">
            <v>0</v>
          </cell>
          <cell r="DD2861">
            <v>0</v>
          </cell>
          <cell r="DE2861">
            <v>2.4390243902439022E-2</v>
          </cell>
          <cell r="DF2861">
            <v>5.0427553847359072E-2</v>
          </cell>
          <cell r="DH2861">
            <v>0.55813953488372092</v>
          </cell>
          <cell r="DJ2861">
            <v>8.0000000000000002E-3</v>
          </cell>
          <cell r="EA2861">
            <v>18.368421052631579</v>
          </cell>
        </row>
        <row r="2862">
          <cell r="D2862" t="str">
            <v>A1</v>
          </cell>
          <cell r="E2862" t="str">
            <v>Andujar et al 2008 Chem geol</v>
          </cell>
          <cell r="F2862">
            <v>43</v>
          </cell>
          <cell r="G2862" t="str">
            <v>Gl(97),Mag(1),Bt(1),Tit(trace),Cpx(1)</v>
          </cell>
          <cell r="J2862">
            <v>830</v>
          </cell>
          <cell r="K2862">
            <v>1103</v>
          </cell>
          <cell r="L2862">
            <v>9.0661831368993653</v>
          </cell>
          <cell r="M2862">
            <v>0.2</v>
          </cell>
          <cell r="O2862">
            <v>0.17368395816897952</v>
          </cell>
          <cell r="P2862">
            <v>0.52799552932852767</v>
          </cell>
          <cell r="Q2862">
            <v>0.307626280756995</v>
          </cell>
          <cell r="R2862">
            <v>43.013930345019851</v>
          </cell>
          <cell r="T2862">
            <v>47.3</v>
          </cell>
          <cell r="U2862">
            <v>3.9</v>
          </cell>
          <cell r="V2862">
            <v>11.266850345485473</v>
          </cell>
          <cell r="W2862">
            <v>1.1673522297158243</v>
          </cell>
          <cell r="X2862">
            <v>13.7</v>
          </cell>
          <cell r="Y2862">
            <v>2.92</v>
          </cell>
          <cell r="AB2862">
            <v>8.6</v>
          </cell>
          <cell r="AC2862">
            <v>1.2</v>
          </cell>
          <cell r="AD2862">
            <v>17.100000000000001</v>
          </cell>
          <cell r="AF2862">
            <v>4.2</v>
          </cell>
          <cell r="AG2862">
            <v>0.03</v>
          </cell>
          <cell r="AJ2862">
            <v>97.684202575201283</v>
          </cell>
          <cell r="AK2862">
            <v>1.7867700788747967</v>
          </cell>
          <cell r="AL2862">
            <v>0.17368395816897952</v>
          </cell>
          <cell r="AM2862">
            <v>0.17368395816897952</v>
          </cell>
          <cell r="AN2862">
            <v>0</v>
          </cell>
          <cell r="AO2862">
            <v>0.39593673368298532</v>
          </cell>
          <cell r="AP2862">
            <v>3.6879487667972111E-2</v>
          </cell>
          <cell r="AQ2862">
            <v>0.43281622135095743</v>
          </cell>
          <cell r="AR2862">
            <v>8.2955618676514964E-2</v>
          </cell>
          <cell r="AS2862">
            <v>0</v>
          </cell>
          <cell r="AT2862">
            <v>0.48415861309337366</v>
          </cell>
          <cell r="AU2862">
            <v>3.8397221261186644E-2</v>
          </cell>
          <cell r="AV2862">
            <v>0.69214620161960194</v>
          </cell>
          <cell r="AW2862">
            <v>0.307626280756995</v>
          </cell>
          <cell r="AX2862">
            <v>1.445806197594788E-3</v>
          </cell>
          <cell r="AY2862">
            <v>43.013930345019851</v>
          </cell>
          <cell r="AZ2862">
            <v>30.088390011833589</v>
          </cell>
          <cell r="BA2862">
            <v>2.2919026500444573</v>
          </cell>
          <cell r="BB2862">
            <v>60.05564558390644</v>
          </cell>
          <cell r="BC2862">
            <v>36.310032696450044</v>
          </cell>
          <cell r="BD2862">
            <v>3.6343217196435083</v>
          </cell>
          <cell r="BE2862">
            <v>0.52799552932852767</v>
          </cell>
          <cell r="BG2862">
            <v>-12.2</v>
          </cell>
          <cell r="BO2862">
            <v>3.9</v>
          </cell>
          <cell r="BP2862">
            <v>61.9</v>
          </cell>
          <cell r="BQ2862">
            <v>0.56999999999999995</v>
          </cell>
          <cell r="BR2862">
            <v>19.899999999999999</v>
          </cell>
          <cell r="BS2862">
            <v>2.6</v>
          </cell>
          <cell r="BT2862">
            <v>0.21</v>
          </cell>
          <cell r="BU2862">
            <v>0.19</v>
          </cell>
          <cell r="BV2862">
            <v>0.44</v>
          </cell>
          <cell r="BW2862">
            <v>8.9</v>
          </cell>
          <cell r="BX2862">
            <v>5.3</v>
          </cell>
          <cell r="CR2862">
            <v>100.01</v>
          </cell>
          <cell r="CT2862">
            <v>61.893810618938105</v>
          </cell>
          <cell r="CU2862">
            <v>0.56994300569943002</v>
          </cell>
          <cell r="CV2862">
            <v>19.898010198980099</v>
          </cell>
          <cell r="CW2862">
            <v>2.5997400259974004</v>
          </cell>
          <cell r="CX2862">
            <v>0.20997900209979004</v>
          </cell>
          <cell r="CY2862">
            <v>0.18998100189981001</v>
          </cell>
          <cell r="CZ2862">
            <v>0.43995600439956006</v>
          </cell>
          <cell r="DA2862">
            <v>8.899110088991101</v>
          </cell>
          <cell r="DB2862">
            <v>5.2994700529947005</v>
          </cell>
          <cell r="DC2862">
            <v>0</v>
          </cell>
          <cell r="DD2862">
            <v>0</v>
          </cell>
          <cell r="DE2862">
            <v>6.8100358422939059E-2</v>
          </cell>
          <cell r="DF2862">
            <v>9.9417029049046049E-2</v>
          </cell>
          <cell r="DH2862">
            <v>0.47191011235955055</v>
          </cell>
          <cell r="EA2862">
            <v>5.1228070175438596</v>
          </cell>
        </row>
        <row r="2863">
          <cell r="D2863" t="str">
            <v>A1</v>
          </cell>
          <cell r="E2863" t="str">
            <v>Andujar et al 2008 Chem geol</v>
          </cell>
          <cell r="F2863">
            <v>44</v>
          </cell>
          <cell r="G2863" t="str">
            <v>Gl(99),Mag(&lt;0.5),Bt(trace),Tit(&lt;0.5),Cpx(trace),Ap(trace)</v>
          </cell>
          <cell r="J2863">
            <v>860</v>
          </cell>
          <cell r="K2863">
            <v>1133</v>
          </cell>
          <cell r="L2863">
            <v>8.8261253309796999</v>
          </cell>
          <cell r="M2863">
            <v>0.2</v>
          </cell>
          <cell r="O2863">
            <v>0.1417813515077935</v>
          </cell>
          <cell r="P2863">
            <v>0.64268463579713175</v>
          </cell>
          <cell r="Q2863">
            <v>0.2477576620389548</v>
          </cell>
          <cell r="R2863">
            <v>43.913389810287796</v>
          </cell>
          <cell r="T2863">
            <v>48.9</v>
          </cell>
          <cell r="U2863">
            <v>3.2</v>
          </cell>
          <cell r="V2863">
            <v>9.5821032134344222</v>
          </cell>
          <cell r="W2863">
            <v>4.1375735890521438E-2</v>
          </cell>
          <cell r="X2863">
            <v>10.7</v>
          </cell>
          <cell r="Y2863">
            <v>1.79</v>
          </cell>
          <cell r="AB2863">
            <v>10.8</v>
          </cell>
          <cell r="AC2863">
            <v>1.2</v>
          </cell>
          <cell r="AD2863">
            <v>18.3</v>
          </cell>
          <cell r="AF2863">
            <v>3.4</v>
          </cell>
          <cell r="AG2863">
            <v>0.12</v>
          </cell>
          <cell r="AJ2863">
            <v>97.333478949324956</v>
          </cell>
          <cell r="AK2863">
            <v>1.8377668875989359</v>
          </cell>
          <cell r="AL2863">
            <v>0.1417813515077935</v>
          </cell>
          <cell r="AM2863">
            <v>0.1417813515077935</v>
          </cell>
          <cell r="AN2863">
            <v>0</v>
          </cell>
          <cell r="AO2863">
            <v>0.33501029052600018</v>
          </cell>
          <cell r="AP2863">
            <v>1.3004771495778722E-3</v>
          </cell>
          <cell r="AQ2863">
            <v>0.33631076767557805</v>
          </cell>
          <cell r="AR2863">
            <v>5.0592951816999757E-2</v>
          </cell>
          <cell r="AS2863">
            <v>0</v>
          </cell>
          <cell r="AT2863">
            <v>0.60490475611207317</v>
          </cell>
          <cell r="AU2863">
            <v>3.820092060025497E-2</v>
          </cell>
          <cell r="AV2863">
            <v>0.73693104382269692</v>
          </cell>
          <cell r="AW2863">
            <v>0.2477576620389548</v>
          </cell>
          <cell r="AX2863">
            <v>5.7536588267135614E-3</v>
          </cell>
          <cell r="AY2863">
            <v>43.913389810287796</v>
          </cell>
          <cell r="AZ2863">
            <v>36.046002642870889</v>
          </cell>
          <cell r="BA2863">
            <v>7.7494849060158633E-2</v>
          </cell>
          <cell r="BB2863">
            <v>58.428650446743035</v>
          </cell>
          <cell r="BC2863">
            <v>41.454242185466953</v>
          </cell>
          <cell r="BD2863">
            <v>0.11710736779000548</v>
          </cell>
          <cell r="BE2863">
            <v>0.64268463579713175</v>
          </cell>
          <cell r="BG2863">
            <v>-11.6</v>
          </cell>
          <cell r="BO2863">
            <v>3.8</v>
          </cell>
          <cell r="BP2863">
            <v>61.5</v>
          </cell>
          <cell r="BQ2863">
            <v>0.63</v>
          </cell>
          <cell r="BR2863">
            <v>19.8</v>
          </cell>
          <cell r="BS2863">
            <v>2.7</v>
          </cell>
          <cell r="BT2863">
            <v>0.28000000000000003</v>
          </cell>
          <cell r="BU2863">
            <v>0.32</v>
          </cell>
          <cell r="BV2863">
            <v>0.6</v>
          </cell>
          <cell r="BW2863">
            <v>8.8000000000000007</v>
          </cell>
          <cell r="BX2863">
            <v>5.4</v>
          </cell>
          <cell r="CR2863">
            <v>100.03</v>
          </cell>
          <cell r="CT2863">
            <v>61.48155553334</v>
          </cell>
          <cell r="CU2863">
            <v>0.62981105668299509</v>
          </cell>
          <cell r="CV2863">
            <v>19.794061781465558</v>
          </cell>
          <cell r="CW2863">
            <v>2.6991902429271217</v>
          </cell>
          <cell r="CX2863">
            <v>0.2799160251924423</v>
          </cell>
          <cell r="CY2863">
            <v>0.31990402879136259</v>
          </cell>
          <cell r="CZ2863">
            <v>0.59982005398380489</v>
          </cell>
          <cell r="DA2863">
            <v>8.7973607917624719</v>
          </cell>
          <cell r="DB2863">
            <v>5.3983804858542435</v>
          </cell>
          <cell r="DC2863">
            <v>0</v>
          </cell>
          <cell r="DD2863">
            <v>0</v>
          </cell>
          <cell r="DE2863">
            <v>0.10596026490066225</v>
          </cell>
          <cell r="DF2863">
            <v>0.11473689156398288</v>
          </cell>
          <cell r="DH2863">
            <v>0.3863636363636363</v>
          </cell>
          <cell r="DJ2863">
            <v>2.222222222222222E-2</v>
          </cell>
          <cell r="EA2863">
            <v>2.8412698412698414</v>
          </cell>
        </row>
        <row r="2864">
          <cell r="D2864" t="str">
            <v>A1</v>
          </cell>
          <cell r="E2864" t="str">
            <v>Andujar et al 2008 Chem geol</v>
          </cell>
          <cell r="F2864">
            <v>45</v>
          </cell>
          <cell r="G2864" t="str">
            <v>Gl(75),Mag(1),Bt(4),Tit(&lt;0.5),Cpx(1),Fsp(19)</v>
          </cell>
          <cell r="J2864">
            <v>775</v>
          </cell>
          <cell r="K2864">
            <v>1048</v>
          </cell>
          <cell r="L2864">
            <v>9.5419847328244281</v>
          </cell>
          <cell r="M2864">
            <v>0.2</v>
          </cell>
          <cell r="O2864">
            <v>0.16675626254843312</v>
          </cell>
          <cell r="P2864">
            <v>0.46774298548271598</v>
          </cell>
          <cell r="Q2864">
            <v>0.3706205333411372</v>
          </cell>
          <cell r="R2864">
            <v>41.836680072926278</v>
          </cell>
          <cell r="T2864">
            <v>47.1</v>
          </cell>
          <cell r="U2864">
            <v>3.7</v>
          </cell>
          <cell r="V2864">
            <v>11.053088244808634</v>
          </cell>
          <cell r="W2864">
            <v>2.3051298722929525</v>
          </cell>
          <cell r="X2864">
            <v>14.6</v>
          </cell>
          <cell r="Y2864">
            <v>3.73</v>
          </cell>
          <cell r="AB2864">
            <v>7.2</v>
          </cell>
          <cell r="AC2864">
            <v>1.3</v>
          </cell>
          <cell r="AD2864">
            <v>15.4</v>
          </cell>
          <cell r="AF2864">
            <v>5</v>
          </cell>
          <cell r="AG2864">
            <v>0.1</v>
          </cell>
          <cell r="AJ2864">
            <v>100.78821811710159</v>
          </cell>
          <cell r="AK2864">
            <v>1.800585570601801</v>
          </cell>
          <cell r="AL2864">
            <v>0.16675626254843312</v>
          </cell>
          <cell r="AM2864">
            <v>0.16675626254843312</v>
          </cell>
          <cell r="AN2864">
            <v>0</v>
          </cell>
          <cell r="AO2864">
            <v>0.39309021702128888</v>
          </cell>
          <cell r="AP2864">
            <v>7.3699355288015689E-2</v>
          </cell>
          <cell r="AQ2864">
            <v>0.46678957230930457</v>
          </cell>
          <cell r="AR2864">
            <v>0.10724007644288218</v>
          </cell>
          <cell r="AS2864">
            <v>0</v>
          </cell>
          <cell r="AT2864">
            <v>0.41021074817054226</v>
          </cell>
          <cell r="AU2864">
            <v>4.2096620336644311E-2</v>
          </cell>
          <cell r="AV2864">
            <v>0.63082337593130466</v>
          </cell>
          <cell r="AW2864">
            <v>0.3706205333411372</v>
          </cell>
          <cell r="AX2864">
            <v>4.8772403179512449E-3</v>
          </cell>
          <cell r="AY2864">
            <v>41.836680072926278</v>
          </cell>
          <cell r="AZ2864">
            <v>27.205484908275807</v>
          </cell>
          <cell r="BA2864">
            <v>4.8877965947498572</v>
          </cell>
          <cell r="BB2864">
            <v>59.005770877755189</v>
          </cell>
          <cell r="BC2864">
            <v>33.164749657063368</v>
          </cell>
          <cell r="BD2864">
            <v>7.8294794651814339</v>
          </cell>
          <cell r="BE2864">
            <v>0.46774298548271598</v>
          </cell>
          <cell r="BG2864">
            <v>-13.3</v>
          </cell>
          <cell r="BO2864">
            <v>5</v>
          </cell>
          <cell r="BP2864">
            <v>61</v>
          </cell>
          <cell r="BQ2864">
            <v>0.47</v>
          </cell>
          <cell r="BR2864">
            <v>20.5</v>
          </cell>
          <cell r="BS2864">
            <v>2.8</v>
          </cell>
          <cell r="BT2864">
            <v>0.23</v>
          </cell>
          <cell r="BU2864">
            <v>0.17</v>
          </cell>
          <cell r="BV2864">
            <v>0.35</v>
          </cell>
          <cell r="BW2864">
            <v>9.5</v>
          </cell>
          <cell r="BX2864">
            <v>5</v>
          </cell>
          <cell r="CR2864">
            <v>100.02</v>
          </cell>
          <cell r="CT2864">
            <v>60.987802439512095</v>
          </cell>
          <cell r="CU2864">
            <v>0.46990601879624078</v>
          </cell>
          <cell r="CV2864">
            <v>20.495900819836034</v>
          </cell>
          <cell r="CW2864">
            <v>2.7994401119776047</v>
          </cell>
          <cell r="CX2864">
            <v>0.22995400919816036</v>
          </cell>
          <cell r="CY2864">
            <v>0.16996600679864027</v>
          </cell>
          <cell r="CZ2864">
            <v>0.34993001399720058</v>
          </cell>
          <cell r="DA2864">
            <v>9.4981003799240149</v>
          </cell>
          <cell r="DB2864">
            <v>4.9990001999600082</v>
          </cell>
          <cell r="DC2864">
            <v>0</v>
          </cell>
          <cell r="DD2864">
            <v>0</v>
          </cell>
          <cell r="DE2864">
            <v>5.7239057239057235E-2</v>
          </cell>
          <cell r="DF2864">
            <v>9.8331272643373449E-2</v>
          </cell>
          <cell r="DH2864">
            <v>0.52631578947368418</v>
          </cell>
          <cell r="DJ2864">
            <v>0.02</v>
          </cell>
          <cell r="EA2864">
            <v>7.9361702127659575</v>
          </cell>
        </row>
        <row r="2865">
          <cell r="D2865" t="str">
            <v>A1</v>
          </cell>
          <cell r="E2865" t="str">
            <v>Andujar et al 2008 Chem geol</v>
          </cell>
          <cell r="F2865">
            <v>46</v>
          </cell>
          <cell r="G2865" t="str">
            <v>Gl(97),Mag(&lt;0.5),Bt(2),Tit(&lt;0.5),Cpx(1),Ha(trace),</v>
          </cell>
          <cell r="J2865">
            <v>800</v>
          </cell>
          <cell r="K2865">
            <v>1073</v>
          </cell>
          <cell r="L2865">
            <v>9.3196644920782852</v>
          </cell>
          <cell r="M2865">
            <v>0.1</v>
          </cell>
          <cell r="O2865">
            <v>0.18121701308264887</v>
          </cell>
          <cell r="P2865">
            <v>0.48942859388509002</v>
          </cell>
          <cell r="Q2865">
            <v>0.32039555011404303</v>
          </cell>
          <cell r="R2865">
            <v>42.820723350475916</v>
          </cell>
          <cell r="T2865">
            <v>45.4</v>
          </cell>
          <cell r="U2865">
            <v>4</v>
          </cell>
          <cell r="V2865">
            <v>12.857569214605359</v>
          </cell>
          <cell r="W2865">
            <v>0.19792078464364879</v>
          </cell>
          <cell r="X2865">
            <v>14.5</v>
          </cell>
          <cell r="Y2865">
            <v>3.41</v>
          </cell>
          <cell r="AB2865">
            <v>7.8</v>
          </cell>
          <cell r="AC2865">
            <v>1.6</v>
          </cell>
          <cell r="AD2865">
            <v>16.600000000000001</v>
          </cell>
          <cell r="AF2865">
            <v>4.3</v>
          </cell>
          <cell r="AG2865">
            <v>0.14000000000000001</v>
          </cell>
          <cell r="AJ2865">
            <v>96.305489999249005</v>
          </cell>
          <cell r="AK2865">
            <v>1.7446457585278192</v>
          </cell>
          <cell r="AL2865">
            <v>0.18121701308264887</v>
          </cell>
          <cell r="AM2865">
            <v>0.18121701308264887</v>
          </cell>
          <cell r="AN2865">
            <v>0</v>
          </cell>
          <cell r="AO2865">
            <v>0.45964867949862764</v>
          </cell>
          <cell r="AP2865">
            <v>6.3608952192842905E-3</v>
          </cell>
          <cell r="AQ2865">
            <v>0.46600957471791193</v>
          </cell>
          <cell r="AR2865">
            <v>9.8551039564346396E-2</v>
          </cell>
          <cell r="AS2865">
            <v>0</v>
          </cell>
          <cell r="AT2865">
            <v>0.44671207231656984</v>
          </cell>
          <cell r="AU2865">
            <v>5.2081371056231257E-2</v>
          </cell>
          <cell r="AV2865">
            <v>0.68352388196886316</v>
          </cell>
          <cell r="AW2865">
            <v>0.32039555011404303</v>
          </cell>
          <cell r="AX2865">
            <v>6.8637386515666976E-3</v>
          </cell>
          <cell r="AY2865">
            <v>42.820723350475916</v>
          </cell>
          <cell r="AZ2865">
            <v>27.985172969943136</v>
          </cell>
          <cell r="BA2865">
            <v>0.39849102808487563</v>
          </cell>
          <cell r="BB2865">
            <v>63.473914854554423</v>
          </cell>
          <cell r="BC2865">
            <v>35.855209040174501</v>
          </cell>
          <cell r="BD2865">
            <v>0.67087610527107544</v>
          </cell>
          <cell r="BE2865">
            <v>0.48942859388509002</v>
          </cell>
          <cell r="BG2865">
            <v>-12.8</v>
          </cell>
          <cell r="BO2865">
            <v>3.9</v>
          </cell>
          <cell r="BP2865">
            <v>62</v>
          </cell>
          <cell r="BQ2865">
            <v>0.54</v>
          </cell>
          <cell r="BR2865">
            <v>19.8</v>
          </cell>
          <cell r="BS2865">
            <v>2.6</v>
          </cell>
          <cell r="BT2865">
            <v>0.22</v>
          </cell>
          <cell r="BU2865">
            <v>0.2</v>
          </cell>
          <cell r="BV2865">
            <v>0.36</v>
          </cell>
          <cell r="BW2865">
            <v>8.9</v>
          </cell>
          <cell r="BX2865">
            <v>5.3</v>
          </cell>
          <cell r="CR2865">
            <v>99.92</v>
          </cell>
          <cell r="CT2865">
            <v>62.049639711769416</v>
          </cell>
          <cell r="CU2865">
            <v>0.5404323458767013</v>
          </cell>
          <cell r="CV2865">
            <v>19.815852682145717</v>
          </cell>
          <cell r="CW2865">
            <v>2.6020816653322658</v>
          </cell>
          <cell r="CX2865">
            <v>0.22017614091273019</v>
          </cell>
          <cell r="CY2865">
            <v>0.20016012810248199</v>
          </cell>
          <cell r="CZ2865">
            <v>0.36028823058446757</v>
          </cell>
          <cell r="DA2865">
            <v>8.9071257005604476</v>
          </cell>
          <cell r="DB2865">
            <v>5.3042433947157726</v>
          </cell>
          <cell r="DC2865">
            <v>0</v>
          </cell>
          <cell r="DD2865">
            <v>0</v>
          </cell>
          <cell r="DE2865">
            <v>7.1428571428571425E-2</v>
          </cell>
          <cell r="DF2865">
            <v>9.8300716244864611E-2</v>
          </cell>
          <cell r="DH2865">
            <v>0.4831460674157303</v>
          </cell>
          <cell r="DJ2865">
            <v>2.6415094339622646E-2</v>
          </cell>
          <cell r="EA2865">
            <v>6.3148148148148149</v>
          </cell>
        </row>
        <row r="2866">
          <cell r="D2866" t="str">
            <v>A1</v>
          </cell>
          <cell r="E2866" t="str">
            <v>Andujar et al 2008 Chem geol</v>
          </cell>
          <cell r="F2866">
            <v>50</v>
          </cell>
          <cell r="G2866" t="str">
            <v>Gl(96),Mag(&lt;0.5),Bt(2),Tit(trace),Cpx(&lt;0.5),Fsp(2),Ha(trace)</v>
          </cell>
          <cell r="J2866">
            <v>775</v>
          </cell>
          <cell r="K2866">
            <v>1048</v>
          </cell>
          <cell r="L2866">
            <v>9.5419847328244281</v>
          </cell>
          <cell r="M2866">
            <v>0.1</v>
          </cell>
          <cell r="O2866">
            <v>0.16194379017089125</v>
          </cell>
          <cell r="P2866">
            <v>0.37948782393469671</v>
          </cell>
          <cell r="Q2866">
            <v>0.24351475268887326</v>
          </cell>
          <cell r="R2866">
            <v>45.712515474418964</v>
          </cell>
          <cell r="T2866">
            <v>45.5</v>
          </cell>
          <cell r="U2866">
            <v>3.5</v>
          </cell>
          <cell r="V2866">
            <v>8.2942888402291075</v>
          </cell>
          <cell r="W2866">
            <v>7.6738722578096681</v>
          </cell>
          <cell r="X2866">
            <v>16.899999999999999</v>
          </cell>
          <cell r="Y2866">
            <v>3.57</v>
          </cell>
          <cell r="AB2866">
            <v>5.8</v>
          </cell>
          <cell r="AC2866">
            <v>1.6</v>
          </cell>
          <cell r="AD2866">
            <v>17.899999999999999</v>
          </cell>
          <cell r="AF2866">
            <v>3.2</v>
          </cell>
          <cell r="AG2866">
            <v>7.0000000000000007E-2</v>
          </cell>
          <cell r="AJ2866">
            <v>99.508161098038741</v>
          </cell>
          <cell r="AK2866">
            <v>1.7857476253142659</v>
          </cell>
          <cell r="AL2866">
            <v>0.16194379017089125</v>
          </cell>
          <cell r="AM2866">
            <v>0.16194379017089125</v>
          </cell>
          <cell r="AN2866">
            <v>0</v>
          </cell>
          <cell r="AO2866">
            <v>0.30283326545728784</v>
          </cell>
          <cell r="AP2866">
            <v>0.25188289816404441</v>
          </cell>
          <cell r="AQ2866">
            <v>0.55471616362133225</v>
          </cell>
          <cell r="AR2866">
            <v>0.10537372321289779</v>
          </cell>
          <cell r="AS2866">
            <v>0</v>
          </cell>
          <cell r="AT2866">
            <v>0.33924883016624074</v>
          </cell>
          <cell r="AU2866">
            <v>5.3191187627437769E-2</v>
          </cell>
          <cell r="AV2866">
            <v>0.75275892720442661</v>
          </cell>
          <cell r="AW2866">
            <v>0.24351475268887326</v>
          </cell>
          <cell r="AX2866">
            <v>3.5049999936349586E-3</v>
          </cell>
          <cell r="AY2866">
            <v>45.712515474418964</v>
          </cell>
          <cell r="AZ2866">
            <v>20.601439369501264</v>
          </cell>
          <cell r="BA2866">
            <v>15.296000437784867</v>
          </cell>
          <cell r="BB2866">
            <v>56.510887805177937</v>
          </cell>
          <cell r="BC2866">
            <v>22.012914770393206</v>
          </cell>
          <cell r="BD2866">
            <v>21.476197424428857</v>
          </cell>
          <cell r="BE2866">
            <v>0.37948782393469671</v>
          </cell>
          <cell r="BG2866">
            <v>-13.4</v>
          </cell>
          <cell r="BO2866">
            <v>3.9</v>
          </cell>
          <cell r="BP2866">
            <v>61.4</v>
          </cell>
          <cell r="BQ2866">
            <v>0.5</v>
          </cell>
          <cell r="BR2866">
            <v>19.399999999999999</v>
          </cell>
          <cell r="BS2866">
            <v>2.7</v>
          </cell>
          <cell r="BT2866">
            <v>0.22</v>
          </cell>
          <cell r="BU2866">
            <v>0.14000000000000001</v>
          </cell>
          <cell r="BV2866">
            <v>0.53</v>
          </cell>
          <cell r="BW2866">
            <v>9.8000000000000007</v>
          </cell>
          <cell r="BX2866">
            <v>5.3</v>
          </cell>
          <cell r="CR2866">
            <v>99.99</v>
          </cell>
          <cell r="CT2866">
            <v>61.406140614061407</v>
          </cell>
          <cell r="CU2866">
            <v>0.50005000500050001</v>
          </cell>
          <cell r="CV2866">
            <v>19.401940194019399</v>
          </cell>
          <cell r="CW2866">
            <v>2.7002700270027002</v>
          </cell>
          <cell r="CX2866">
            <v>0.22002200220022003</v>
          </cell>
          <cell r="CY2866">
            <v>0.14001400140014003</v>
          </cell>
          <cell r="CZ2866">
            <v>0.53005300530053001</v>
          </cell>
          <cell r="DA2866">
            <v>9.8009800980098021</v>
          </cell>
          <cell r="DB2866">
            <v>5.3005300530053008</v>
          </cell>
          <cell r="DC2866">
            <v>0</v>
          </cell>
          <cell r="DD2866">
            <v>0</v>
          </cell>
          <cell r="DE2866">
            <v>4.9295774647887328E-2</v>
          </cell>
          <cell r="DF2866">
            <v>0.12861201303123052</v>
          </cell>
          <cell r="DH2866">
            <v>0.32653061224489793</v>
          </cell>
          <cell r="DJ2866">
            <v>1.3207547169811323E-2</v>
          </cell>
          <cell r="EA2866">
            <v>7.14</v>
          </cell>
        </row>
        <row r="2867">
          <cell r="D2867" t="str">
            <v>A1</v>
          </cell>
          <cell r="E2867" t="str">
            <v>Andujar et al 2008 Chem geol</v>
          </cell>
          <cell r="F2867" t="str">
            <v>27b</v>
          </cell>
          <cell r="G2867" t="str">
            <v>Gl(93),Mag(&lt;0.5),Bt(3),Tit(&lt;0.5),Cpx(1),Fsp(3),Ap(trace)</v>
          </cell>
          <cell r="J2867">
            <v>750</v>
          </cell>
          <cell r="K2867">
            <v>1023</v>
          </cell>
          <cell r="L2867">
            <v>9.7751710654936463</v>
          </cell>
          <cell r="M2867">
            <v>0.2</v>
          </cell>
          <cell r="O2867">
            <v>0.1753309330573318</v>
          </cell>
          <cell r="P2867">
            <v>0.26885248732805445</v>
          </cell>
          <cell r="Q2867">
            <v>0.28836170688045565</v>
          </cell>
          <cell r="R2867">
            <v>45.286738565161059</v>
          </cell>
          <cell r="T2867">
            <v>46.1</v>
          </cell>
          <cell r="U2867">
            <v>3.8</v>
          </cell>
          <cell r="V2867">
            <v>7.0612761064005918</v>
          </cell>
          <cell r="W2867">
            <v>11.045410337707906</v>
          </cell>
          <cell r="X2867">
            <v>18.899999999999999</v>
          </cell>
          <cell r="Y2867">
            <v>4.2300000000000004</v>
          </cell>
          <cell r="AB2867">
            <v>3.9</v>
          </cell>
          <cell r="AC2867">
            <v>1.8</v>
          </cell>
          <cell r="AD2867">
            <v>16.7</v>
          </cell>
          <cell r="AF2867">
            <v>3.8</v>
          </cell>
          <cell r="AG2867">
            <v>0.03</v>
          </cell>
          <cell r="AJ2867">
            <v>98.46668644410849</v>
          </cell>
          <cell r="AK2867">
            <v>1.8042150547454017</v>
          </cell>
          <cell r="AL2867">
            <v>0.1753309330573318</v>
          </cell>
          <cell r="AM2867">
            <v>0.1753309330573318</v>
          </cell>
          <cell r="AN2867">
            <v>0</v>
          </cell>
          <cell r="AO2867">
            <v>0.25709066649031698</v>
          </cell>
          <cell r="AP2867">
            <v>0.36153026796713683</v>
          </cell>
          <cell r="AQ2867">
            <v>0.61862093445745381</v>
          </cell>
          <cell r="AR2867">
            <v>0.124503961178622</v>
          </cell>
          <cell r="AS2867">
            <v>0</v>
          </cell>
          <cell r="AT2867">
            <v>0.2274749952089572</v>
          </cell>
          <cell r="AU2867">
            <v>5.9672042290289655E-2</v>
          </cell>
          <cell r="AV2867">
            <v>0.70032244766624641</v>
          </cell>
          <cell r="AW2867">
            <v>0.28836170688045565</v>
          </cell>
          <cell r="AX2867">
            <v>1.4979245152417367E-3</v>
          </cell>
          <cell r="AY2867">
            <v>45.286738565161059</v>
          </cell>
          <cell r="AZ2867">
            <v>14.709796426586566</v>
          </cell>
          <cell r="BA2867">
            <v>23.378554811972876</v>
          </cell>
          <cell r="BB2867">
            <v>53.56009448116167</v>
          </cell>
          <cell r="BC2867">
            <v>15.036956022071937</v>
          </cell>
          <cell r="BD2867">
            <v>31.402949496766386</v>
          </cell>
          <cell r="BE2867">
            <v>0.26885248732805445</v>
          </cell>
          <cell r="BG2867">
            <v>-13.9</v>
          </cell>
          <cell r="BO2867">
            <v>5.4</v>
          </cell>
          <cell r="BP2867">
            <v>61</v>
          </cell>
          <cell r="BQ2867">
            <v>0.4</v>
          </cell>
          <cell r="BR2867">
            <v>20.7</v>
          </cell>
          <cell r="BS2867">
            <v>2.5</v>
          </cell>
          <cell r="BT2867">
            <v>0.25</v>
          </cell>
          <cell r="BU2867">
            <v>0.08</v>
          </cell>
          <cell r="BV2867">
            <v>0.32</v>
          </cell>
          <cell r="BW2867">
            <v>10.6</v>
          </cell>
          <cell r="BX2867">
            <v>4.0999999999999996</v>
          </cell>
          <cell r="CR2867">
            <v>99.95</v>
          </cell>
          <cell r="CT2867">
            <v>61.030515257628814</v>
          </cell>
          <cell r="CU2867">
            <v>0.40020010005002504</v>
          </cell>
          <cell r="CV2867">
            <v>20.710355177588795</v>
          </cell>
          <cell r="CW2867">
            <v>2.5012506253126565</v>
          </cell>
          <cell r="CX2867">
            <v>0.25012506253126565</v>
          </cell>
          <cell r="CY2867">
            <v>8.0040020010005E-2</v>
          </cell>
          <cell r="CZ2867">
            <v>0.32016008004002</v>
          </cell>
          <cell r="DA2867">
            <v>10.605302651325664</v>
          </cell>
          <cell r="DB2867">
            <v>4.1020510255127558</v>
          </cell>
          <cell r="DC2867">
            <v>0</v>
          </cell>
          <cell r="DD2867">
            <v>0</v>
          </cell>
          <cell r="DE2867">
            <v>3.1007751937984492E-2</v>
          </cell>
          <cell r="DF2867">
            <v>9.4989699683532422E-2</v>
          </cell>
          <cell r="DH2867">
            <v>0.35849056603773582</v>
          </cell>
          <cell r="EA2867">
            <v>10.574999999999999</v>
          </cell>
        </row>
        <row r="2868">
          <cell r="D2868" t="str">
            <v>A1</v>
          </cell>
          <cell r="E2868" t="str">
            <v>Andujar et al 2008 Chem geol</v>
          </cell>
          <cell r="F2868" t="str">
            <v>28b</v>
          </cell>
          <cell r="G2868" t="str">
            <v>Gl(83),Mag(1),Bt(1),Tit(&lt;0.5),Cpx(1),Fsp(14),Ha(trace),Ap(trace)</v>
          </cell>
          <cell r="J2868">
            <v>800</v>
          </cell>
          <cell r="K2868">
            <v>1073</v>
          </cell>
          <cell r="L2868">
            <v>9.3196644920782852</v>
          </cell>
          <cell r="M2868">
            <v>0.1</v>
          </cell>
          <cell r="O2868">
            <v>0.17061660992444361</v>
          </cell>
          <cell r="P2868">
            <v>0.47614812334543627</v>
          </cell>
          <cell r="Q2868">
            <v>0.31753032725757585</v>
          </cell>
          <cell r="R2868">
            <v>41.884479210691936</v>
          </cell>
          <cell r="T2868">
            <v>47.4</v>
          </cell>
          <cell r="U2868">
            <v>3.8</v>
          </cell>
          <cell r="V2868">
            <v>9.3741068753936041</v>
          </cell>
          <cell r="W2868">
            <v>4.4727398493953245</v>
          </cell>
          <cell r="X2868">
            <v>14.9</v>
          </cell>
          <cell r="Y2868">
            <v>3.61</v>
          </cell>
          <cell r="AB2868">
            <v>7.6</v>
          </cell>
          <cell r="AC2868">
            <v>1.3</v>
          </cell>
          <cell r="AD2868">
            <v>16</v>
          </cell>
          <cell r="AF2868">
            <v>4.3</v>
          </cell>
          <cell r="AG2868">
            <v>0.05</v>
          </cell>
          <cell r="AJ2868">
            <v>97.906846724788906</v>
          </cell>
          <cell r="AK2868">
            <v>1.8052131277296222</v>
          </cell>
          <cell r="AL2868">
            <v>0.17061660992444361</v>
          </cell>
          <cell r="AM2868">
            <v>0.17061660992444361</v>
          </cell>
          <cell r="AN2868">
            <v>0</v>
          </cell>
          <cell r="AO2868">
            <v>0.33212057557479469</v>
          </cell>
          <cell r="AP2868">
            <v>0.14246205731151268</v>
          </cell>
          <cell r="AQ2868">
            <v>0.47458263288630737</v>
          </cell>
          <cell r="AR2868">
            <v>0.10339814990558757</v>
          </cell>
          <cell r="AS2868">
            <v>0</v>
          </cell>
          <cell r="AT2868">
            <v>0.43136550634171089</v>
          </cell>
          <cell r="AU2868">
            <v>4.1937690821760271E-2</v>
          </cell>
          <cell r="AV2868">
            <v>0.65292654162090935</v>
          </cell>
          <cell r="AW2868">
            <v>0.31753032725757585</v>
          </cell>
          <cell r="AX2868">
            <v>2.4294135120820457E-3</v>
          </cell>
          <cell r="AY2868">
            <v>41.884479210691936</v>
          </cell>
          <cell r="AZ2868">
            <v>27.671596161071715</v>
          </cell>
          <cell r="BA2868">
            <v>9.138775493738283</v>
          </cell>
          <cell r="BB2868">
            <v>54.979917755910002</v>
          </cell>
          <cell r="BC2868">
            <v>31.395554272960503</v>
          </cell>
          <cell r="BD2868">
            <v>13.62452797112948</v>
          </cell>
          <cell r="BE2868">
            <v>0.47614812334543627</v>
          </cell>
          <cell r="BG2868">
            <v>-12.8</v>
          </cell>
          <cell r="BO2868">
            <v>3</v>
          </cell>
          <cell r="BP2868">
            <v>60.1</v>
          </cell>
          <cell r="BQ2868">
            <v>0.7</v>
          </cell>
          <cell r="BR2868">
            <v>19.8</v>
          </cell>
          <cell r="BS2868">
            <v>3.2</v>
          </cell>
          <cell r="BT2868">
            <v>0.28999999999999998</v>
          </cell>
          <cell r="BU2868">
            <v>0.21</v>
          </cell>
          <cell r="BV2868">
            <v>0.36</v>
          </cell>
          <cell r="BW2868">
            <v>10.8</v>
          </cell>
          <cell r="BX2868">
            <v>4.5</v>
          </cell>
          <cell r="CR2868">
            <v>99.96</v>
          </cell>
          <cell r="CT2868">
            <v>60.124049619847938</v>
          </cell>
          <cell r="CU2868">
            <v>0.70028011204481788</v>
          </cell>
          <cell r="CV2868">
            <v>19.807923169267706</v>
          </cell>
          <cell r="CW2868">
            <v>3.2012805122048817</v>
          </cell>
          <cell r="CX2868">
            <v>0.29011604641856736</v>
          </cell>
          <cell r="CY2868">
            <v>0.21008403361344538</v>
          </cell>
          <cell r="CZ2868">
            <v>0.36014405762304919</v>
          </cell>
          <cell r="DA2868">
            <v>10.804321728691477</v>
          </cell>
          <cell r="DB2868">
            <v>4.5018007202881147</v>
          </cell>
          <cell r="DC2868">
            <v>0</v>
          </cell>
          <cell r="DD2868">
            <v>0</v>
          </cell>
          <cell r="DE2868">
            <v>6.1583577712609978E-2</v>
          </cell>
          <cell r="DF2868">
            <v>0.15203149407715344</v>
          </cell>
          <cell r="DH2868">
            <v>0.39814814814814808</v>
          </cell>
          <cell r="DJ2868">
            <v>1.1111111111111112E-2</v>
          </cell>
          <cell r="EA2868">
            <v>5.1571428571428575</v>
          </cell>
        </row>
        <row r="2869">
          <cell r="D2869" t="str">
            <v>A</v>
          </cell>
          <cell r="E2869" t="str">
            <v>Almeev et al 2007  The effect of H2O on olivine crystallization in MORB: experimental calibration at 200 MPa American Mineralogist, v, 92 , 670-674.</v>
          </cell>
          <cell r="F2869" t="str">
            <v>#146</v>
          </cell>
          <cell r="G2869">
            <v>1.5</v>
          </cell>
          <cell r="J2869">
            <v>1175</v>
          </cell>
          <cell r="K2869">
            <v>1448</v>
          </cell>
          <cell r="L2869">
            <v>6.9060773480662982</v>
          </cell>
          <cell r="M2869">
            <v>0.20469999999999999</v>
          </cell>
          <cell r="O2869">
            <v>0.13042058463448369</v>
          </cell>
          <cell r="P2869">
            <v>0.79352810814001129</v>
          </cell>
          <cell r="Q2869">
            <v>4.3856859079086881E-2</v>
          </cell>
          <cell r="R2869">
            <v>38.786685747842498</v>
          </cell>
          <cell r="T2869">
            <v>50.42</v>
          </cell>
          <cell r="U2869">
            <v>6.72</v>
          </cell>
          <cell r="V2869">
            <v>0</v>
          </cell>
          <cell r="W2869">
            <v>7.21</v>
          </cell>
          <cell r="X2869">
            <v>7.21</v>
          </cell>
          <cell r="Y2869">
            <v>0.62</v>
          </cell>
          <cell r="AB2869">
            <v>15.55</v>
          </cell>
          <cell r="AC2869">
            <v>0.19</v>
          </cell>
          <cell r="AD2869">
            <v>17.27</v>
          </cell>
          <cell r="AF2869">
            <v>0.61</v>
          </cell>
          <cell r="AG2869">
            <v>0.01</v>
          </cell>
          <cell r="AJ2869">
            <v>98.6</v>
          </cell>
          <cell r="AK2869">
            <v>1.8695794153655163</v>
          </cell>
          <cell r="AL2869">
            <v>0.29376355813668198</v>
          </cell>
          <cell r="AM2869">
            <v>0.13042058463448369</v>
          </cell>
          <cell r="AN2869">
            <v>0.16334297350219829</v>
          </cell>
          <cell r="AO2869">
            <v>0</v>
          </cell>
          <cell r="AP2869">
            <v>0.22358968938432908</v>
          </cell>
          <cell r="AQ2869">
            <v>0.22358968938432908</v>
          </cell>
          <cell r="AR2869">
            <v>1.7289729174303707E-2</v>
          </cell>
          <cell r="AS2869">
            <v>0</v>
          </cell>
          <cell r="AT2869">
            <v>0.85931649881463501</v>
          </cell>
          <cell r="AU2869">
            <v>5.9676823348014368E-3</v>
          </cell>
          <cell r="AV2869">
            <v>0.68616350101623202</v>
          </cell>
          <cell r="AW2869">
            <v>4.3856859079086881E-2</v>
          </cell>
          <cell r="AX2869">
            <v>4.7306669441369307E-4</v>
          </cell>
          <cell r="AY2869">
            <v>38.786685747842498</v>
          </cell>
          <cell r="AZ2869">
            <v>48.574485451494539</v>
          </cell>
          <cell r="BA2869">
            <v>12.638828800662971</v>
          </cell>
          <cell r="BB2869">
            <v>40.774036802260433</v>
          </cell>
          <cell r="BC2869">
            <v>44.135924253491808</v>
          </cell>
          <cell r="BD2869">
            <v>15.090038944247755</v>
          </cell>
          <cell r="BE2869">
            <v>0.79352810814001129</v>
          </cell>
          <cell r="BG2869">
            <v>-7.21</v>
          </cell>
          <cell r="BO2869">
            <v>0.49</v>
          </cell>
          <cell r="BP2869">
            <v>50.1</v>
          </cell>
          <cell r="BQ2869">
            <v>1.54</v>
          </cell>
          <cell r="BR2869">
            <v>14.78</v>
          </cell>
          <cell r="BS2869">
            <v>11.35</v>
          </cell>
          <cell r="BT2869">
            <v>0.23</v>
          </cell>
          <cell r="BU2869">
            <v>7.52</v>
          </cell>
          <cell r="BV2869">
            <v>11.49</v>
          </cell>
          <cell r="BW2869">
            <v>2.4</v>
          </cell>
          <cell r="BX2869">
            <v>0.09</v>
          </cell>
          <cell r="CR2869">
            <v>99.5</v>
          </cell>
          <cell r="CT2869">
            <v>50.35175879396985</v>
          </cell>
          <cell r="CU2869">
            <v>1.5477386934673367</v>
          </cell>
          <cell r="CV2869">
            <v>14.85427135678392</v>
          </cell>
          <cell r="CW2869">
            <v>11.407035175879397</v>
          </cell>
          <cell r="CX2869">
            <v>0.23115577889447236</v>
          </cell>
          <cell r="CY2869">
            <v>7.557788944723618</v>
          </cell>
          <cell r="CZ2869">
            <v>11.547738693467336</v>
          </cell>
          <cell r="DA2869">
            <v>2.4120603015075375</v>
          </cell>
          <cell r="DB2869">
            <v>9.0452261306532666E-2</v>
          </cell>
          <cell r="DC2869">
            <v>0</v>
          </cell>
          <cell r="DD2869">
            <v>0</v>
          </cell>
          <cell r="DE2869">
            <v>0.39851616322204558</v>
          </cell>
          <cell r="DF2869">
            <v>0.86469863754094367</v>
          </cell>
          <cell r="DH2869">
            <v>0.25416666666666665</v>
          </cell>
          <cell r="EA2869">
            <v>0.40259740259740256</v>
          </cell>
        </row>
        <row r="2870">
          <cell r="D2870" t="str">
            <v>A</v>
          </cell>
          <cell r="E2870" t="str">
            <v>Almeev et al 2007  The effect of H2O on olivine crystallization in MORB: experimental calibration at 200 MPa American Mineralogist, v, 92 , 670-674.</v>
          </cell>
          <cell r="F2870" t="str">
            <v>#62</v>
          </cell>
          <cell r="G2870">
            <v>1.5</v>
          </cell>
          <cell r="J2870">
            <v>1170</v>
          </cell>
          <cell r="K2870">
            <v>1443</v>
          </cell>
          <cell r="L2870">
            <v>6.9300069300069298</v>
          </cell>
          <cell r="M2870">
            <v>0.20369999999999999</v>
          </cell>
          <cell r="O2870">
            <v>0.10453310377748282</v>
          </cell>
          <cell r="P2870">
            <v>0.7914937180986148</v>
          </cell>
          <cell r="Q2870">
            <v>5.8211275193125363E-2</v>
          </cell>
          <cell r="R2870">
            <v>36.239407460548819</v>
          </cell>
          <cell r="T2870">
            <v>51.14</v>
          </cell>
          <cell r="U2870">
            <v>5.31</v>
          </cell>
          <cell r="V2870">
            <v>9.0929018091507011E-2</v>
          </cell>
          <cell r="W2870">
            <v>7.5788553747591694</v>
          </cell>
          <cell r="X2870">
            <v>7.68</v>
          </cell>
          <cell r="Y2870">
            <v>0.61</v>
          </cell>
          <cell r="AB2870">
            <v>16.36</v>
          </cell>
          <cell r="AC2870">
            <v>0.15</v>
          </cell>
          <cell r="AD2870">
            <v>16.34</v>
          </cell>
          <cell r="AF2870">
            <v>0.81</v>
          </cell>
          <cell r="AG2870">
            <v>0.04</v>
          </cell>
          <cell r="AJ2870">
            <v>98.429784392850706</v>
          </cell>
          <cell r="AK2870">
            <v>1.8954668962225172</v>
          </cell>
          <cell r="AL2870">
            <v>0.23202649083578297</v>
          </cell>
          <cell r="AM2870">
            <v>0.10453310377748282</v>
          </cell>
          <cell r="AN2870">
            <v>0.12749338705830016</v>
          </cell>
          <cell r="AO2870">
            <v>3.1352611531509922E-3</v>
          </cell>
          <cell r="AP2870">
            <v>0.23492786478029981</v>
          </cell>
          <cell r="AQ2870">
            <v>0.2380631259334508</v>
          </cell>
          <cell r="AR2870">
            <v>1.7003594524037612E-2</v>
          </cell>
          <cell r="AS2870">
            <v>0</v>
          </cell>
          <cell r="AT2870">
            <v>0.90369204692050087</v>
          </cell>
          <cell r="AU2870">
            <v>4.709315199882394E-3</v>
          </cell>
          <cell r="AV2870">
            <v>0.64893579688178737</v>
          </cell>
          <cell r="AW2870">
            <v>5.8211275193125363E-2</v>
          </cell>
          <cell r="AX2870">
            <v>1.8914582889152558E-3</v>
          </cell>
          <cell r="AY2870">
            <v>36.239407460548819</v>
          </cell>
          <cell r="AZ2870">
            <v>50.466108457221026</v>
          </cell>
          <cell r="BA2870">
            <v>13.119397414226603</v>
          </cell>
          <cell r="BB2870">
            <v>38.243574857282439</v>
          </cell>
          <cell r="BC2870">
            <v>46.032036403872787</v>
          </cell>
          <cell r="BD2870">
            <v>15.724388738844777</v>
          </cell>
          <cell r="BE2870">
            <v>0.7914937180986148</v>
          </cell>
          <cell r="BG2870">
            <v>-6.56</v>
          </cell>
          <cell r="BO2870">
            <v>0.83</v>
          </cell>
          <cell r="BP2870">
            <v>50.4</v>
          </cell>
          <cell r="BQ2870">
            <v>1.19</v>
          </cell>
          <cell r="BR2870">
            <v>15.76</v>
          </cell>
          <cell r="BS2870">
            <v>9.52</v>
          </cell>
          <cell r="BT2870">
            <v>0.18</v>
          </cell>
          <cell r="BU2870">
            <v>7.98</v>
          </cell>
          <cell r="BV2870">
            <v>12.2</v>
          </cell>
          <cell r="BW2870">
            <v>2.2999999999999998</v>
          </cell>
          <cell r="BX2870">
            <v>7.0000000000000007E-2</v>
          </cell>
          <cell r="CR2870">
            <v>99.6</v>
          </cell>
          <cell r="CT2870">
            <v>50.602409638554221</v>
          </cell>
          <cell r="CU2870">
            <v>1.1947791164658634</v>
          </cell>
          <cell r="CV2870">
            <v>15.823293172690763</v>
          </cell>
          <cell r="CW2870">
            <v>9.5582329317269075</v>
          </cell>
          <cell r="CX2870">
            <v>0.18072289156626506</v>
          </cell>
          <cell r="CY2870">
            <v>8.0120481927710845</v>
          </cell>
          <cell r="CZ2870">
            <v>12.248995983935743</v>
          </cell>
          <cell r="DA2870">
            <v>2.3092369477911645</v>
          </cell>
          <cell r="DB2870">
            <v>7.0281124497991981E-2</v>
          </cell>
          <cell r="DC2870">
            <v>0</v>
          </cell>
          <cell r="DD2870">
            <v>0</v>
          </cell>
          <cell r="DE2870">
            <v>0.45600000000000002</v>
          </cell>
          <cell r="DF2870">
            <v>0.80759345663569237</v>
          </cell>
          <cell r="DH2870">
            <v>0.35217391304347834</v>
          </cell>
          <cell r="DJ2870">
            <v>0.5714285714285714</v>
          </cell>
          <cell r="EA2870">
            <v>0.51260504201680679</v>
          </cell>
        </row>
        <row r="2872">
          <cell r="E2872" t="str">
            <v>TERRESTRIAL PARTITIONING</v>
          </cell>
        </row>
        <row r="2874">
          <cell r="D2874" t="str">
            <v>y</v>
          </cell>
          <cell r="E2874" t="str">
            <v>Yaxley &amp; Sobolev 2007 CMP</v>
          </cell>
          <cell r="F2874" t="str">
            <v>C-1844</v>
          </cell>
          <cell r="J2874">
            <v>1400</v>
          </cell>
          <cell r="K2874">
            <v>1673</v>
          </cell>
          <cell r="L2874">
            <v>5.9772863120143453</v>
          </cell>
          <cell r="M2874">
            <v>3.5</v>
          </cell>
          <cell r="O2874">
            <v>0.1749755016606187</v>
          </cell>
          <cell r="P2874">
            <v>0.77154720016148082</v>
          </cell>
          <cell r="Q2874">
            <v>0.20974811532877177</v>
          </cell>
          <cell r="R2874">
            <v>42.770174391729938</v>
          </cell>
          <cell r="T2874">
            <v>50.95</v>
          </cell>
          <cell r="U2874">
            <v>16.68</v>
          </cell>
          <cell r="V2874">
            <v>0</v>
          </cell>
          <cell r="W2874">
            <v>5.44</v>
          </cell>
          <cell r="X2874">
            <v>5.44</v>
          </cell>
          <cell r="Y2874">
            <v>0.35</v>
          </cell>
          <cell r="Z2874">
            <v>0.02</v>
          </cell>
          <cell r="AB2874">
            <v>10.31</v>
          </cell>
          <cell r="AC2874">
            <v>0.12</v>
          </cell>
          <cell r="AD2874">
            <v>13.89</v>
          </cell>
          <cell r="AE2874">
            <v>0.01</v>
          </cell>
          <cell r="AF2874">
            <v>3.02</v>
          </cell>
          <cell r="AG2874">
            <v>0.01</v>
          </cell>
          <cell r="AJ2874">
            <v>100.8</v>
          </cell>
          <cell r="AK2874">
            <v>1.8250244983393813</v>
          </cell>
          <cell r="AL2874">
            <v>0.7043818015735015</v>
          </cell>
          <cell r="AM2874">
            <v>0.1749755016606187</v>
          </cell>
          <cell r="AN2874">
            <v>0.52940629991288279</v>
          </cell>
          <cell r="AO2874">
            <v>0</v>
          </cell>
          <cell r="AP2874">
            <v>0.16296668879387971</v>
          </cell>
          <cell r="AQ2874">
            <v>0.16296668879387971</v>
          </cell>
          <cell r="AR2874">
            <v>9.4286166679951253E-3</v>
          </cell>
          <cell r="AS2874">
            <v>5.6635139870529099E-4</v>
          </cell>
          <cell r="AT2874">
            <v>0.55038280356984681</v>
          </cell>
          <cell r="AU2874">
            <v>3.6409672807095439E-3</v>
          </cell>
          <cell r="AV2874">
            <v>0.53311506485247295</v>
          </cell>
          <cell r="AW2874">
            <v>0.20974811532877177</v>
          </cell>
          <cell r="AX2874">
            <v>4.5698906385975774E-4</v>
          </cell>
          <cell r="AY2874">
            <v>42.770174391729938</v>
          </cell>
          <cell r="AZ2874">
            <v>44.155511713790574</v>
          </cell>
          <cell r="BA2874">
            <v>13.074313894479483</v>
          </cell>
          <cell r="BB2874">
            <v>44.652477677063956</v>
          </cell>
          <cell r="BC2874">
            <v>39.844872440926459</v>
          </cell>
          <cell r="BD2874">
            <v>15.502649882009592</v>
          </cell>
          <cell r="BE2874">
            <v>0.77154720016148082</v>
          </cell>
          <cell r="BH2874" t="str">
            <v>graphite</v>
          </cell>
          <cell r="BM2874">
            <v>0</v>
          </cell>
          <cell r="BO2874">
            <v>0</v>
          </cell>
          <cell r="BP2874">
            <v>61.92</v>
          </cell>
          <cell r="BQ2874">
            <v>0.65</v>
          </cell>
          <cell r="BR2874">
            <v>17.7</v>
          </cell>
          <cell r="BS2874">
            <v>5.04</v>
          </cell>
          <cell r="BU2874">
            <v>2.83</v>
          </cell>
          <cell r="BV2874">
            <v>7.02</v>
          </cell>
          <cell r="BW2874">
            <v>4.05</v>
          </cell>
          <cell r="BX2874">
            <v>0.19</v>
          </cell>
          <cell r="CR2874">
            <v>99.4</v>
          </cell>
          <cell r="CT2874">
            <v>62.293762575452718</v>
          </cell>
          <cell r="CU2874">
            <v>0.65392354124748486</v>
          </cell>
          <cell r="CV2874">
            <v>17.806841046277665</v>
          </cell>
          <cell r="CW2874">
            <v>5.070422535211268</v>
          </cell>
          <cell r="CX2874">
            <v>0</v>
          </cell>
          <cell r="CY2874">
            <v>2.8470824949698188</v>
          </cell>
          <cell r="CZ2874">
            <v>7.0623742454728369</v>
          </cell>
          <cell r="DA2874">
            <v>4.0744466800804826</v>
          </cell>
          <cell r="DB2874">
            <v>0.19114688128772636</v>
          </cell>
          <cell r="DC2874">
            <v>0</v>
          </cell>
          <cell r="DD2874">
            <v>0</v>
          </cell>
          <cell r="DE2874">
            <v>0.35959339263024137</v>
          </cell>
          <cell r="DF2874">
            <v>0.25478413869577538</v>
          </cell>
          <cell r="DH2874">
            <v>0.74567901234567902</v>
          </cell>
          <cell r="DJ2874">
            <v>5.2631578947368418E-2</v>
          </cell>
          <cell r="EA2874">
            <v>0.53846153846153844</v>
          </cell>
        </row>
        <row r="2875">
          <cell r="D2875" t="str">
            <v>y</v>
          </cell>
          <cell r="E2875" t="str">
            <v>Yaxley &amp; Sobolev 2007 CMP</v>
          </cell>
          <cell r="F2875" t="str">
            <v>C-1856</v>
          </cell>
          <cell r="J2875">
            <v>1350</v>
          </cell>
          <cell r="K2875">
            <v>1623</v>
          </cell>
          <cell r="L2875">
            <v>6.1614294516327792</v>
          </cell>
          <cell r="M2875">
            <v>3.5</v>
          </cell>
          <cell r="O2875">
            <v>0.15866822423852334</v>
          </cell>
          <cell r="P2875">
            <v>0.75447236228771031</v>
          </cell>
          <cell r="Q2875">
            <v>0.25077415854927054</v>
          </cell>
          <cell r="R2875">
            <v>43.680728949777787</v>
          </cell>
          <cell r="T2875">
            <v>51.68</v>
          </cell>
          <cell r="U2875">
            <v>17.5</v>
          </cell>
          <cell r="V2875">
            <v>0</v>
          </cell>
          <cell r="W2875">
            <v>5.37</v>
          </cell>
          <cell r="X2875">
            <v>5.37</v>
          </cell>
          <cell r="Y2875">
            <v>0.41</v>
          </cell>
          <cell r="Z2875">
            <v>0.01</v>
          </cell>
          <cell r="AB2875">
            <v>9.26</v>
          </cell>
          <cell r="AC2875">
            <v>0.12</v>
          </cell>
          <cell r="AD2875">
            <v>13.24</v>
          </cell>
          <cell r="AE2875">
            <v>0.01</v>
          </cell>
          <cell r="AF2875">
            <v>3.63</v>
          </cell>
          <cell r="AG2875">
            <v>0.01</v>
          </cell>
          <cell r="AJ2875">
            <v>101.24</v>
          </cell>
          <cell r="AK2875">
            <v>1.8413317757614767</v>
          </cell>
          <cell r="AL2875">
            <v>0.73508093986581935</v>
          </cell>
          <cell r="AM2875">
            <v>0.15866822423852334</v>
          </cell>
          <cell r="AN2875">
            <v>0.57641271562729601</v>
          </cell>
          <cell r="AO2875">
            <v>0</v>
          </cell>
          <cell r="AP2875">
            <v>0.16001447099046792</v>
          </cell>
          <cell r="AQ2875">
            <v>0.16001447099046792</v>
          </cell>
          <cell r="AR2875">
            <v>1.0986233475439965E-2</v>
          </cell>
          <cell r="AS2875">
            <v>2.8167027274577261E-4</v>
          </cell>
          <cell r="AT2875">
            <v>0.49170226640580661</v>
          </cell>
          <cell r="AU2875">
            <v>3.6216110681826074E-3</v>
          </cell>
          <cell r="AV2875">
            <v>0.50546574249610876</v>
          </cell>
          <cell r="AW2875">
            <v>0.25077415854927054</v>
          </cell>
          <cell r="AX2875">
            <v>4.5455960576233932E-4</v>
          </cell>
          <cell r="AY2875">
            <v>43.680728949777787</v>
          </cell>
          <cell r="AZ2875">
            <v>42.491333471583005</v>
          </cell>
          <cell r="BA2875">
            <v>13.827937578639204</v>
          </cell>
          <cell r="BB2875">
            <v>45.447443404711571</v>
          </cell>
          <cell r="BC2875">
            <v>38.212277091141715</v>
          </cell>
          <cell r="BD2875">
            <v>16.340279504146693</v>
          </cell>
          <cell r="BE2875">
            <v>0.75447236228771031</v>
          </cell>
          <cell r="BH2875" t="str">
            <v>graphite</v>
          </cell>
        </row>
        <row r="2876">
          <cell r="D2876" t="str">
            <v>y</v>
          </cell>
          <cell r="E2876" t="str">
            <v>Yaxley &amp; Sobolev 2007 CMP</v>
          </cell>
          <cell r="F2876" t="str">
            <v>C-1860</v>
          </cell>
          <cell r="J2876">
            <v>1425</v>
          </cell>
          <cell r="K2876">
            <v>1698</v>
          </cell>
          <cell r="L2876">
            <v>5.8892815076560661</v>
          </cell>
          <cell r="M2876">
            <v>3.5</v>
          </cell>
          <cell r="O2876">
            <v>0.18048890182738631</v>
          </cell>
          <cell r="P2876">
            <v>0.78998694947582782</v>
          </cell>
          <cell r="Q2876">
            <v>0.20679607714494799</v>
          </cell>
          <cell r="R2876">
            <v>42.025414593799226</v>
          </cell>
          <cell r="T2876">
            <v>51.18</v>
          </cell>
          <cell r="U2876">
            <v>16.32</v>
          </cell>
          <cell r="V2876">
            <v>0</v>
          </cell>
          <cell r="W2876">
            <v>5.23</v>
          </cell>
          <cell r="X2876">
            <v>5.23</v>
          </cell>
          <cell r="Y2876">
            <v>0.28999999999999998</v>
          </cell>
          <cell r="Z2876">
            <v>0.02</v>
          </cell>
          <cell r="AB2876">
            <v>11.04</v>
          </cell>
          <cell r="AC2876">
            <v>0.13</v>
          </cell>
          <cell r="AD2876">
            <v>14.09</v>
          </cell>
          <cell r="AE2876">
            <v>0.01</v>
          </cell>
          <cell r="AF2876">
            <v>3</v>
          </cell>
          <cell r="AJ2876">
            <v>101.31</v>
          </cell>
          <cell r="AK2876">
            <v>1.8195110981726137</v>
          </cell>
          <cell r="AL2876">
            <v>0.68400952940527793</v>
          </cell>
          <cell r="AM2876">
            <v>0.18048890182738631</v>
          </cell>
          <cell r="AN2876">
            <v>0.50352062757789162</v>
          </cell>
          <cell r="AO2876">
            <v>0</v>
          </cell>
          <cell r="AP2876">
            <v>0.15550041334335055</v>
          </cell>
          <cell r="AQ2876">
            <v>0.15550041334335055</v>
          </cell>
          <cell r="AR2876">
            <v>7.7536795818595487E-3</v>
          </cell>
          <cell r="AS2876">
            <v>5.6210298879963883E-4</v>
          </cell>
          <cell r="AT2876">
            <v>0.58493173101737661</v>
          </cell>
          <cell r="AU2876">
            <v>3.9147929681603274E-3</v>
          </cell>
          <cell r="AV2876">
            <v>0.53673463341416472</v>
          </cell>
          <cell r="AW2876">
            <v>0.20679607714494799</v>
          </cell>
          <cell r="AX2876">
            <v>0</v>
          </cell>
          <cell r="AY2876">
            <v>42.025414593799226</v>
          </cell>
          <cell r="AZ2876">
            <v>45.799165872170398</v>
          </cell>
          <cell r="BA2876">
            <v>12.175419534030379</v>
          </cell>
          <cell r="BB2876">
            <v>44.033546289965784</v>
          </cell>
          <cell r="BC2876">
            <v>41.477464737515078</v>
          </cell>
          <cell r="BD2876">
            <v>14.488988972519126</v>
          </cell>
          <cell r="BE2876">
            <v>0.78998694947582782</v>
          </cell>
          <cell r="BH2876" t="str">
            <v>graphite</v>
          </cell>
          <cell r="BM2876">
            <v>0</v>
          </cell>
          <cell r="BO2876">
            <v>0</v>
          </cell>
          <cell r="BP2876">
            <v>57.69</v>
          </cell>
          <cell r="BQ2876">
            <v>0.7</v>
          </cell>
          <cell r="BR2876">
            <v>18.190000000000001</v>
          </cell>
          <cell r="BS2876">
            <v>6.03</v>
          </cell>
          <cell r="BT2876">
            <v>0.08</v>
          </cell>
          <cell r="BU2876">
            <v>3.61</v>
          </cell>
          <cell r="BV2876">
            <v>7.85</v>
          </cell>
          <cell r="BW2876">
            <v>3.4</v>
          </cell>
          <cell r="BX2876">
            <v>0.14000000000000001</v>
          </cell>
          <cell r="CR2876">
            <v>97.69</v>
          </cell>
          <cell r="CT2876">
            <v>59.054150885453986</v>
          </cell>
          <cell r="CU2876">
            <v>0.7165523595045552</v>
          </cell>
          <cell r="CV2876">
            <v>18.6201248848398</v>
          </cell>
          <cell r="CW2876">
            <v>6.1725867540178116</v>
          </cell>
          <cell r="CX2876">
            <v>8.1891698229092022E-2</v>
          </cell>
          <cell r="CY2876">
            <v>3.6953628825877778</v>
          </cell>
          <cell r="CZ2876">
            <v>8.0356228887296552</v>
          </cell>
          <cell r="DA2876">
            <v>3.4803971747364111</v>
          </cell>
          <cell r="DB2876">
            <v>0.14331047190091106</v>
          </cell>
          <cell r="DC2876">
            <v>0</v>
          </cell>
          <cell r="DD2876">
            <v>0</v>
          </cell>
          <cell r="DE2876">
            <v>0.37448132780082988</v>
          </cell>
          <cell r="DF2876">
            <v>0.31890577655296753</v>
          </cell>
          <cell r="DH2876">
            <v>0.88235294117647056</v>
          </cell>
          <cell r="EA2876">
            <v>0.41428571428571426</v>
          </cell>
        </row>
        <row r="2877">
          <cell r="D2877" t="str">
            <v>y</v>
          </cell>
          <cell r="E2877" t="str">
            <v>Yaxley &amp; Sobolev 2007 CMP</v>
          </cell>
          <cell r="F2877" t="str">
            <v>C-1864</v>
          </cell>
          <cell r="J2877">
            <v>1375</v>
          </cell>
          <cell r="K2877">
            <v>1648</v>
          </cell>
          <cell r="L2877">
            <v>6.0679611650485441</v>
          </cell>
          <cell r="M2877">
            <v>3.5</v>
          </cell>
          <cell r="O2877">
            <v>0.15515747839810801</v>
          </cell>
          <cell r="P2877">
            <v>0.7450586137562123</v>
          </cell>
          <cell r="Q2877">
            <v>0.22941406949044546</v>
          </cell>
          <cell r="R2877">
            <v>42.646919232697506</v>
          </cell>
          <cell r="T2877">
            <v>51.61</v>
          </cell>
          <cell r="U2877">
            <v>17.399999999999999</v>
          </cell>
          <cell r="V2877">
            <v>0</v>
          </cell>
          <cell r="W2877">
            <v>5.75</v>
          </cell>
          <cell r="X2877">
            <v>5.75</v>
          </cell>
          <cell r="Y2877">
            <v>0.42</v>
          </cell>
          <cell r="Z2877">
            <v>0.01</v>
          </cell>
          <cell r="AB2877">
            <v>9.43</v>
          </cell>
          <cell r="AC2877">
            <v>0.14000000000000001</v>
          </cell>
          <cell r="AD2877">
            <v>13.09</v>
          </cell>
          <cell r="AE2877">
            <v>0.02</v>
          </cell>
          <cell r="AF2877">
            <v>3.31</v>
          </cell>
          <cell r="AG2877">
            <v>0.01</v>
          </cell>
          <cell r="AJ2877">
            <v>101.19</v>
          </cell>
          <cell r="AK2877">
            <v>1.844842521601892</v>
          </cell>
          <cell r="AL2877">
            <v>0.73326720142743795</v>
          </cell>
          <cell r="AM2877">
            <v>0.15515747839810801</v>
          </cell>
          <cell r="AN2877">
            <v>0.57810972302932995</v>
          </cell>
          <cell r="AO2877">
            <v>0</v>
          </cell>
          <cell r="AP2877">
            <v>0.17189716621181581</v>
          </cell>
          <cell r="AQ2877">
            <v>0.17189716621181581</v>
          </cell>
          <cell r="AR2877">
            <v>1.1290941469824159E-2</v>
          </cell>
          <cell r="AS2877">
            <v>2.8259008007685405E-4</v>
          </cell>
          <cell r="AT2877">
            <v>0.50236435226694198</v>
          </cell>
          <cell r="AU2877">
            <v>4.2390105414855297E-3</v>
          </cell>
          <cell r="AV2877">
            <v>0.50137108827592647</v>
          </cell>
          <cell r="AW2877">
            <v>0.22941406949044546</v>
          </cell>
          <cell r="AX2877">
            <v>4.5604399122381483E-4</v>
          </cell>
          <cell r="AY2877">
            <v>42.646919232697506</v>
          </cell>
          <cell r="AZ2877">
            <v>42.731406851134473</v>
          </cell>
          <cell r="BA2877">
            <v>14.621673916168019</v>
          </cell>
          <cell r="BB2877">
            <v>44.337139275714598</v>
          </cell>
          <cell r="BC2877">
            <v>38.398138745358828</v>
          </cell>
          <cell r="BD2877">
            <v>17.264721978926563</v>
          </cell>
          <cell r="BE2877">
            <v>0.7450586137562123</v>
          </cell>
          <cell r="BH2877" t="str">
            <v>graphite</v>
          </cell>
        </row>
        <row r="2878">
          <cell r="D2878" t="str">
            <v>y</v>
          </cell>
          <cell r="E2878" t="str">
            <v>Yaxley &amp; Sobolev 2007 CMP</v>
          </cell>
          <cell r="F2878" t="str">
            <v>C-1879, cpx &amp; meltset=1910</v>
          </cell>
          <cell r="J2878">
            <v>1500</v>
          </cell>
          <cell r="K2878">
            <v>1773</v>
          </cell>
          <cell r="L2878">
            <v>5.6401579244218842</v>
          </cell>
          <cell r="M2878">
            <v>4.5</v>
          </cell>
          <cell r="O2878">
            <v>0.11742423660271806</v>
          </cell>
          <cell r="P2878">
            <v>0.76786680143810582</v>
          </cell>
          <cell r="Q2878">
            <v>0.2551155108886054</v>
          </cell>
          <cell r="R2878">
            <v>44.186754510643247</v>
          </cell>
          <cell r="T2878">
            <v>52.94</v>
          </cell>
          <cell r="U2878">
            <v>17.02</v>
          </cell>
          <cell r="V2878">
            <v>0</v>
          </cell>
          <cell r="W2878">
            <v>4.9400000000000004</v>
          </cell>
          <cell r="X2878">
            <v>4.9400000000000004</v>
          </cell>
          <cell r="Y2878">
            <v>0.37</v>
          </cell>
          <cell r="Z2878">
            <v>0.01</v>
          </cell>
          <cell r="AB2878">
            <v>9.17</v>
          </cell>
          <cell r="AC2878">
            <v>0.12</v>
          </cell>
          <cell r="AD2878">
            <v>13.15</v>
          </cell>
          <cell r="AE2878">
            <v>0.02</v>
          </cell>
          <cell r="AF2878">
            <v>3.7</v>
          </cell>
          <cell r="AG2878">
            <v>0.01</v>
          </cell>
          <cell r="AJ2878">
            <v>101.45</v>
          </cell>
          <cell r="AK2878">
            <v>1.8825757633972819</v>
          </cell>
          <cell r="AL2878">
            <v>0.71353561056630066</v>
          </cell>
          <cell r="AM2878">
            <v>0.11742423660271806</v>
          </cell>
          <cell r="AN2878">
            <v>0.5961113739635826</v>
          </cell>
          <cell r="AO2878">
            <v>0</v>
          </cell>
          <cell r="AP2878">
            <v>0.14691661269486705</v>
          </cell>
          <cell r="AQ2878">
            <v>0.14691661269486705</v>
          </cell>
          <cell r="AR2878">
            <v>9.895225028721864E-3</v>
          </cell>
          <cell r="AS2878">
            <v>2.8112534260957023E-4</v>
          </cell>
          <cell r="AT2878">
            <v>0.4859812821561979</v>
          </cell>
          <cell r="AU2878">
            <v>3.6146045602063887E-3</v>
          </cell>
          <cell r="AV2878">
            <v>0.5010585509746035</v>
          </cell>
          <cell r="AW2878">
            <v>0.2551155108886054</v>
          </cell>
          <cell r="AX2878">
            <v>4.5368019727714301E-4</v>
          </cell>
          <cell r="AY2878">
            <v>44.186754510643247</v>
          </cell>
          <cell r="AZ2878">
            <v>42.857138291792147</v>
          </cell>
          <cell r="BA2878">
            <v>12.95610719756459</v>
          </cell>
          <cell r="BB2878">
            <v>46.054425342471589</v>
          </cell>
          <cell r="BC2878">
            <v>38.608720540778073</v>
          </cell>
          <cell r="BD2878">
            <v>15.336854116750334</v>
          </cell>
          <cell r="BE2878">
            <v>0.76786680143810582</v>
          </cell>
          <cell r="BH2878" t="str">
            <v>graphite</v>
          </cell>
          <cell r="BM2878">
            <v>0</v>
          </cell>
          <cell r="BO2878">
            <v>0</v>
          </cell>
          <cell r="BP2878">
            <v>61.26</v>
          </cell>
          <cell r="BQ2878">
            <v>1.17</v>
          </cell>
          <cell r="BR2878">
            <v>15.69</v>
          </cell>
          <cell r="BS2878">
            <v>6.44</v>
          </cell>
          <cell r="BT2878">
            <v>0.14000000000000001</v>
          </cell>
          <cell r="BU2878">
            <v>2.52</v>
          </cell>
          <cell r="BV2878">
            <v>8.4499999999999993</v>
          </cell>
          <cell r="BW2878">
            <v>2.37</v>
          </cell>
          <cell r="BX2878">
            <v>0.36</v>
          </cell>
          <cell r="CR2878">
            <v>98.4</v>
          </cell>
          <cell r="CT2878">
            <v>62.256097560975611</v>
          </cell>
          <cell r="CU2878">
            <v>1.1890243902439024</v>
          </cell>
          <cell r="CV2878">
            <v>15.945121951219512</v>
          </cell>
          <cell r="CW2878">
            <v>6.5447154471544717</v>
          </cell>
          <cell r="CX2878">
            <v>0.14227642276422767</v>
          </cell>
          <cell r="CY2878">
            <v>2.5609756097560976</v>
          </cell>
          <cell r="CZ2878">
            <v>8.5873983739837385</v>
          </cell>
          <cell r="DA2878">
            <v>2.4085365853658538</v>
          </cell>
          <cell r="DB2878">
            <v>0.36585365853658536</v>
          </cell>
          <cell r="DC2878">
            <v>0</v>
          </cell>
          <cell r="DD2878">
            <v>0</v>
          </cell>
          <cell r="DE2878">
            <v>0.28125</v>
          </cell>
          <cell r="DF2878">
            <v>0.33483547410431874</v>
          </cell>
          <cell r="DJ2878">
            <v>5.9464816650148661E-2</v>
          </cell>
          <cell r="DL2878">
            <v>4.5977011494252873E-2</v>
          </cell>
          <cell r="DO2878">
            <v>0.10526315789473684</v>
          </cell>
          <cell r="DQ2878">
            <v>6.4285714285714293E-2</v>
          </cell>
          <cell r="DR2878">
            <v>9.4594594594594586E-2</v>
          </cell>
          <cell r="DS2878">
            <v>0.12121212121212122</v>
          </cell>
          <cell r="DU2878">
            <v>0.151</v>
          </cell>
          <cell r="DW2878">
            <v>0.15816326530612246</v>
          </cell>
          <cell r="DX2878">
            <v>0.25</v>
          </cell>
          <cell r="DY2878">
            <v>0.15080385852090034</v>
          </cell>
          <cell r="EA2878">
            <v>0.51481161921196439</v>
          </cell>
          <cell r="EB2878">
            <v>0.2105263157894737</v>
          </cell>
          <cell r="EC2878">
            <v>0.31297709923664119</v>
          </cell>
          <cell r="ED2878">
            <v>0.30232558139534887</v>
          </cell>
          <cell r="EE2878">
            <v>0.35962145110410093</v>
          </cell>
          <cell r="EF2878">
            <v>0.41249999999999998</v>
          </cell>
          <cell r="EG2878">
            <v>0.43396226415094341</v>
          </cell>
          <cell r="EH2878">
            <v>0.42690058479532161</v>
          </cell>
          <cell r="EJ2878">
            <v>0.40963855421686751</v>
          </cell>
        </row>
        <row r="2879">
          <cell r="D2879" t="str">
            <v>y</v>
          </cell>
          <cell r="E2879" t="str">
            <v>Yaxley &amp; Sobolev 2007 CMP</v>
          </cell>
          <cell r="F2879" t="str">
            <v>C-1891, melt&amp; cpx set = 1908</v>
          </cell>
          <cell r="J2879">
            <v>1475</v>
          </cell>
          <cell r="K2879">
            <v>1748</v>
          </cell>
          <cell r="L2879">
            <v>5.7208237986270021</v>
          </cell>
          <cell r="M2879">
            <v>4.5</v>
          </cell>
          <cell r="O2879">
            <v>0.10193041127812541</v>
          </cell>
          <cell r="P2879">
            <v>0.7520303835188209</v>
          </cell>
          <cell r="Q2879">
            <v>0.22971275556592646</v>
          </cell>
          <cell r="R2879">
            <v>43.415727032558728</v>
          </cell>
          <cell r="T2879">
            <v>53.03</v>
          </cell>
          <cell r="U2879">
            <v>17.2</v>
          </cell>
          <cell r="V2879">
            <v>0</v>
          </cell>
          <cell r="W2879">
            <v>5.3</v>
          </cell>
          <cell r="X2879">
            <v>5.3</v>
          </cell>
          <cell r="Y2879">
            <v>0.39</v>
          </cell>
          <cell r="Z2879">
            <v>0.02</v>
          </cell>
          <cell r="AB2879">
            <v>9.02</v>
          </cell>
          <cell r="AC2879">
            <v>0.12</v>
          </cell>
          <cell r="AD2879">
            <v>12.8</v>
          </cell>
          <cell r="AE2879">
            <v>0.02</v>
          </cell>
          <cell r="AF2879">
            <v>3.31</v>
          </cell>
          <cell r="AG2879">
            <v>0.01</v>
          </cell>
          <cell r="AJ2879">
            <v>101.22</v>
          </cell>
          <cell r="AK2879">
            <v>1.8980695887218746</v>
          </cell>
          <cell r="AL2879">
            <v>0.72578254807306464</v>
          </cell>
          <cell r="AM2879">
            <v>0.10193041127812541</v>
          </cell>
          <cell r="AN2879">
            <v>0.62385213679493923</v>
          </cell>
          <cell r="AO2879">
            <v>0</v>
          </cell>
          <cell r="AP2879">
            <v>0.1586506314180105</v>
          </cell>
          <cell r="AQ2879">
            <v>0.1586506314180105</v>
          </cell>
          <cell r="AR2879">
            <v>1.0498095894112408E-2</v>
          </cell>
          <cell r="AS2879">
            <v>5.6591599751691331E-4</v>
          </cell>
          <cell r="AT2879">
            <v>0.48114804097317765</v>
          </cell>
          <cell r="AU2879">
            <v>3.6381681678540109E-3</v>
          </cell>
          <cell r="AV2879">
            <v>0.49090185416559873</v>
          </cell>
          <cell r="AW2879">
            <v>0.22971275556592646</v>
          </cell>
          <cell r="AX2879">
            <v>4.5663773854841386E-4</v>
          </cell>
          <cell r="AY2879">
            <v>43.415727032558728</v>
          </cell>
          <cell r="AZ2879">
            <v>42.55309250083851</v>
          </cell>
          <cell r="BA2879">
            <v>14.031180466602766</v>
          </cell>
          <cell r="BB2879">
            <v>45.162695765420388</v>
          </cell>
          <cell r="BC2879">
            <v>38.260169018515668</v>
          </cell>
          <cell r="BD2879">
            <v>16.577135216063951</v>
          </cell>
          <cell r="BE2879">
            <v>0.7520303835188209</v>
          </cell>
          <cell r="BH2879" t="str">
            <v>graphite</v>
          </cell>
          <cell r="BM2879">
            <v>0</v>
          </cell>
          <cell r="BO2879">
            <v>0</v>
          </cell>
          <cell r="BP2879">
            <v>64.36</v>
          </cell>
          <cell r="BQ2879">
            <v>1.48</v>
          </cell>
          <cell r="BR2879">
            <v>15.35</v>
          </cell>
          <cell r="BS2879">
            <v>5.55</v>
          </cell>
          <cell r="BT2879">
            <v>0.09</v>
          </cell>
          <cell r="BU2879">
            <v>1.64</v>
          </cell>
          <cell r="BV2879">
            <v>7.71</v>
          </cell>
          <cell r="BW2879">
            <v>2.38</v>
          </cell>
          <cell r="BX2879">
            <v>0.75</v>
          </cell>
          <cell r="CR2879">
            <v>99.31</v>
          </cell>
          <cell r="CT2879">
            <v>64.807169469338433</v>
          </cell>
          <cell r="CU2879">
            <v>1.4902829523713623</v>
          </cell>
          <cell r="CV2879">
            <v>15.456650891148929</v>
          </cell>
          <cell r="CW2879">
            <v>5.5885610713926095</v>
          </cell>
          <cell r="CX2879">
            <v>9.0625314671231499E-2</v>
          </cell>
          <cell r="CY2879">
            <v>1.6513946228979961</v>
          </cell>
          <cell r="CZ2879">
            <v>7.7635686235021648</v>
          </cell>
          <cell r="DA2879">
            <v>2.3965360990836775</v>
          </cell>
          <cell r="DB2879">
            <v>0.75521095559359586</v>
          </cell>
          <cell r="DC2879">
            <v>0</v>
          </cell>
          <cell r="DD2879">
            <v>0</v>
          </cell>
          <cell r="DE2879">
            <v>0.22809457579972181</v>
          </cell>
          <cell r="DF2879">
            <v>0.27619128262645359</v>
          </cell>
          <cell r="DJ2879">
            <v>0.12875536480686695</v>
          </cell>
          <cell r="DL2879">
            <v>0.10019646365422397</v>
          </cell>
          <cell r="DO2879">
            <v>0.10526315789473684</v>
          </cell>
          <cell r="DQ2879">
            <v>0.13761467889908255</v>
          </cell>
          <cell r="DR2879">
            <v>0.15273775216138327</v>
          </cell>
          <cell r="DS2879">
            <v>0.203125</v>
          </cell>
          <cell r="DU2879">
            <v>0.20546623794212218</v>
          </cell>
          <cell r="DW2879">
            <v>0.19955654101995568</v>
          </cell>
          <cell r="DX2879">
            <v>0.2839506172839506</v>
          </cell>
          <cell r="DY2879">
            <v>0.18607594936708863</v>
          </cell>
          <cell r="EA2879">
            <v>0.39688407710588858</v>
          </cell>
          <cell r="EB2879">
            <v>0.31914893617021278</v>
          </cell>
          <cell r="EC2879">
            <v>0.27888446215139445</v>
          </cell>
          <cell r="ED2879">
            <v>0.30612244897959184</v>
          </cell>
          <cell r="EE2879">
            <v>0.44140625</v>
          </cell>
          <cell r="EF2879">
            <v>0.40562500000000001</v>
          </cell>
          <cell r="EG2879">
            <v>0.32758620689655177</v>
          </cell>
          <cell r="EH2879">
            <v>0.38650306748466262</v>
          </cell>
          <cell r="EJ2879">
            <v>0.4101123595505618</v>
          </cell>
        </row>
        <row r="2880">
          <cell r="D2880" t="str">
            <v>y</v>
          </cell>
          <cell r="E2880" t="str">
            <v>Yaxley &amp; Sobolev 2007 CMP</v>
          </cell>
          <cell r="F2880" t="str">
            <v>C-1908</v>
          </cell>
          <cell r="J2880">
            <v>1475</v>
          </cell>
          <cell r="K2880">
            <v>1748</v>
          </cell>
          <cell r="L2880">
            <v>5.7208237986270021</v>
          </cell>
          <cell r="M2880">
            <v>4.5</v>
          </cell>
          <cell r="O2880">
            <v>0.10193041127812541</v>
          </cell>
          <cell r="P2880">
            <v>0.7520303835188209</v>
          </cell>
          <cell r="Q2880">
            <v>0.22971275556592646</v>
          </cell>
          <cell r="R2880">
            <v>43.415727032558728</v>
          </cell>
          <cell r="T2880">
            <v>53.03</v>
          </cell>
          <cell r="U2880">
            <v>17.2</v>
          </cell>
          <cell r="V2880">
            <v>0</v>
          </cell>
          <cell r="W2880">
            <v>5.3</v>
          </cell>
          <cell r="X2880">
            <v>5.3</v>
          </cell>
          <cell r="Y2880">
            <v>0.39</v>
          </cell>
          <cell r="Z2880">
            <v>0.02</v>
          </cell>
          <cell r="AB2880">
            <v>9.02</v>
          </cell>
          <cell r="AC2880">
            <v>0.12</v>
          </cell>
          <cell r="AD2880">
            <v>12.8</v>
          </cell>
          <cell r="AE2880">
            <v>0.02</v>
          </cell>
          <cell r="AF2880">
            <v>3.31</v>
          </cell>
          <cell r="AG2880">
            <v>0.01</v>
          </cell>
          <cell r="AJ2880">
            <v>101.22</v>
          </cell>
          <cell r="AK2880">
            <v>1.8980695887218746</v>
          </cell>
          <cell r="AL2880">
            <v>0.72578254807306464</v>
          </cell>
          <cell r="AM2880">
            <v>0.10193041127812541</v>
          </cell>
          <cell r="AN2880">
            <v>0.62385213679493923</v>
          </cell>
          <cell r="AO2880">
            <v>0</v>
          </cell>
          <cell r="AP2880">
            <v>0.1586506314180105</v>
          </cell>
          <cell r="AQ2880">
            <v>0.1586506314180105</v>
          </cell>
          <cell r="AR2880">
            <v>1.0498095894112408E-2</v>
          </cell>
          <cell r="AS2880">
            <v>5.6591599751691331E-4</v>
          </cell>
          <cell r="AT2880">
            <v>0.48114804097317765</v>
          </cell>
          <cell r="AU2880">
            <v>3.6381681678540109E-3</v>
          </cell>
          <cell r="AV2880">
            <v>0.49090185416559873</v>
          </cell>
          <cell r="AW2880">
            <v>0.22971275556592646</v>
          </cell>
          <cell r="AX2880">
            <v>4.5663773854841386E-4</v>
          </cell>
          <cell r="AY2880">
            <v>43.415727032558728</v>
          </cell>
          <cell r="AZ2880">
            <v>42.55309250083851</v>
          </cell>
          <cell r="BA2880">
            <v>14.031180466602766</v>
          </cell>
          <cell r="BB2880">
            <v>45.162695765420388</v>
          </cell>
          <cell r="BC2880">
            <v>38.260169018515668</v>
          </cell>
          <cell r="BD2880">
            <v>16.577135216063951</v>
          </cell>
          <cell r="BE2880">
            <v>0.7520303835188209</v>
          </cell>
          <cell r="BH2880" t="str">
            <v>graphite</v>
          </cell>
          <cell r="BM2880">
            <v>0</v>
          </cell>
          <cell r="BO2880">
            <v>0</v>
          </cell>
          <cell r="BP2880">
            <v>64.36</v>
          </cell>
          <cell r="BQ2880">
            <v>1.48</v>
          </cell>
          <cell r="BR2880">
            <v>15.35</v>
          </cell>
          <cell r="BS2880">
            <v>5.55</v>
          </cell>
          <cell r="BT2880">
            <v>0.09</v>
          </cell>
          <cell r="BU2880">
            <v>1.64</v>
          </cell>
          <cell r="BV2880">
            <v>7.71</v>
          </cell>
          <cell r="BW2880">
            <v>2.38</v>
          </cell>
          <cell r="BX2880">
            <v>0.75</v>
          </cell>
          <cell r="CR2880">
            <v>99.31</v>
          </cell>
          <cell r="CT2880">
            <v>64.807169469338433</v>
          </cell>
          <cell r="CU2880">
            <v>1.4902829523713623</v>
          </cell>
          <cell r="CV2880">
            <v>15.456650891148929</v>
          </cell>
          <cell r="CW2880">
            <v>5.5885610713926095</v>
          </cell>
          <cell r="CX2880">
            <v>9.0625314671231499E-2</v>
          </cell>
          <cell r="CY2880">
            <v>1.6513946228979961</v>
          </cell>
          <cell r="CZ2880">
            <v>7.7635686235021648</v>
          </cell>
          <cell r="DA2880">
            <v>2.3965360990836775</v>
          </cell>
          <cell r="DB2880">
            <v>0.75521095559359586</v>
          </cell>
          <cell r="DC2880">
            <v>0</v>
          </cell>
          <cell r="DD2880">
            <v>0</v>
          </cell>
          <cell r="DE2880">
            <v>0.22809457579972181</v>
          </cell>
          <cell r="DF2880">
            <v>0.27619128262645359</v>
          </cell>
          <cell r="DH2880">
            <v>1.3907563025210086</v>
          </cell>
          <cell r="DJ2880">
            <v>1.3333333333333334E-2</v>
          </cell>
          <cell r="EA2880">
            <v>0.26351351351351354</v>
          </cell>
        </row>
        <row r="2881">
          <cell r="D2881" t="str">
            <v>y</v>
          </cell>
          <cell r="E2881" t="str">
            <v>Yaxley &amp; Sobolev 2007 CMP</v>
          </cell>
          <cell r="F2881" t="str">
            <v>C-1910</v>
          </cell>
          <cell r="J2881">
            <v>1500</v>
          </cell>
          <cell r="K2881">
            <v>1773</v>
          </cell>
          <cell r="L2881">
            <v>5.6401579244218842</v>
          </cell>
          <cell r="M2881">
            <v>4.5</v>
          </cell>
          <cell r="O2881">
            <v>0.11742423660271806</v>
          </cell>
          <cell r="P2881">
            <v>0.76786680143810582</v>
          </cell>
          <cell r="Q2881">
            <v>0.2551155108886054</v>
          </cell>
          <cell r="R2881">
            <v>44.186754510643247</v>
          </cell>
          <cell r="T2881">
            <v>52.94</v>
          </cell>
          <cell r="U2881">
            <v>17.02</v>
          </cell>
          <cell r="V2881">
            <v>0</v>
          </cell>
          <cell r="W2881">
            <v>4.9400000000000004</v>
          </cell>
          <cell r="X2881">
            <v>4.9400000000000004</v>
          </cell>
          <cell r="Y2881">
            <v>0.37</v>
          </cell>
          <cell r="Z2881">
            <v>0.01</v>
          </cell>
          <cell r="AB2881">
            <v>9.17</v>
          </cell>
          <cell r="AC2881">
            <v>0.12</v>
          </cell>
          <cell r="AD2881">
            <v>13.15</v>
          </cell>
          <cell r="AE2881">
            <v>0.02</v>
          </cell>
          <cell r="AF2881">
            <v>3.7</v>
          </cell>
          <cell r="AG2881">
            <v>0.01</v>
          </cell>
          <cell r="AJ2881">
            <v>101.45</v>
          </cell>
          <cell r="AK2881">
            <v>1.8825757633972819</v>
          </cell>
          <cell r="AL2881">
            <v>0.71353561056630066</v>
          </cell>
          <cell r="AM2881">
            <v>0.11742423660271806</v>
          </cell>
          <cell r="AN2881">
            <v>0.5961113739635826</v>
          </cell>
          <cell r="AO2881">
            <v>0</v>
          </cell>
          <cell r="AP2881">
            <v>0.14691661269486705</v>
          </cell>
          <cell r="AQ2881">
            <v>0.14691661269486705</v>
          </cell>
          <cell r="AR2881">
            <v>9.895225028721864E-3</v>
          </cell>
          <cell r="AS2881">
            <v>2.8112534260957023E-4</v>
          </cell>
          <cell r="AT2881">
            <v>0.4859812821561979</v>
          </cell>
          <cell r="AU2881">
            <v>3.6146045602063887E-3</v>
          </cell>
          <cell r="AV2881">
            <v>0.5010585509746035</v>
          </cell>
          <cell r="AW2881">
            <v>0.2551155108886054</v>
          </cell>
          <cell r="AX2881">
            <v>4.5368019727714301E-4</v>
          </cell>
          <cell r="AY2881">
            <v>44.186754510643247</v>
          </cell>
          <cell r="AZ2881">
            <v>42.857138291792147</v>
          </cell>
          <cell r="BA2881">
            <v>12.95610719756459</v>
          </cell>
          <cell r="BB2881">
            <v>46.054425342471589</v>
          </cell>
          <cell r="BC2881">
            <v>38.608720540778073</v>
          </cell>
          <cell r="BD2881">
            <v>15.336854116750334</v>
          </cell>
          <cell r="BE2881">
            <v>0.76786680143810582</v>
          </cell>
          <cell r="BH2881" t="str">
            <v>graphite</v>
          </cell>
          <cell r="BM2881">
            <v>0</v>
          </cell>
          <cell r="BO2881">
            <v>0</v>
          </cell>
          <cell r="BP2881">
            <v>61.26</v>
          </cell>
          <cell r="BQ2881">
            <v>1.17</v>
          </cell>
          <cell r="BR2881">
            <v>15.69</v>
          </cell>
          <cell r="BS2881">
            <v>6.44</v>
          </cell>
          <cell r="BT2881">
            <v>0.14000000000000001</v>
          </cell>
          <cell r="BU2881">
            <v>2.52</v>
          </cell>
          <cell r="BV2881">
            <v>8.4499999999999993</v>
          </cell>
          <cell r="BW2881">
            <v>2.37</v>
          </cell>
          <cell r="BX2881">
            <v>0.36</v>
          </cell>
          <cell r="CR2881">
            <v>98.4</v>
          </cell>
          <cell r="CT2881">
            <v>62.256097560975611</v>
          </cell>
          <cell r="CU2881">
            <v>1.1890243902439024</v>
          </cell>
          <cell r="CV2881">
            <v>15.945121951219512</v>
          </cell>
          <cell r="CW2881">
            <v>6.5447154471544717</v>
          </cell>
          <cell r="CX2881">
            <v>0.14227642276422767</v>
          </cell>
          <cell r="CY2881">
            <v>2.5609756097560976</v>
          </cell>
          <cell r="CZ2881">
            <v>8.5873983739837385</v>
          </cell>
          <cell r="DA2881">
            <v>2.4085365853658538</v>
          </cell>
          <cell r="DB2881">
            <v>0.36585365853658536</v>
          </cell>
          <cell r="DC2881">
            <v>0</v>
          </cell>
          <cell r="DD2881">
            <v>0</v>
          </cell>
          <cell r="DE2881">
            <v>0.28125</v>
          </cell>
          <cell r="DF2881">
            <v>0.33483547410431874</v>
          </cell>
          <cell r="DH2881">
            <v>1.5611814345991561</v>
          </cell>
          <cell r="DJ2881">
            <v>5.041518386714116E-2</v>
          </cell>
          <cell r="DL2881">
            <v>3.2844164919636612E-2</v>
          </cell>
          <cell r="DQ2881">
            <v>8.9947089947089956E-2</v>
          </cell>
          <cell r="DR2881">
            <v>9.6632503660322111E-2</v>
          </cell>
          <cell r="DS2881">
            <v>0.18103448275862069</v>
          </cell>
          <cell r="DU2881">
            <v>0.19423076923076923</v>
          </cell>
          <cell r="DW2881">
            <v>0.15641025641025641</v>
          </cell>
          <cell r="DX2881">
            <v>0.2541436464088398</v>
          </cell>
          <cell r="DY2881">
            <v>0.16086956521739132</v>
          </cell>
          <cell r="EA2881">
            <v>0.40173288250211325</v>
          </cell>
          <cell r="EB2881">
            <v>0.25748502994011979</v>
          </cell>
          <cell r="EC2881">
            <v>0.32242990654205606</v>
          </cell>
          <cell r="ED2881">
            <v>0.40540540540540537</v>
          </cell>
          <cell r="EE2881">
            <v>0.19793814432989693</v>
          </cell>
          <cell r="EF2881">
            <v>0.18870292887029289</v>
          </cell>
          <cell r="EG2881">
            <v>0.20652173913043478</v>
          </cell>
          <cell r="EH2881">
            <v>9.815950920245399E-2</v>
          </cell>
          <cell r="EJ2881">
            <v>0.1554054054054054</v>
          </cell>
        </row>
        <row r="2882">
          <cell r="D2882" t="str">
            <v>y</v>
          </cell>
          <cell r="E2882" t="str">
            <v>Yaxley &amp; Sobolev 2007 CMP</v>
          </cell>
          <cell r="F2882" t="str">
            <v>C-1913</v>
          </cell>
          <cell r="J2882">
            <v>1525</v>
          </cell>
          <cell r="K2882">
            <v>1798</v>
          </cell>
          <cell r="L2882">
            <v>5.5617352614015569</v>
          </cell>
          <cell r="M2882">
            <v>4.5</v>
          </cell>
          <cell r="O2882">
            <v>0.15066337160063958</v>
          </cell>
          <cell r="P2882">
            <v>0.78037366979791312</v>
          </cell>
          <cell r="Q2882">
            <v>0.24053018308408702</v>
          </cell>
          <cell r="R2882">
            <v>42.79470811811025</v>
          </cell>
          <cell r="T2882">
            <v>51.73</v>
          </cell>
          <cell r="U2882">
            <v>17.12</v>
          </cell>
          <cell r="V2882">
            <v>0</v>
          </cell>
          <cell r="W2882">
            <v>4.95</v>
          </cell>
          <cell r="X2882">
            <v>4.95</v>
          </cell>
          <cell r="Y2882">
            <v>0.25</v>
          </cell>
          <cell r="Z2882">
            <v>0.02</v>
          </cell>
          <cell r="AB2882">
            <v>9.8699999999999992</v>
          </cell>
          <cell r="AC2882">
            <v>0.11</v>
          </cell>
          <cell r="AD2882">
            <v>13.16</v>
          </cell>
          <cell r="AE2882">
            <v>0</v>
          </cell>
          <cell r="AF2882">
            <v>3.47</v>
          </cell>
          <cell r="AJ2882">
            <v>100.68</v>
          </cell>
          <cell r="AK2882">
            <v>1.8493366283993604</v>
          </cell>
          <cell r="AL2882">
            <v>0.72154732978927583</v>
          </cell>
          <cell r="AM2882">
            <v>0.15066337160063958</v>
          </cell>
          <cell r="AN2882">
            <v>0.57088395818863624</v>
          </cell>
          <cell r="AO2882">
            <v>0</v>
          </cell>
          <cell r="AP2882">
            <v>0.14799741285618156</v>
          </cell>
          <cell r="AQ2882">
            <v>0.14799741285618156</v>
          </cell>
          <cell r="AR2882">
            <v>6.7215421509947051E-3</v>
          </cell>
          <cell r="AS2882">
            <v>5.6524269739716029E-4</v>
          </cell>
          <cell r="AT2882">
            <v>0.52586265082563366</v>
          </cell>
          <cell r="AU2882">
            <v>3.3310196766333502E-3</v>
          </cell>
          <cell r="AV2882">
            <v>0.50410799052043631</v>
          </cell>
          <cell r="AW2882">
            <v>0.24053018308408702</v>
          </cell>
          <cell r="AX2882">
            <v>0</v>
          </cell>
          <cell r="AY2882">
            <v>42.79470811811025</v>
          </cell>
          <cell r="AZ2882">
            <v>44.641503557731077</v>
          </cell>
          <cell r="BA2882">
            <v>12.56378832415867</v>
          </cell>
          <cell r="BB2882">
            <v>44.741259691766032</v>
          </cell>
          <cell r="BC2882">
            <v>40.340374915466775</v>
          </cell>
          <cell r="BD2882">
            <v>14.918365392767196</v>
          </cell>
          <cell r="BE2882">
            <v>0.78037366979791312</v>
          </cell>
          <cell r="BH2882" t="str">
            <v>graphite</v>
          </cell>
          <cell r="BM2882">
            <v>0</v>
          </cell>
          <cell r="BO2882">
            <v>0</v>
          </cell>
          <cell r="BP2882">
            <v>56.59</v>
          </cell>
          <cell r="BQ2882">
            <v>0.93</v>
          </cell>
          <cell r="BR2882">
            <v>16.440000000000001</v>
          </cell>
          <cell r="BS2882">
            <v>7.01</v>
          </cell>
          <cell r="BT2882">
            <v>0.13</v>
          </cell>
          <cell r="BU2882">
            <v>4.49</v>
          </cell>
          <cell r="BV2882">
            <v>9.57</v>
          </cell>
          <cell r="BW2882">
            <v>2.6</v>
          </cell>
          <cell r="BX2882">
            <v>0.16</v>
          </cell>
          <cell r="CR2882">
            <v>97.92</v>
          </cell>
          <cell r="CT2882">
            <v>57.792075163398692</v>
          </cell>
          <cell r="CU2882">
            <v>0.94975490196078427</v>
          </cell>
          <cell r="CV2882">
            <v>16.78921568627451</v>
          </cell>
          <cell r="CW2882">
            <v>7.1589052287581696</v>
          </cell>
          <cell r="CX2882">
            <v>0.13276143790849673</v>
          </cell>
          <cell r="CY2882">
            <v>4.585375816993464</v>
          </cell>
          <cell r="CZ2882">
            <v>9.7732843137254903</v>
          </cell>
          <cell r="DA2882">
            <v>2.6552287581699345</v>
          </cell>
          <cell r="DB2882">
            <v>0.16339869281045752</v>
          </cell>
          <cell r="DC2882">
            <v>0</v>
          </cell>
          <cell r="DD2882">
            <v>0</v>
          </cell>
          <cell r="DE2882">
            <v>0.39043478260869569</v>
          </cell>
          <cell r="DF2882">
            <v>0.45410075268382455</v>
          </cell>
          <cell r="DH2882">
            <v>1.3346153846153845</v>
          </cell>
          <cell r="DQ2882">
            <v>3.20855614973262E-2</v>
          </cell>
          <cell r="DR2882">
            <v>2.6813880126182969E-2</v>
          </cell>
          <cell r="DS2882">
            <v>7.03125E-2</v>
          </cell>
          <cell r="DU2882">
            <v>7.5518969219756635E-2</v>
          </cell>
          <cell r="DW2882">
            <v>4.4186046511627906E-2</v>
          </cell>
          <cell r="DX2882">
            <v>0.13385826771653545</v>
          </cell>
          <cell r="DY2882">
            <v>4.9516908212560384E-2</v>
          </cell>
          <cell r="EA2882">
            <v>0.26158336373586283</v>
          </cell>
          <cell r="EB2882">
            <v>9.9415204678362581E-2</v>
          </cell>
          <cell r="EC2882">
            <v>7.4074074074074084E-2</v>
          </cell>
          <cell r="ED2882">
            <v>0.1076923076923077</v>
          </cell>
          <cell r="EE2882">
            <v>0.2177985948477752</v>
          </cell>
          <cell r="EF2882">
            <v>0.26752577319587634</v>
          </cell>
          <cell r="EG2882">
            <v>0.35483870967741937</v>
          </cell>
          <cell r="EH2882">
            <v>0.29896907216494845</v>
          </cell>
          <cell r="EJ2882">
            <v>0.28767123287671231</v>
          </cell>
        </row>
        <row r="2883">
          <cell r="D2883" t="str">
            <v>y</v>
          </cell>
          <cell r="E2883" t="str">
            <v>Yaxley &amp; Sobolev 2007 CMP</v>
          </cell>
          <cell r="F2883" t="str">
            <v>D-306</v>
          </cell>
          <cell r="J2883">
            <v>1300</v>
          </cell>
          <cell r="K2883">
            <v>1573</v>
          </cell>
          <cell r="L2883">
            <v>6.3572790845518119</v>
          </cell>
          <cell r="M2883">
            <v>3.5</v>
          </cell>
          <cell r="O2883">
            <v>0.14958961787583092</v>
          </cell>
          <cell r="P2883">
            <v>0.77322735260990438</v>
          </cell>
          <cell r="Q2883">
            <v>0.27374403134083408</v>
          </cell>
          <cell r="R2883">
            <v>46.731638476685291</v>
          </cell>
          <cell r="T2883">
            <v>51.64</v>
          </cell>
          <cell r="U2883">
            <v>16.91</v>
          </cell>
          <cell r="V2883">
            <v>0</v>
          </cell>
          <cell r="W2883">
            <v>4.62</v>
          </cell>
          <cell r="X2883">
            <v>4.62</v>
          </cell>
          <cell r="Y2883">
            <v>0.43</v>
          </cell>
          <cell r="Z2883">
            <v>0.01</v>
          </cell>
          <cell r="AB2883">
            <v>8.84</v>
          </cell>
          <cell r="AC2883">
            <v>0.09</v>
          </cell>
          <cell r="AD2883">
            <v>13.95</v>
          </cell>
          <cell r="AE2883">
            <v>0.01</v>
          </cell>
          <cell r="AF2883">
            <v>3.94</v>
          </cell>
          <cell r="AG2883">
            <v>0.01</v>
          </cell>
          <cell r="AJ2883">
            <v>100.45</v>
          </cell>
          <cell r="AK2883">
            <v>1.8504103821241691</v>
          </cell>
          <cell r="AL2883">
            <v>0.7143532104833682</v>
          </cell>
          <cell r="AM2883">
            <v>0.14958961787583092</v>
          </cell>
          <cell r="AN2883">
            <v>0.56476359260753728</v>
          </cell>
          <cell r="AO2883">
            <v>0</v>
          </cell>
          <cell r="AP2883">
            <v>0.13845199881242687</v>
          </cell>
          <cell r="AQ2883">
            <v>0.13845199881242687</v>
          </cell>
          <cell r="AR2883">
            <v>1.1587925733219916E-2</v>
          </cell>
          <cell r="AS2883">
            <v>2.8327829143786812E-4</v>
          </cell>
          <cell r="AT2883">
            <v>0.47208018135064594</v>
          </cell>
          <cell r="AU2883">
            <v>2.7317147785414606E-3</v>
          </cell>
          <cell r="AV2883">
            <v>0.53561191495021998</v>
          </cell>
          <cell r="AW2883">
            <v>0.27374403134083408</v>
          </cell>
          <cell r="AX2883">
            <v>4.5715462701045347E-4</v>
          </cell>
          <cell r="AY2883">
            <v>46.731638476685291</v>
          </cell>
          <cell r="AZ2883">
            <v>41.188554158539922</v>
          </cell>
          <cell r="BA2883">
            <v>12.079807364774785</v>
          </cell>
          <cell r="BB2883">
            <v>48.652410042096371</v>
          </cell>
          <cell r="BC2883">
            <v>37.064050161716921</v>
          </cell>
          <cell r="BD2883">
            <v>14.283539796186723</v>
          </cell>
          <cell r="BE2883">
            <v>0.77322735260990438</v>
          </cell>
          <cell r="BH2883" t="str">
            <v>graphite</v>
          </cell>
        </row>
        <row r="2884">
          <cell r="D2884" t="str">
            <v>x</v>
          </cell>
          <cell r="E2884" t="str">
            <v>Xiong et al  2006 Science in China paper ( vol 49(9) p 915-25).  Calc by mass balance</v>
          </cell>
          <cell r="G2884">
            <v>1926</v>
          </cell>
          <cell r="J2884">
            <v>1050</v>
          </cell>
          <cell r="K2884">
            <v>1323</v>
          </cell>
          <cell r="L2884">
            <v>7.5585789871504154</v>
          </cell>
          <cell r="M2884">
            <v>2</v>
          </cell>
          <cell r="O2884">
            <v>0.17511215226364341</v>
          </cell>
          <cell r="P2884">
            <v>0.6946867897277218</v>
          </cell>
          <cell r="Q2884">
            <v>0.17152250412869419</v>
          </cell>
          <cell r="R2884">
            <v>40.88965987162517</v>
          </cell>
          <cell r="T2884">
            <v>49.51</v>
          </cell>
          <cell r="U2884">
            <v>8.01</v>
          </cell>
          <cell r="V2884">
            <v>3.8150924373471882</v>
          </cell>
          <cell r="W2884">
            <v>5.2562931731399463</v>
          </cell>
          <cell r="X2884">
            <v>9.5</v>
          </cell>
          <cell r="Y2884">
            <v>0.71</v>
          </cell>
          <cell r="Z2884">
            <v>0.04</v>
          </cell>
          <cell r="AB2884">
            <v>12.13</v>
          </cell>
          <cell r="AC2884">
            <v>0.28000000000000003</v>
          </cell>
          <cell r="AD2884">
            <v>16.8</v>
          </cell>
          <cell r="AE2884">
            <v>0.02</v>
          </cell>
          <cell r="AF2884">
            <v>2.4</v>
          </cell>
          <cell r="AG2884">
            <v>0.03</v>
          </cell>
          <cell r="AJ2884">
            <v>99.001385610487134</v>
          </cell>
          <cell r="AK2884">
            <v>1.8248878477363566</v>
          </cell>
          <cell r="AL2884">
            <v>0.34806739211687776</v>
          </cell>
          <cell r="AM2884">
            <v>0.17511215226364341</v>
          </cell>
          <cell r="AN2884">
            <v>0.17295523985323435</v>
          </cell>
          <cell r="AO2884">
            <v>0.13081696156731404</v>
          </cell>
          <cell r="AP2884">
            <v>0.1620310568263153</v>
          </cell>
          <cell r="AQ2884">
            <v>0.29284801839362934</v>
          </cell>
          <cell r="AR2884">
            <v>1.968144705397985E-2</v>
          </cell>
          <cell r="AS2884">
            <v>1.1655602169566199E-3</v>
          </cell>
          <cell r="AT2884">
            <v>0.6663244266259214</v>
          </cell>
          <cell r="AU2884">
            <v>8.7420302316902863E-3</v>
          </cell>
          <cell r="AV2884">
            <v>0.66350887086602239</v>
          </cell>
          <cell r="AW2884">
            <v>0.17152250412869419</v>
          </cell>
          <cell r="AX2884">
            <v>1.4107361797909665E-3</v>
          </cell>
          <cell r="AY2884">
            <v>40.88965987162517</v>
          </cell>
          <cell r="AZ2884">
            <v>41.063172423494443</v>
          </cell>
          <cell r="BA2884">
            <v>9.9853899370183719</v>
          </cell>
          <cell r="BB2884">
            <v>46.612261826704895</v>
          </cell>
          <cell r="BC2884">
            <v>40.459653177715495</v>
          </cell>
          <cell r="BD2884">
            <v>12.928084995579594</v>
          </cell>
          <cell r="BE2884">
            <v>0.6946867897277218</v>
          </cell>
          <cell r="BH2884" t="str">
            <v>bet Ni-Nio &amp; QFM</v>
          </cell>
          <cell r="BO2884">
            <v>5.4</v>
          </cell>
          <cell r="BP2884">
            <v>56.57</v>
          </cell>
          <cell r="BQ2884">
            <v>1.99</v>
          </cell>
          <cell r="BR2884">
            <v>17.59</v>
          </cell>
          <cell r="BS2884">
            <v>7.75</v>
          </cell>
          <cell r="BT2884">
            <v>0.14000000000000001</v>
          </cell>
          <cell r="BU2884">
            <v>3.13</v>
          </cell>
          <cell r="BV2884">
            <v>4.76</v>
          </cell>
          <cell r="BW2884">
            <v>5.58</v>
          </cell>
          <cell r="BX2884">
            <v>2.36</v>
          </cell>
          <cell r="BY2884">
            <v>0.6</v>
          </cell>
          <cell r="CA2884">
            <v>0.02</v>
          </cell>
          <cell r="CC2884">
            <v>0.03</v>
          </cell>
          <cell r="CR2884">
            <v>100.52</v>
          </cell>
          <cell r="CT2884">
            <v>56.294158622748533</v>
          </cell>
          <cell r="CU2884">
            <v>1.9802965469200915</v>
          </cell>
          <cell r="CV2884">
            <v>17.50422927654493</v>
          </cell>
          <cell r="CW2884">
            <v>7.7122101701661858</v>
          </cell>
          <cell r="CX2884">
            <v>0.1393173450094537</v>
          </cell>
          <cell r="CY2884">
            <v>3.1147377848542144</v>
          </cell>
          <cell r="CZ2884">
            <v>4.7367897303214246</v>
          </cell>
          <cell r="DA2884">
            <v>5.5527913225196537</v>
          </cell>
          <cell r="DB2884">
            <v>2.348492387302219</v>
          </cell>
          <cell r="DC2884">
            <v>0.59707433575480151</v>
          </cell>
          <cell r="DD2884">
            <v>1.9902477858493382E-2</v>
          </cell>
          <cell r="DE2884">
            <v>0.28768382352941174</v>
          </cell>
          <cell r="DF2884">
            <v>0.41654222473262076</v>
          </cell>
          <cell r="DH2884">
            <v>0.43010752688172038</v>
          </cell>
          <cell r="DI2884">
            <v>0.02</v>
          </cell>
          <cell r="DJ2884">
            <v>1.2711864406779662E-2</v>
          </cell>
          <cell r="DK2884">
            <v>0.06</v>
          </cell>
          <cell r="DL2884">
            <v>7.0000000000000007E-2</v>
          </cell>
          <cell r="DM2884">
            <v>7.0000000000000007E-2</v>
          </cell>
          <cell r="DN2884">
            <v>0.05</v>
          </cell>
          <cell r="DO2884">
            <v>0.08</v>
          </cell>
          <cell r="DP2884">
            <v>7.0000000000000007E-2</v>
          </cell>
          <cell r="DQ2884">
            <v>7.0000000000000007E-2</v>
          </cell>
          <cell r="DR2884">
            <v>0.1</v>
          </cell>
          <cell r="DU2884">
            <v>0.05</v>
          </cell>
          <cell r="DV2884">
            <v>6.6666666666666666E-2</v>
          </cell>
          <cell r="DW2884">
            <v>0.1</v>
          </cell>
          <cell r="DX2884">
            <v>0.15</v>
          </cell>
          <cell r="DY2884">
            <v>0.08</v>
          </cell>
          <cell r="DZ2884">
            <v>0.1</v>
          </cell>
          <cell r="EA2884">
            <v>0.35678391959798994</v>
          </cell>
          <cell r="ED2884">
            <v>0.65</v>
          </cell>
          <cell r="EF2884">
            <v>1.0900000000000001</v>
          </cell>
          <cell r="EG2884">
            <v>1.23</v>
          </cell>
          <cell r="EJ2884">
            <v>1.72</v>
          </cell>
          <cell r="EK2884">
            <v>2.46</v>
          </cell>
          <cell r="EM2884">
            <v>4.42</v>
          </cell>
          <cell r="EN2884">
            <v>1.37</v>
          </cell>
          <cell r="EO2884">
            <v>1.34</v>
          </cell>
          <cell r="ES2884">
            <v>1.08</v>
          </cell>
          <cell r="FK2884">
            <v>0.18</v>
          </cell>
        </row>
        <row r="2885">
          <cell r="D2885" t="str">
            <v>w1</v>
          </cell>
          <cell r="E2885" t="str">
            <v>Wood &amp; Trigila 2001</v>
          </cell>
          <cell r="F2885" t="str">
            <v>T1042/V1-39</v>
          </cell>
          <cell r="G2885" t="str">
            <v>Ves UK</v>
          </cell>
          <cell r="J2885">
            <v>1042</v>
          </cell>
          <cell r="K2885">
            <v>1315</v>
          </cell>
          <cell r="L2885">
            <v>7.6045627376425857</v>
          </cell>
          <cell r="M2885">
            <v>0.2</v>
          </cell>
          <cell r="O2885">
            <v>0.49405884900000002</v>
          </cell>
          <cell r="P2885">
            <v>0.53746415700000005</v>
          </cell>
          <cell r="Q2885">
            <v>3.0610516000000001E-2</v>
          </cell>
          <cell r="R2885">
            <v>50.61953038</v>
          </cell>
          <cell r="T2885">
            <v>39.11</v>
          </cell>
          <cell r="U2885">
            <v>12.15</v>
          </cell>
          <cell r="V2885">
            <v>13.267300649999999</v>
          </cell>
          <cell r="W2885">
            <v>1.322696713</v>
          </cell>
          <cell r="X2885">
            <v>13.25</v>
          </cell>
          <cell r="Y2885">
            <v>1.46</v>
          </cell>
          <cell r="AB2885">
            <v>8.64</v>
          </cell>
          <cell r="AD2885">
            <v>22.92</v>
          </cell>
          <cell r="AF2885">
            <v>0.41</v>
          </cell>
          <cell r="AG2885">
            <v>0.03</v>
          </cell>
          <cell r="AJ2885">
            <v>99.309997362999994</v>
          </cell>
          <cell r="AK2885">
            <v>1.505941151</v>
          </cell>
          <cell r="AL2885">
            <v>0.55154891299999997</v>
          </cell>
          <cell r="AM2885">
            <v>0.49405884900000002</v>
          </cell>
          <cell r="AN2885">
            <v>5.7490065E-2</v>
          </cell>
          <cell r="AO2885">
            <v>0.38409431500000002</v>
          </cell>
          <cell r="AP2885">
            <v>4.2594732000000003E-2</v>
          </cell>
          <cell r="AQ2885">
            <v>0.42668904699999999</v>
          </cell>
          <cell r="AR2885">
            <v>4.2279365999999999E-2</v>
          </cell>
          <cell r="AS2885">
            <v>0</v>
          </cell>
          <cell r="AT2885">
            <v>0.495810372</v>
          </cell>
          <cell r="AU2885">
            <v>0</v>
          </cell>
          <cell r="AV2885">
            <v>0.94564688699999999</v>
          </cell>
          <cell r="AW2885">
            <v>3.0610516000000001E-2</v>
          </cell>
          <cell r="AX2885">
            <v>1.473746E-3</v>
          </cell>
          <cell r="AY2885">
            <v>50.61953038</v>
          </cell>
          <cell r="AZ2885">
            <v>26.540232459999999</v>
          </cell>
          <cell r="BA2885">
            <v>2.2800533289999998</v>
          </cell>
          <cell r="BB2885">
            <v>66.474497229999997</v>
          </cell>
          <cell r="BC2885">
            <v>30.124833120000002</v>
          </cell>
          <cell r="BD2885">
            <v>3.400669647</v>
          </cell>
          <cell r="BE2885">
            <v>0.53746415700000005</v>
          </cell>
          <cell r="BO2885">
            <v>1.3</v>
          </cell>
          <cell r="BP2885">
            <v>51.83</v>
          </cell>
          <cell r="BQ2885">
            <v>0.66</v>
          </cell>
          <cell r="BR2885">
            <v>19.75</v>
          </cell>
          <cell r="BS2885">
            <v>4.04</v>
          </cell>
          <cell r="BT2885">
            <v>0.15</v>
          </cell>
          <cell r="BU2885">
            <v>1.63</v>
          </cell>
          <cell r="BV2885">
            <v>5.57</v>
          </cell>
          <cell r="BW2885">
            <v>4.1100000000000003</v>
          </cell>
          <cell r="BX2885">
            <v>8.23</v>
          </cell>
          <cell r="BY2885">
            <v>0.35</v>
          </cell>
          <cell r="CR2885">
            <v>96.32</v>
          </cell>
          <cell r="CT2885">
            <v>53.810215946843854</v>
          </cell>
          <cell r="CU2885">
            <v>0.68521594684385378</v>
          </cell>
          <cell r="CV2885">
            <v>20.504568106312291</v>
          </cell>
          <cell r="CW2885">
            <v>4.1943521594684388</v>
          </cell>
          <cell r="CX2885">
            <v>0.15573089700996678</v>
          </cell>
          <cell r="CY2885">
            <v>1.6922757475083057</v>
          </cell>
          <cell r="CZ2885">
            <v>5.7828073089700993</v>
          </cell>
          <cell r="DA2885">
            <v>4.2670265780730903</v>
          </cell>
          <cell r="DB2885">
            <v>8.5444352159468444</v>
          </cell>
          <cell r="DC2885">
            <v>0.36337209302325579</v>
          </cell>
          <cell r="DD2885">
            <v>0</v>
          </cell>
          <cell r="DE2885">
            <v>0.2874779541446208</v>
          </cell>
          <cell r="DF2885">
            <v>0.28210359120390571</v>
          </cell>
          <cell r="DH2885">
            <v>9.9756690997566899E-2</v>
          </cell>
          <cell r="DL2885">
            <v>8.9369708372530575E-3</v>
          </cell>
          <cell r="DM2885">
            <v>0.2342767295597484</v>
          </cell>
          <cell r="DN2885">
            <v>2.6978417266187053E-2</v>
          </cell>
          <cell r="DO2885">
            <v>0.13673202614379087</v>
          </cell>
          <cell r="DP2885">
            <v>0.28451882845188287</v>
          </cell>
          <cell r="DQ2885">
            <v>0.77412280701754377</v>
          </cell>
          <cell r="DR2885">
            <v>1.3060240963855423</v>
          </cell>
          <cell r="DS2885">
            <v>2.1071428571428568</v>
          </cell>
          <cell r="DU2885">
            <v>0.1712846347607053</v>
          </cell>
          <cell r="DW2885">
            <v>2.9610389610389611</v>
          </cell>
          <cell r="DX2885">
            <v>4.2592592592592586</v>
          </cell>
          <cell r="DY2885">
            <v>1.4145077720207253</v>
          </cell>
          <cell r="DZ2885">
            <v>1.3579418344519016</v>
          </cell>
          <cell r="EA2885">
            <v>2.2121212121212119</v>
          </cell>
          <cell r="EE2885">
            <v>3</v>
          </cell>
          <cell r="EF2885">
            <v>3.2814814814814812</v>
          </cell>
          <cell r="EG2885">
            <v>2.1413043478260869</v>
          </cell>
          <cell r="FK2885">
            <v>0.15245478036175711</v>
          </cell>
        </row>
        <row r="2886">
          <cell r="D2886" t="str">
            <v>w1</v>
          </cell>
          <cell r="E2886" t="str">
            <v>Wood &amp; Trigila 2001</v>
          </cell>
          <cell r="F2886" t="str">
            <v>T1042/V1-40</v>
          </cell>
          <cell r="G2886" t="str">
            <v>ves UK</v>
          </cell>
          <cell r="J2886">
            <v>1042</v>
          </cell>
          <cell r="K2886">
            <v>1315</v>
          </cell>
          <cell r="L2886">
            <v>7.6045627376425857</v>
          </cell>
          <cell r="M2886">
            <v>0.2</v>
          </cell>
          <cell r="O2886">
            <v>0.40660848199999999</v>
          </cell>
          <cell r="P2886">
            <v>0.63509396299999998</v>
          </cell>
          <cell r="Q2886">
            <v>3.5300241000000003E-2</v>
          </cell>
          <cell r="R2886">
            <v>50.650482279999999</v>
          </cell>
          <cell r="T2886">
            <v>42.01</v>
          </cell>
          <cell r="U2886">
            <v>11.37</v>
          </cell>
          <cell r="V2886">
            <v>8.4992655520000007</v>
          </cell>
          <cell r="W2886">
            <v>2.6491602689999998</v>
          </cell>
          <cell r="X2886">
            <v>10.29</v>
          </cell>
          <cell r="Y2886">
            <v>1.73</v>
          </cell>
          <cell r="AB2886">
            <v>10.050000000000001</v>
          </cell>
          <cell r="AD2886">
            <v>22.59</v>
          </cell>
          <cell r="AF2886">
            <v>0.48</v>
          </cell>
          <cell r="AG2886">
            <v>0.02</v>
          </cell>
          <cell r="AJ2886">
            <v>99.398425821000018</v>
          </cell>
          <cell r="AK2886">
            <v>1.593391518</v>
          </cell>
          <cell r="AL2886">
            <v>0.50841441399999998</v>
          </cell>
          <cell r="AM2886">
            <v>0.40660848199999999</v>
          </cell>
          <cell r="AN2886">
            <v>0.101805932</v>
          </cell>
          <cell r="AO2886">
            <v>0.242374174</v>
          </cell>
          <cell r="AP2886">
            <v>8.4033700000000003E-2</v>
          </cell>
          <cell r="AQ2886">
            <v>0.32640787300000002</v>
          </cell>
          <cell r="AR2886">
            <v>4.9348204E-2</v>
          </cell>
          <cell r="AS2886">
            <v>0</v>
          </cell>
          <cell r="AT2886">
            <v>0.56809054599999997</v>
          </cell>
          <cell r="AU2886">
            <v>0</v>
          </cell>
          <cell r="AV2886">
            <v>0.91807941400000004</v>
          </cell>
          <cell r="AW2886">
            <v>3.5300241000000003E-2</v>
          </cell>
          <cell r="AX2886">
            <v>9.6778999999999995E-4</v>
          </cell>
          <cell r="AY2886">
            <v>50.650482279999999</v>
          </cell>
          <cell r="AZ2886">
            <v>31.341580780000001</v>
          </cell>
          <cell r="BA2886">
            <v>4.636142961</v>
          </cell>
          <cell r="BB2886">
            <v>61.020517339999998</v>
          </cell>
          <cell r="BC2886">
            <v>32.635943709999999</v>
          </cell>
          <cell r="BD2886">
            <v>6.3435389430000004</v>
          </cell>
          <cell r="BE2886">
            <v>0.63509396299999998</v>
          </cell>
          <cell r="BO2886">
            <v>0.78</v>
          </cell>
          <cell r="BP2886">
            <v>50.94</v>
          </cell>
          <cell r="BQ2886">
            <v>0.85</v>
          </cell>
          <cell r="BR2886">
            <v>20.14</v>
          </cell>
          <cell r="BS2886">
            <v>4.97</v>
          </cell>
          <cell r="BT2886">
            <v>0.19</v>
          </cell>
          <cell r="BU2886">
            <v>2.15</v>
          </cell>
          <cell r="BV2886">
            <v>5.94</v>
          </cell>
          <cell r="BW2886">
            <v>4.08</v>
          </cell>
          <cell r="BX2886">
            <v>7.35</v>
          </cell>
          <cell r="BY2886">
            <v>0.37</v>
          </cell>
          <cell r="CR2886">
            <v>96.98</v>
          </cell>
          <cell r="CT2886">
            <v>52.526294081253866</v>
          </cell>
          <cell r="CU2886">
            <v>0.87646937512889256</v>
          </cell>
          <cell r="CV2886">
            <v>20.767168488348112</v>
          </cell>
          <cell r="CW2886">
            <v>5.1247679934007015</v>
          </cell>
          <cell r="CX2886">
            <v>0.19591668385234071</v>
          </cell>
          <cell r="CY2886">
            <v>2.2169519488554341</v>
          </cell>
          <cell r="CZ2886">
            <v>6.1249742214889666</v>
          </cell>
          <cell r="DA2886">
            <v>4.2070530006186839</v>
          </cell>
          <cell r="DB2886">
            <v>7.5788822437616004</v>
          </cell>
          <cell r="DC2886">
            <v>0.38152196329140031</v>
          </cell>
          <cell r="DD2886">
            <v>0</v>
          </cell>
          <cell r="DE2886">
            <v>0.30196629213483145</v>
          </cell>
          <cell r="DF2886">
            <v>0.32251359517709294</v>
          </cell>
          <cell r="DH2886">
            <v>0.11764705882352941</v>
          </cell>
          <cell r="DL2886">
            <v>4.7418738049713194E-2</v>
          </cell>
          <cell r="DM2886">
            <v>0.16163959783449341</v>
          </cell>
          <cell r="DN2886">
            <v>5.954465849387041E-2</v>
          </cell>
          <cell r="DO2886">
            <v>0.13349256900212314</v>
          </cell>
          <cell r="DP2886">
            <v>0.24347826086956526</v>
          </cell>
          <cell r="DQ2886">
            <v>0.43137254901960781</v>
          </cell>
          <cell r="DR2886">
            <v>0.73754789272030652</v>
          </cell>
          <cell r="DS2886">
            <v>1.1441441441441442</v>
          </cell>
          <cell r="DU2886">
            <v>0.15996908809891808</v>
          </cell>
          <cell r="DW2886">
            <v>1.6416861826697891</v>
          </cell>
          <cell r="DX2886">
            <v>2.6086956521739131</v>
          </cell>
          <cell r="DY2886">
            <v>1.3088235294117647</v>
          </cell>
          <cell r="DZ2886">
            <v>1.3481481481481481</v>
          </cell>
          <cell r="EA2886">
            <v>2.0352941176470587</v>
          </cell>
          <cell r="EE2886">
            <v>2.0576923076923075</v>
          </cell>
          <cell r="EF2886">
            <v>2.4104046242774566</v>
          </cell>
          <cell r="EG2886">
            <v>1.6864406779661019</v>
          </cell>
          <cell r="FK2886">
            <v>0.14740626605033386</v>
          </cell>
        </row>
        <row r="2887">
          <cell r="D2887" t="str">
            <v>w1</v>
          </cell>
          <cell r="E2887" t="str">
            <v>Wood &amp; Trigila 2001</v>
          </cell>
          <cell r="F2887" t="str">
            <v>T1070/V1-25</v>
          </cell>
          <cell r="G2887" t="str">
            <v>vesuv UK</v>
          </cell>
          <cell r="J2887">
            <v>1070</v>
          </cell>
          <cell r="K2887">
            <v>1343</v>
          </cell>
          <cell r="L2887">
            <v>7.4460163812360385</v>
          </cell>
          <cell r="M2887">
            <v>0.2</v>
          </cell>
          <cell r="O2887">
            <v>0.37412823899999997</v>
          </cell>
          <cell r="P2887">
            <v>0.69467052299999998</v>
          </cell>
          <cell r="Q2887">
            <v>2.0537356E-2</v>
          </cell>
          <cell r="R2887">
            <v>51.366892040000003</v>
          </cell>
          <cell r="T2887">
            <v>42.98</v>
          </cell>
          <cell r="U2887">
            <v>10.43</v>
          </cell>
          <cell r="V2887">
            <v>6.828932204</v>
          </cell>
          <cell r="W2887">
            <v>2.460789949</v>
          </cell>
          <cell r="X2887">
            <v>8.6</v>
          </cell>
          <cell r="Y2887">
            <v>1.94</v>
          </cell>
          <cell r="AB2887">
            <v>10.98</v>
          </cell>
          <cell r="AD2887">
            <v>23.22</v>
          </cell>
          <cell r="AF2887">
            <v>0.28000000000000003</v>
          </cell>
          <cell r="AG2887">
            <v>0.02</v>
          </cell>
          <cell r="AJ2887">
            <v>99.139722152999994</v>
          </cell>
          <cell r="AK2887">
            <v>1.625871761</v>
          </cell>
          <cell r="AL2887">
            <v>0.46514864</v>
          </cell>
          <cell r="AM2887">
            <v>0.37412823899999997</v>
          </cell>
          <cell r="AN2887">
            <v>9.1020402E-2</v>
          </cell>
          <cell r="AO2887">
            <v>0.19422619499999999</v>
          </cell>
          <cell r="AP2887">
            <v>7.7852013999999997E-2</v>
          </cell>
          <cell r="AQ2887">
            <v>0.27207820900000002</v>
          </cell>
          <cell r="AR2887">
            <v>5.5192114E-2</v>
          </cell>
          <cell r="AS2887">
            <v>0</v>
          </cell>
          <cell r="AT2887">
            <v>0.61901888400000005</v>
          </cell>
          <cell r="AU2887">
            <v>0</v>
          </cell>
          <cell r="AV2887">
            <v>0.94118780499999999</v>
          </cell>
          <cell r="AW2887">
            <v>2.0537356E-2</v>
          </cell>
          <cell r="AX2887">
            <v>9.6523099999999999E-4</v>
          </cell>
          <cell r="AY2887">
            <v>51.366892040000003</v>
          </cell>
          <cell r="AZ2887">
            <v>33.783986560000002</v>
          </cell>
          <cell r="BA2887">
            <v>4.2489033349999996</v>
          </cell>
          <cell r="BB2887">
            <v>60.153289139999998</v>
          </cell>
          <cell r="BC2887">
            <v>34.195579129999999</v>
          </cell>
          <cell r="BD2887">
            <v>5.6511317300000004</v>
          </cell>
          <cell r="BE2887">
            <v>0.69467052299999998</v>
          </cell>
          <cell r="BO2887">
            <v>1.01</v>
          </cell>
          <cell r="BP2887">
            <v>47.87</v>
          </cell>
          <cell r="BQ2887">
            <v>0.97</v>
          </cell>
          <cell r="BR2887">
            <v>18.43</v>
          </cell>
          <cell r="BS2887">
            <v>5.71</v>
          </cell>
          <cell r="BT2887">
            <v>0.22</v>
          </cell>
          <cell r="BU2887">
            <v>3.21</v>
          </cell>
          <cell r="BV2887">
            <v>8.5399999999999991</v>
          </cell>
          <cell r="BW2887">
            <v>2.98</v>
          </cell>
          <cell r="BX2887">
            <v>7.02</v>
          </cell>
          <cell r="BY2887">
            <v>0.79</v>
          </cell>
          <cell r="CR2887">
            <v>95.74</v>
          </cell>
          <cell r="CT2887">
            <v>50</v>
          </cell>
          <cell r="CU2887">
            <v>1.0131606434092333</v>
          </cell>
          <cell r="CV2887">
            <v>19.250052224775434</v>
          </cell>
          <cell r="CW2887">
            <v>5.9640693545017758</v>
          </cell>
          <cell r="CX2887">
            <v>0.22978901190724882</v>
          </cell>
          <cell r="CY2887">
            <v>3.3528305828284939</v>
          </cell>
          <cell r="CZ2887">
            <v>8.9199916440359299</v>
          </cell>
          <cell r="DA2887">
            <v>3.1125966158345522</v>
          </cell>
          <cell r="DB2887">
            <v>7.3323584708585754</v>
          </cell>
          <cell r="DC2887">
            <v>0.82515145184875704</v>
          </cell>
          <cell r="DD2887">
            <v>0</v>
          </cell>
          <cell r="DE2887">
            <v>0.35986547085201792</v>
          </cell>
          <cell r="DF2887">
            <v>0.48936702202055393</v>
          </cell>
          <cell r="DH2887">
            <v>9.3959731543624164E-2</v>
          </cell>
          <cell r="DL2887">
            <v>2.6609442060085837E-4</v>
          </cell>
          <cell r="DM2887">
            <v>0.11594202898550725</v>
          </cell>
          <cell r="DN2887">
            <v>1.4010507880910683E-2</v>
          </cell>
          <cell r="DO2887">
            <v>9.756756756756757E-2</v>
          </cell>
          <cell r="DP2887">
            <v>0.2565217391304348</v>
          </cell>
          <cell r="DQ2887">
            <v>0.42214532871972316</v>
          </cell>
          <cell r="DR2887">
            <v>0.71842105263157896</v>
          </cell>
          <cell r="DS2887">
            <v>1.1190476190476191</v>
          </cell>
          <cell r="DU2887">
            <v>0.16634050880626222</v>
          </cell>
          <cell r="DW2887">
            <v>1.5019455252918288</v>
          </cell>
          <cell r="DX2887">
            <v>2.1770833333333335</v>
          </cell>
          <cell r="DY2887">
            <v>1.5286343612334801</v>
          </cell>
          <cell r="DZ2887">
            <v>1.7096774193548387</v>
          </cell>
          <cell r="EA2887">
            <v>2</v>
          </cell>
          <cell r="EE2887">
            <v>2.015625</v>
          </cell>
          <cell r="EF2887">
            <v>2.0657276995305165</v>
          </cell>
          <cell r="EG2887">
            <v>1.6076923076923075</v>
          </cell>
          <cell r="FK2887">
            <v>0.12704309063893016</v>
          </cell>
        </row>
        <row r="2888">
          <cell r="D2888" t="str">
            <v>w1</v>
          </cell>
          <cell r="E2888" t="str">
            <v>Wood &amp; Trigila 2001</v>
          </cell>
          <cell r="F2888" t="str">
            <v>T1140/E9-9</v>
          </cell>
          <cell r="G2888" t="str">
            <v>Etna Haw</v>
          </cell>
          <cell r="J2888">
            <v>1140</v>
          </cell>
          <cell r="K2888">
            <v>1413</v>
          </cell>
          <cell r="L2888">
            <v>7.0771408351026182</v>
          </cell>
          <cell r="M2888">
            <v>1E-4</v>
          </cell>
          <cell r="O2888">
            <v>0.333259686</v>
          </cell>
          <cell r="P2888">
            <v>0.68228616200000003</v>
          </cell>
          <cell r="Q2888">
            <v>4.6709138999999997E-2</v>
          </cell>
          <cell r="R2888">
            <v>47.168449389999999</v>
          </cell>
          <cell r="T2888">
            <v>43.72</v>
          </cell>
          <cell r="U2888">
            <v>7.51</v>
          </cell>
          <cell r="V2888">
            <v>10.49309272</v>
          </cell>
          <cell r="W2888">
            <v>0.75670964299999999</v>
          </cell>
          <cell r="X2888">
            <v>10.19</v>
          </cell>
          <cell r="Y2888">
            <v>2.2200000000000002</v>
          </cell>
          <cell r="AB2888">
            <v>12.28</v>
          </cell>
          <cell r="AD2888">
            <v>22.35</v>
          </cell>
          <cell r="AF2888">
            <v>0.64</v>
          </cell>
          <cell r="AG2888">
            <v>0.01</v>
          </cell>
          <cell r="AJ2888">
            <v>99.979802363000005</v>
          </cell>
          <cell r="AK2888">
            <v>1.6456422399999999</v>
          </cell>
          <cell r="AL2888">
            <v>0.333259686</v>
          </cell>
          <cell r="AM2888">
            <v>0.333259686</v>
          </cell>
          <cell r="AN2888">
            <v>0</v>
          </cell>
          <cell r="AO2888">
            <v>0.29695723200000002</v>
          </cell>
          <cell r="AP2888">
            <v>2.3820998999999999E-2</v>
          </cell>
          <cell r="AQ2888">
            <v>0.32077823100000002</v>
          </cell>
          <cell r="AR2888">
            <v>6.2843978999999994E-2</v>
          </cell>
          <cell r="AS2888">
            <v>0</v>
          </cell>
          <cell r="AT2888">
            <v>0.68886690500000003</v>
          </cell>
          <cell r="AU2888">
            <v>0</v>
          </cell>
          <cell r="AV2888">
            <v>0.90141960499999996</v>
          </cell>
          <cell r="AW2888">
            <v>4.6709138999999997E-2</v>
          </cell>
          <cell r="AX2888">
            <v>4.80216E-4</v>
          </cell>
          <cell r="AY2888">
            <v>47.168449389999999</v>
          </cell>
          <cell r="AZ2888">
            <v>36.046235889999998</v>
          </cell>
          <cell r="BA2888">
            <v>1.246477871</v>
          </cell>
          <cell r="BB2888">
            <v>59.152643609999998</v>
          </cell>
          <cell r="BC2888">
            <v>39.071983349999996</v>
          </cell>
          <cell r="BD2888">
            <v>1.775373047</v>
          </cell>
          <cell r="BE2888">
            <v>0.68228616200000003</v>
          </cell>
          <cell r="BG2888">
            <v>-8.2799999999999994</v>
          </cell>
          <cell r="BH2888" t="str">
            <v>NNO</v>
          </cell>
          <cell r="BO2888">
            <v>1.44</v>
          </cell>
          <cell r="BP2888">
            <v>52.59</v>
          </cell>
          <cell r="BQ2888">
            <v>1.88</v>
          </cell>
          <cell r="BR2888">
            <v>17.38</v>
          </cell>
          <cell r="BS2888">
            <v>5.68</v>
          </cell>
          <cell r="BT2888">
            <v>0.2</v>
          </cell>
          <cell r="BU2888">
            <v>4.05</v>
          </cell>
          <cell r="BV2888">
            <v>8.2899999999999991</v>
          </cell>
          <cell r="BW2888">
            <v>4.75</v>
          </cell>
          <cell r="BX2888">
            <v>2.92</v>
          </cell>
          <cell r="BY2888">
            <v>0.82</v>
          </cell>
          <cell r="CR2888">
            <v>98.56</v>
          </cell>
          <cell r="CT2888">
            <v>53.35836038961039</v>
          </cell>
          <cell r="CU2888">
            <v>1.9074675324675325</v>
          </cell>
          <cell r="CV2888">
            <v>17.633928571428573</v>
          </cell>
          <cell r="CW2888">
            <v>5.7629870129870131</v>
          </cell>
          <cell r="CX2888">
            <v>0.20292207792207792</v>
          </cell>
          <cell r="CY2888">
            <v>4.1091720779220777</v>
          </cell>
          <cell r="CZ2888">
            <v>8.4111201298701292</v>
          </cell>
          <cell r="DA2888">
            <v>4.8193993506493502</v>
          </cell>
          <cell r="DB2888">
            <v>2.9626623376623376</v>
          </cell>
          <cell r="DC2888">
            <v>0.83198051948051943</v>
          </cell>
          <cell r="DD2888">
            <v>0</v>
          </cell>
          <cell r="DE2888">
            <v>0.41623843782117159</v>
          </cell>
          <cell r="DF2888">
            <v>0.52148452867763317</v>
          </cell>
          <cell r="DH2888">
            <v>0.13473684210526315</v>
          </cell>
          <cell r="DL2888">
            <v>2.7939464493597205E-2</v>
          </cell>
          <cell r="DM2888">
            <v>9.9855282199710557E-2</v>
          </cell>
          <cell r="DN2888">
            <v>3.515625E-2</v>
          </cell>
          <cell r="DO2888">
            <v>6.3597658328898354E-2</v>
          </cell>
          <cell r="DP2888">
            <v>0.21562500000000001</v>
          </cell>
          <cell r="DQ2888">
            <v>0.33333333333333331</v>
          </cell>
          <cell r="DR2888">
            <v>0.47539975399753998</v>
          </cell>
          <cell r="DS2888">
            <v>0.78571428571428559</v>
          </cell>
          <cell r="DU2888">
            <v>0.25437693099897013</v>
          </cell>
          <cell r="DW2888">
            <v>1.038109756097561</v>
          </cell>
          <cell r="DX2888">
            <v>1.5089285714285714</v>
          </cell>
          <cell r="DY2888">
            <v>0.78595317725752512</v>
          </cell>
          <cell r="DZ2888">
            <v>1.1033898305084744</v>
          </cell>
          <cell r="EA2888">
            <v>1.1808510638297873</v>
          </cell>
          <cell r="EE2888">
            <v>1.5616438356164384</v>
          </cell>
          <cell r="EF2888">
            <v>1.4963235294117649</v>
          </cell>
          <cell r="EG2888">
            <v>1.5245901639344264</v>
          </cell>
          <cell r="FK2888">
            <v>0.19111483654652137</v>
          </cell>
        </row>
        <row r="2889">
          <cell r="D2889" t="str">
            <v>u</v>
          </cell>
          <cell r="E2889" t="str">
            <v>Ulmer et al 1988a/b</v>
          </cell>
          <cell r="F2889" t="str">
            <v>RC158c</v>
          </cell>
          <cell r="J2889">
            <v>1370</v>
          </cell>
          <cell r="K2889">
            <v>1643</v>
          </cell>
          <cell r="L2889">
            <v>6.0864272671941571</v>
          </cell>
          <cell r="M2889">
            <v>2.8</v>
          </cell>
          <cell r="O2889">
            <v>0.12109719300000001</v>
          </cell>
          <cell r="P2889">
            <v>0.86558322700000001</v>
          </cell>
          <cell r="Q2889">
            <v>5.3615414E-2</v>
          </cell>
          <cell r="R2889">
            <v>28.484769379999999</v>
          </cell>
          <cell r="T2889">
            <v>53</v>
          </cell>
          <cell r="U2889">
            <v>6</v>
          </cell>
          <cell r="V2889">
            <v>1.241658092</v>
          </cell>
          <cell r="W2889">
            <v>4.7337493750000004</v>
          </cell>
          <cell r="X2889">
            <v>5.85</v>
          </cell>
          <cell r="Y2889">
            <v>0.14000000000000001</v>
          </cell>
          <cell r="Z2889">
            <v>0.16</v>
          </cell>
          <cell r="AB2889">
            <v>21.14</v>
          </cell>
          <cell r="AC2889">
            <v>0.14000000000000001</v>
          </cell>
          <cell r="AD2889">
            <v>13.53</v>
          </cell>
          <cell r="AF2889">
            <v>0.78</v>
          </cell>
          <cell r="AJ2889">
            <v>100.865407467</v>
          </cell>
          <cell r="AK2889">
            <v>1.878902807</v>
          </cell>
          <cell r="AL2889">
            <v>0.25076520000000002</v>
          </cell>
          <cell r="AM2889">
            <v>0.12109719300000001</v>
          </cell>
          <cell r="AN2889">
            <v>0.129668007</v>
          </cell>
          <cell r="AO2889">
            <v>3.3095244000000003E-2</v>
          </cell>
          <cell r="AP2889">
            <v>0.14034894000000001</v>
          </cell>
          <cell r="AQ2889">
            <v>0.173444185</v>
          </cell>
          <cell r="AR2889">
            <v>3.732604E-3</v>
          </cell>
          <cell r="AS2889">
            <v>4.4841480000000003E-3</v>
          </cell>
          <cell r="AT2889">
            <v>1.116902104</v>
          </cell>
          <cell r="AU2889">
            <v>4.2040460000000003E-3</v>
          </cell>
          <cell r="AV2889">
            <v>0.51394949199999995</v>
          </cell>
          <cell r="AW2889">
            <v>5.3615414E-2</v>
          </cell>
          <cell r="AX2889">
            <v>0</v>
          </cell>
          <cell r="AY2889">
            <v>28.484769379999999</v>
          </cell>
          <cell r="AZ2889">
            <v>61.902384069999997</v>
          </cell>
          <cell r="BA2889">
            <v>7.7785993739999997</v>
          </cell>
          <cell r="BB2889">
            <v>31.362666019999999</v>
          </cell>
          <cell r="BC2889">
            <v>58.910216519999999</v>
          </cell>
          <cell r="BD2889">
            <v>9.7271174640000009</v>
          </cell>
          <cell r="BE2889">
            <v>0.86558322700000001</v>
          </cell>
          <cell r="BG2889">
            <v>-9.36</v>
          </cell>
          <cell r="BH2889" t="str">
            <v>iw+.5</v>
          </cell>
          <cell r="BP2889">
            <v>46</v>
          </cell>
          <cell r="BQ2889">
            <v>0.7</v>
          </cell>
          <cell r="BR2889">
            <v>12.42</v>
          </cell>
          <cell r="BS2889">
            <v>9.4818499999999997</v>
          </cell>
          <cell r="BU2889">
            <v>16.53</v>
          </cell>
          <cell r="BV2889">
            <v>10</v>
          </cell>
          <cell r="BW2889">
            <v>1.18</v>
          </cell>
          <cell r="BX2889">
            <v>0.39</v>
          </cell>
          <cell r="CA2889">
            <v>0.16</v>
          </cell>
          <cell r="CC2889">
            <v>0.04</v>
          </cell>
          <cell r="CR2889">
            <v>96.90185000000001</v>
          </cell>
          <cell r="CT2889">
            <v>47.490317395341926</v>
          </cell>
          <cell r="CU2889">
            <v>0.72267874297259449</v>
          </cell>
          <cell r="CV2889">
            <v>12.82238569674232</v>
          </cell>
          <cell r="CW2889">
            <v>9.7890449129352781</v>
          </cell>
          <cell r="CX2889">
            <v>0</v>
          </cell>
          <cell r="CY2889">
            <v>17.065542316195696</v>
          </cell>
          <cell r="CZ2889">
            <v>10.323982042465635</v>
          </cell>
          <cell r="DA2889">
            <v>1.2182298810109449</v>
          </cell>
          <cell r="DB2889">
            <v>0.4026352996561598</v>
          </cell>
          <cell r="DC2889">
            <v>0</v>
          </cell>
          <cell r="DD2889">
            <v>0.16518371267945017</v>
          </cell>
          <cell r="DE2889">
            <v>0.63547959872135207</v>
          </cell>
          <cell r="DF2889">
            <v>1.2739123856519239</v>
          </cell>
          <cell r="DH2889">
            <v>0.66101694915254239</v>
          </cell>
          <cell r="DO2889">
            <v>0.02</v>
          </cell>
          <cell r="DP2889">
            <v>0.02</v>
          </cell>
          <cell r="DV2889">
            <v>0.03</v>
          </cell>
          <cell r="DY2889">
            <v>0.03</v>
          </cell>
          <cell r="DZ2889">
            <v>0.22</v>
          </cell>
          <cell r="EA2889">
            <v>0.18</v>
          </cell>
          <cell r="EF2889">
            <v>0.2</v>
          </cell>
          <cell r="ER2889">
            <v>1.31</v>
          </cell>
          <cell r="ES2889">
            <v>0.51</v>
          </cell>
        </row>
        <row r="2890">
          <cell r="D2890" t="str">
            <v>t2</v>
          </cell>
          <cell r="E2890" t="str">
            <v>Tenner et al 2009 Chemical Geology 262 42 56 Hydrogen partitioning between nominally</v>
          </cell>
          <cell r="F2890" t="str">
            <v>M371</v>
          </cell>
          <cell r="J2890">
            <v>1350</v>
          </cell>
          <cell r="K2890">
            <v>1623</v>
          </cell>
          <cell r="L2890">
            <v>6.1614294516327792</v>
          </cell>
          <cell r="M2890">
            <v>3</v>
          </cell>
          <cell r="O2890">
            <v>3.7196429329049874E-2</v>
          </cell>
          <cell r="P2890">
            <v>0.91820037395828202</v>
          </cell>
          <cell r="Q2890">
            <v>6.8708756421492795E-2</v>
          </cell>
          <cell r="R2890">
            <v>31.969049844670899</v>
          </cell>
          <cell r="T2890">
            <v>55.39</v>
          </cell>
          <cell r="U2890">
            <v>3.42</v>
          </cell>
          <cell r="V2890">
            <v>0</v>
          </cell>
          <cell r="W2890">
            <v>3.41</v>
          </cell>
          <cell r="X2890">
            <v>3.41</v>
          </cell>
          <cell r="Y2890">
            <v>0.12</v>
          </cell>
          <cell r="Z2890">
            <v>0.1</v>
          </cell>
          <cell r="AB2890">
            <v>21.48</v>
          </cell>
          <cell r="AC2890">
            <v>0.09</v>
          </cell>
          <cell r="AD2890">
            <v>15.29</v>
          </cell>
          <cell r="AF2890">
            <v>1</v>
          </cell>
          <cell r="AG2890">
            <v>0.02</v>
          </cell>
          <cell r="AJ2890">
            <v>100.32</v>
          </cell>
          <cell r="AK2890">
            <v>1.9628035706709501</v>
          </cell>
          <cell r="AL2890">
            <v>0.1428759564505398</v>
          </cell>
          <cell r="AM2890">
            <v>3.7196429329049874E-2</v>
          </cell>
          <cell r="AN2890">
            <v>0.10567952712148992</v>
          </cell>
          <cell r="AO2890">
            <v>0</v>
          </cell>
          <cell r="AP2890">
            <v>0.10105906707837758</v>
          </cell>
          <cell r="AQ2890">
            <v>0.10105906707837758</v>
          </cell>
          <cell r="AR2890">
            <v>3.198027139311865E-3</v>
          </cell>
          <cell r="AS2890">
            <v>2.8014117487942156E-3</v>
          </cell>
          <cell r="AT2890">
            <v>1.1343874987388944</v>
          </cell>
          <cell r="AU2890">
            <v>2.70146287458787E-3</v>
          </cell>
          <cell r="AV2890">
            <v>0.58056006498309931</v>
          </cell>
          <cell r="AW2890">
            <v>6.8708756421492795E-2</v>
          </cell>
          <cell r="AX2890">
            <v>9.0418389395264696E-4</v>
          </cell>
          <cell r="AY2890">
            <v>31.969049844670899</v>
          </cell>
          <cell r="AZ2890">
            <v>62.466043873360434</v>
          </cell>
          <cell r="BA2890">
            <v>5.5649062819686774</v>
          </cell>
          <cell r="BB2890">
            <v>34.643122821449801</v>
          </cell>
          <cell r="BC2890">
            <v>58.507869548931701</v>
          </cell>
          <cell r="BD2890">
            <v>6.8490076296185034</v>
          </cell>
          <cell r="BE2890">
            <v>0.91820037395828202</v>
          </cell>
          <cell r="BH2890" t="str">
            <v>unconstrained</v>
          </cell>
          <cell r="BO2890">
            <v>7.75</v>
          </cell>
          <cell r="BP2890">
            <v>51.41</v>
          </cell>
          <cell r="BQ2890">
            <v>1.1100000000000001</v>
          </cell>
          <cell r="BR2890">
            <v>10.99</v>
          </cell>
          <cell r="BS2890">
            <v>4.08</v>
          </cell>
          <cell r="BT2890">
            <v>0.09</v>
          </cell>
          <cell r="BU2890">
            <v>10.15</v>
          </cell>
          <cell r="BV2890">
            <v>10.039999999999999</v>
          </cell>
          <cell r="BW2890">
            <v>2.08</v>
          </cell>
          <cell r="BX2890">
            <v>0.19</v>
          </cell>
          <cell r="CA2890">
            <v>0.02</v>
          </cell>
          <cell r="CR2890">
            <v>90.16</v>
          </cell>
          <cell r="CT2890">
            <v>57.020851818988469</v>
          </cell>
          <cell r="CU2890">
            <v>1.2311446317657502</v>
          </cell>
          <cell r="CV2890">
            <v>12.189440993788823</v>
          </cell>
          <cell r="CW2890">
            <v>4.525288376220054</v>
          </cell>
          <cell r="CX2890">
            <v>9.9822537710736486E-2</v>
          </cell>
          <cell r="CY2890">
            <v>11.257763975155282</v>
          </cell>
          <cell r="CZ2890">
            <v>11.135758651286602</v>
          </cell>
          <cell r="DA2890">
            <v>2.3070097604259101</v>
          </cell>
          <cell r="DB2890">
            <v>0.2107364685004437</v>
          </cell>
          <cell r="DC2890">
            <v>0</v>
          </cell>
          <cell r="DD2890">
            <v>2.2182786157941441E-2</v>
          </cell>
          <cell r="DE2890">
            <v>0.71328179901616307</v>
          </cell>
          <cell r="DF2890">
            <v>0.83043207068250346</v>
          </cell>
          <cell r="DH2890">
            <v>0.48076923076923073</v>
          </cell>
          <cell r="DJ2890">
            <v>0.10526315789473684</v>
          </cell>
          <cell r="EA2890">
            <v>0.1081081081081081</v>
          </cell>
          <cell r="EM2890">
            <v>5</v>
          </cell>
        </row>
        <row r="2891">
          <cell r="D2891" t="str">
            <v>t2</v>
          </cell>
          <cell r="E2891" t="str">
            <v>Tenner et al 2009 Chemical Geology 262 42 56 Hydrogen partitioning between nominally</v>
          </cell>
          <cell r="F2891" t="str">
            <v>M373</v>
          </cell>
          <cell r="J2891">
            <v>1380</v>
          </cell>
          <cell r="K2891">
            <v>1653</v>
          </cell>
          <cell r="L2891">
            <v>6.0496067755595888</v>
          </cell>
          <cell r="M2891">
            <v>3</v>
          </cell>
          <cell r="O2891">
            <v>0.13088954212508686</v>
          </cell>
          <cell r="P2891">
            <v>0.97672576141307865</v>
          </cell>
          <cell r="Q2891">
            <v>8.4249549193421369E-2</v>
          </cell>
          <cell r="R2891">
            <v>41.510005286515934</v>
          </cell>
          <cell r="T2891">
            <v>52.48</v>
          </cell>
          <cell r="U2891">
            <v>6.76</v>
          </cell>
          <cell r="V2891">
            <v>0.71920000000000006</v>
          </cell>
          <cell r="W2891">
            <v>0</v>
          </cell>
          <cell r="X2891">
            <v>0.8</v>
          </cell>
          <cell r="Y2891">
            <v>0.26</v>
          </cell>
          <cell r="Z2891">
            <v>0.1</v>
          </cell>
          <cell r="AB2891">
            <v>18.84</v>
          </cell>
          <cell r="AC2891">
            <v>0.04</v>
          </cell>
          <cell r="AD2891">
            <v>19.04</v>
          </cell>
          <cell r="AF2891">
            <v>1.22</v>
          </cell>
          <cell r="AG2891">
            <v>0.03</v>
          </cell>
          <cell r="AJ2891">
            <v>99.489199999999997</v>
          </cell>
          <cell r="AK2891">
            <v>1.8691104578749131</v>
          </cell>
          <cell r="AL2891">
            <v>0.28384118247635953</v>
          </cell>
          <cell r="AM2891">
            <v>0.13088954212508686</v>
          </cell>
          <cell r="AN2891">
            <v>0.15295164035127268</v>
          </cell>
          <cell r="AO2891">
            <v>2.3829040729692524E-2</v>
          </cell>
          <cell r="AP2891">
            <v>0</v>
          </cell>
          <cell r="AQ2891">
            <v>2.3829040729692524E-2</v>
          </cell>
          <cell r="AR2891">
            <v>6.9641788152594794E-3</v>
          </cell>
          <cell r="AS2891">
            <v>2.8156107361340735E-3</v>
          </cell>
          <cell r="AT2891">
            <v>1.0000085658454612</v>
          </cell>
          <cell r="AU2891">
            <v>1.2067356755204451E-3</v>
          </cell>
          <cell r="AV2891">
            <v>0.72661152851276922</v>
          </cell>
          <cell r="AW2891">
            <v>8.4249549193421369E-2</v>
          </cell>
          <cell r="AX2891">
            <v>1.3631501404684774E-3</v>
          </cell>
          <cell r="AY2891">
            <v>41.510005286515934</v>
          </cell>
          <cell r="AZ2891">
            <v>57.128684621574678</v>
          </cell>
          <cell r="BA2891">
            <v>0</v>
          </cell>
          <cell r="BB2891">
            <v>45.671387177858882</v>
          </cell>
          <cell r="BC2891">
            <v>54.328612822141118</v>
          </cell>
          <cell r="BD2891">
            <v>0</v>
          </cell>
          <cell r="BE2891">
            <v>0.97672576141307865</v>
          </cell>
          <cell r="BH2891" t="str">
            <v>unconstrained</v>
          </cell>
          <cell r="BO2891">
            <v>5.29</v>
          </cell>
          <cell r="BP2891">
            <v>38.43</v>
          </cell>
          <cell r="BQ2891">
            <v>1.37</v>
          </cell>
          <cell r="BR2891">
            <v>14.71</v>
          </cell>
          <cell r="BS2891">
            <v>1.27</v>
          </cell>
          <cell r="BT2891">
            <v>7.0000000000000007E-2</v>
          </cell>
          <cell r="BU2891">
            <v>16.309999999999999</v>
          </cell>
          <cell r="BV2891">
            <v>14.56</v>
          </cell>
          <cell r="BW2891">
            <v>4.54</v>
          </cell>
          <cell r="BX2891">
            <v>0.28000000000000003</v>
          </cell>
          <cell r="CA2891">
            <v>0.02</v>
          </cell>
          <cell r="CR2891">
            <v>91.56</v>
          </cell>
          <cell r="CT2891">
            <v>41.972477064220186</v>
          </cell>
          <cell r="CU2891">
            <v>1.4962865880297076</v>
          </cell>
          <cell r="CV2891">
            <v>16.065967671472261</v>
          </cell>
          <cell r="CW2891">
            <v>1.3870685889034515</v>
          </cell>
          <cell r="CX2891">
            <v>7.6452599388379214E-2</v>
          </cell>
          <cell r="CY2891">
            <v>17.813455657492355</v>
          </cell>
          <cell r="CZ2891">
            <v>15.902140672782878</v>
          </cell>
          <cell r="DA2891">
            <v>4.9584971603320236</v>
          </cell>
          <cell r="DB2891">
            <v>0.30581039755351686</v>
          </cell>
          <cell r="DC2891">
            <v>0</v>
          </cell>
          <cell r="DD2891">
            <v>2.1843599825251206E-2</v>
          </cell>
          <cell r="DE2891">
            <v>0.92775881683731509</v>
          </cell>
          <cell r="DF2891">
            <v>1.3993807561007527</v>
          </cell>
          <cell r="DH2891">
            <v>0.2687224669603524</v>
          </cell>
          <cell r="DJ2891">
            <v>0.10714285714285712</v>
          </cell>
          <cell r="EA2891">
            <v>0.18978102189781021</v>
          </cell>
          <cell r="EM2891">
            <v>5</v>
          </cell>
          <cell r="FM2891">
            <v>1.373148148148148E-2</v>
          </cell>
          <cell r="FP2891">
            <v>5.0602678571428569E-2</v>
          </cell>
          <cell r="FQ2891">
            <v>7.5032679738562091E-4</v>
          </cell>
          <cell r="FR2891">
            <v>1.2642857142857143E-2</v>
          </cell>
          <cell r="FT2891">
            <v>1.4999999999999999E-2</v>
          </cell>
        </row>
        <row r="2892">
          <cell r="D2892" t="str">
            <v>t2</v>
          </cell>
          <cell r="E2892" t="str">
            <v>Tenner et al 2009 Chemical Geology 262 42 56 Hydrogen partitioning between nominally</v>
          </cell>
          <cell r="F2892" t="str">
            <v>M357</v>
          </cell>
          <cell r="J2892">
            <v>1405</v>
          </cell>
          <cell r="K2892">
            <v>1678</v>
          </cell>
          <cell r="L2892">
            <v>5.9594755661501786</v>
          </cell>
          <cell r="M2892">
            <v>4</v>
          </cell>
          <cell r="O2892">
            <v>4.4610877806765092E-2</v>
          </cell>
          <cell r="P2892">
            <v>0.93363097918125115</v>
          </cell>
          <cell r="Q2892">
            <v>0.14497348367946059</v>
          </cell>
          <cell r="R2892">
            <v>29.618442900435365</v>
          </cell>
          <cell r="T2892">
            <v>54.92</v>
          </cell>
          <cell r="U2892">
            <v>6.26</v>
          </cell>
          <cell r="V2892">
            <v>0</v>
          </cell>
          <cell r="W2892">
            <v>2.5499999999999998</v>
          </cell>
          <cell r="X2892">
            <v>2.5499999999999998</v>
          </cell>
          <cell r="Y2892">
            <v>0.19</v>
          </cell>
          <cell r="Z2892">
            <v>0.04</v>
          </cell>
          <cell r="AB2892">
            <v>20.13</v>
          </cell>
          <cell r="AC2892">
            <v>0.11</v>
          </cell>
          <cell r="AD2892">
            <v>12.62</v>
          </cell>
          <cell r="AF2892">
            <v>2.1</v>
          </cell>
          <cell r="AG2892">
            <v>0.04</v>
          </cell>
          <cell r="AJ2892">
            <v>98.96</v>
          </cell>
          <cell r="AK2892">
            <v>1.9553891221932349</v>
          </cell>
          <cell r="AL2892">
            <v>0.26276321680134551</v>
          </cell>
          <cell r="AM2892">
            <v>4.4610877806765092E-2</v>
          </cell>
          <cell r="AN2892">
            <v>0.21815233899458042</v>
          </cell>
          <cell r="AO2892">
            <v>0</v>
          </cell>
          <cell r="AP2892">
            <v>7.593085292382222E-2</v>
          </cell>
          <cell r="AQ2892">
            <v>7.593085292382222E-2</v>
          </cell>
          <cell r="AR2892">
            <v>5.0875851613024067E-3</v>
          </cell>
          <cell r="AS2892">
            <v>1.1258852488607795E-3</v>
          </cell>
          <cell r="AT2892">
            <v>1.0681398593921907</v>
          </cell>
          <cell r="AU2892">
            <v>3.3174651657209842E-3</v>
          </cell>
          <cell r="AV2892">
            <v>0.48145557534136824</v>
          </cell>
          <cell r="AW2892">
            <v>0.14497348367946059</v>
          </cell>
          <cell r="AX2892">
            <v>1.8169540926944346E-3</v>
          </cell>
          <cell r="AY2892">
            <v>29.618442900435365</v>
          </cell>
          <cell r="AZ2892">
            <v>65.710402071167664</v>
          </cell>
          <cell r="BA2892">
            <v>4.671155028396961</v>
          </cell>
          <cell r="BB2892">
            <v>32.292374428888714</v>
          </cell>
          <cell r="BC2892">
            <v>61.923409232541196</v>
          </cell>
          <cell r="BD2892">
            <v>5.7842163385700962</v>
          </cell>
          <cell r="BE2892">
            <v>0.93363097918125115</v>
          </cell>
          <cell r="BH2892" t="str">
            <v>unconstrained</v>
          </cell>
          <cell r="BO2892">
            <v>7.56</v>
          </cell>
          <cell r="BP2892">
            <v>49.51</v>
          </cell>
          <cell r="BQ2892">
            <v>1.61</v>
          </cell>
          <cell r="BR2892">
            <v>11.4</v>
          </cell>
          <cell r="BS2892">
            <v>3.06</v>
          </cell>
          <cell r="BT2892">
            <v>0.09</v>
          </cell>
          <cell r="BU2892">
            <v>11.47</v>
          </cell>
          <cell r="BV2892">
            <v>9</v>
          </cell>
          <cell r="BW2892">
            <v>3.13</v>
          </cell>
          <cell r="BX2892">
            <v>0.32</v>
          </cell>
          <cell r="CA2892">
            <v>0.01</v>
          </cell>
          <cell r="CR2892">
            <v>89.6</v>
          </cell>
          <cell r="CT2892">
            <v>55.256696428571423</v>
          </cell>
          <cell r="CU2892">
            <v>1.796875</v>
          </cell>
          <cell r="CV2892">
            <v>12.723214285714285</v>
          </cell>
          <cell r="CW2892">
            <v>3.4151785714285712</v>
          </cell>
          <cell r="CX2892">
            <v>0.10044642857142856</v>
          </cell>
          <cell r="CY2892">
            <v>12.801339285714285</v>
          </cell>
          <cell r="CZ2892">
            <v>10.044642857142856</v>
          </cell>
          <cell r="DA2892">
            <v>3.4933035714285712</v>
          </cell>
          <cell r="DB2892">
            <v>0.3571428571428571</v>
          </cell>
          <cell r="DC2892">
            <v>0</v>
          </cell>
          <cell r="DD2892">
            <v>1.1160714285714284E-2</v>
          </cell>
          <cell r="DE2892">
            <v>0.78940123881624225</v>
          </cell>
          <cell r="DF2892">
            <v>0.8999296184807325</v>
          </cell>
          <cell r="DH2892">
            <v>0.67092651757188504</v>
          </cell>
          <cell r="DJ2892">
            <v>0.125</v>
          </cell>
          <cell r="EA2892">
            <v>0.11801242236024845</v>
          </cell>
          <cell r="EM2892">
            <v>4</v>
          </cell>
          <cell r="FM2892">
            <v>8.8281250000000006E-2</v>
          </cell>
          <cell r="FP2892">
            <v>3.5212962962962967E-2</v>
          </cell>
          <cell r="FQ2892">
            <v>1.1475204918032786E-2</v>
          </cell>
          <cell r="FR2892">
            <v>4.108298755186722E-2</v>
          </cell>
          <cell r="FT2892">
            <v>1.4999999999999999E-2</v>
          </cell>
        </row>
        <row r="2893">
          <cell r="D2893" t="str">
            <v>t2</v>
          </cell>
          <cell r="E2893" t="str">
            <v>Tenner et al 2009 Chemical Geology 262 42 56 Hydrogen partitioning between nominally</v>
          </cell>
          <cell r="F2893" t="str">
            <v>M355</v>
          </cell>
          <cell r="J2893">
            <v>1405</v>
          </cell>
          <cell r="K2893">
            <v>1678</v>
          </cell>
          <cell r="L2893">
            <v>5.9594755661501786</v>
          </cell>
          <cell r="M2893">
            <v>4</v>
          </cell>
          <cell r="O2893">
            <v>7.161711195950371E-2</v>
          </cell>
          <cell r="P2893">
            <v>0.95170188519384413</v>
          </cell>
          <cell r="Q2893">
            <v>0.11521415007217349</v>
          </cell>
          <cell r="R2893">
            <v>23.97455052492047</v>
          </cell>
          <cell r="T2893">
            <v>55.17</v>
          </cell>
          <cell r="U2893">
            <v>6.99</v>
          </cell>
          <cell r="V2893">
            <v>0</v>
          </cell>
          <cell r="W2893">
            <v>2.08</v>
          </cell>
          <cell r="X2893">
            <v>2.08</v>
          </cell>
          <cell r="Y2893">
            <v>0.14000000000000001</v>
          </cell>
          <cell r="Z2893">
            <v>0.14000000000000001</v>
          </cell>
          <cell r="AB2893">
            <v>23</v>
          </cell>
          <cell r="AC2893">
            <v>0.12</v>
          </cell>
          <cell r="AD2893">
            <v>10.6</v>
          </cell>
          <cell r="AF2893">
            <v>1.7</v>
          </cell>
          <cell r="AG2893">
            <v>0.03</v>
          </cell>
          <cell r="AJ2893">
            <v>99.97</v>
          </cell>
          <cell r="AK2893">
            <v>1.9283828880404963</v>
          </cell>
          <cell r="AL2893">
            <v>0.28804147834318039</v>
          </cell>
          <cell r="AM2893">
            <v>7.161711195950371E-2</v>
          </cell>
          <cell r="AN2893">
            <v>0.21642436638367668</v>
          </cell>
          <cell r="AO2893">
            <v>0</v>
          </cell>
          <cell r="AP2893">
            <v>6.0803566153050853E-2</v>
          </cell>
          <cell r="AQ2893">
            <v>6.0803566153050853E-2</v>
          </cell>
          <cell r="AR2893">
            <v>3.6802196972991388E-3</v>
          </cell>
          <cell r="AS2893">
            <v>3.8685640549164743E-3</v>
          </cell>
          <cell r="AT2893">
            <v>1.1981185759861512</v>
          </cell>
          <cell r="AU2893">
            <v>3.5528964575399875E-3</v>
          </cell>
          <cell r="AV2893">
            <v>0.39699985612779354</v>
          </cell>
          <cell r="AW2893">
            <v>0.11521415007217349</v>
          </cell>
          <cell r="AX2893">
            <v>1.3378050673985495E-3</v>
          </cell>
          <cell r="AY2893">
            <v>23.97455052492047</v>
          </cell>
          <cell r="AZ2893">
            <v>72.353563588142535</v>
          </cell>
          <cell r="BA2893">
            <v>3.6718858869369932</v>
          </cell>
          <cell r="BB2893">
            <v>26.437833150881406</v>
          </cell>
          <cell r="BC2893">
            <v>68.963340087026467</v>
          </cell>
          <cell r="BD2893">
            <v>4.5988267620921279</v>
          </cell>
          <cell r="BE2893">
            <v>0.95170188519384413</v>
          </cell>
          <cell r="BH2893" t="str">
            <v>unconstrained</v>
          </cell>
          <cell r="BO2893">
            <v>6.45</v>
          </cell>
          <cell r="BP2893">
            <v>48.42</v>
          </cell>
          <cell r="BQ2893">
            <v>1.4</v>
          </cell>
          <cell r="BR2893">
            <v>14.3</v>
          </cell>
          <cell r="BS2893">
            <v>2.66</v>
          </cell>
          <cell r="BT2893">
            <v>0.1</v>
          </cell>
          <cell r="BU2893">
            <v>12.46</v>
          </cell>
          <cell r="BV2893">
            <v>9.25</v>
          </cell>
          <cell r="BW2893">
            <v>2.73</v>
          </cell>
          <cell r="BX2893">
            <v>0.25</v>
          </cell>
          <cell r="CA2893">
            <v>0.03</v>
          </cell>
          <cell r="CR2893">
            <v>91.6</v>
          </cell>
          <cell r="CT2893">
            <v>52.860262008733621</v>
          </cell>
          <cell r="CU2893">
            <v>1.5283842794759823</v>
          </cell>
          <cell r="CV2893">
            <v>15.611353711790393</v>
          </cell>
          <cell r="CW2893">
            <v>2.9039301310043673</v>
          </cell>
          <cell r="CX2893">
            <v>0.1091703056768559</v>
          </cell>
          <cell r="CY2893">
            <v>13.602620087336245</v>
          </cell>
          <cell r="CZ2893">
            <v>10.098253275109169</v>
          </cell>
          <cell r="DA2893">
            <v>2.9803493449781655</v>
          </cell>
          <cell r="DB2893">
            <v>0.27292576419213971</v>
          </cell>
          <cell r="DC2893">
            <v>0</v>
          </cell>
          <cell r="DD2893">
            <v>3.2751091703056762E-2</v>
          </cell>
          <cell r="DE2893">
            <v>0.82407407407407407</v>
          </cell>
          <cell r="DF2893">
            <v>0.83667099397221145</v>
          </cell>
          <cell r="DH2893">
            <v>0.62271062271062272</v>
          </cell>
          <cell r="DJ2893">
            <v>0.12</v>
          </cell>
          <cell r="EA2893">
            <v>0.1</v>
          </cell>
          <cell r="EM2893">
            <v>4.666666666666667</v>
          </cell>
          <cell r="FM2893">
            <v>1.0789568345323741E-2</v>
          </cell>
          <cell r="FP2893">
            <v>4.8906249999999998E-2</v>
          </cell>
          <cell r="FQ2893">
            <v>1.2182926829268292E-3</v>
          </cell>
          <cell r="FR2893">
            <v>1.4702380952380954E-3</v>
          </cell>
          <cell r="FT2893">
            <v>2.1000000000000001E-2</v>
          </cell>
        </row>
        <row r="2894">
          <cell r="D2894" t="str">
            <v>t2</v>
          </cell>
          <cell r="E2894" t="str">
            <v>Tenner et al 2009 Chemical Geology 262 42 56 Hydrogen partitioning between nominally</v>
          </cell>
          <cell r="F2894" t="str">
            <v>M366</v>
          </cell>
          <cell r="J2894">
            <v>1405</v>
          </cell>
          <cell r="K2894">
            <v>1678</v>
          </cell>
          <cell r="L2894">
            <v>5.9594755661501786</v>
          </cell>
          <cell r="M2894">
            <v>4</v>
          </cell>
          <cell r="O2894">
            <v>3.2471158533035283E-2</v>
          </cell>
          <cell r="P2894">
            <v>0.90086157062299987</v>
          </cell>
          <cell r="Q2894">
            <v>9.6174960052443997E-2</v>
          </cell>
          <cell r="R2894">
            <v>26.747196115563703</v>
          </cell>
          <cell r="T2894">
            <v>55.93</v>
          </cell>
          <cell r="U2894">
            <v>5.14</v>
          </cell>
          <cell r="V2894">
            <v>0</v>
          </cell>
          <cell r="W2894">
            <v>4.2300000000000004</v>
          </cell>
          <cell r="X2894">
            <v>4.2300000000000004</v>
          </cell>
          <cell r="Y2894">
            <v>0.11</v>
          </cell>
          <cell r="Z2894">
            <v>0.08</v>
          </cell>
          <cell r="AB2894">
            <v>21.57</v>
          </cell>
          <cell r="AC2894">
            <v>0.1</v>
          </cell>
          <cell r="AD2894">
            <v>12.16</v>
          </cell>
          <cell r="AF2894">
            <v>1.41</v>
          </cell>
          <cell r="AG2894">
            <v>0.03</v>
          </cell>
          <cell r="AJ2894">
            <v>100.76</v>
          </cell>
          <cell r="AK2894">
            <v>1.9675288414669647</v>
          </cell>
          <cell r="AL2894">
            <v>0.21317043791723403</v>
          </cell>
          <cell r="AM2894">
            <v>3.2471158533035283E-2</v>
          </cell>
          <cell r="AN2894">
            <v>0.18069927938419875</v>
          </cell>
          <cell r="AO2894">
            <v>0</v>
          </cell>
          <cell r="AP2894">
            <v>0.12444919361107692</v>
          </cell>
          <cell r="AQ2894">
            <v>0.12444919361107692</v>
          </cell>
          <cell r="AR2894">
            <v>2.9102104631532509E-3</v>
          </cell>
          <cell r="AS2894">
            <v>2.2248346844883542E-3</v>
          </cell>
          <cell r="AT2894">
            <v>1.1308581013817256</v>
          </cell>
          <cell r="AU2894">
            <v>2.9798013174506597E-3</v>
          </cell>
          <cell r="AV2894">
            <v>0.45835720442100381</v>
          </cell>
          <cell r="AW2894">
            <v>9.6174960052443997E-2</v>
          </cell>
          <cell r="AX2894">
            <v>1.3464146844582789E-3</v>
          </cell>
          <cell r="AY2894">
            <v>26.747196115563703</v>
          </cell>
          <cell r="AZ2894">
            <v>65.990635959871867</v>
          </cell>
          <cell r="BA2894">
            <v>7.2621679245644222</v>
          </cell>
          <cell r="BB2894">
            <v>29.062510361380372</v>
          </cell>
          <cell r="BC2894">
            <v>61.9755164484475</v>
          </cell>
          <cell r="BD2894">
            <v>8.961973190172138</v>
          </cell>
          <cell r="BE2894">
            <v>0.90086157062299987</v>
          </cell>
          <cell r="BH2894" t="str">
            <v>unconstrained</v>
          </cell>
          <cell r="BO2894">
            <v>7.12</v>
          </cell>
          <cell r="BP2894">
            <v>51.51</v>
          </cell>
          <cell r="BQ2894">
            <v>1.1399999999999999</v>
          </cell>
          <cell r="BR2894">
            <v>11.13</v>
          </cell>
          <cell r="BS2894">
            <v>4.71</v>
          </cell>
          <cell r="BT2894">
            <v>0.09</v>
          </cell>
          <cell r="BU2894">
            <v>10.24</v>
          </cell>
          <cell r="BV2894">
            <v>9.5299999999999994</v>
          </cell>
          <cell r="BW2894">
            <v>2.06</v>
          </cell>
          <cell r="BX2894">
            <v>0.2</v>
          </cell>
          <cell r="CA2894">
            <v>0.01</v>
          </cell>
          <cell r="CR2894">
            <v>90.62</v>
          </cell>
          <cell r="CT2894">
            <v>56.841756786581328</v>
          </cell>
          <cell r="CU2894">
            <v>1.2580004414036634</v>
          </cell>
          <cell r="CV2894">
            <v>12.282056941072613</v>
          </cell>
          <cell r="CW2894">
            <v>5.1975281394835573</v>
          </cell>
          <cell r="CX2894">
            <v>9.9315824321341853E-2</v>
          </cell>
          <cell r="CY2894">
            <v>11.299933789450453</v>
          </cell>
          <cell r="CZ2894">
            <v>10.516442286470978</v>
          </cell>
          <cell r="DA2894">
            <v>2.2732288677996024</v>
          </cell>
          <cell r="DB2894">
            <v>0.22070183182520414</v>
          </cell>
          <cell r="DC2894">
            <v>0</v>
          </cell>
          <cell r="DD2894">
            <v>1.1035091591260208E-2</v>
          </cell>
          <cell r="DE2894">
            <v>0.6849498327759197</v>
          </cell>
          <cell r="DF2894">
            <v>0.82864421539511179</v>
          </cell>
          <cell r="DH2894">
            <v>0.68446601941747565</v>
          </cell>
          <cell r="DJ2894">
            <v>0.15</v>
          </cell>
          <cell r="EA2894">
            <v>9.6491228070175447E-2</v>
          </cell>
          <cell r="EM2894">
            <v>8</v>
          </cell>
          <cell r="FM2894">
            <v>0.64694444444444454</v>
          </cell>
          <cell r="FP2894">
            <v>3.232051282051282E-2</v>
          </cell>
          <cell r="FQ2894">
            <v>2.0255555555555554E-2</v>
          </cell>
          <cell r="FR2894">
            <v>7.5101265822784813E-2</v>
          </cell>
          <cell r="FT2894">
            <v>1.6E-2</v>
          </cell>
        </row>
        <row r="2895">
          <cell r="D2895" t="str">
            <v>t2</v>
          </cell>
          <cell r="E2895" t="str">
            <v>Tenner et al 2009 Chemical Geology 262 42 56 Hydrogen partitioning between nominally</v>
          </cell>
          <cell r="F2895" t="str">
            <v>M374</v>
          </cell>
          <cell r="J2895">
            <v>1435</v>
          </cell>
          <cell r="K2895">
            <v>1708</v>
          </cell>
          <cell r="L2895">
            <v>5.8548009367681502</v>
          </cell>
          <cell r="M2895">
            <v>4</v>
          </cell>
          <cell r="O2895">
            <v>0.10574919193650789</v>
          </cell>
          <cell r="P2895">
            <v>0.9585120711308287</v>
          </cell>
          <cell r="Q2895">
            <v>9.640402672523557E-2</v>
          </cell>
          <cell r="R2895">
            <v>30.637984598112308</v>
          </cell>
          <cell r="T2895">
            <v>54.1</v>
          </cell>
          <cell r="U2895">
            <v>6.33</v>
          </cell>
          <cell r="V2895">
            <v>1.1571010626379452</v>
          </cell>
          <cell r="W2895">
            <v>0.42290204378426549</v>
          </cell>
          <cell r="X2895">
            <v>1.71</v>
          </cell>
          <cell r="Y2895">
            <v>0.16</v>
          </cell>
          <cell r="Z2895">
            <v>0.05</v>
          </cell>
          <cell r="AB2895">
            <v>22.17</v>
          </cell>
          <cell r="AC2895">
            <v>0.05</v>
          </cell>
          <cell r="AD2895">
            <v>14.21</v>
          </cell>
          <cell r="AF2895">
            <v>1.42</v>
          </cell>
          <cell r="AG2895">
            <v>0.02</v>
          </cell>
          <cell r="AJ2895">
            <v>100.0900031064222</v>
          </cell>
          <cell r="AK2895">
            <v>1.8942508080634921</v>
          </cell>
          <cell r="AL2895">
            <v>0.26129523894047646</v>
          </cell>
          <cell r="AM2895">
            <v>0.10574919193650789</v>
          </cell>
          <cell r="AN2895">
            <v>0.15554604700396857</v>
          </cell>
          <cell r="AO2895">
            <v>3.7690096405928131E-2</v>
          </cell>
          <cell r="AP2895">
            <v>1.2383842833032503E-2</v>
          </cell>
          <cell r="AQ2895">
            <v>5.0073939238960634E-2</v>
          </cell>
          <cell r="AR2895">
            <v>4.2132344194211434E-3</v>
          </cell>
          <cell r="AS2895">
            <v>1.384017851729005E-3</v>
          </cell>
          <cell r="AT2895">
            <v>1.1568780731611923</v>
          </cell>
          <cell r="AU2895">
            <v>1.4829320116989243E-3</v>
          </cell>
          <cell r="AV2895">
            <v>0.53312431814906813</v>
          </cell>
          <cell r="AW2895">
            <v>9.640402672523557E-2</v>
          </cell>
          <cell r="AX2895">
            <v>8.9341143872544951E-4</v>
          </cell>
          <cell r="AY2895">
            <v>30.637984598112308</v>
          </cell>
          <cell r="AZ2895">
            <v>66.484329040671824</v>
          </cell>
          <cell r="BA2895">
            <v>0.71168388510426928</v>
          </cell>
          <cell r="BB2895">
            <v>34.459111408603334</v>
          </cell>
          <cell r="BC2895">
            <v>64.631784728547728</v>
          </cell>
          <cell r="BD2895">
            <v>0.90910386284894074</v>
          </cell>
          <cell r="BE2895">
            <v>0.9585120711308287</v>
          </cell>
          <cell r="BH2895" t="str">
            <v>unconstrained</v>
          </cell>
          <cell r="BO2895">
            <v>5.78</v>
          </cell>
          <cell r="BP2895">
            <v>42.06</v>
          </cell>
          <cell r="BQ2895">
            <v>1.41</v>
          </cell>
          <cell r="BR2895">
            <v>12.28</v>
          </cell>
          <cell r="BS2895">
            <v>3.24</v>
          </cell>
          <cell r="BT2895">
            <v>0.09</v>
          </cell>
          <cell r="BU2895">
            <v>18.88</v>
          </cell>
          <cell r="BV2895">
            <v>10.050000000000001</v>
          </cell>
          <cell r="BW2895">
            <v>2.96</v>
          </cell>
          <cell r="BX2895">
            <v>0.28000000000000003</v>
          </cell>
          <cell r="CA2895">
            <v>0.01</v>
          </cell>
          <cell r="CR2895">
            <v>91.26</v>
          </cell>
          <cell r="CT2895">
            <v>46.088099934253776</v>
          </cell>
          <cell r="CU2895">
            <v>1.5450361604207756</v>
          </cell>
          <cell r="CV2895">
            <v>13.456059609905763</v>
          </cell>
          <cell r="CW2895">
            <v>3.550295857988166</v>
          </cell>
          <cell r="CX2895">
            <v>9.8619329388560162E-2</v>
          </cell>
          <cell r="CY2895">
            <v>20.68814376506684</v>
          </cell>
          <cell r="CZ2895">
            <v>11.012491781722552</v>
          </cell>
          <cell r="DA2895">
            <v>3.2434801665570894</v>
          </cell>
          <cell r="DB2895">
            <v>0.30681569143107607</v>
          </cell>
          <cell r="DC2895">
            <v>0</v>
          </cell>
          <cell r="DD2895">
            <v>1.0957703265395575E-2</v>
          </cell>
          <cell r="DE2895">
            <v>0.85352622061482819</v>
          </cell>
          <cell r="DF2895">
            <v>1.4020581468904751</v>
          </cell>
          <cell r="DH2895">
            <v>0.47972972972972971</v>
          </cell>
          <cell r="DJ2895">
            <v>7.1428571428571425E-2</v>
          </cell>
          <cell r="EA2895">
            <v>0.11347517730496455</v>
          </cell>
          <cell r="EM2895">
            <v>5</v>
          </cell>
          <cell r="FM2895">
            <v>4.0113168724279835E-2</v>
          </cell>
          <cell r="FP2895">
            <v>4.425531914893617E-2</v>
          </cell>
          <cell r="FQ2895">
            <v>2.3972088030059049E-3</v>
          </cell>
          <cell r="FR2895">
            <v>1.3378103378103379E-2</v>
          </cell>
          <cell r="FT2895">
            <v>1.6E-2</v>
          </cell>
        </row>
        <row r="2896">
          <cell r="D2896" t="str">
            <v>t2</v>
          </cell>
          <cell r="E2896" t="str">
            <v>Tenner et al 2009 Chemical Geology 262 42 56 Hydrogen partitioning between nominally</v>
          </cell>
          <cell r="F2896" t="str">
            <v>M333</v>
          </cell>
          <cell r="J2896">
            <v>1440</v>
          </cell>
          <cell r="K2896">
            <v>1713</v>
          </cell>
          <cell r="L2896">
            <v>5.8377116170461179</v>
          </cell>
          <cell r="M2896">
            <v>5</v>
          </cell>
          <cell r="O2896">
            <v>2.8078118977763911E-2</v>
          </cell>
          <cell r="P2896">
            <v>0.96293320160231055</v>
          </cell>
          <cell r="Q2896">
            <v>0.1658854778987951</v>
          </cell>
          <cell r="R2896">
            <v>25.598644292631977</v>
          </cell>
          <cell r="T2896">
            <v>56.7</v>
          </cell>
          <cell r="U2896">
            <v>7.35</v>
          </cell>
          <cell r="V2896">
            <v>0</v>
          </cell>
          <cell r="W2896">
            <v>1.47</v>
          </cell>
          <cell r="X2896">
            <v>1.47</v>
          </cell>
          <cell r="Y2896">
            <v>0.19</v>
          </cell>
          <cell r="Z2896">
            <v>0.05</v>
          </cell>
          <cell r="AB2896">
            <v>21.43</v>
          </cell>
          <cell r="AC2896">
            <v>0.11</v>
          </cell>
          <cell r="AD2896">
            <v>10.65</v>
          </cell>
          <cell r="AF2896">
            <v>2.46</v>
          </cell>
          <cell r="AG2896">
            <v>0.02</v>
          </cell>
          <cell r="AJ2896">
            <v>100.43</v>
          </cell>
          <cell r="AK2896">
            <v>1.9719218810222361</v>
          </cell>
          <cell r="AL2896">
            <v>0.30135718934681371</v>
          </cell>
          <cell r="AM2896">
            <v>2.8078118977763911E-2</v>
          </cell>
          <cell r="AN2896">
            <v>0.2732790703690498</v>
          </cell>
          <cell r="AO2896">
            <v>0</v>
          </cell>
          <cell r="AP2896">
            <v>4.2756230872671101E-2</v>
          </cell>
          <cell r="AQ2896">
            <v>4.2756230872671101E-2</v>
          </cell>
          <cell r="AR2896">
            <v>4.9695340754026679E-3</v>
          </cell>
          <cell r="AS2896">
            <v>1.3747006024992319E-3</v>
          </cell>
          <cell r="AT2896">
            <v>1.110735106953157</v>
          </cell>
          <cell r="AU2896">
            <v>3.2404875127026583E-3</v>
          </cell>
          <cell r="AV2896">
            <v>0.39687199474930263</v>
          </cell>
          <cell r="AW2896">
            <v>0.1658854778987951</v>
          </cell>
          <cell r="AX2896">
            <v>8.8739696642009883E-4</v>
          </cell>
          <cell r="AY2896">
            <v>25.598644292631977</v>
          </cell>
          <cell r="AZ2896">
            <v>71.643535654848236</v>
          </cell>
          <cell r="BA2896">
            <v>2.7578200525197945</v>
          </cell>
          <cell r="BB2896">
            <v>28.237439449824258</v>
          </cell>
          <cell r="BC2896">
            <v>68.307491251301371</v>
          </cell>
          <cell r="BD2896">
            <v>3.4550692988743825</v>
          </cell>
          <cell r="BE2896">
            <v>0.96293320160231055</v>
          </cell>
          <cell r="BH2896" t="str">
            <v>unconstrained</v>
          </cell>
          <cell r="BO2896">
            <v>7.56</v>
          </cell>
          <cell r="BP2896">
            <v>51.02</v>
          </cell>
          <cell r="BQ2896">
            <v>1.4</v>
          </cell>
          <cell r="BR2896">
            <v>11.07</v>
          </cell>
          <cell r="BS2896">
            <v>1.1399999999999999</v>
          </cell>
          <cell r="BT2896">
            <v>7.0000000000000007E-2</v>
          </cell>
          <cell r="BU2896">
            <v>12.27</v>
          </cell>
          <cell r="BV2896">
            <v>9.14</v>
          </cell>
          <cell r="BW2896">
            <v>2.83</v>
          </cell>
          <cell r="BX2896">
            <v>0.26</v>
          </cell>
          <cell r="CA2896">
            <v>0.02</v>
          </cell>
          <cell r="CR2896">
            <v>89.22</v>
          </cell>
          <cell r="CT2896">
            <v>57.184487783008301</v>
          </cell>
          <cell r="CU2896">
            <v>1.5691548980049315</v>
          </cell>
          <cell r="CV2896">
            <v>12.407531943510424</v>
          </cell>
          <cell r="CW2896">
            <v>1.2777404169468727</v>
          </cell>
          <cell r="CX2896">
            <v>7.8457744900246595E-2</v>
          </cell>
          <cell r="CY2896">
            <v>13.752521856086078</v>
          </cell>
          <cell r="CZ2896">
            <v>10.244339834117911</v>
          </cell>
          <cell r="DA2896">
            <v>3.1719345438242548</v>
          </cell>
          <cell r="DB2896">
            <v>0.29141448105805873</v>
          </cell>
          <cell r="DC2896">
            <v>0</v>
          </cell>
          <cell r="DD2896">
            <v>2.2416498542927599E-2</v>
          </cell>
          <cell r="DE2896">
            <v>0.91498881431767343</v>
          </cell>
          <cell r="DF2896">
            <v>0.86174040640241101</v>
          </cell>
          <cell r="DH2896">
            <v>0.86925795053003529</v>
          </cell>
          <cell r="DJ2896">
            <v>7.6923076923076927E-2</v>
          </cell>
          <cell r="EA2896">
            <v>0.13571428571428573</v>
          </cell>
          <cell r="EM2896">
            <v>2.5</v>
          </cell>
          <cell r="FM2896">
            <v>1.0458715596330277</v>
          </cell>
          <cell r="FP2896">
            <v>2.2204081632653059E-2</v>
          </cell>
          <cell r="FQ2896">
            <v>1.7266187050359712E-2</v>
          </cell>
          <cell r="FR2896">
            <v>1.7074688796680497E-2</v>
          </cell>
          <cell r="FT2896">
            <v>1.4E-2</v>
          </cell>
        </row>
        <row r="2897">
          <cell r="D2897" t="str">
            <v>t2</v>
          </cell>
          <cell r="E2897" t="str">
            <v>Tenner et al 2009 Chemical Geology 262 42 56 Hydrogen partitioning between nominally</v>
          </cell>
          <cell r="F2897" t="str">
            <v>M372</v>
          </cell>
          <cell r="J2897">
            <v>1440</v>
          </cell>
          <cell r="K2897">
            <v>1713</v>
          </cell>
          <cell r="L2897">
            <v>5.8377116170461179</v>
          </cell>
          <cell r="M2897">
            <v>5</v>
          </cell>
          <cell r="O2897">
            <v>1.9722295723862082E-2</v>
          </cell>
          <cell r="P2897">
            <v>0.84654295592712392</v>
          </cell>
          <cell r="Q2897">
            <v>0.14701554401188766</v>
          </cell>
          <cell r="R2897">
            <v>22.955376292269431</v>
          </cell>
          <cell r="T2897">
            <v>55.63</v>
          </cell>
          <cell r="U2897">
            <v>5.55</v>
          </cell>
          <cell r="V2897">
            <v>0</v>
          </cell>
          <cell r="W2897">
            <v>6.48</v>
          </cell>
          <cell r="X2897">
            <v>6.48</v>
          </cell>
          <cell r="Y2897">
            <v>0.13</v>
          </cell>
          <cell r="Z2897">
            <v>0.03</v>
          </cell>
          <cell r="AB2897">
            <v>20.059999999999999</v>
          </cell>
          <cell r="AC2897">
            <v>0.08</v>
          </cell>
          <cell r="AD2897">
            <v>9.82</v>
          </cell>
          <cell r="AF2897">
            <v>2.13</v>
          </cell>
          <cell r="AG2897">
            <v>0.03</v>
          </cell>
          <cell r="AJ2897">
            <v>99.94</v>
          </cell>
          <cell r="AK2897">
            <v>1.9802777042761379</v>
          </cell>
          <cell r="AL2897">
            <v>0.23291507128672648</v>
          </cell>
          <cell r="AM2897">
            <v>1.9722295723862082E-2</v>
          </cell>
          <cell r="AN2897">
            <v>0.2131927755628644</v>
          </cell>
          <cell r="AO2897">
            <v>0</v>
          </cell>
          <cell r="AP2897">
            <v>0.19291565653915937</v>
          </cell>
          <cell r="AQ2897">
            <v>0.19291565653915937</v>
          </cell>
          <cell r="AR2897">
            <v>3.4802930551770302E-3</v>
          </cell>
          <cell r="AS2897">
            <v>8.4424746270828153E-4</v>
          </cell>
          <cell r="AT2897">
            <v>1.0642156645069087</v>
          </cell>
          <cell r="AU2897">
            <v>2.412226281005788E-3</v>
          </cell>
          <cell r="AV2897">
            <v>0.37456114566647808</v>
          </cell>
          <cell r="AW2897">
            <v>0.14701554401188766</v>
          </cell>
          <cell r="AX2897">
            <v>1.3624469138101163E-3</v>
          </cell>
          <cell r="AY2897">
            <v>22.955376292269431</v>
          </cell>
          <cell r="AZ2897">
            <v>65.221583491835219</v>
          </cell>
          <cell r="BA2897">
            <v>11.823040215895363</v>
          </cell>
          <cell r="BB2897">
            <v>24.747918063580919</v>
          </cell>
          <cell r="BC2897">
            <v>60.775504077704035</v>
          </cell>
          <cell r="BD2897">
            <v>14.47657785871505</v>
          </cell>
          <cell r="BE2897">
            <v>0.84654295592712392</v>
          </cell>
          <cell r="BH2897" t="str">
            <v>unconstrained</v>
          </cell>
          <cell r="BO2897">
            <v>9.2100000000000009</v>
          </cell>
          <cell r="BP2897">
            <v>50.62</v>
          </cell>
          <cell r="BQ2897">
            <v>1.5</v>
          </cell>
          <cell r="BR2897">
            <v>7.11</v>
          </cell>
          <cell r="BS2897">
            <v>7.02</v>
          </cell>
          <cell r="BT2897">
            <v>0.09</v>
          </cell>
          <cell r="BU2897">
            <v>9.9</v>
          </cell>
          <cell r="BV2897">
            <v>8.49</v>
          </cell>
          <cell r="BW2897">
            <v>1.72</v>
          </cell>
          <cell r="BX2897">
            <v>0.27</v>
          </cell>
          <cell r="CA2897">
            <v>0.02</v>
          </cell>
          <cell r="CR2897">
            <v>86.74</v>
          </cell>
          <cell r="CT2897">
            <v>58.358312197371461</v>
          </cell>
          <cell r="CU2897">
            <v>1.7293059718699564</v>
          </cell>
          <cell r="CV2897">
            <v>8.1969103066635949</v>
          </cell>
          <cell r="CW2897">
            <v>8.0931519483513963</v>
          </cell>
          <cell r="CX2897">
            <v>0.10375835831219739</v>
          </cell>
          <cell r="CY2897">
            <v>11.413419414341716</v>
          </cell>
          <cell r="CZ2897">
            <v>9.7878718007839538</v>
          </cell>
          <cell r="DA2897">
            <v>1.9829375144108834</v>
          </cell>
          <cell r="DB2897">
            <v>0.31127507493659218</v>
          </cell>
          <cell r="DC2897">
            <v>0</v>
          </cell>
          <cell r="DD2897">
            <v>2.3057412958266087E-2</v>
          </cell>
          <cell r="DE2897">
            <v>0.58510638297872342</v>
          </cell>
          <cell r="DF2897">
            <v>1.0076613195827826</v>
          </cell>
          <cell r="DH2897">
            <v>1.2383720930232558</v>
          </cell>
          <cell r="DJ2897">
            <v>0.1111111111111111</v>
          </cell>
          <cell r="EA2897">
            <v>8.666666666666667E-2</v>
          </cell>
          <cell r="EM2897">
            <v>1.5</v>
          </cell>
          <cell r="FM2897">
            <v>1.3858024691358026</v>
          </cell>
          <cell r="FP2897">
            <v>2.3348416289592756E-2</v>
          </cell>
          <cell r="FQ2897">
            <v>1.5829145728643215E-2</v>
          </cell>
          <cell r="FR2897">
            <v>0.112876254180602</v>
          </cell>
          <cell r="FT2897">
            <v>1.7999999999999999E-2</v>
          </cell>
        </row>
        <row r="2898">
          <cell r="D2898" t="str">
            <v>t1</v>
          </cell>
          <cell r="E2898" t="str">
            <v>Tuff &amp; Gibson 2007</v>
          </cell>
          <cell r="F2898" t="str">
            <v>P-507</v>
          </cell>
          <cell r="G2898">
            <v>70</v>
          </cell>
          <cell r="J2898">
            <v>1500</v>
          </cell>
          <cell r="K2898">
            <v>1773</v>
          </cell>
          <cell r="L2898">
            <v>5.6401579244218842</v>
          </cell>
          <cell r="M2898">
            <v>3</v>
          </cell>
          <cell r="O2898">
            <v>7.7729486226514322E-2</v>
          </cell>
          <cell r="P2898">
            <v>0.80226636288903497</v>
          </cell>
          <cell r="Q2898">
            <v>8.442098407238513E-2</v>
          </cell>
          <cell r="R2898">
            <v>20.121806127280784</v>
          </cell>
          <cell r="T2898">
            <v>52.98</v>
          </cell>
          <cell r="U2898">
            <v>6.3</v>
          </cell>
          <cell r="V2898">
            <v>0</v>
          </cell>
          <cell r="W2898">
            <v>8.85</v>
          </cell>
          <cell r="X2898">
            <v>8.85</v>
          </cell>
          <cell r="Y2898">
            <v>0.35</v>
          </cell>
          <cell r="Z2898">
            <v>0.19</v>
          </cell>
          <cell r="AB2898">
            <v>20.149999999999999</v>
          </cell>
          <cell r="AC2898">
            <v>0.14000000000000001</v>
          </cell>
          <cell r="AD2898">
            <v>8.8000000000000007</v>
          </cell>
          <cell r="AE2898">
            <v>0.02</v>
          </cell>
          <cell r="AF2898">
            <v>1.2</v>
          </cell>
          <cell r="AG2898">
            <v>0.02</v>
          </cell>
          <cell r="AJ2898">
            <v>99</v>
          </cell>
          <cell r="AK2898">
            <v>1.9222705137734857</v>
          </cell>
          <cell r="AL2898">
            <v>0.26948256359198081</v>
          </cell>
          <cell r="AM2898">
            <v>7.7729486226514322E-2</v>
          </cell>
          <cell r="AN2898">
            <v>0.19175307736546648</v>
          </cell>
          <cell r="AO2898">
            <v>0</v>
          </cell>
          <cell r="AP2898">
            <v>0.26854758581393529</v>
          </cell>
          <cell r="AQ2898">
            <v>0.26854758581393529</v>
          </cell>
          <cell r="AR2898">
            <v>9.5504980296782505E-3</v>
          </cell>
          <cell r="AS2898">
            <v>5.4498885706221181E-3</v>
          </cell>
          <cell r="AT2898">
            <v>1.0895803975560898</v>
          </cell>
          <cell r="AU2898">
            <v>4.302705342944981E-3</v>
          </cell>
          <cell r="AV2898">
            <v>0.34212075477009235</v>
          </cell>
          <cell r="AW2898">
            <v>8.442098407238513E-2</v>
          </cell>
          <cell r="AX2898">
            <v>9.2579289362607498E-4</v>
          </cell>
          <cell r="AY2898">
            <v>20.121806127280784</v>
          </cell>
          <cell r="AZ2898">
            <v>64.083588072411644</v>
          </cell>
          <cell r="BA2898">
            <v>15.794605800307572</v>
          </cell>
          <cell r="BB2898">
            <v>21.532089234312004</v>
          </cell>
          <cell r="BC2898">
            <v>59.27192176565795</v>
          </cell>
          <cell r="BD2898">
            <v>19.195989000030046</v>
          </cell>
          <cell r="BE2898">
            <v>0.80226636288903497</v>
          </cell>
          <cell r="BO2898">
            <v>0</v>
          </cell>
          <cell r="BP2898">
            <v>39.54</v>
          </cell>
          <cell r="BQ2898">
            <v>4.0599999999999996</v>
          </cell>
          <cell r="BR2898">
            <v>11.81</v>
          </cell>
          <cell r="BS2898">
            <v>20.43</v>
          </cell>
          <cell r="BT2898">
            <v>0.17</v>
          </cell>
          <cell r="BU2898">
            <v>11.2</v>
          </cell>
          <cell r="BV2898">
            <v>8.5299999999999994</v>
          </cell>
          <cell r="BW2898">
            <v>1.93</v>
          </cell>
          <cell r="BX2898">
            <v>0.28999999999999998</v>
          </cell>
          <cell r="BY2898">
            <v>0.17</v>
          </cell>
          <cell r="CA2898">
            <v>0.05</v>
          </cell>
          <cell r="CC2898">
            <v>0</v>
          </cell>
          <cell r="CR2898">
            <v>98.18</v>
          </cell>
          <cell r="CT2898">
            <v>40.27296801792626</v>
          </cell>
          <cell r="CU2898">
            <v>4.1352617641067422</v>
          </cell>
          <cell r="CV2898">
            <v>12.028926461601142</v>
          </cell>
          <cell r="CW2898">
            <v>20.808718679975556</v>
          </cell>
          <cell r="CX2898">
            <v>0.17315135465471584</v>
          </cell>
          <cell r="CY2898">
            <v>11.407618659604807</v>
          </cell>
          <cell r="CZ2898">
            <v>8.6881238541454469</v>
          </cell>
          <cell r="DA2898">
            <v>1.9657771440211855</v>
          </cell>
          <cell r="DB2898">
            <v>0.29537584029333874</v>
          </cell>
          <cell r="DC2898">
            <v>0.17315135465471584</v>
          </cell>
          <cell r="DD2898">
            <v>5.0926869016092891E-2</v>
          </cell>
          <cell r="DE2898">
            <v>0.35409421435346189</v>
          </cell>
          <cell r="DF2898">
            <v>1.6562836957799705</v>
          </cell>
          <cell r="DH2898">
            <v>0.62176165803108807</v>
          </cell>
          <cell r="DJ2898">
            <v>6.8965517241379323E-2</v>
          </cell>
          <cell r="DL2898">
            <v>2.8287209466786099E-4</v>
          </cell>
          <cell r="DO2898">
            <v>5.793226381461675E-3</v>
          </cell>
          <cell r="DQ2898">
            <v>1.2059973924380704E-2</v>
          </cell>
          <cell r="DR2898">
            <v>2.9929078014184395E-2</v>
          </cell>
          <cell r="DS2898">
            <v>4.8919226393629126E-2</v>
          </cell>
          <cell r="DU2898">
            <v>5.5221518987341768E-2</v>
          </cell>
          <cell r="DV2898">
            <v>0.52941176470588225</v>
          </cell>
          <cell r="DW2898">
            <v>7.0085470085470086E-2</v>
          </cell>
          <cell r="DX2898">
            <v>9.5294117647058835E-2</v>
          </cell>
          <cell r="DY2898">
            <v>3.2240264858899574E-2</v>
          </cell>
          <cell r="EA2898">
            <v>0.11499336576735958</v>
          </cell>
          <cell r="EB2898">
            <v>0.1091549295774648</v>
          </cell>
          <cell r="EC2898">
            <v>0.12443438914027151</v>
          </cell>
          <cell r="ED2898">
            <v>0.21367521367521369</v>
          </cell>
          <cell r="EE2898">
            <v>0.22652757078986588</v>
          </cell>
          <cell r="EF2898">
            <v>0.21807553956834533</v>
          </cell>
          <cell r="EG2898">
            <v>0.19827586206896555</v>
          </cell>
          <cell r="EH2898">
            <v>0.20422535211267606</v>
          </cell>
          <cell r="EI2898">
            <v>0.24880382775119619</v>
          </cell>
          <cell r="EJ2898">
            <v>0.26666666666666666</v>
          </cell>
          <cell r="EM2898">
            <v>3.8</v>
          </cell>
          <cell r="ES2898">
            <v>0.68426536992011111</v>
          </cell>
        </row>
        <row r="2899">
          <cell r="D2899" t="str">
            <v>t1</v>
          </cell>
          <cell r="E2899" t="str">
            <v>Tuff &amp; Gibson 2007</v>
          </cell>
          <cell r="F2899" t="str">
            <v>P-510</v>
          </cell>
          <cell r="G2899">
            <v>80</v>
          </cell>
          <cell r="J2899">
            <v>1525</v>
          </cell>
          <cell r="K2899">
            <v>1798</v>
          </cell>
          <cell r="L2899">
            <v>5.5617352614015569</v>
          </cell>
          <cell r="M2899">
            <v>3</v>
          </cell>
          <cell r="O2899">
            <v>7.5067882528817798E-2</v>
          </cell>
          <cell r="P2899">
            <v>0.82102029165076307</v>
          </cell>
          <cell r="Q2899">
            <v>7.1627358543731756E-2</v>
          </cell>
          <cell r="R2899">
            <v>19.421532355655728</v>
          </cell>
          <cell r="T2899">
            <v>53.15</v>
          </cell>
          <cell r="U2899">
            <v>5.93</v>
          </cell>
          <cell r="V2899">
            <v>0</v>
          </cell>
          <cell r="W2899">
            <v>8.2200000000000006</v>
          </cell>
          <cell r="X2899">
            <v>8.2200000000000006</v>
          </cell>
          <cell r="Y2899">
            <v>0.28999999999999998</v>
          </cell>
          <cell r="Z2899">
            <v>0.21</v>
          </cell>
          <cell r="AB2899">
            <v>21.16</v>
          </cell>
          <cell r="AC2899">
            <v>0.1</v>
          </cell>
          <cell r="AD2899">
            <v>8.64</v>
          </cell>
          <cell r="AE2899">
            <v>0.01</v>
          </cell>
          <cell r="AF2899">
            <v>1.02</v>
          </cell>
          <cell r="AG2899">
            <v>0.01</v>
          </cell>
          <cell r="AJ2899">
            <v>98.74</v>
          </cell>
          <cell r="AK2899">
            <v>1.9249321174711822</v>
          </cell>
          <cell r="AL2899">
            <v>0.25319458522254013</v>
          </cell>
          <cell r="AM2899">
            <v>7.5067882528817798E-2</v>
          </cell>
          <cell r="AN2899">
            <v>0.17812670269372233</v>
          </cell>
          <cell r="AO2899">
            <v>0</v>
          </cell>
          <cell r="AP2899">
            <v>0.24897709705853235</v>
          </cell>
          <cell r="AQ2899">
            <v>0.24897709705853235</v>
          </cell>
          <cell r="AR2899">
            <v>7.8988810265570829E-3</v>
          </cell>
          <cell r="AS2899">
            <v>6.0126083566409728E-3</v>
          </cell>
          <cell r="AT2899">
            <v>1.1421141017979985</v>
          </cell>
          <cell r="AU2899">
            <v>3.0677726394423219E-3</v>
          </cell>
          <cell r="AV2899">
            <v>0.33528960674094349</v>
          </cell>
          <cell r="AW2899">
            <v>7.1627358543731756E-2</v>
          </cell>
          <cell r="AX2899">
            <v>4.620547580510367E-4</v>
          </cell>
          <cell r="AY2899">
            <v>19.421532355655728</v>
          </cell>
          <cell r="AZ2899">
            <v>66.156557006131109</v>
          </cell>
          <cell r="BA2899">
            <v>14.421910638213168</v>
          </cell>
          <cell r="BB2899">
            <v>20.887242129513663</v>
          </cell>
          <cell r="BC2899">
            <v>61.496936444678788</v>
          </cell>
          <cell r="BD2899">
            <v>17.61582142580755</v>
          </cell>
          <cell r="BE2899">
            <v>0.82102029165076307</v>
          </cell>
          <cell r="BO2899">
            <v>0</v>
          </cell>
          <cell r="BP2899">
            <v>46.77</v>
          </cell>
          <cell r="BQ2899">
            <v>2.16</v>
          </cell>
          <cell r="BR2899">
            <v>10.06</v>
          </cell>
          <cell r="BS2899">
            <v>15.09</v>
          </cell>
          <cell r="BT2899">
            <v>0.19</v>
          </cell>
          <cell r="BU2899">
            <v>13.98</v>
          </cell>
          <cell r="BV2899">
            <v>8.34</v>
          </cell>
          <cell r="BW2899">
            <v>1.63</v>
          </cell>
          <cell r="BX2899">
            <v>0.45</v>
          </cell>
          <cell r="BY2899">
            <v>0.28000000000000003</v>
          </cell>
          <cell r="CA2899">
            <v>0.1</v>
          </cell>
          <cell r="CC2899">
            <v>0.01</v>
          </cell>
          <cell r="CR2899">
            <v>99.06</v>
          </cell>
          <cell r="CT2899">
            <v>47.218576476527005</v>
          </cell>
          <cell r="CU2899">
            <v>2.1807168096920746</v>
          </cell>
          <cell r="CV2899">
            <v>10.156486622917718</v>
          </cell>
          <cell r="CW2899">
            <v>15.234729934376578</v>
          </cell>
          <cell r="CX2899">
            <v>0.19182231196365471</v>
          </cell>
          <cell r="CY2899">
            <v>14.114083796062594</v>
          </cell>
          <cell r="CZ2899">
            <v>8.419989904088844</v>
          </cell>
          <cell r="DA2899">
            <v>1.6456335184250377</v>
          </cell>
          <cell r="DB2899">
            <v>0.45431600201918221</v>
          </cell>
          <cell r="DC2899">
            <v>0.28268551236749118</v>
          </cell>
          <cell r="DD2899">
            <v>0.10095911155981827</v>
          </cell>
          <cell r="DE2899">
            <v>0.4809081527347781</v>
          </cell>
          <cell r="DF2899">
            <v>1.4263858504774705</v>
          </cell>
          <cell r="DH2899">
            <v>0.62576687116564422</v>
          </cell>
          <cell r="DJ2899">
            <v>2.2222222222222223E-2</v>
          </cell>
          <cell r="DL2899">
            <v>2.9055507339345687E-3</v>
          </cell>
          <cell r="DO2899">
            <v>8.4235860409145602E-3</v>
          </cell>
          <cell r="DQ2899">
            <v>2.4570851565129583E-2</v>
          </cell>
          <cell r="DR2899">
            <v>3.5243158101988581E-2</v>
          </cell>
          <cell r="DS2899">
            <v>5.0370370370370371E-2</v>
          </cell>
          <cell r="DU2899">
            <v>6.0073038442422809E-2</v>
          </cell>
          <cell r="DV2899">
            <v>0.7142857142857143</v>
          </cell>
          <cell r="DW2899">
            <v>8.2096621408272813E-2</v>
          </cell>
          <cell r="DX2899">
            <v>0.13011695906432749</v>
          </cell>
          <cell r="DY2899">
            <v>3.533822151165996E-2</v>
          </cell>
          <cell r="EA2899">
            <v>0.14369662305100681</v>
          </cell>
          <cell r="EB2899">
            <v>0.12605042016806722</v>
          </cell>
          <cell r="EC2899">
            <v>0.13249211356466878</v>
          </cell>
          <cell r="ED2899">
            <v>0.14736842105263159</v>
          </cell>
          <cell r="EE2899">
            <v>0.21256931608133084</v>
          </cell>
          <cell r="EF2899">
            <v>0.21552150271873458</v>
          </cell>
          <cell r="EG2899">
            <v>0.19587628865979381</v>
          </cell>
          <cell r="EH2899">
            <v>0.2161172161172161</v>
          </cell>
          <cell r="EI2899">
            <v>0.24878048780487808</v>
          </cell>
          <cell r="EJ2899">
            <v>0.25</v>
          </cell>
          <cell r="EM2899">
            <v>2.1</v>
          </cell>
          <cell r="ES2899">
            <v>0.61448818897637802</v>
          </cell>
        </row>
        <row r="2900">
          <cell r="D2900" t="str">
            <v>t1</v>
          </cell>
          <cell r="E2900" t="str">
            <v>Tuff &amp; Gibson 2007</v>
          </cell>
          <cell r="F2900" t="str">
            <v>P-511</v>
          </cell>
          <cell r="J2900">
            <v>1475</v>
          </cell>
          <cell r="K2900">
            <v>1748</v>
          </cell>
          <cell r="L2900">
            <v>5.7208237986270021</v>
          </cell>
          <cell r="M2900">
            <v>3</v>
          </cell>
          <cell r="O2900">
            <v>8.2905151967633817E-2</v>
          </cell>
          <cell r="P2900">
            <v>0.79268173969301825</v>
          </cell>
          <cell r="Q2900">
            <v>9.3522013895688663E-2</v>
          </cell>
          <cell r="R2900">
            <v>20.86175464858162</v>
          </cell>
          <cell r="T2900">
            <v>53.26</v>
          </cell>
          <cell r="U2900">
            <v>6.29</v>
          </cell>
          <cell r="V2900">
            <v>0</v>
          </cell>
          <cell r="W2900">
            <v>9.27</v>
          </cell>
          <cell r="X2900">
            <v>9.27</v>
          </cell>
          <cell r="Y2900">
            <v>0.41</v>
          </cell>
          <cell r="Z2900">
            <v>0.16</v>
          </cell>
          <cell r="AB2900">
            <v>19.89</v>
          </cell>
          <cell r="AC2900">
            <v>0.15</v>
          </cell>
          <cell r="AD2900">
            <v>9.1999999999999993</v>
          </cell>
          <cell r="AE2900">
            <v>0.01</v>
          </cell>
          <cell r="AF2900">
            <v>1.34</v>
          </cell>
          <cell r="AG2900">
            <v>0.01</v>
          </cell>
          <cell r="AJ2900">
            <v>99.99</v>
          </cell>
          <cell r="AK2900">
            <v>1.9170948480323662</v>
          </cell>
          <cell r="AL2900">
            <v>0.26691971584563495</v>
          </cell>
          <cell r="AM2900">
            <v>8.2905151967633817E-2</v>
          </cell>
          <cell r="AN2900">
            <v>0.18401456387800114</v>
          </cell>
          <cell r="AO2900">
            <v>0</v>
          </cell>
          <cell r="AP2900">
            <v>0.27906000884496857</v>
          </cell>
          <cell r="AQ2900">
            <v>0.27906000884496857</v>
          </cell>
          <cell r="AR2900">
            <v>1.1098945513822572E-2</v>
          </cell>
          <cell r="AS2900">
            <v>4.5529606004571857E-3</v>
          </cell>
          <cell r="AT2900">
            <v>1.0669864437528727</v>
          </cell>
          <cell r="AU2900">
            <v>4.5734582293234247E-3</v>
          </cell>
          <cell r="AV2900">
            <v>0.35483337689627614</v>
          </cell>
          <cell r="AW2900">
            <v>9.3522013895688663E-2</v>
          </cell>
          <cell r="AX2900">
            <v>4.5922310939590063E-4</v>
          </cell>
          <cell r="AY2900">
            <v>20.86175464858162</v>
          </cell>
          <cell r="AZ2900">
            <v>62.731442001415239</v>
          </cell>
          <cell r="BA2900">
            <v>16.406803350003141</v>
          </cell>
          <cell r="BB2900">
            <v>22.260406917882825</v>
          </cell>
          <cell r="BC2900">
            <v>57.856281023417154</v>
          </cell>
          <cell r="BD2900">
            <v>19.883312058700028</v>
          </cell>
          <cell r="BE2900">
            <v>0.79268173969301825</v>
          </cell>
          <cell r="BO2900">
            <v>0</v>
          </cell>
          <cell r="DL2900">
            <v>2.8422184667383625E-3</v>
          </cell>
          <cell r="DO2900">
            <v>3.4873583260680032E-3</v>
          </cell>
          <cell r="DQ2900">
            <v>2.1691578563616476E-2</v>
          </cell>
          <cell r="DR2900">
            <v>3.8098007852261168E-2</v>
          </cell>
          <cell r="DS2900">
            <v>5.3635280095351609E-2</v>
          </cell>
          <cell r="DU2900">
            <v>6.3776877717553165E-2</v>
          </cell>
          <cell r="DW2900">
            <v>8.5311572700296739E-2</v>
          </cell>
          <cell r="DX2900">
            <v>0.15103532277710108</v>
          </cell>
          <cell r="DY2900">
            <v>4.5158400521215079E-2</v>
          </cell>
          <cell r="EA2900">
            <v>0.14910903256639585</v>
          </cell>
          <cell r="EB2900">
            <v>0.13793103448275862</v>
          </cell>
          <cell r="EC2900">
            <v>0.20361445783132529</v>
          </cell>
          <cell r="ED2900">
            <v>0.21818181818181814</v>
          </cell>
          <cell r="EE2900">
            <v>0.28301886792452829</v>
          </cell>
          <cell r="EF2900">
            <v>0.26757713707637837</v>
          </cell>
          <cell r="EG2900">
            <v>0.21359223300970873</v>
          </cell>
          <cell r="EH2900">
            <v>0.1971326164874552</v>
          </cell>
          <cell r="EI2900">
            <v>0.22448979591836735</v>
          </cell>
          <cell r="EJ2900">
            <v>0.29032258064516125</v>
          </cell>
          <cell r="ES2900">
            <v>0.89466725429704719</v>
          </cell>
        </row>
        <row r="2901">
          <cell r="D2901" t="str">
            <v>t1</v>
          </cell>
          <cell r="E2901" t="str">
            <v>Tuff &amp; Gibson 2007</v>
          </cell>
          <cell r="F2901" t="str">
            <v>P-529</v>
          </cell>
          <cell r="J2901">
            <v>1425</v>
          </cell>
          <cell r="K2901">
            <v>1698</v>
          </cell>
          <cell r="L2901">
            <v>5.8892815076560661</v>
          </cell>
          <cell r="M2901">
            <v>3</v>
          </cell>
          <cell r="O2901">
            <v>0.10720166868705694</v>
          </cell>
          <cell r="P2901">
            <v>0.75872774504213392</v>
          </cell>
          <cell r="Q2901">
            <v>0.12599177661334202</v>
          </cell>
          <cell r="R2901">
            <v>24.237036849065017</v>
          </cell>
          <cell r="T2901">
            <v>51.85</v>
          </cell>
          <cell r="U2901">
            <v>6.53</v>
          </cell>
          <cell r="V2901">
            <v>0.67346498647868069</v>
          </cell>
          <cell r="W2901">
            <v>9.2808732074764393</v>
          </cell>
          <cell r="X2901">
            <v>10.029999999999999</v>
          </cell>
          <cell r="Y2901">
            <v>0.61</v>
          </cell>
          <cell r="Z2901">
            <v>0.12</v>
          </cell>
          <cell r="AB2901">
            <v>17.7</v>
          </cell>
          <cell r="AC2901">
            <v>0.12</v>
          </cell>
          <cell r="AD2901">
            <v>10.38</v>
          </cell>
          <cell r="AE2901">
            <v>0.02</v>
          </cell>
          <cell r="AF2901">
            <v>1.78</v>
          </cell>
          <cell r="AG2901">
            <v>0.01</v>
          </cell>
          <cell r="AJ2901">
            <v>99.074338193955128</v>
          </cell>
          <cell r="AK2901">
            <v>1.8927983313129431</v>
          </cell>
          <cell r="AL2901">
            <v>0.28103236320028813</v>
          </cell>
          <cell r="AM2901">
            <v>0.10720166868705694</v>
          </cell>
          <cell r="AN2901">
            <v>0.17383069451323119</v>
          </cell>
          <cell r="AO2901">
            <v>2.2871062733067049E-2</v>
          </cell>
          <cell r="AP2901">
            <v>0.28334780635837303</v>
          </cell>
          <cell r="AQ2901">
            <v>0.30621886909144008</v>
          </cell>
          <cell r="AR2901">
            <v>1.6747147423778953E-2</v>
          </cell>
          <cell r="AS2901">
            <v>3.4631260662249487E-3</v>
          </cell>
          <cell r="AT2901">
            <v>0.96296506233455748</v>
          </cell>
          <cell r="AU2901">
            <v>3.7106316928919984E-3</v>
          </cell>
          <cell r="AV2901">
            <v>0.40601972830617156</v>
          </cell>
          <cell r="AW2901">
            <v>0.12599177661334202</v>
          </cell>
          <cell r="AX2901">
            <v>4.6573285968463973E-4</v>
          </cell>
          <cell r="AY2901">
            <v>24.237036849065017</v>
          </cell>
          <cell r="AZ2901">
            <v>57.483462189219182</v>
          </cell>
          <cell r="BA2901">
            <v>16.914230381019738</v>
          </cell>
          <cell r="BB2901">
            <v>26.02427152660669</v>
          </cell>
          <cell r="BC2901">
            <v>53.348836675387624</v>
          </cell>
          <cell r="BD2901">
            <v>20.626891798005691</v>
          </cell>
          <cell r="BE2901">
            <v>0.75872774504213392</v>
          </cell>
          <cell r="BO2901">
            <v>0</v>
          </cell>
          <cell r="DL2901">
            <v>1.1652135767944289E-3</v>
          </cell>
          <cell r="DO2901">
            <v>5.9121621621621616E-3</v>
          </cell>
          <cell r="DQ2901">
            <v>2.0655966503838101E-2</v>
          </cell>
          <cell r="DR2901">
            <v>4.4179651695692032E-2</v>
          </cell>
          <cell r="DS2901">
            <v>6.1702127659574467E-2</v>
          </cell>
          <cell r="DU2901">
            <v>8.5560286257813215E-2</v>
          </cell>
          <cell r="DW2901">
            <v>9.455856986043594E-2</v>
          </cell>
          <cell r="DX2901">
            <v>0.15793780687397707</v>
          </cell>
          <cell r="DY2901">
            <v>4.7817492119463588E-2</v>
          </cell>
          <cell r="EA2901">
            <v>0.11101337731354224</v>
          </cell>
          <cell r="EB2901">
            <v>0.15044247787610621</v>
          </cell>
          <cell r="EC2901">
            <v>0.19077196095829635</v>
          </cell>
          <cell r="ED2901">
            <v>0.24285714285714288</v>
          </cell>
          <cell r="EE2901">
            <v>0.2292609351432881</v>
          </cell>
          <cell r="EF2901">
            <v>0.34619815668202764</v>
          </cell>
          <cell r="EG2901">
            <v>0.25252525252525254</v>
          </cell>
          <cell r="EH2901">
            <v>0.26190476190476192</v>
          </cell>
          <cell r="EI2901">
            <v>0.34399999999999997</v>
          </cell>
          <cell r="EJ2901">
            <v>0.36842105263157898</v>
          </cell>
          <cell r="ES2901">
            <v>1.1932725199543901</v>
          </cell>
        </row>
        <row r="2902">
          <cell r="D2902" t="str">
            <v>t1</v>
          </cell>
          <cell r="E2902" t="str">
            <v>Tuff &amp; Gibson 2007</v>
          </cell>
          <cell r="F2902" t="str">
            <v>S-1295</v>
          </cell>
          <cell r="G2902">
            <v>10</v>
          </cell>
          <cell r="J2902">
            <v>1500</v>
          </cell>
          <cell r="K2902">
            <v>1773</v>
          </cell>
          <cell r="L2902">
            <v>5.6401579244218842</v>
          </cell>
          <cell r="M2902">
            <v>5</v>
          </cell>
          <cell r="BO2902">
            <v>0</v>
          </cell>
          <cell r="BP2902">
            <v>51.53</v>
          </cell>
          <cell r="BQ2902">
            <v>1.22</v>
          </cell>
          <cell r="BR2902">
            <v>8.26</v>
          </cell>
          <cell r="BS2902">
            <v>11.82</v>
          </cell>
          <cell r="BT2902">
            <v>0.18</v>
          </cell>
          <cell r="BU2902">
            <v>16.11</v>
          </cell>
          <cell r="BV2902">
            <v>8.6300000000000008</v>
          </cell>
          <cell r="BW2902">
            <v>2.04</v>
          </cell>
          <cell r="BX2902">
            <v>0.08</v>
          </cell>
          <cell r="BY2902">
            <v>0.11</v>
          </cell>
          <cell r="CA2902">
            <v>0.13</v>
          </cell>
          <cell r="CC2902">
            <v>0.01</v>
          </cell>
          <cell r="CR2902">
            <v>100.12</v>
          </cell>
          <cell r="CT2902">
            <v>51.473379282788933</v>
          </cell>
          <cell r="CU2902">
            <v>1.2186594745779642</v>
          </cell>
          <cell r="CV2902">
            <v>8.2509239836180193</v>
          </cell>
          <cell r="CW2902">
            <v>11.807012286484866</v>
          </cell>
          <cell r="CX2902">
            <v>0.17980221756068324</v>
          </cell>
          <cell r="CY2902">
            <v>16.092298471681151</v>
          </cell>
          <cell r="CZ2902">
            <v>8.6205174308260926</v>
          </cell>
          <cell r="DA2902">
            <v>2.0377584656877437</v>
          </cell>
          <cell r="DB2902">
            <v>7.9912096693636997E-2</v>
          </cell>
          <cell r="DC2902">
            <v>0.10987913295375087</v>
          </cell>
          <cell r="DD2902">
            <v>0.12985715712716012</v>
          </cell>
          <cell r="DE2902">
            <v>0.57679914070891514</v>
          </cell>
          <cell r="DF2902">
            <v>1.385167604983871</v>
          </cell>
          <cell r="DL2902">
            <v>5.1933064050778991E-3</v>
          </cell>
          <cell r="DO2902">
            <v>9.0047393364928903E-3</v>
          </cell>
          <cell r="DQ2902">
            <v>6.9667318982387469E-2</v>
          </cell>
          <cell r="DR2902">
            <v>0.10921572706469732</v>
          </cell>
          <cell r="DS2902">
            <v>0.11613876319758673</v>
          </cell>
          <cell r="DU2902">
            <v>0.27092956755092162</v>
          </cell>
          <cell r="DW2902">
            <v>0.14456035767511177</v>
          </cell>
          <cell r="DX2902">
            <v>0.18219178082191781</v>
          </cell>
          <cell r="DY2902">
            <v>4.5232629570952823E-2</v>
          </cell>
          <cell r="EA2902">
            <v>0.17739037860137069</v>
          </cell>
          <cell r="EB2902">
            <v>0.19915254237288135</v>
          </cell>
          <cell r="EC2902">
            <v>0.17249999999999999</v>
          </cell>
          <cell r="ED2902">
            <v>0.19626168224299065</v>
          </cell>
          <cell r="EE2902">
            <v>0.25939849624060146</v>
          </cell>
          <cell r="EF2902">
            <v>0.3150431565967941</v>
          </cell>
          <cell r="EG2902">
            <v>0.25882352941176473</v>
          </cell>
          <cell r="EH2902">
            <v>0.25</v>
          </cell>
          <cell r="EI2902">
            <v>0.33333333333333331</v>
          </cell>
          <cell r="EJ2902">
            <v>0.36842105263157898</v>
          </cell>
          <cell r="ES2902">
            <v>0.66677664137248438</v>
          </cell>
        </row>
        <row r="2903">
          <cell r="D2903" t="str">
            <v>t1</v>
          </cell>
          <cell r="E2903" t="str">
            <v>Tuff &amp; Gibson 2007</v>
          </cell>
          <cell r="F2903" t="str">
            <v>S-1314</v>
          </cell>
          <cell r="J2903">
            <v>1600</v>
          </cell>
          <cell r="K2903">
            <v>1873</v>
          </cell>
          <cell r="L2903">
            <v>5.3390282968499729</v>
          </cell>
          <cell r="M2903">
            <v>5</v>
          </cell>
          <cell r="O2903">
            <v>3.1877405949360504E-2</v>
          </cell>
          <cell r="P2903">
            <v>0.79394019757342704</v>
          </cell>
          <cell r="Q2903">
            <v>0.13398408928026104</v>
          </cell>
          <cell r="R2903">
            <v>23.677467909533942</v>
          </cell>
          <cell r="T2903">
            <v>54.4</v>
          </cell>
          <cell r="U2903">
            <v>5.58</v>
          </cell>
          <cell r="V2903">
            <v>0</v>
          </cell>
          <cell r="W2903">
            <v>8.51</v>
          </cell>
          <cell r="X2903">
            <v>8.51</v>
          </cell>
          <cell r="Y2903">
            <v>0.45</v>
          </cell>
          <cell r="Z2903">
            <v>0.15</v>
          </cell>
          <cell r="AB2903">
            <v>18.399999999999999</v>
          </cell>
          <cell r="AC2903">
            <v>0.11</v>
          </cell>
          <cell r="AD2903">
            <v>10</v>
          </cell>
          <cell r="AE2903">
            <v>0.01</v>
          </cell>
          <cell r="AF2903">
            <v>1.91</v>
          </cell>
          <cell r="AG2903">
            <v>0.04</v>
          </cell>
          <cell r="AJ2903">
            <v>99.56</v>
          </cell>
          <cell r="AK2903">
            <v>1.9681225940506395</v>
          </cell>
          <cell r="AL2903">
            <v>0.23799893667803668</v>
          </cell>
          <cell r="AM2903">
            <v>3.1877405949360504E-2</v>
          </cell>
          <cell r="AN2903">
            <v>0.20612153072867617</v>
          </cell>
          <cell r="AO2903">
            <v>0</v>
          </cell>
          <cell r="AP2903">
            <v>0.2574887381843915</v>
          </cell>
          <cell r="AQ2903">
            <v>0.2574887381843915</v>
          </cell>
          <cell r="AR2903">
            <v>1.2243939806289645E-2</v>
          </cell>
          <cell r="AS2903">
            <v>4.2901845832677395E-3</v>
          </cell>
          <cell r="AT2903">
            <v>0.99209383518600014</v>
          </cell>
          <cell r="AU2903">
            <v>3.3709860275500329E-3</v>
          </cell>
          <cell r="AV2903">
            <v>0.38765683568019604</v>
          </cell>
          <cell r="AW2903">
            <v>0.13398408928026104</v>
          </cell>
          <cell r="AX2903">
            <v>1.8462671205898425E-3</v>
          </cell>
          <cell r="AY2903">
            <v>23.677467909533942</v>
          </cell>
          <cell r="AZ2903">
            <v>60.595526207208849</v>
          </cell>
          <cell r="BA2903">
            <v>15.72700588325721</v>
          </cell>
          <cell r="BB2903">
            <v>25.211769361812337</v>
          </cell>
          <cell r="BC2903">
            <v>55.768839561333131</v>
          </cell>
          <cell r="BD2903">
            <v>19.019391076854532</v>
          </cell>
          <cell r="BE2903">
            <v>0.79394019757342704</v>
          </cell>
          <cell r="BO2903">
            <v>0</v>
          </cell>
          <cell r="DL2903">
            <v>2.0994238077724657E-3</v>
          </cell>
          <cell r="DO2903">
            <v>7.301587301587302E-3</v>
          </cell>
          <cell r="DQ2903">
            <v>2.7799999999999998E-2</v>
          </cell>
          <cell r="DR2903">
            <v>4.7614494693565351E-2</v>
          </cell>
          <cell r="DS2903">
            <v>6.6768994627782047E-2</v>
          </cell>
          <cell r="DU2903">
            <v>0.12762987012987015</v>
          </cell>
          <cell r="DW2903">
            <v>8.3390528483184637E-2</v>
          </cell>
          <cell r="DX2903">
            <v>0.12837837837837837</v>
          </cell>
          <cell r="DY2903">
            <v>7.408423309976811E-2</v>
          </cell>
          <cell r="EA2903">
            <v>0.12515325388651857</v>
          </cell>
          <cell r="EB2903">
            <v>0.10539845758354754</v>
          </cell>
          <cell r="EC2903">
            <v>0.10421455938697319</v>
          </cell>
          <cell r="ED2903">
            <v>0.16049382716049382</v>
          </cell>
          <cell r="EE2903">
            <v>0.17428924598269468</v>
          </cell>
          <cell r="EF2903">
            <v>0.21987315010570826</v>
          </cell>
          <cell r="EG2903">
            <v>0.19469026548672569</v>
          </cell>
          <cell r="EH2903">
            <v>0.22500000000000001</v>
          </cell>
          <cell r="EI2903">
            <v>0.38983050847457623</v>
          </cell>
          <cell r="EJ2903">
            <v>0.12</v>
          </cell>
          <cell r="ES2903">
            <v>0.69776407093292214</v>
          </cell>
        </row>
        <row r="2904">
          <cell r="D2904" t="str">
            <v>t1</v>
          </cell>
          <cell r="E2904" t="str">
            <v>Tuff &amp; Gibson 2007</v>
          </cell>
          <cell r="F2904" t="str">
            <v>S-1330</v>
          </cell>
          <cell r="G2904">
            <v>95</v>
          </cell>
          <cell r="J2904">
            <v>1750</v>
          </cell>
          <cell r="K2904">
            <v>2023</v>
          </cell>
          <cell r="L2904">
            <v>4.9431537320810675</v>
          </cell>
          <cell r="M2904">
            <v>7</v>
          </cell>
          <cell r="O2904">
            <v>7.8465636457476506E-3</v>
          </cell>
          <cell r="P2904">
            <v>0.79290773234446621</v>
          </cell>
          <cell r="Q2904">
            <v>0.13418413255447945</v>
          </cell>
          <cell r="R2904">
            <v>25.134413346832048</v>
          </cell>
          <cell r="T2904">
            <v>55.27</v>
          </cell>
          <cell r="U2904">
            <v>4.7</v>
          </cell>
          <cell r="V2904">
            <v>0</v>
          </cell>
          <cell r="W2904">
            <v>8.48</v>
          </cell>
          <cell r="X2904">
            <v>8.48</v>
          </cell>
          <cell r="Y2904">
            <v>0.53</v>
          </cell>
          <cell r="Z2904">
            <v>0.15</v>
          </cell>
          <cell r="AB2904">
            <v>18.22</v>
          </cell>
          <cell r="AC2904">
            <v>0.12</v>
          </cell>
          <cell r="AD2904">
            <v>10.73</v>
          </cell>
          <cell r="AE2904">
            <v>0.02</v>
          </cell>
          <cell r="AF2904">
            <v>1.92</v>
          </cell>
          <cell r="AG2904">
            <v>0.03</v>
          </cell>
          <cell r="AJ2904">
            <v>100.17</v>
          </cell>
          <cell r="AK2904">
            <v>1.9921534363542523</v>
          </cell>
          <cell r="AL2904">
            <v>0.19971870835357197</v>
          </cell>
          <cell r="AM2904">
            <v>7.8465636457476506E-3</v>
          </cell>
          <cell r="AN2904">
            <v>0.19187214470782432</v>
          </cell>
          <cell r="AO2904">
            <v>0</v>
          </cell>
          <cell r="AP2904">
            <v>0.25562575267429977</v>
          </cell>
          <cell r="AQ2904">
            <v>0.25562575267429977</v>
          </cell>
          <cell r="AR2904">
            <v>1.4366951133955285E-2</v>
          </cell>
          <cell r="AS2904">
            <v>4.2742119170132544E-3</v>
          </cell>
          <cell r="AT2904">
            <v>0.9787310659950188</v>
          </cell>
          <cell r="AU2904">
            <v>3.6637479313468006E-3</v>
          </cell>
          <cell r="AV2904">
            <v>0.4144071513343634</v>
          </cell>
          <cell r="AW2904">
            <v>0.13418413255447945</v>
          </cell>
          <cell r="AX2904">
            <v>1.3795450013255946E-3</v>
          </cell>
          <cell r="AY2904">
            <v>25.134413346832048</v>
          </cell>
          <cell r="AZ2904">
            <v>59.361502543801528</v>
          </cell>
          <cell r="BA2904">
            <v>15.504084109366419</v>
          </cell>
          <cell r="BB2904">
            <v>26.724097747595106</v>
          </cell>
          <cell r="BC2904">
            <v>54.553442539103294</v>
          </cell>
          <cell r="BD2904">
            <v>18.722459713301618</v>
          </cell>
          <cell r="BE2904">
            <v>0.79290773234446621</v>
          </cell>
          <cell r="BO2904">
            <v>0</v>
          </cell>
          <cell r="BP2904">
            <v>48.43</v>
          </cell>
          <cell r="BQ2904">
            <v>2.4900000000000002</v>
          </cell>
          <cell r="BR2904">
            <v>7.09</v>
          </cell>
          <cell r="BS2904">
            <v>15.97</v>
          </cell>
          <cell r="BT2904">
            <v>0.16</v>
          </cell>
          <cell r="BU2904">
            <v>14.18</v>
          </cell>
          <cell r="BV2904">
            <v>8.83</v>
          </cell>
          <cell r="BW2904">
            <v>2.2599999999999998</v>
          </cell>
          <cell r="BX2904">
            <v>0.44</v>
          </cell>
          <cell r="BY2904">
            <v>0.16</v>
          </cell>
          <cell r="CA2904">
            <v>0.08</v>
          </cell>
          <cell r="CC2904">
            <v>0.02</v>
          </cell>
          <cell r="CR2904">
            <v>100.11</v>
          </cell>
          <cell r="CT2904">
            <v>48.38645219302628</v>
          </cell>
          <cell r="CU2904">
            <v>2.4877610150864227</v>
          </cell>
          <cell r="CV2904">
            <v>7.083624737736038</v>
          </cell>
          <cell r="CW2904">
            <v>15.955639924068338</v>
          </cell>
          <cell r="CX2904">
            <v>0.15985612948346489</v>
          </cell>
          <cell r="CY2904">
            <v>14.167249475472076</v>
          </cell>
          <cell r="CZ2904">
            <v>8.8220601458687185</v>
          </cell>
          <cell r="DA2904">
            <v>2.2579678289539413</v>
          </cell>
          <cell r="DB2904">
            <v>0.43960435607952841</v>
          </cell>
          <cell r="DC2904">
            <v>0.15985612948346489</v>
          </cell>
          <cell r="DD2904">
            <v>7.9928064741732446E-2</v>
          </cell>
          <cell r="DE2904">
            <v>0.4703150912106136</v>
          </cell>
          <cell r="DF2904">
            <v>1.6268069878645854</v>
          </cell>
          <cell r="DH2904">
            <v>1.0176991150442478</v>
          </cell>
          <cell r="DJ2904">
            <v>0.13636363636363635</v>
          </cell>
          <cell r="DL2904">
            <v>1.2576388273846427E-3</v>
          </cell>
          <cell r="DO2904">
            <v>4.4229995979091271E-3</v>
          </cell>
          <cell r="DQ2904">
            <v>0.02</v>
          </cell>
          <cell r="DR2904">
            <v>3.2489059806391732E-2</v>
          </cell>
          <cell r="DS2904">
            <v>4.8553719008264461E-2</v>
          </cell>
          <cell r="DU2904">
            <v>0.13253045674653566</v>
          </cell>
          <cell r="DV2904">
            <v>0.1875</v>
          </cell>
          <cell r="DW2904">
            <v>6.9309173272933192E-2</v>
          </cell>
          <cell r="DX2904">
            <v>7.2110286320254513E-2</v>
          </cell>
          <cell r="DY2904">
            <v>4.3121841661987646E-2</v>
          </cell>
          <cell r="EA2904">
            <v>9.3391553701772684E-2</v>
          </cell>
          <cell r="EC2904">
            <v>0.10323886639676112</v>
          </cell>
          <cell r="ED2904">
            <v>0.1326530612244898</v>
          </cell>
          <cell r="EE2904">
            <v>0.20479302832244009</v>
          </cell>
          <cell r="EF2904">
            <v>0.162573673870334</v>
          </cell>
          <cell r="EG2904">
            <v>0.1553398058252427</v>
          </cell>
          <cell r="EH2904">
            <v>0.16521739130434784</v>
          </cell>
          <cell r="EI2904">
            <v>0.24161073825503354</v>
          </cell>
          <cell r="EJ2904">
            <v>0.18518518518518517</v>
          </cell>
          <cell r="EM2904">
            <v>1.875</v>
          </cell>
          <cell r="ES2904">
            <v>0.59409735530854735</v>
          </cell>
        </row>
        <row r="2905">
          <cell r="D2905" t="str">
            <v>t</v>
          </cell>
          <cell r="E2905" t="str">
            <v>Toplis &amp; Corgne 2002</v>
          </cell>
          <cell r="F2905">
            <v>1</v>
          </cell>
          <cell r="J2905">
            <v>1068</v>
          </cell>
          <cell r="K2905">
            <v>1341</v>
          </cell>
          <cell r="L2905">
            <v>7.4571215510812827</v>
          </cell>
          <cell r="M2905">
            <v>1E-3</v>
          </cell>
          <cell r="O2905">
            <v>0.20686588801512759</v>
          </cell>
          <cell r="P2905">
            <v>0.63571366932014595</v>
          </cell>
          <cell r="Q2905">
            <v>4.3354975586915825E-2</v>
          </cell>
          <cell r="R2905">
            <v>45.221342563969614</v>
          </cell>
          <cell r="T2905">
            <v>46.88</v>
          </cell>
          <cell r="U2905">
            <v>4.63</v>
          </cell>
          <cell r="V2905">
            <v>3.8886142814874458</v>
          </cell>
          <cell r="W2905">
            <v>8.0941357609427858</v>
          </cell>
          <cell r="X2905">
            <v>11.59</v>
          </cell>
          <cell r="Y2905">
            <v>2.64</v>
          </cell>
          <cell r="Z2905">
            <v>0.06</v>
          </cell>
          <cell r="AA2905">
            <v>0.82</v>
          </cell>
          <cell r="AB2905">
            <v>11.35</v>
          </cell>
          <cell r="AC2905">
            <v>0.37</v>
          </cell>
          <cell r="AD2905">
            <v>20.5</v>
          </cell>
          <cell r="AE2905">
            <v>0.39</v>
          </cell>
          <cell r="AF2905">
            <v>0.59</v>
          </cell>
          <cell r="AG2905">
            <v>0.01</v>
          </cell>
          <cell r="AJ2905">
            <v>100.22275004243023</v>
          </cell>
          <cell r="AK2905">
            <v>1.7766747220878683</v>
          </cell>
          <cell r="AL2905">
            <v>0.20686588801512759</v>
          </cell>
          <cell r="AM2905">
            <v>0.20686588801512759</v>
          </cell>
          <cell r="AN2905">
            <v>0</v>
          </cell>
          <cell r="AO2905">
            <v>0.11080269164681056</v>
          </cell>
          <cell r="AP2905">
            <v>0.25654658405986452</v>
          </cell>
          <cell r="AQ2905">
            <v>0.36734927570667508</v>
          </cell>
          <cell r="AR2905">
            <v>7.524535092198395E-2</v>
          </cell>
          <cell r="AS2905">
            <v>1.7976413207193187E-3</v>
          </cell>
          <cell r="AT2905">
            <v>0.64105879445369796</v>
          </cell>
          <cell r="AU2905">
            <v>1.1877719483956843E-2</v>
          </cell>
          <cell r="AV2905">
            <v>0.83246959526612163</v>
          </cell>
          <cell r="AW2905">
            <v>4.3354975586915825E-2</v>
          </cell>
          <cell r="AX2905">
            <v>4.8350572111774745E-4</v>
          </cell>
          <cell r="AY2905">
            <v>45.221342563969614</v>
          </cell>
          <cell r="AZ2905">
            <v>34.823541319090175</v>
          </cell>
          <cell r="BA2905">
            <v>13.936101723545427</v>
          </cell>
          <cell r="BB2905">
            <v>49.612806621383086</v>
          </cell>
          <cell r="BC2905">
            <v>33.022219184842164</v>
          </cell>
          <cell r="BD2905">
            <v>17.364974193774746</v>
          </cell>
          <cell r="BE2905">
            <v>0.63571366932014595</v>
          </cell>
          <cell r="BG2905">
            <v>-9.93</v>
          </cell>
          <cell r="BH2905" t="str">
            <v>-0.7NN0</v>
          </cell>
          <cell r="BO2905">
            <v>0.57999999999999996</v>
          </cell>
          <cell r="BP2905">
            <v>55.32</v>
          </cell>
          <cell r="BQ2905">
            <v>3.6</v>
          </cell>
          <cell r="BR2905">
            <v>11.68</v>
          </cell>
          <cell r="BS2905">
            <v>14.08</v>
          </cell>
          <cell r="BT2905">
            <v>0.41</v>
          </cell>
          <cell r="BU2905">
            <v>2.12</v>
          </cell>
          <cell r="BV2905">
            <v>7.27</v>
          </cell>
          <cell r="BW2905">
            <v>3.68</v>
          </cell>
          <cell r="BX2905">
            <v>1.23</v>
          </cell>
          <cell r="BY2905">
            <v>0</v>
          </cell>
          <cell r="CA2905">
            <v>0.03</v>
          </cell>
          <cell r="CC2905">
            <v>0.03</v>
          </cell>
          <cell r="CM2905">
            <v>0.49</v>
          </cell>
          <cell r="CR2905">
            <v>99.45</v>
          </cell>
          <cell r="CT2905">
            <v>55.642727821363913</v>
          </cell>
          <cell r="CU2905">
            <v>3.6210018105009052</v>
          </cell>
          <cell r="CV2905">
            <v>11.748139207402938</v>
          </cell>
          <cell r="CW2905">
            <v>14.16214041440354</v>
          </cell>
          <cell r="CX2905">
            <v>0.41239187286260309</v>
          </cell>
          <cell r="CY2905">
            <v>2.132367732850533</v>
          </cell>
          <cell r="CZ2905">
            <v>7.3124119895393278</v>
          </cell>
          <cell r="DA2905">
            <v>3.7014685174009254</v>
          </cell>
          <cell r="DB2905">
            <v>1.2371756185878093</v>
          </cell>
          <cell r="DC2905">
            <v>0</v>
          </cell>
          <cell r="DD2905">
            <v>3.0175015087507542E-2</v>
          </cell>
          <cell r="DE2905">
            <v>0.1308641975308642</v>
          </cell>
          <cell r="DF2905">
            <v>0.75304809643379556</v>
          </cell>
          <cell r="DH2905">
            <v>0.16032608695652173</v>
          </cell>
          <cell r="DU2905">
            <v>0.32258064516129037</v>
          </cell>
          <cell r="EA2905">
            <v>0.73333333333333339</v>
          </cell>
          <cell r="EM2905">
            <v>2</v>
          </cell>
          <cell r="EN2905">
            <v>1.9285714285714286</v>
          </cell>
          <cell r="EO2905">
            <v>13</v>
          </cell>
          <cell r="ER2905">
            <v>9.1111111111111107</v>
          </cell>
        </row>
        <row r="2906">
          <cell r="D2906" t="str">
            <v>t</v>
          </cell>
          <cell r="E2906" t="str">
            <v>Toplis &amp; Corgne 2002</v>
          </cell>
          <cell r="F2906">
            <v>2</v>
          </cell>
          <cell r="J2906">
            <v>1068</v>
          </cell>
          <cell r="K2906">
            <v>1341</v>
          </cell>
          <cell r="L2906">
            <v>7.4571215510812827</v>
          </cell>
          <cell r="M2906">
            <v>1E-3</v>
          </cell>
          <cell r="O2906">
            <v>0.16060573545632006</v>
          </cell>
          <cell r="P2906">
            <v>0.64343667723389386</v>
          </cell>
          <cell r="Q2906">
            <v>4.1203458639819279E-2</v>
          </cell>
          <cell r="R2906">
            <v>44.501898975870475</v>
          </cell>
          <cell r="T2906">
            <v>47.07</v>
          </cell>
          <cell r="U2906">
            <v>3.59</v>
          </cell>
          <cell r="V2906">
            <v>5.7844099832347462</v>
          </cell>
          <cell r="W2906">
            <v>6.6498154250719628</v>
          </cell>
          <cell r="X2906">
            <v>11.85</v>
          </cell>
          <cell r="Y2906">
            <v>2.27</v>
          </cell>
          <cell r="Z2906">
            <v>0.02</v>
          </cell>
          <cell r="AA2906">
            <v>0.54</v>
          </cell>
          <cell r="AB2906">
            <v>12</v>
          </cell>
          <cell r="AC2906">
            <v>0.48</v>
          </cell>
          <cell r="AD2906">
            <v>20.8</v>
          </cell>
          <cell r="AE2906">
            <v>0.27</v>
          </cell>
          <cell r="AF2906">
            <v>0.56000000000000005</v>
          </cell>
          <cell r="AG2906">
            <v>0.01</v>
          </cell>
          <cell r="AJ2906">
            <v>100.04422540830672</v>
          </cell>
          <cell r="AK2906">
            <v>1.7861718054549578</v>
          </cell>
          <cell r="AL2906">
            <v>0.16060573545632006</v>
          </cell>
          <cell r="AM2906">
            <v>0.16060573545632006</v>
          </cell>
          <cell r="AN2906">
            <v>0</v>
          </cell>
          <cell r="AO2906">
            <v>0.1650339223907995</v>
          </cell>
          <cell r="AP2906">
            <v>0.2110396481051165</v>
          </cell>
          <cell r="AQ2906">
            <v>0.376073570495916</v>
          </cell>
          <cell r="AR2906">
            <v>6.4782889277312516E-2</v>
          </cell>
          <cell r="AS2906">
            <v>5.9998514608352238E-4</v>
          </cell>
          <cell r="AT2906">
            <v>0.67864391300310334</v>
          </cell>
          <cell r="AU2906">
            <v>1.5428769423335284E-2</v>
          </cell>
          <cell r="AV2906">
            <v>0.84573940427890315</v>
          </cell>
          <cell r="AW2906">
            <v>4.1203458639819279E-2</v>
          </cell>
          <cell r="AX2906">
            <v>4.8412814176017566E-4</v>
          </cell>
          <cell r="AY2906">
            <v>44.501898975870475</v>
          </cell>
          <cell r="AZ2906">
            <v>35.70951371575687</v>
          </cell>
          <cell r="BA2906">
            <v>11.104679588489432</v>
          </cell>
          <cell r="BB2906">
            <v>50.582366643718011</v>
          </cell>
          <cell r="BC2906">
            <v>35.082256178280865</v>
          </cell>
          <cell r="BD2906">
            <v>14.335377178001115</v>
          </cell>
          <cell r="BE2906">
            <v>0.64343667723389386</v>
          </cell>
          <cell r="BG2906">
            <v>-8.6300000000000008</v>
          </cell>
          <cell r="BH2906" t="str">
            <v>f= +0.6</v>
          </cell>
          <cell r="BO2906">
            <v>1.31</v>
          </cell>
          <cell r="BP2906">
            <v>62.81</v>
          </cell>
          <cell r="BQ2906">
            <v>3.34</v>
          </cell>
          <cell r="BR2906">
            <v>11.72</v>
          </cell>
          <cell r="BS2906">
            <v>8.93</v>
          </cell>
          <cell r="BT2906">
            <v>0.35</v>
          </cell>
          <cell r="BU2906">
            <v>1.43</v>
          </cell>
          <cell r="BV2906">
            <v>5.66</v>
          </cell>
          <cell r="BW2906">
            <v>2.82</v>
          </cell>
          <cell r="BX2906">
            <v>1.6</v>
          </cell>
          <cell r="BY2906">
            <v>0</v>
          </cell>
          <cell r="CA2906">
            <v>0.03</v>
          </cell>
          <cell r="CC2906">
            <v>0.01</v>
          </cell>
          <cell r="CR2906">
            <v>98.7</v>
          </cell>
          <cell r="CT2906">
            <v>63.643732901003141</v>
          </cell>
          <cell r="CU2906">
            <v>3.3843347856925727</v>
          </cell>
          <cell r="CV2906">
            <v>11.875569966561962</v>
          </cell>
          <cell r="CW2906">
            <v>9.0485358192319385</v>
          </cell>
          <cell r="CX2906">
            <v>0.35464586077616778</v>
          </cell>
          <cell r="CY2906">
            <v>1.4489816597426284</v>
          </cell>
          <cell r="CZ2906">
            <v>5.735130205694599</v>
          </cell>
          <cell r="DA2906">
            <v>2.8574323639679804</v>
          </cell>
          <cell r="DB2906">
            <v>1.6212382206910527</v>
          </cell>
          <cell r="DC2906">
            <v>0</v>
          </cell>
          <cell r="DD2906">
            <v>3.0398216637957238E-2</v>
          </cell>
          <cell r="DE2906">
            <v>0.13803088803088803</v>
          </cell>
          <cell r="DF2906">
            <v>0.46652432102879315</v>
          </cell>
          <cell r="DH2906">
            <v>0.19858156028368798</v>
          </cell>
          <cell r="DU2906">
            <v>0.11764705882352941</v>
          </cell>
          <cell r="EA2906">
            <v>0.67964071856287434</v>
          </cell>
          <cell r="EM2906">
            <v>0.66666666666666674</v>
          </cell>
          <cell r="EN2906">
            <v>3.125</v>
          </cell>
          <cell r="EO2906">
            <v>27</v>
          </cell>
          <cell r="ER2906">
            <v>4.9090909090909092</v>
          </cell>
        </row>
        <row r="2907">
          <cell r="D2907" t="str">
            <v>t</v>
          </cell>
          <cell r="E2907" t="str">
            <v>Toplis &amp; Corgne 2002</v>
          </cell>
          <cell r="F2907">
            <v>3</v>
          </cell>
          <cell r="J2907">
            <v>1068</v>
          </cell>
          <cell r="K2907">
            <v>1341</v>
          </cell>
          <cell r="L2907">
            <v>7.4571215510812827</v>
          </cell>
          <cell r="M2907">
            <v>1E-3</v>
          </cell>
          <cell r="O2907">
            <v>0.22735743834463218</v>
          </cell>
          <cell r="P2907">
            <v>0.67457411451274585</v>
          </cell>
          <cell r="Q2907">
            <v>5.0590284949102067E-2</v>
          </cell>
          <cell r="R2907">
            <v>46.632968165484598</v>
          </cell>
          <cell r="T2907">
            <v>46.3</v>
          </cell>
          <cell r="U2907">
            <v>5.0999999999999996</v>
          </cell>
          <cell r="V2907">
            <v>6.0686085734819457</v>
          </cell>
          <cell r="W2907">
            <v>4.7743208924397313</v>
          </cell>
          <cell r="X2907">
            <v>10.23</v>
          </cell>
          <cell r="Y2907">
            <v>2.4900000000000002</v>
          </cell>
          <cell r="Z2907">
            <v>0.05</v>
          </cell>
          <cell r="AA2907">
            <v>0.26</v>
          </cell>
          <cell r="AB2907">
            <v>11.9</v>
          </cell>
          <cell r="AC2907">
            <v>0.26</v>
          </cell>
          <cell r="AD2907">
            <v>21.44</v>
          </cell>
          <cell r="AE2907">
            <v>0.39</v>
          </cell>
          <cell r="AF2907">
            <v>0.69</v>
          </cell>
          <cell r="AG2907">
            <v>0.01</v>
          </cell>
          <cell r="AJ2907">
            <v>99.732929465921686</v>
          </cell>
          <cell r="AK2907">
            <v>1.7507833663926309</v>
          </cell>
          <cell r="AL2907">
            <v>0.22735743834463218</v>
          </cell>
          <cell r="AM2907">
            <v>0.22735743834463218</v>
          </cell>
          <cell r="AN2907">
            <v>0</v>
          </cell>
          <cell r="AO2907">
            <v>0.17253438908891638</v>
          </cell>
          <cell r="AP2907">
            <v>0.15098661821037818</v>
          </cell>
          <cell r="AQ2907">
            <v>0.32352100729929456</v>
          </cell>
          <cell r="AR2907">
            <v>7.0811891076444824E-2</v>
          </cell>
          <cell r="AS2907">
            <v>1.4946960839035501E-3</v>
          </cell>
          <cell r="AT2907">
            <v>0.67062549956168416</v>
          </cell>
          <cell r="AU2907">
            <v>8.3279055054277708E-3</v>
          </cell>
          <cell r="AV2907">
            <v>0.86870115898580236</v>
          </cell>
          <cell r="AW2907">
            <v>5.0590284949102067E-2</v>
          </cell>
          <cell r="AX2907">
            <v>4.8242823497880618E-4</v>
          </cell>
          <cell r="AY2907">
            <v>46.632968165484598</v>
          </cell>
          <cell r="AZ2907">
            <v>36.000018243941739</v>
          </cell>
          <cell r="BA2907">
            <v>8.1051511070147146</v>
          </cell>
          <cell r="BB2907">
            <v>53.62914372685691</v>
          </cell>
          <cell r="BC2907">
            <v>35.784380445774985</v>
          </cell>
          <cell r="BD2907">
            <v>10.586475827368096</v>
          </cell>
          <cell r="BE2907">
            <v>0.67457411451274585</v>
          </cell>
          <cell r="BG2907">
            <v>-7.73</v>
          </cell>
          <cell r="BH2907" t="str">
            <v>f= +1.5</v>
          </cell>
          <cell r="BO2907">
            <v>1.72</v>
          </cell>
          <cell r="BP2907">
            <v>57.94</v>
          </cell>
          <cell r="BQ2907">
            <v>3.45</v>
          </cell>
          <cell r="BR2907">
            <v>14.68</v>
          </cell>
          <cell r="BS2907">
            <v>7.76</v>
          </cell>
          <cell r="BT2907">
            <v>0.3</v>
          </cell>
          <cell r="BU2907">
            <v>1.78</v>
          </cell>
          <cell r="BV2907">
            <v>7.59</v>
          </cell>
          <cell r="BW2907">
            <v>3.81</v>
          </cell>
          <cell r="BX2907">
            <v>0.95</v>
          </cell>
          <cell r="BY2907">
            <v>0</v>
          </cell>
          <cell r="CA2907">
            <v>0.02</v>
          </cell>
          <cell r="CC2907">
            <v>0.03</v>
          </cell>
          <cell r="CR2907">
            <v>98.31</v>
          </cell>
          <cell r="CT2907">
            <v>58.954008954008955</v>
          </cell>
          <cell r="CU2907">
            <v>3.5103785103785103</v>
          </cell>
          <cell r="CV2907">
            <v>14.936914936914937</v>
          </cell>
          <cell r="CW2907">
            <v>7.8958078958078959</v>
          </cell>
          <cell r="CX2907">
            <v>0.30525030525030528</v>
          </cell>
          <cell r="CY2907">
            <v>1.8111518111518112</v>
          </cell>
          <cell r="CZ2907">
            <v>7.7228327228327229</v>
          </cell>
          <cell r="DA2907">
            <v>3.8766788766788767</v>
          </cell>
          <cell r="DB2907">
            <v>0.96662596662596667</v>
          </cell>
          <cell r="DC2907">
            <v>0</v>
          </cell>
          <cell r="DD2907">
            <v>2.0350020350020349E-2</v>
          </cell>
          <cell r="DE2907">
            <v>0.18658280922431866</v>
          </cell>
          <cell r="DF2907">
            <v>0.4894028835492194</v>
          </cell>
          <cell r="DH2907">
            <v>0.18110236220472439</v>
          </cell>
          <cell r="DU2907">
            <v>0.24324324324324323</v>
          </cell>
          <cell r="EA2907">
            <v>0.72173913043478266</v>
          </cell>
          <cell r="EN2907">
            <v>2.2999999999999998</v>
          </cell>
          <cell r="EO2907">
            <v>13</v>
          </cell>
          <cell r="ER2907">
            <v>1.1818181818181819</v>
          </cell>
        </row>
        <row r="2908">
          <cell r="D2908" t="str">
            <v>t</v>
          </cell>
          <cell r="E2908" t="str">
            <v>Toplis &amp; Corgne 2002</v>
          </cell>
          <cell r="F2908">
            <v>4</v>
          </cell>
          <cell r="J2908">
            <v>1068</v>
          </cell>
          <cell r="K2908">
            <v>1341</v>
          </cell>
          <cell r="L2908">
            <v>7.4571215510812827</v>
          </cell>
          <cell r="M2908">
            <v>1E-3</v>
          </cell>
          <cell r="O2908">
            <v>0.22737855862566558</v>
          </cell>
          <cell r="P2908">
            <v>0.69197215861194794</v>
          </cell>
          <cell r="Q2908">
            <v>5.4049329584415183E-2</v>
          </cell>
          <cell r="R2908">
            <v>46.931859589054838</v>
          </cell>
          <cell r="T2908">
            <v>46.92</v>
          </cell>
          <cell r="U2908">
            <v>5.12</v>
          </cell>
          <cell r="V2908">
            <v>5.8765802839539267</v>
          </cell>
          <cell r="W2908">
            <v>4.3469543247254219</v>
          </cell>
          <cell r="X2908">
            <v>9.6300000000000008</v>
          </cell>
          <cell r="Y2908">
            <v>2.12</v>
          </cell>
          <cell r="Z2908">
            <v>0.04</v>
          </cell>
          <cell r="AA2908">
            <v>0.18</v>
          </cell>
          <cell r="AB2908">
            <v>12.14</v>
          </cell>
          <cell r="AC2908">
            <v>0.37</v>
          </cell>
          <cell r="AD2908">
            <v>21.58</v>
          </cell>
          <cell r="AE2908">
            <v>0.28999999999999998</v>
          </cell>
          <cell r="AF2908">
            <v>0.74</v>
          </cell>
          <cell r="AG2908">
            <v>0.01</v>
          </cell>
          <cell r="AJ2908">
            <v>99.733534608679378</v>
          </cell>
          <cell r="AK2908">
            <v>1.7674615760194543</v>
          </cell>
          <cell r="AL2908">
            <v>0.22737855862566558</v>
          </cell>
          <cell r="AM2908">
            <v>0.22737855862566558</v>
          </cell>
          <cell r="AN2908">
            <v>0</v>
          </cell>
          <cell r="AO2908">
            <v>0.16643772646830435</v>
          </cell>
          <cell r="AP2908">
            <v>0.13694698841142605</v>
          </cell>
          <cell r="AQ2908">
            <v>0.3033847148797304</v>
          </cell>
          <cell r="AR2908">
            <v>6.005971449242796E-2</v>
          </cell>
          <cell r="AS2908">
            <v>1.1911965873271375E-3</v>
          </cell>
          <cell r="AT2908">
            <v>0.68154156163021562</v>
          </cell>
          <cell r="AU2908">
            <v>1.1806052813297231E-2</v>
          </cell>
          <cell r="AV2908">
            <v>0.87103903315220987</v>
          </cell>
          <cell r="AW2908">
            <v>5.4049329584415183E-2</v>
          </cell>
          <cell r="AX2908">
            <v>4.8058838961112385E-4</v>
          </cell>
          <cell r="AY2908">
            <v>46.931859589054838</v>
          </cell>
          <cell r="AZ2908">
            <v>36.72167567368367</v>
          </cell>
          <cell r="BA2908">
            <v>7.3787472049439708</v>
          </cell>
          <cell r="BB2908">
            <v>53.912343245592808</v>
          </cell>
          <cell r="BC2908">
            <v>36.460776543522933</v>
          </cell>
          <cell r="BD2908">
            <v>9.6268802108842522</v>
          </cell>
          <cell r="BE2908">
            <v>0.69197215861194794</v>
          </cell>
          <cell r="BG2908">
            <v>-6.63</v>
          </cell>
          <cell r="BH2908" t="str">
            <v>f= +2.6</v>
          </cell>
          <cell r="BO2908">
            <v>1.29</v>
          </cell>
          <cell r="BP2908">
            <v>71.16</v>
          </cell>
          <cell r="BQ2908">
            <v>1.86</v>
          </cell>
          <cell r="BR2908">
            <v>11.95</v>
          </cell>
          <cell r="BS2908">
            <v>4.63</v>
          </cell>
          <cell r="BT2908">
            <v>0.32</v>
          </cell>
          <cell r="BU2908">
            <v>0.87</v>
          </cell>
          <cell r="BV2908">
            <v>4</v>
          </cell>
          <cell r="BW2908">
            <v>2.11</v>
          </cell>
          <cell r="BX2908">
            <v>1.76</v>
          </cell>
          <cell r="BY2908">
            <v>0</v>
          </cell>
          <cell r="CA2908">
            <v>0.05</v>
          </cell>
          <cell r="CC2908">
            <v>0.02</v>
          </cell>
          <cell r="CR2908">
            <v>98.73</v>
          </cell>
          <cell r="CT2908">
            <v>72.089960490325197</v>
          </cell>
          <cell r="CU2908">
            <v>1.8843075676223282</v>
          </cell>
          <cell r="CV2908">
            <v>12.106169587681087</v>
          </cell>
          <cell r="CW2908">
            <v>4.6905075473609568</v>
          </cell>
          <cell r="CX2908">
            <v>0.32418194711781989</v>
          </cell>
          <cell r="CY2908">
            <v>0.88136966872657285</v>
          </cell>
          <cell r="CZ2908">
            <v>4.0522743389727482</v>
          </cell>
          <cell r="DA2908">
            <v>2.1375747138081249</v>
          </cell>
          <cell r="DB2908">
            <v>1.7830007091480093</v>
          </cell>
          <cell r="DC2908">
            <v>0</v>
          </cell>
          <cell r="DD2908">
            <v>5.0653429237159354E-2</v>
          </cell>
          <cell r="DE2908">
            <v>0.15818181818181817</v>
          </cell>
          <cell r="DF2908">
            <v>0.20465190591210167</v>
          </cell>
          <cell r="DH2908">
            <v>0.35071090047393366</v>
          </cell>
          <cell r="DU2908">
            <v>0.25</v>
          </cell>
          <cell r="EA2908">
            <v>1.1397849462365592</v>
          </cell>
          <cell r="EM2908">
            <v>0.8</v>
          </cell>
          <cell r="EN2908">
            <v>3.4285714285714279</v>
          </cell>
          <cell r="EO2908">
            <v>14.5</v>
          </cell>
          <cell r="ER2908">
            <v>0.375</v>
          </cell>
        </row>
        <row r="2909">
          <cell r="D2909" t="str">
            <v>t</v>
          </cell>
          <cell r="E2909" t="str">
            <v>Toplis &amp; Corgne 2002</v>
          </cell>
          <cell r="F2909">
            <v>5</v>
          </cell>
          <cell r="J2909">
            <v>1068</v>
          </cell>
          <cell r="K2909">
            <v>1341</v>
          </cell>
          <cell r="L2909">
            <v>7.4571215510812827</v>
          </cell>
          <cell r="M2909">
            <v>1E-3</v>
          </cell>
          <cell r="O2909">
            <v>0.15388751165594083</v>
          </cell>
          <cell r="P2909">
            <v>0.68458448113933557</v>
          </cell>
          <cell r="Q2909">
            <v>4.6078821015198931E-2</v>
          </cell>
          <cell r="R2909">
            <v>42.22845849778021</v>
          </cell>
          <cell r="T2909">
            <v>48.94</v>
          </cell>
          <cell r="U2909">
            <v>3.79</v>
          </cell>
          <cell r="V2909">
            <v>0.62169583688571073</v>
          </cell>
          <cell r="W2909">
            <v>9.9010954426397468</v>
          </cell>
          <cell r="X2909">
            <v>10.46</v>
          </cell>
          <cell r="Y2909">
            <v>1.87</v>
          </cell>
          <cell r="Z2909">
            <v>0.28000000000000003</v>
          </cell>
          <cell r="AA2909">
            <v>1.04</v>
          </cell>
          <cell r="AB2909">
            <v>12.74</v>
          </cell>
          <cell r="AC2909">
            <v>0.39</v>
          </cell>
          <cell r="AD2909">
            <v>18.920000000000002</v>
          </cell>
          <cell r="AE2909">
            <v>0.26</v>
          </cell>
          <cell r="AF2909">
            <v>0.63</v>
          </cell>
          <cell r="AG2909">
            <v>0.01</v>
          </cell>
          <cell r="AJ2909">
            <v>99.392791279525454</v>
          </cell>
          <cell r="AK2909">
            <v>1.8461124883440592</v>
          </cell>
          <cell r="AL2909">
            <v>0.16854698009382718</v>
          </cell>
          <cell r="AM2909">
            <v>0.15388751165594083</v>
          </cell>
          <cell r="AN2909">
            <v>1.4659468437886347E-2</v>
          </cell>
          <cell r="AO2909">
            <v>1.7632231434339118E-2</v>
          </cell>
          <cell r="AP2909">
            <v>0.31235817278472477</v>
          </cell>
          <cell r="AQ2909">
            <v>0.32999040421906389</v>
          </cell>
          <cell r="AR2909">
            <v>5.3050713147255422E-2</v>
          </cell>
          <cell r="AS2909">
            <v>8.3499465981495425E-3</v>
          </cell>
          <cell r="AT2909">
            <v>0.71621811909978361</v>
          </cell>
          <cell r="AU2909">
            <v>1.2461485659958377E-2</v>
          </cell>
          <cell r="AV2909">
            <v>0.76473246270045103</v>
          </cell>
          <cell r="AW2909">
            <v>4.6078821015198931E-2</v>
          </cell>
          <cell r="AX2909">
            <v>4.8125526306137909E-4</v>
          </cell>
          <cell r="AY2909">
            <v>42.22845849778021</v>
          </cell>
          <cell r="AZ2909">
            <v>39.549500763916733</v>
          </cell>
          <cell r="BA2909">
            <v>17.24839048849028</v>
          </cell>
          <cell r="BB2909">
            <v>43.986880972996659</v>
          </cell>
          <cell r="BC2909">
            <v>35.607536098120612</v>
          </cell>
          <cell r="BD2909">
            <v>20.40558292888273</v>
          </cell>
          <cell r="BE2909">
            <v>0.68458448113933557</v>
          </cell>
          <cell r="BG2909">
            <v>-9.93</v>
          </cell>
          <cell r="BH2909" t="str">
            <v>f= -0.7</v>
          </cell>
          <cell r="BO2909">
            <v>1.36</v>
          </cell>
          <cell r="BP2909">
            <v>49.4</v>
          </cell>
          <cell r="BQ2909">
            <v>4.6500000000000004</v>
          </cell>
          <cell r="BR2909">
            <v>10</v>
          </cell>
          <cell r="BS2909">
            <v>14.11</v>
          </cell>
          <cell r="BT2909">
            <v>0.43</v>
          </cell>
          <cell r="BU2909">
            <v>3.82</v>
          </cell>
          <cell r="BV2909">
            <v>9.58</v>
          </cell>
          <cell r="BW2909">
            <v>3.48</v>
          </cell>
          <cell r="BX2909">
            <v>0.68</v>
          </cell>
          <cell r="BY2909">
            <v>2.4700000000000002</v>
          </cell>
          <cell r="CA2909">
            <v>0.02</v>
          </cell>
          <cell r="CC2909">
            <v>0.02</v>
          </cell>
          <cell r="CR2909">
            <v>98.66</v>
          </cell>
          <cell r="CT2909">
            <v>50.081103000811034</v>
          </cell>
          <cell r="CU2909">
            <v>4.7141119221411198</v>
          </cell>
          <cell r="CV2909">
            <v>10.137875101378752</v>
          </cell>
          <cell r="CW2909">
            <v>14.304541768045418</v>
          </cell>
          <cell r="CX2909">
            <v>0.43592862935928628</v>
          </cell>
          <cell r="CY2909">
            <v>3.872668288726683</v>
          </cell>
          <cell r="CZ2909">
            <v>9.7120843471208431</v>
          </cell>
          <cell r="DA2909">
            <v>3.5279805352798053</v>
          </cell>
          <cell r="DB2909">
            <v>0.68937550689375504</v>
          </cell>
          <cell r="DC2909">
            <v>2.5040551500405517</v>
          </cell>
          <cell r="DD2909">
            <v>2.0275750202757504E-2</v>
          </cell>
          <cell r="DE2909">
            <v>0.21305075292805353</v>
          </cell>
          <cell r="DF2909">
            <v>1.0782269960391937</v>
          </cell>
          <cell r="DH2909">
            <v>0.18103448275862069</v>
          </cell>
          <cell r="DU2909">
            <v>0.25</v>
          </cell>
          <cell r="DV2909">
            <v>0.11740890688259108</v>
          </cell>
          <cell r="EA2909">
            <v>0.40215053763440861</v>
          </cell>
          <cell r="EM2909">
            <v>14</v>
          </cell>
          <cell r="EN2909">
            <v>1.631578947368421</v>
          </cell>
          <cell r="EO2909">
            <v>13</v>
          </cell>
          <cell r="ER2909">
            <v>3.714285714285714</v>
          </cell>
        </row>
        <row r="2910">
          <cell r="D2910" t="str">
            <v>t</v>
          </cell>
          <cell r="E2910" t="str">
            <v>Toplis &amp; Corgne 2002</v>
          </cell>
          <cell r="F2910">
            <v>6</v>
          </cell>
          <cell r="J2910">
            <v>1068</v>
          </cell>
          <cell r="K2910">
            <v>1341</v>
          </cell>
          <cell r="L2910">
            <v>7.4571215510812827</v>
          </cell>
          <cell r="M2910">
            <v>1E-3</v>
          </cell>
          <cell r="O2910">
            <v>0.15309651414484679</v>
          </cell>
          <cell r="P2910">
            <v>0.69552544084300105</v>
          </cell>
          <cell r="Q2910">
            <v>5.5307221281022285E-2</v>
          </cell>
          <cell r="R2910">
            <v>41.097187329686221</v>
          </cell>
          <cell r="T2910">
            <v>48.87</v>
          </cell>
          <cell r="U2910">
            <v>3.46</v>
          </cell>
          <cell r="V2910">
            <v>2.7319387201769891</v>
          </cell>
          <cell r="W2910">
            <v>8.0439870905608863</v>
          </cell>
          <cell r="X2910">
            <v>10.5</v>
          </cell>
          <cell r="Y2910">
            <v>1.85</v>
          </cell>
          <cell r="Z2910">
            <v>0.1</v>
          </cell>
          <cell r="AA2910">
            <v>0.51</v>
          </cell>
          <cell r="AB2910">
            <v>13.46</v>
          </cell>
          <cell r="AC2910">
            <v>0.39</v>
          </cell>
          <cell r="AD2910">
            <v>18.78</v>
          </cell>
          <cell r="AE2910">
            <v>0.45</v>
          </cell>
          <cell r="AF2910">
            <v>0.76</v>
          </cell>
          <cell r="AG2910">
            <v>0.05</v>
          </cell>
          <cell r="AJ2910">
            <v>99.455925810737881</v>
          </cell>
          <cell r="AK2910">
            <v>1.8341885253035863</v>
          </cell>
          <cell r="AL2910">
            <v>0.15309651414484679</v>
          </cell>
          <cell r="AM2910">
            <v>0.15309651414484679</v>
          </cell>
          <cell r="AN2910">
            <v>0</v>
          </cell>
          <cell r="AO2910">
            <v>7.7091715484529644E-2</v>
          </cell>
          <cell r="AP2910">
            <v>0.25249246930398628</v>
          </cell>
          <cell r="AQ2910">
            <v>0.32958418478851592</v>
          </cell>
          <cell r="AR2910">
            <v>5.221902831223732E-2</v>
          </cell>
          <cell r="AS2910">
            <v>2.9671062926626027E-3</v>
          </cell>
          <cell r="AT2910">
            <v>0.75288453017091495</v>
          </cell>
          <cell r="AU2910">
            <v>1.2398731636461931E-2</v>
          </cell>
          <cell r="AV2910">
            <v>0.75525119328695478</v>
          </cell>
          <cell r="AW2910">
            <v>5.5307221281022285E-2</v>
          </cell>
          <cell r="AX2910">
            <v>2.3941586975083275E-3</v>
          </cell>
          <cell r="AY2910">
            <v>41.097187329686221</v>
          </cell>
          <cell r="AZ2910">
            <v>40.968404749412706</v>
          </cell>
          <cell r="BA2910">
            <v>13.739442456436308</v>
          </cell>
          <cell r="BB2910">
            <v>44.616420045803473</v>
          </cell>
          <cell r="BC2910">
            <v>38.442768063975656</v>
          </cell>
          <cell r="BD2910">
            <v>16.940811890220868</v>
          </cell>
          <cell r="BE2910">
            <v>0.69552544084300105</v>
          </cell>
          <cell r="BG2910">
            <v>-8.6300000000000008</v>
          </cell>
          <cell r="BH2910" t="str">
            <v>f= +0.6</v>
          </cell>
          <cell r="BO2910">
            <v>0.92000000000000282</v>
          </cell>
          <cell r="BP2910">
            <v>50.48</v>
          </cell>
          <cell r="BQ2910">
            <v>4.1500000000000004</v>
          </cell>
          <cell r="BR2910">
            <v>12.03</v>
          </cell>
          <cell r="BS2910">
            <v>12.38</v>
          </cell>
          <cell r="BT2910">
            <v>0.34</v>
          </cell>
          <cell r="BU2910">
            <v>3.49</v>
          </cell>
          <cell r="BV2910">
            <v>9.27</v>
          </cell>
          <cell r="BW2910">
            <v>4.08</v>
          </cell>
          <cell r="BX2910">
            <v>0.57999999999999996</v>
          </cell>
          <cell r="BY2910">
            <v>2.25</v>
          </cell>
          <cell r="CA2910">
            <v>0.03</v>
          </cell>
          <cell r="CC2910">
            <v>7.0000000000000007E-2</v>
          </cell>
          <cell r="CR2910">
            <v>99.15</v>
          </cell>
          <cell r="CT2910">
            <v>50.948728300363342</v>
          </cell>
          <cell r="CU2910">
            <v>4.1885345175615667</v>
          </cell>
          <cell r="CV2910">
            <v>12.141703673798951</v>
          </cell>
          <cell r="CW2910">
            <v>12.494953572870408</v>
          </cell>
          <cell r="CX2910">
            <v>0.34315704481227294</v>
          </cell>
          <cell r="CY2910">
            <v>3.5224061364553898</v>
          </cell>
          <cell r="CZ2910">
            <v>9.3560758982640291</v>
          </cell>
          <cell r="DA2910">
            <v>4.1178845377472753</v>
          </cell>
          <cell r="DB2910">
            <v>0.58538554703270074</v>
          </cell>
          <cell r="DC2910">
            <v>2.270892208316512</v>
          </cell>
          <cell r="DD2910">
            <v>3.0278562777553492E-2</v>
          </cell>
          <cell r="DE2910">
            <v>0.21991178323881538</v>
          </cell>
          <cell r="DF2910">
            <v>0.91024881655165646</v>
          </cell>
          <cell r="DH2910">
            <v>0.18627450980392157</v>
          </cell>
          <cell r="DJ2910">
            <v>8.6206896551724144E-2</v>
          </cell>
          <cell r="DU2910">
            <v>4.7619047619047623E-2</v>
          </cell>
          <cell r="DV2910">
            <v>0.1822222222222222</v>
          </cell>
          <cell r="EA2910">
            <v>0.44578313253012047</v>
          </cell>
          <cell r="EM2910">
            <v>3.3333333333333335</v>
          </cell>
          <cell r="EN2910">
            <v>1.6190476190476193</v>
          </cell>
          <cell r="EO2910">
            <v>6.4285714285714279</v>
          </cell>
          <cell r="ER2910">
            <v>1.8214285714285714</v>
          </cell>
        </row>
        <row r="2911">
          <cell r="D2911" t="str">
            <v>t</v>
          </cell>
          <cell r="E2911" t="str">
            <v>Toplis &amp; Corgne 2002</v>
          </cell>
          <cell r="F2911">
            <v>7</v>
          </cell>
          <cell r="J2911">
            <v>1068</v>
          </cell>
          <cell r="K2911">
            <v>1341</v>
          </cell>
          <cell r="L2911">
            <v>7.4571215510812827</v>
          </cell>
          <cell r="M2911">
            <v>1E-3</v>
          </cell>
          <cell r="O2911">
            <v>0.19535924517414305</v>
          </cell>
          <cell r="P2911">
            <v>0.70948247770832729</v>
          </cell>
          <cell r="Q2911">
            <v>4.8305037927516517E-2</v>
          </cell>
          <cell r="R2911">
            <v>45.047230706195485</v>
          </cell>
          <cell r="T2911">
            <v>47.26</v>
          </cell>
          <cell r="U2911">
            <v>4.3899999999999997</v>
          </cell>
          <cell r="V2911">
            <v>3.5719755469041092</v>
          </cell>
          <cell r="W2911">
            <v>6.128793983333205</v>
          </cell>
          <cell r="X2911">
            <v>9.34</v>
          </cell>
          <cell r="Y2911">
            <v>2.2999999999999998</v>
          </cell>
          <cell r="Z2911">
            <v>0.1</v>
          </cell>
          <cell r="AA2911">
            <v>0.32</v>
          </cell>
          <cell r="AB2911">
            <v>12.8</v>
          </cell>
          <cell r="AC2911">
            <v>0.31</v>
          </cell>
          <cell r="AD2911">
            <v>20.57</v>
          </cell>
          <cell r="AE2911">
            <v>0.47</v>
          </cell>
          <cell r="AF2911">
            <v>0.66</v>
          </cell>
          <cell r="AG2911">
            <v>0.02</v>
          </cell>
          <cell r="AJ2911">
            <v>98.90076953023727</v>
          </cell>
          <cell r="AK2911">
            <v>1.7839209065506603</v>
          </cell>
          <cell r="AL2911">
            <v>0.19535924517414305</v>
          </cell>
          <cell r="AM2911">
            <v>0.19535924517414305</v>
          </cell>
          <cell r="AN2911">
            <v>0</v>
          </cell>
          <cell r="AO2911">
            <v>0.101373742106178</v>
          </cell>
          <cell r="AP2911">
            <v>0.19347833102692641</v>
          </cell>
          <cell r="AQ2911">
            <v>0.29485207313310441</v>
          </cell>
          <cell r="AR2911">
            <v>6.5292776765404251E-2</v>
          </cell>
          <cell r="AS2911">
            <v>2.9840998401559288E-3</v>
          </cell>
          <cell r="AT2911">
            <v>0.72006802809603876</v>
          </cell>
          <cell r="AU2911">
            <v>9.9118470458948657E-3</v>
          </cell>
          <cell r="AV2911">
            <v>0.83197517679202704</v>
          </cell>
          <cell r="AW2911">
            <v>4.8305037927516517E-2</v>
          </cell>
          <cell r="AX2911">
            <v>9.6314831783546578E-4</v>
          </cell>
          <cell r="AY2911">
            <v>45.047230706195485</v>
          </cell>
          <cell r="AZ2911">
            <v>38.988026915502502</v>
          </cell>
          <cell r="BA2911">
            <v>10.475869061413489</v>
          </cell>
          <cell r="BB2911">
            <v>49.696882791643873</v>
          </cell>
          <cell r="BC2911">
            <v>37.17708085039024</v>
          </cell>
          <cell r="BD2911">
            <v>13.126036357965887</v>
          </cell>
          <cell r="BE2911">
            <v>0.70948247770832729</v>
          </cell>
          <cell r="BG2911">
            <v>-7.73</v>
          </cell>
          <cell r="BH2911" t="str">
            <v>f= +1.5</v>
          </cell>
          <cell r="BO2911">
            <v>1.17</v>
          </cell>
          <cell r="BP2911">
            <v>51.59</v>
          </cell>
          <cell r="BQ2911">
            <v>3.8</v>
          </cell>
          <cell r="BR2911">
            <v>12.2</v>
          </cell>
          <cell r="BS2911">
            <v>10.81</v>
          </cell>
          <cell r="BT2911">
            <v>0.39</v>
          </cell>
          <cell r="BU2911">
            <v>3.59</v>
          </cell>
          <cell r="BV2911">
            <v>9.7799999999999994</v>
          </cell>
          <cell r="BW2911">
            <v>3.9</v>
          </cell>
          <cell r="BX2911">
            <v>0.67</v>
          </cell>
          <cell r="BY2911">
            <v>2.0699999999999998</v>
          </cell>
          <cell r="CA2911">
            <v>0.03</v>
          </cell>
          <cell r="CC2911">
            <v>0.08</v>
          </cell>
          <cell r="CR2911">
            <v>98.91</v>
          </cell>
          <cell r="CT2911">
            <v>52.200748760497824</v>
          </cell>
          <cell r="CU2911">
            <v>3.8449863401801072</v>
          </cell>
          <cell r="CV2911">
            <v>12.344429828999292</v>
          </cell>
          <cell r="CW2911">
            <v>10.937974299301832</v>
          </cell>
          <cell r="CX2911">
            <v>0.39461701912374786</v>
          </cell>
          <cell r="CY2911">
            <v>3.6325002529596278</v>
          </cell>
          <cell r="CZ2911">
            <v>9.8957806334109062</v>
          </cell>
          <cell r="DA2911">
            <v>3.9461701912374783</v>
          </cell>
          <cell r="DB2911">
            <v>0.6779318020843873</v>
          </cell>
          <cell r="DC2911">
            <v>2.0945057168875842</v>
          </cell>
          <cell r="DD2911">
            <v>3.0355155317211373E-2</v>
          </cell>
          <cell r="DE2911">
            <v>0.24930555555555556</v>
          </cell>
          <cell r="DF2911">
            <v>0.85372277294920385</v>
          </cell>
          <cell r="DH2911">
            <v>0.16923076923076924</v>
          </cell>
          <cell r="DU2911">
            <v>0.125</v>
          </cell>
          <cell r="DV2911">
            <v>0.21739130434782611</v>
          </cell>
          <cell r="EA2911">
            <v>0.60526315789473684</v>
          </cell>
          <cell r="EM2911">
            <v>3.3333333333333335</v>
          </cell>
          <cell r="EN2911">
            <v>1.5789473684210527</v>
          </cell>
          <cell r="EO2911">
            <v>5.875</v>
          </cell>
          <cell r="ER2911">
            <v>0.94117647058823528</v>
          </cell>
        </row>
        <row r="2912">
          <cell r="D2912" t="str">
            <v>t</v>
          </cell>
          <cell r="E2912" t="str">
            <v>Toplis &amp; Corgne 2002</v>
          </cell>
          <cell r="F2912">
            <v>8</v>
          </cell>
          <cell r="J2912">
            <v>1068</v>
          </cell>
          <cell r="K2912">
            <v>1341</v>
          </cell>
          <cell r="L2912">
            <v>7.4571215510812827</v>
          </cell>
          <cell r="M2912">
            <v>1E-3</v>
          </cell>
          <cell r="O2912">
            <v>0.22612397986227437</v>
          </cell>
          <cell r="P2912">
            <v>0.71863141823173193</v>
          </cell>
          <cell r="Q2912">
            <v>4.4395055067649992E-2</v>
          </cell>
          <cell r="R2912">
            <v>46.681916584230564</v>
          </cell>
          <cell r="T2912">
            <v>47.07</v>
          </cell>
          <cell r="U2912">
            <v>5.1100000000000003</v>
          </cell>
          <cell r="V2912">
            <v>4.231168490006926</v>
          </cell>
          <cell r="W2912">
            <v>5.0361795274837737</v>
          </cell>
          <cell r="X2912">
            <v>8.84</v>
          </cell>
          <cell r="Y2912">
            <v>2.15</v>
          </cell>
          <cell r="Z2912">
            <v>0.03</v>
          </cell>
          <cell r="AA2912">
            <v>0.14000000000000001</v>
          </cell>
          <cell r="AB2912">
            <v>12.67</v>
          </cell>
          <cell r="AC2912">
            <v>0.35</v>
          </cell>
          <cell r="AD2912">
            <v>21.47</v>
          </cell>
          <cell r="AE2912">
            <v>0.35</v>
          </cell>
          <cell r="AF2912">
            <v>0.61</v>
          </cell>
          <cell r="AG2912">
            <v>0.03</v>
          </cell>
          <cell r="AJ2912">
            <v>99.247348017490694</v>
          </cell>
          <cell r="AK2912">
            <v>1.7667794872141114</v>
          </cell>
          <cell r="AL2912">
            <v>0.22612397986227437</v>
          </cell>
          <cell r="AM2912">
            <v>0.22612397986227437</v>
          </cell>
          <cell r="AN2912">
            <v>0</v>
          </cell>
          <cell r="AO2912">
            <v>0.11940804641534797</v>
          </cell>
          <cell r="AP2912">
            <v>0.15809378048170813</v>
          </cell>
          <cell r="AQ2912">
            <v>0.2775018268970561</v>
          </cell>
          <cell r="AR2912">
            <v>6.0692081822427892E-2</v>
          </cell>
          <cell r="AS2912">
            <v>8.9020673612933213E-4</v>
          </cell>
          <cell r="AT2912">
            <v>0.70875550557797962</v>
          </cell>
          <cell r="AU2912">
            <v>1.1128002492536739E-2</v>
          </cell>
          <cell r="AV2912">
            <v>0.86350407921017647</v>
          </cell>
          <cell r="AW2912">
            <v>4.4395055067649992E-2</v>
          </cell>
          <cell r="AX2912">
            <v>1.436616008772623E-3</v>
          </cell>
          <cell r="AY2912">
            <v>46.681916584230564</v>
          </cell>
          <cell r="AZ2912">
            <v>38.316049902472173</v>
          </cell>
          <cell r="BA2912">
            <v>8.5467119966394964</v>
          </cell>
          <cell r="BB2912">
            <v>52.154598189293978</v>
          </cell>
          <cell r="BC2912">
            <v>37.000503464680421</v>
          </cell>
          <cell r="BD2912">
            <v>10.844898346025609</v>
          </cell>
          <cell r="BE2912">
            <v>0.71863141823173193</v>
          </cell>
          <cell r="BG2912">
            <v>-6.63</v>
          </cell>
          <cell r="BH2912" t="str">
            <v>f= +2.6</v>
          </cell>
          <cell r="BO2912">
            <v>0.71000000000000196</v>
          </cell>
          <cell r="BP2912">
            <v>59.98</v>
          </cell>
          <cell r="BQ2912">
            <v>2.98</v>
          </cell>
          <cell r="BR2912">
            <v>11.39</v>
          </cell>
          <cell r="BS2912">
            <v>7.19</v>
          </cell>
          <cell r="BT2912">
            <v>0.44</v>
          </cell>
          <cell r="BU2912">
            <v>3.37</v>
          </cell>
          <cell r="BV2912">
            <v>7.98</v>
          </cell>
          <cell r="BW2912">
            <v>2.9</v>
          </cell>
          <cell r="BX2912">
            <v>0.98</v>
          </cell>
          <cell r="BY2912">
            <v>2.0099999999999998</v>
          </cell>
          <cell r="CA2912">
            <v>7.0000000000000007E-2</v>
          </cell>
          <cell r="CC2912">
            <v>0.05</v>
          </cell>
          <cell r="CR2912">
            <v>99.34</v>
          </cell>
          <cell r="CT2912">
            <v>60.408903212810962</v>
          </cell>
          <cell r="CU2912">
            <v>3.0013092960016117</v>
          </cell>
          <cell r="CV2912">
            <v>11.471447275657166</v>
          </cell>
          <cell r="CW2912">
            <v>7.2414140396817404</v>
          </cell>
          <cell r="CX2912">
            <v>0.44314633900694933</v>
          </cell>
          <cell r="CY2912">
            <v>3.394098096485044</v>
          </cell>
          <cell r="CZ2912">
            <v>8.0370631483533082</v>
          </cell>
          <cell r="DA2912">
            <v>2.9207372343639841</v>
          </cell>
          <cell r="DB2912">
            <v>0.98700775506093263</v>
          </cell>
          <cell r="DC2912">
            <v>2.0243730486453821</v>
          </cell>
          <cell r="DD2912">
            <v>7.0500553932923773E-2</v>
          </cell>
          <cell r="DE2912">
            <v>0.3191287878787879</v>
          </cell>
          <cell r="DF2912">
            <v>0.58948195772586343</v>
          </cell>
          <cell r="DH2912">
            <v>0.2103448275862069</v>
          </cell>
          <cell r="DJ2912">
            <v>3.0612244897959183E-2</v>
          </cell>
          <cell r="DU2912">
            <v>0.68181818181818177</v>
          </cell>
          <cell r="DV2912">
            <v>0.21393034825870649</v>
          </cell>
          <cell r="EA2912">
            <v>0.72147651006711411</v>
          </cell>
          <cell r="EM2912">
            <v>0.42857142857142849</v>
          </cell>
          <cell r="EN2912">
            <v>1.7333333333333334</v>
          </cell>
          <cell r="EO2912">
            <v>7</v>
          </cell>
          <cell r="ER2912">
            <v>0.27450980392156865</v>
          </cell>
        </row>
        <row r="2913">
          <cell r="D2913" t="str">
            <v>s8</v>
          </cell>
          <cell r="E2913" t="str">
            <v>Salters et al 2002 G3</v>
          </cell>
          <cell r="F2913" t="str">
            <v>RD1097-7</v>
          </cell>
          <cell r="J2913">
            <v>1377</v>
          </cell>
          <cell r="K2913">
            <v>1650</v>
          </cell>
          <cell r="L2913">
            <v>6.0606060606060606</v>
          </cell>
          <cell r="M2913">
            <v>3.4</v>
          </cell>
          <cell r="O2913">
            <v>0.13038425059292313</v>
          </cell>
          <cell r="P2913">
            <v>0.90008961868694171</v>
          </cell>
          <cell r="Q2913">
            <v>6.5662034544780437E-2</v>
          </cell>
          <cell r="R2913">
            <v>12.542599715045512</v>
          </cell>
          <cell r="T2913">
            <v>53</v>
          </cell>
          <cell r="U2913">
            <v>5.36</v>
          </cell>
          <cell r="V2913">
            <v>2.5262918019105958</v>
          </cell>
          <cell r="W2913">
            <v>2.5898867609448333</v>
          </cell>
          <cell r="X2913">
            <v>5.4</v>
          </cell>
          <cell r="Y2913">
            <v>0.11</v>
          </cell>
          <cell r="Z2913">
            <v>0.53</v>
          </cell>
          <cell r="AB2913">
            <v>27.3</v>
          </cell>
          <cell r="AC2913">
            <v>0.03</v>
          </cell>
          <cell r="AD2913">
            <v>6.05</v>
          </cell>
          <cell r="AF2913">
            <v>0.96</v>
          </cell>
          <cell r="AJ2913">
            <v>98.456178562855413</v>
          </cell>
          <cell r="AK2913">
            <v>1.8696157494070769</v>
          </cell>
          <cell r="AL2913">
            <v>0.22290963890961754</v>
          </cell>
          <cell r="AM2913">
            <v>0.13038425059292313</v>
          </cell>
          <cell r="AN2913">
            <v>9.2525388316694407E-2</v>
          </cell>
          <cell r="AO2913">
            <v>8.2904048801495378E-2</v>
          </cell>
          <cell r="AP2913">
            <v>7.6406920345996082E-2</v>
          </cell>
          <cell r="AQ2913">
            <v>0.15931096914749146</v>
          </cell>
          <cell r="AR2913">
            <v>2.9182641372484091E-3</v>
          </cell>
          <cell r="AS2913">
            <v>1.4780319745016609E-2</v>
          </cell>
          <cell r="AT2913">
            <v>1.4352277269696603</v>
          </cell>
          <cell r="AU2913">
            <v>8.9641427287905735E-4</v>
          </cell>
          <cell r="AV2913">
            <v>0.2286788828662292</v>
          </cell>
          <cell r="AW2913">
            <v>6.5662034544780437E-2</v>
          </cell>
          <cell r="AX2913">
            <v>0</v>
          </cell>
          <cell r="AY2913">
            <v>12.542599715045512</v>
          </cell>
          <cell r="AZ2913">
            <v>78.719498073835908</v>
          </cell>
          <cell r="BA2913">
            <v>4.1907735657419609</v>
          </cell>
          <cell r="BB2913">
            <v>14.696793553151807</v>
          </cell>
          <cell r="BC2913">
            <v>79.72606425111583</v>
          </cell>
          <cell r="BD2913">
            <v>5.5771421957323595</v>
          </cell>
          <cell r="BE2913">
            <v>0.90008961868694171</v>
          </cell>
          <cell r="BH2913" t="str">
            <v>Graphite</v>
          </cell>
          <cell r="BO2913">
            <v>0</v>
          </cell>
          <cell r="BP2913">
            <v>46.6</v>
          </cell>
          <cell r="BQ2913">
            <v>0.68</v>
          </cell>
          <cell r="BR2913">
            <v>10.3</v>
          </cell>
          <cell r="BS2913">
            <v>10.9</v>
          </cell>
          <cell r="BT2913">
            <v>0.09</v>
          </cell>
          <cell r="BU2913">
            <v>19.8</v>
          </cell>
          <cell r="BV2913">
            <v>8.3800000000000008</v>
          </cell>
          <cell r="BW2913">
            <v>1.91</v>
          </cell>
          <cell r="BX2913">
            <v>0.23</v>
          </cell>
          <cell r="BY2913">
            <v>0.12</v>
          </cell>
          <cell r="CA2913">
            <v>0.31</v>
          </cell>
          <cell r="CR2913">
            <v>99.32</v>
          </cell>
          <cell r="CT2913">
            <v>46.919049536850579</v>
          </cell>
          <cell r="CU2913">
            <v>0.68465565847764798</v>
          </cell>
          <cell r="CV2913">
            <v>10.370519532823197</v>
          </cell>
          <cell r="CW2913">
            <v>10.974627466774063</v>
          </cell>
          <cell r="CX2913">
            <v>9.0616190092629875E-2</v>
          </cell>
          <cell r="CY2913">
            <v>19.935561820378574</v>
          </cell>
          <cell r="CZ2913">
            <v>8.4373741441804277</v>
          </cell>
          <cell r="DA2913">
            <v>1.9230769230769229</v>
          </cell>
          <cell r="DB2913">
            <v>0.23157470801449859</v>
          </cell>
          <cell r="DC2913">
            <v>0.12082158679017317</v>
          </cell>
          <cell r="DD2913">
            <v>0.31212243254128069</v>
          </cell>
          <cell r="DE2913">
            <v>0.64495114006514664</v>
          </cell>
          <cell r="DF2913">
            <v>1.5310853347771338</v>
          </cell>
          <cell r="DH2913">
            <v>0.50261780104712039</v>
          </cell>
          <cell r="DM2913">
            <v>2.5999999999999999E-2</v>
          </cell>
          <cell r="DN2913">
            <v>2.4E-2</v>
          </cell>
          <cell r="DO2913">
            <v>0.02</v>
          </cell>
          <cell r="DR2913">
            <v>4.7E-2</v>
          </cell>
          <cell r="DW2913">
            <v>6.2E-2</v>
          </cell>
          <cell r="DX2913">
            <v>8.3000000000000004E-2</v>
          </cell>
          <cell r="DY2913">
            <v>5.2999999999999999E-2</v>
          </cell>
          <cell r="DZ2913">
            <v>8.1000000000000003E-2</v>
          </cell>
          <cell r="EA2913">
            <v>0.16176470588235292</v>
          </cell>
          <cell r="EF2913">
            <v>0.186</v>
          </cell>
          <cell r="EH2913">
            <v>0.17499999999999999</v>
          </cell>
          <cell r="EJ2913">
            <v>0.27500000000000002</v>
          </cell>
          <cell r="EK2913">
            <v>0.315</v>
          </cell>
          <cell r="EM2913">
            <v>1.7096774193548387</v>
          </cell>
        </row>
        <row r="2914">
          <cell r="D2914" t="str">
            <v>s8</v>
          </cell>
          <cell r="E2914" t="str">
            <v>Salters et al 2002 G3</v>
          </cell>
          <cell r="F2914" t="str">
            <v>RD1097-5</v>
          </cell>
          <cell r="J2914">
            <v>1352</v>
          </cell>
          <cell r="K2914">
            <v>1625</v>
          </cell>
          <cell r="L2914">
            <v>6.1538461538461542</v>
          </cell>
          <cell r="M2914">
            <v>3.2</v>
          </cell>
          <cell r="O2914">
            <v>0.11161668075103504</v>
          </cell>
          <cell r="P2914">
            <v>0.89275463955749834</v>
          </cell>
          <cell r="Q2914">
            <v>6.4007090403103567E-2</v>
          </cell>
          <cell r="R2914">
            <v>13.142760604793022</v>
          </cell>
          <cell r="T2914">
            <v>53.2</v>
          </cell>
          <cell r="U2914">
            <v>5.58</v>
          </cell>
          <cell r="V2914">
            <v>0.98198702254414172</v>
          </cell>
          <cell r="W2914">
            <v>4.5376896300955041</v>
          </cell>
          <cell r="X2914">
            <v>5.63</v>
          </cell>
          <cell r="Y2914">
            <v>0.11</v>
          </cell>
          <cell r="Z2914">
            <v>0.55000000000000004</v>
          </cell>
          <cell r="AB2914">
            <v>26.3</v>
          </cell>
          <cell r="AC2914">
            <v>0.05</v>
          </cell>
          <cell r="AD2914">
            <v>6.2</v>
          </cell>
          <cell r="AF2914">
            <v>0.93</v>
          </cell>
          <cell r="AJ2914">
            <v>98.439676652639648</v>
          </cell>
          <cell r="AK2914">
            <v>1.888383319248965</v>
          </cell>
          <cell r="AL2914">
            <v>0.23350720879135756</v>
          </cell>
          <cell r="AM2914">
            <v>0.11161668075103504</v>
          </cell>
          <cell r="AN2914">
            <v>0.12189052804032252</v>
          </cell>
          <cell r="AO2914">
            <v>3.2426495251593579E-2</v>
          </cell>
          <cell r="AP2914">
            <v>0.13470655895756289</v>
          </cell>
          <cell r="AQ2914">
            <v>0.16713305420915647</v>
          </cell>
          <cell r="AR2914">
            <v>2.9364771993901527E-3</v>
          </cell>
          <cell r="AS2914">
            <v>1.5433793463443835E-2</v>
          </cell>
          <cell r="AT2914">
            <v>1.391284517605178</v>
          </cell>
          <cell r="AU2914">
            <v>1.5033480805243433E-3</v>
          </cell>
          <cell r="AV2914">
            <v>0.23581119099888045</v>
          </cell>
          <cell r="AW2914">
            <v>6.4007090403103567E-2</v>
          </cell>
          <cell r="AX2914">
            <v>0</v>
          </cell>
          <cell r="AY2914">
            <v>13.142760604793022</v>
          </cell>
          <cell r="AZ2914">
            <v>77.542203449227358</v>
          </cell>
          <cell r="BA2914">
            <v>7.5077694522271061</v>
          </cell>
          <cell r="BB2914">
            <v>14.818381600461244</v>
          </cell>
          <cell r="BC2914">
            <v>75.567541414362609</v>
          </cell>
          <cell r="BD2914">
            <v>9.6140769851761352</v>
          </cell>
          <cell r="BE2914">
            <v>0.89275463955749834</v>
          </cell>
          <cell r="BH2914" t="str">
            <v>Graphite</v>
          </cell>
          <cell r="BO2914">
            <v>0</v>
          </cell>
          <cell r="BP2914">
            <v>46</v>
          </cell>
          <cell r="BQ2914">
            <v>0.71</v>
          </cell>
          <cell r="BR2914">
            <v>11.2</v>
          </cell>
          <cell r="BS2914">
            <v>10.9</v>
          </cell>
          <cell r="BT2914">
            <v>0.04</v>
          </cell>
          <cell r="BU2914">
            <v>18.3</v>
          </cell>
          <cell r="BV2914">
            <v>8.3699999999999992</v>
          </cell>
          <cell r="BW2914">
            <v>2.06</v>
          </cell>
          <cell r="BX2914">
            <v>0.26</v>
          </cell>
          <cell r="BY2914">
            <v>0.12</v>
          </cell>
          <cell r="CA2914">
            <v>0.28000000000000003</v>
          </cell>
          <cell r="CR2914">
            <v>98.24</v>
          </cell>
          <cell r="CT2914">
            <v>46.824104234527688</v>
          </cell>
          <cell r="CU2914">
            <v>0.72271986970684043</v>
          </cell>
          <cell r="CV2914">
            <v>11.400651465798045</v>
          </cell>
          <cell r="CW2914">
            <v>11.095276872964169</v>
          </cell>
          <cell r="CX2914">
            <v>4.071661237785016E-2</v>
          </cell>
          <cell r="CY2914">
            <v>18.627850162866448</v>
          </cell>
          <cell r="CZ2914">
            <v>8.519951140065146</v>
          </cell>
          <cell r="DA2914">
            <v>2.0969055374592833</v>
          </cell>
          <cell r="DB2914">
            <v>0.26465798045602607</v>
          </cell>
          <cell r="DC2914">
            <v>0.12214983713355049</v>
          </cell>
          <cell r="DD2914">
            <v>0.28501628664495116</v>
          </cell>
          <cell r="DE2914">
            <v>0.62671232876712324</v>
          </cell>
          <cell r="DF2914">
            <v>1.4299848548073568</v>
          </cell>
          <cell r="DH2914">
            <v>0.45145631067961167</v>
          </cell>
          <cell r="DM2914">
            <v>4.0000000000000001E-3</v>
          </cell>
          <cell r="DN2914">
            <v>3.0000000000000001E-3</v>
          </cell>
          <cell r="DO2914">
            <v>3.2000000000000001E-2</v>
          </cell>
          <cell r="DR2914">
            <v>4.9000000000000002E-2</v>
          </cell>
          <cell r="DW2914">
            <v>7.1999999999999995E-2</v>
          </cell>
          <cell r="DX2914">
            <v>9.2999999999999999E-2</v>
          </cell>
          <cell r="DY2914">
            <v>4.7E-2</v>
          </cell>
          <cell r="DZ2914">
            <v>0.105</v>
          </cell>
          <cell r="EA2914">
            <v>0.15492957746478875</v>
          </cell>
          <cell r="EF2914">
            <v>0.182</v>
          </cell>
          <cell r="EH2914">
            <v>0.182</v>
          </cell>
          <cell r="EJ2914">
            <v>0.26300000000000001</v>
          </cell>
          <cell r="EK2914">
            <v>0.28199999999999997</v>
          </cell>
          <cell r="EM2914">
            <v>1.9642857142857142</v>
          </cell>
        </row>
        <row r="2915">
          <cell r="D2915" t="str">
            <v>s8</v>
          </cell>
          <cell r="E2915" t="str">
            <v>Salters et al 2002 G3</v>
          </cell>
          <cell r="F2915" t="str">
            <v>RD1097-6</v>
          </cell>
          <cell r="J2915">
            <v>1360</v>
          </cell>
          <cell r="K2915">
            <v>1633</v>
          </cell>
          <cell r="L2915">
            <v>6.1236987140232699</v>
          </cell>
          <cell r="M2915">
            <v>3.2</v>
          </cell>
          <cell r="O2915">
            <v>0.12236372984625676</v>
          </cell>
          <cell r="P2915">
            <v>0.89139622946973185</v>
          </cell>
          <cell r="Q2915">
            <v>6.3642817251570935E-2</v>
          </cell>
          <cell r="R2915">
            <v>13.691801739048303</v>
          </cell>
          <cell r="T2915">
            <v>53.2</v>
          </cell>
          <cell r="U2915">
            <v>5.75</v>
          </cell>
          <cell r="V2915">
            <v>1.3705449159678482</v>
          </cell>
          <cell r="W2915">
            <v>4.1854784027053968</v>
          </cell>
          <cell r="X2915">
            <v>5.71</v>
          </cell>
          <cell r="Y2915">
            <v>0.16</v>
          </cell>
          <cell r="Z2915">
            <v>0.56000000000000005</v>
          </cell>
          <cell r="AB2915">
            <v>26.3</v>
          </cell>
          <cell r="AC2915">
            <v>0.05</v>
          </cell>
          <cell r="AD2915">
            <v>6.51</v>
          </cell>
          <cell r="AF2915">
            <v>0.93</v>
          </cell>
          <cell r="AJ2915">
            <v>99.016023318673248</v>
          </cell>
          <cell r="AK2915">
            <v>1.8776362701537432</v>
          </cell>
          <cell r="AL2915">
            <v>0.23925181920842645</v>
          </cell>
          <cell r="AM2915">
            <v>0.12236372984625676</v>
          </cell>
          <cell r="AN2915">
            <v>0.11688808936216968</v>
          </cell>
          <cell r="AO2915">
            <v>4.4999619999083862E-2</v>
          </cell>
          <cell r="AP2915">
            <v>0.12354363360305942</v>
          </cell>
          <cell r="AQ2915">
            <v>0.16854325360214328</v>
          </cell>
          <cell r="AR2915">
            <v>4.2469313511640837E-3</v>
          </cell>
          <cell r="AS2915">
            <v>1.562497503424597E-2</v>
          </cell>
          <cell r="AT2915">
            <v>1.3833665261340016</v>
          </cell>
          <cell r="AU2915">
            <v>1.4947923199094761E-3</v>
          </cell>
          <cell r="AV2915">
            <v>0.24619261494479394</v>
          </cell>
          <cell r="AW2915">
            <v>6.3642817251570935E-2</v>
          </cell>
          <cell r="AX2915">
            <v>0</v>
          </cell>
          <cell r="AY2915">
            <v>13.691801739048303</v>
          </cell>
          <cell r="AZ2915">
            <v>76.93480250213841</v>
          </cell>
          <cell r="BA2915">
            <v>6.8707785479025194</v>
          </cell>
          <cell r="BB2915">
            <v>15.560127948474802</v>
          </cell>
          <cell r="BC2915">
            <v>75.571559243275104</v>
          </cell>
          <cell r="BD2915">
            <v>8.8683128082500833</v>
          </cell>
          <cell r="BE2915">
            <v>0.89139622946973185</v>
          </cell>
          <cell r="BH2915" t="str">
            <v>Graphite</v>
          </cell>
          <cell r="BO2915">
            <v>0</v>
          </cell>
          <cell r="BP2915">
            <v>46.4</v>
          </cell>
          <cell r="BQ2915">
            <v>0.71</v>
          </cell>
          <cell r="BR2915">
            <v>11</v>
          </cell>
          <cell r="BS2915">
            <v>11.1</v>
          </cell>
          <cell r="BT2915">
            <v>0.09</v>
          </cell>
          <cell r="BU2915">
            <v>18.399999999999999</v>
          </cell>
          <cell r="BV2915">
            <v>8.43</v>
          </cell>
          <cell r="BW2915">
            <v>2.12</v>
          </cell>
          <cell r="BX2915">
            <v>0.28000000000000003</v>
          </cell>
          <cell r="BY2915">
            <v>0.13</v>
          </cell>
          <cell r="CA2915">
            <v>0.3</v>
          </cell>
          <cell r="CR2915">
            <v>98.96</v>
          </cell>
          <cell r="CT2915">
            <v>46.887631366208574</v>
          </cell>
          <cell r="CU2915">
            <v>0.71746160064672593</v>
          </cell>
          <cell r="CV2915">
            <v>11.115602263540826</v>
          </cell>
          <cell r="CW2915">
            <v>11.216653193209378</v>
          </cell>
          <cell r="CX2915">
            <v>9.094583670169766E-2</v>
          </cell>
          <cell r="CY2915">
            <v>18.593371059013741</v>
          </cell>
          <cell r="CZ2915">
            <v>8.5185933710590138</v>
          </cell>
          <cell r="DA2915">
            <v>2.1422797089733225</v>
          </cell>
          <cell r="DB2915">
            <v>0.2829426030719483</v>
          </cell>
          <cell r="DC2915">
            <v>0.13136620856911885</v>
          </cell>
          <cell r="DD2915">
            <v>0.30315278900565884</v>
          </cell>
          <cell r="DE2915">
            <v>0.62372881355932197</v>
          </cell>
          <cell r="DF2915">
            <v>1.447343954106153</v>
          </cell>
          <cell r="DH2915">
            <v>0.43867924528301888</v>
          </cell>
          <cell r="EA2915">
            <v>0.22535211267605634</v>
          </cell>
          <cell r="EM2915">
            <v>1.8666666666666669</v>
          </cell>
        </row>
        <row r="2916">
          <cell r="D2916" t="str">
            <v>s8</v>
          </cell>
          <cell r="E2916" t="str">
            <v>Salters et al 2002 G3</v>
          </cell>
          <cell r="F2916" t="str">
            <v>RD1097-1</v>
          </cell>
          <cell r="J2916">
            <v>1307</v>
          </cell>
          <cell r="K2916">
            <v>1580</v>
          </cell>
          <cell r="L2916">
            <v>6.3291139240506329</v>
          </cell>
          <cell r="M2916">
            <v>2.8</v>
          </cell>
          <cell r="O2916">
            <v>0.13073875943385405</v>
          </cell>
          <cell r="P2916">
            <v>0.88484704379160151</v>
          </cell>
          <cell r="Q2916">
            <v>6.1996386187375969E-2</v>
          </cell>
          <cell r="R2916">
            <v>14.606623439447471</v>
          </cell>
          <cell r="T2916">
            <v>53.2</v>
          </cell>
          <cell r="U2916">
            <v>6.45</v>
          </cell>
          <cell r="V2916">
            <v>1.0437755880041391</v>
          </cell>
          <cell r="W2916">
            <v>4.7989593014414469</v>
          </cell>
          <cell r="X2916">
            <v>5.96</v>
          </cell>
          <cell r="Y2916">
            <v>0.12</v>
          </cell>
          <cell r="Z2916">
            <v>0.56999999999999995</v>
          </cell>
          <cell r="AB2916">
            <v>25.7</v>
          </cell>
          <cell r="AC2916">
            <v>0.05</v>
          </cell>
          <cell r="AD2916">
            <v>6.91</v>
          </cell>
          <cell r="AF2916">
            <v>0.91</v>
          </cell>
          <cell r="AJ2916">
            <v>99.752734889445577</v>
          </cell>
          <cell r="AK2916">
            <v>1.869261240566146</v>
          </cell>
          <cell r="AL2916">
            <v>0.26718105086481919</v>
          </cell>
          <cell r="AM2916">
            <v>0.13073875943385405</v>
          </cell>
          <cell r="AN2916">
            <v>0.13644229143096515</v>
          </cell>
          <cell r="AO2916">
            <v>3.4117817651123872E-2</v>
          </cell>
          <cell r="AP2916">
            <v>0.14102005086041947</v>
          </cell>
          <cell r="AQ2916">
            <v>0.17513786851154334</v>
          </cell>
          <cell r="AR2916">
            <v>3.1709912186930946E-3</v>
          </cell>
          <cell r="AS2916">
            <v>1.5833054101756304E-2</v>
          </cell>
          <cell r="AT2916">
            <v>1.3457772193702384</v>
          </cell>
          <cell r="AU2916">
            <v>1.4881249317121178E-3</v>
          </cell>
          <cell r="AV2916">
            <v>0.26015406424771548</v>
          </cell>
          <cell r="AW2916">
            <v>6.1996386187375969E-2</v>
          </cell>
          <cell r="AX2916">
            <v>0</v>
          </cell>
          <cell r="AY2916">
            <v>14.606623439447471</v>
          </cell>
          <cell r="AZ2916">
            <v>75.560076808987944</v>
          </cell>
          <cell r="BA2916">
            <v>7.9177190111799902</v>
          </cell>
          <cell r="BB2916">
            <v>16.42882332580346</v>
          </cell>
          <cell r="BC2916">
            <v>73.456798177915246</v>
          </cell>
          <cell r="BD2916">
            <v>10.114378496281287</v>
          </cell>
          <cell r="BE2916">
            <v>0.88484704379160151</v>
          </cell>
          <cell r="BH2916" t="str">
            <v>Graphite</v>
          </cell>
          <cell r="BO2916">
            <v>0</v>
          </cell>
          <cell r="BP2916">
            <v>45.2</v>
          </cell>
          <cell r="BQ2916">
            <v>0.82</v>
          </cell>
          <cell r="BR2916">
            <v>12.1</v>
          </cell>
          <cell r="BS2916">
            <v>11.1</v>
          </cell>
          <cell r="BT2916">
            <v>0.05</v>
          </cell>
          <cell r="BU2916">
            <v>16.899999999999999</v>
          </cell>
          <cell r="BV2916">
            <v>8.3800000000000008</v>
          </cell>
          <cell r="BW2916">
            <v>2.1800000000000002</v>
          </cell>
          <cell r="BX2916">
            <v>0.31</v>
          </cell>
          <cell r="BY2916">
            <v>0.15</v>
          </cell>
          <cell r="CA2916">
            <v>0.28000000000000003</v>
          </cell>
          <cell r="CR2916">
            <v>97.47</v>
          </cell>
          <cell r="CT2916">
            <v>46.373243049143326</v>
          </cell>
          <cell r="CU2916">
            <v>0.84128449779419312</v>
          </cell>
          <cell r="CV2916">
            <v>12.414076125987483</v>
          </cell>
          <cell r="CW2916">
            <v>11.388119421360418</v>
          </cell>
          <cell r="CX2916">
            <v>5.1297835231353235E-2</v>
          </cell>
          <cell r="CY2916">
            <v>17.338668308197391</v>
          </cell>
          <cell r="CZ2916">
            <v>8.5975171847748033</v>
          </cell>
          <cell r="DA2916">
            <v>2.2365856160870012</v>
          </cell>
          <cell r="DB2916">
            <v>0.31804657843439005</v>
          </cell>
          <cell r="DC2916">
            <v>0.15389350569405971</v>
          </cell>
          <cell r="DD2916">
            <v>0.28726787729557818</v>
          </cell>
          <cell r="DE2916">
            <v>0.60357142857142854</v>
          </cell>
          <cell r="DF2916">
            <v>1.3524933345477248</v>
          </cell>
          <cell r="DH2916">
            <v>0.41743119266055045</v>
          </cell>
          <cell r="DM2916">
            <v>6.0000000000000001E-3</v>
          </cell>
          <cell r="DN2916">
            <v>8.5000000000000006E-3</v>
          </cell>
          <cell r="DO2916">
            <v>5.0000000000000001E-3</v>
          </cell>
          <cell r="DR2916">
            <v>3.1E-2</v>
          </cell>
          <cell r="DW2916">
            <v>6.7000000000000004E-2</v>
          </cell>
          <cell r="DX2916">
            <v>0.108</v>
          </cell>
          <cell r="DY2916">
            <v>3.3000000000000002E-2</v>
          </cell>
          <cell r="DZ2916">
            <v>0.09</v>
          </cell>
          <cell r="EA2916">
            <v>0.14634146341463414</v>
          </cell>
          <cell r="EF2916">
            <v>0.20200000000000001</v>
          </cell>
          <cell r="EH2916">
            <v>0.2</v>
          </cell>
          <cell r="EJ2916">
            <v>0.27800000000000002</v>
          </cell>
          <cell r="EK2916">
            <v>0.28599999999999998</v>
          </cell>
          <cell r="EM2916">
            <v>2.0357142857142851</v>
          </cell>
        </row>
        <row r="2917">
          <cell r="D2917" t="str">
            <v>s8</v>
          </cell>
          <cell r="E2917" t="str">
            <v>Salters et al 2002 G3</v>
          </cell>
          <cell r="F2917" t="str">
            <v>RD1097-4</v>
          </cell>
          <cell r="J2917">
            <v>1342</v>
          </cell>
          <cell r="K2917">
            <v>1615</v>
          </cell>
          <cell r="L2917">
            <v>6.1919504643962853</v>
          </cell>
          <cell r="M2917">
            <v>3.2</v>
          </cell>
          <cell r="O2917">
            <v>8.4910411471710745E-2</v>
          </cell>
          <cell r="P2917">
            <v>0.89664613971146234</v>
          </cell>
          <cell r="Q2917">
            <v>5.838036879033278E-2</v>
          </cell>
          <cell r="R2917">
            <v>14.729618941757636</v>
          </cell>
          <cell r="T2917">
            <v>54.7</v>
          </cell>
          <cell r="U2917">
            <v>5.8</v>
          </cell>
          <cell r="V2917">
            <v>0</v>
          </cell>
          <cell r="W2917">
            <v>5.32</v>
          </cell>
          <cell r="X2917">
            <v>5.32</v>
          </cell>
          <cell r="Y2917">
            <v>0.1</v>
          </cell>
          <cell r="Z2917">
            <v>0.56000000000000005</v>
          </cell>
          <cell r="AB2917">
            <v>25.9</v>
          </cell>
          <cell r="AC2917">
            <v>0.05</v>
          </cell>
          <cell r="AD2917">
            <v>6.94</v>
          </cell>
          <cell r="AF2917">
            <v>0.86</v>
          </cell>
          <cell r="AJ2917">
            <v>100.23</v>
          </cell>
          <cell r="AK2917">
            <v>1.9150895885282893</v>
          </cell>
          <cell r="AL2917">
            <v>0.2393962443309329</v>
          </cell>
          <cell r="AM2917">
            <v>8.4910411471710745E-2</v>
          </cell>
          <cell r="AN2917">
            <v>0.15448583285922216</v>
          </cell>
          <cell r="AO2917">
            <v>0</v>
          </cell>
          <cell r="AP2917">
            <v>0.1557717979777638</v>
          </cell>
          <cell r="AQ2917">
            <v>0.1557717979777638</v>
          </cell>
          <cell r="AR2917">
            <v>2.6330384043734946E-3</v>
          </cell>
          <cell r="AS2917">
            <v>1.5499627728626187E-2</v>
          </cell>
          <cell r="AT2917">
            <v>1.3513978185502364</v>
          </cell>
          <cell r="AU2917">
            <v>1.4828007366044702E-3</v>
          </cell>
          <cell r="AV2917">
            <v>0.26034871495284045</v>
          </cell>
          <cell r="AW2917">
            <v>5.838036879033278E-2</v>
          </cell>
          <cell r="AX2917">
            <v>0</v>
          </cell>
          <cell r="AY2917">
            <v>14.729618941757636</v>
          </cell>
          <cell r="AZ2917">
            <v>76.457358007598415</v>
          </cell>
          <cell r="BA2917">
            <v>8.8130230506439489</v>
          </cell>
          <cell r="BB2917">
            <v>16.217777058551849</v>
          </cell>
          <cell r="BC2917">
            <v>72.761572924496718</v>
          </cell>
          <cell r="BD2917">
            <v>11.020650016951432</v>
          </cell>
          <cell r="BE2917">
            <v>0.89664613971146234</v>
          </cell>
          <cell r="BH2917" t="str">
            <v>Graphite</v>
          </cell>
          <cell r="BO2917">
            <v>0</v>
          </cell>
          <cell r="BP2917">
            <v>45.7</v>
          </cell>
          <cell r="BQ2917">
            <v>0.78</v>
          </cell>
          <cell r="BR2917">
            <v>11.5</v>
          </cell>
          <cell r="BS2917">
            <v>10.199999999999999</v>
          </cell>
          <cell r="BT2917">
            <v>0.06</v>
          </cell>
          <cell r="BU2917">
            <v>18.3</v>
          </cell>
          <cell r="BV2917">
            <v>8.81</v>
          </cell>
          <cell r="BW2917">
            <v>2.0299999999999998</v>
          </cell>
          <cell r="BX2917">
            <v>0.24</v>
          </cell>
          <cell r="BY2917">
            <v>0.09</v>
          </cell>
          <cell r="CA2917">
            <v>0.36</v>
          </cell>
          <cell r="CR2917">
            <v>98.07</v>
          </cell>
          <cell r="CT2917">
            <v>46.599367798511267</v>
          </cell>
          <cell r="CU2917">
            <v>0.79535026001835418</v>
          </cell>
          <cell r="CV2917">
            <v>11.726317936168043</v>
          </cell>
          <cell r="CW2917">
            <v>10.400734169470784</v>
          </cell>
          <cell r="CX2917">
            <v>6.1180789232181093E-2</v>
          </cell>
          <cell r="CY2917">
            <v>18.660140715815235</v>
          </cell>
          <cell r="CZ2917">
            <v>8.9833792189252577</v>
          </cell>
          <cell r="DA2917">
            <v>2.0699500356887932</v>
          </cell>
          <cell r="DB2917">
            <v>0.24472315692872437</v>
          </cell>
          <cell r="DC2917">
            <v>9.177118384827164E-2</v>
          </cell>
          <cell r="DD2917">
            <v>0.36708473539308656</v>
          </cell>
          <cell r="DE2917">
            <v>0.64210526315789485</v>
          </cell>
          <cell r="DF2917">
            <v>1.4249802987291418</v>
          </cell>
          <cell r="DH2917">
            <v>0.42364532019704437</v>
          </cell>
          <cell r="EA2917">
            <v>0.12820512820512822</v>
          </cell>
          <cell r="EM2917">
            <v>1.5555555555555558</v>
          </cell>
        </row>
        <row r="2918">
          <cell r="D2918" t="str">
            <v>s8</v>
          </cell>
          <cell r="E2918" t="str">
            <v>Salters et al 2002 G3</v>
          </cell>
          <cell r="F2918" t="str">
            <v>RD699-2</v>
          </cell>
          <cell r="J2918">
            <v>1327</v>
          </cell>
          <cell r="K2918">
            <v>1600</v>
          </cell>
          <cell r="L2918">
            <v>6.25</v>
          </cell>
          <cell r="M2918">
            <v>2.8</v>
          </cell>
          <cell r="O2918">
            <v>0.15708008584538913</v>
          </cell>
          <cell r="P2918">
            <v>0.89758196291243797</v>
          </cell>
          <cell r="Q2918">
            <v>5.1340942532421614E-2</v>
          </cell>
          <cell r="R2918">
            <v>18.281750402770975</v>
          </cell>
          <cell r="T2918">
            <v>52.2</v>
          </cell>
          <cell r="U2918">
            <v>8.6199999999999992</v>
          </cell>
          <cell r="V2918">
            <v>0</v>
          </cell>
          <cell r="W2918">
            <v>4.88</v>
          </cell>
          <cell r="X2918">
            <v>4.88</v>
          </cell>
          <cell r="Y2918">
            <v>7.0000000000000007E-2</v>
          </cell>
          <cell r="Z2918">
            <v>0.82</v>
          </cell>
          <cell r="AB2918">
            <v>24</v>
          </cell>
          <cell r="AC2918">
            <v>0.02</v>
          </cell>
          <cell r="AD2918">
            <v>8.32</v>
          </cell>
          <cell r="AF2918">
            <v>0.75</v>
          </cell>
          <cell r="AJ2918">
            <v>99.68</v>
          </cell>
          <cell r="AK2918">
            <v>1.8429199141546109</v>
          </cell>
          <cell r="AL2918">
            <v>0.35878212368561996</v>
          </cell>
          <cell r="AM2918">
            <v>0.15708008584538913</v>
          </cell>
          <cell r="AN2918">
            <v>0.20170203784023083</v>
          </cell>
          <cell r="AO2918">
            <v>0</v>
          </cell>
          <cell r="AP2918">
            <v>0.14408912813006203</v>
          </cell>
          <cell r="AQ2918">
            <v>0.14408912813006203</v>
          </cell>
          <cell r="AR2918">
            <v>1.8586149437056232E-3</v>
          </cell>
          <cell r="AS2918">
            <v>2.2886600237131394E-2</v>
          </cell>
          <cell r="AT2918">
            <v>1.2627834523986334</v>
          </cell>
          <cell r="AU2918">
            <v>5.9810436989842246E-4</v>
          </cell>
          <cell r="AV2918">
            <v>0.31474111954791623</v>
          </cell>
          <cell r="AW2918">
            <v>5.1340942532421614E-2</v>
          </cell>
          <cell r="AX2918">
            <v>0</v>
          </cell>
          <cell r="AY2918">
            <v>18.281750402770975</v>
          </cell>
          <cell r="AZ2918">
            <v>73.348826879249373</v>
          </cell>
          <cell r="BA2918">
            <v>8.3694227179796545</v>
          </cell>
          <cell r="BB2918">
            <v>20.048987853321254</v>
          </cell>
          <cell r="BC2918">
            <v>69.526573651611699</v>
          </cell>
          <cell r="BD2918">
            <v>10.424438495067061</v>
          </cell>
          <cell r="BE2918">
            <v>0.89758196291243797</v>
          </cell>
          <cell r="BH2918" t="str">
            <v>Graphite</v>
          </cell>
          <cell r="BO2918">
            <v>0</v>
          </cell>
          <cell r="BP2918">
            <v>46.3</v>
          </cell>
          <cell r="BQ2918">
            <v>0.39</v>
          </cell>
          <cell r="BR2918">
            <v>13.5</v>
          </cell>
          <cell r="BS2918">
            <v>8.8699999999999992</v>
          </cell>
          <cell r="BT2918">
            <v>0.03</v>
          </cell>
          <cell r="BU2918">
            <v>18</v>
          </cell>
          <cell r="BV2918">
            <v>9.8800000000000008</v>
          </cell>
          <cell r="BW2918">
            <v>1.5</v>
          </cell>
          <cell r="BX2918">
            <v>0.06</v>
          </cell>
          <cell r="BY2918">
            <v>0.02</v>
          </cell>
          <cell r="CA2918">
            <v>0.38</v>
          </cell>
          <cell r="CR2918">
            <v>98.93</v>
          </cell>
          <cell r="CT2918">
            <v>46.800768219953504</v>
          </cell>
          <cell r="CU2918">
            <v>0.39421813403416556</v>
          </cell>
          <cell r="CV2918">
            <v>13.646012331951885</v>
          </cell>
          <cell r="CW2918">
            <v>8.9659355099565339</v>
          </cell>
          <cell r="CX2918">
            <v>3.0324471848781967E-2</v>
          </cell>
          <cell r="CY2918">
            <v>18.194683109269182</v>
          </cell>
          <cell r="CZ2918">
            <v>9.9868593955321963</v>
          </cell>
          <cell r="DA2918">
            <v>1.5162235924390983</v>
          </cell>
          <cell r="DB2918">
            <v>6.0648943697563934E-2</v>
          </cell>
          <cell r="DC2918">
            <v>2.0216314565854647E-2</v>
          </cell>
          <cell r="DD2918">
            <v>0.38410997675123826</v>
          </cell>
          <cell r="DE2918">
            <v>0.6698920729438036</v>
          </cell>
          <cell r="DF2918">
            <v>1.2673895706993221</v>
          </cell>
          <cell r="DH2918">
            <v>0.5</v>
          </cell>
          <cell r="EA2918">
            <v>0.17948717948717949</v>
          </cell>
          <cell r="EM2918">
            <v>2.1578947368421053</v>
          </cell>
        </row>
        <row r="2919">
          <cell r="D2919" t="str">
            <v>s8</v>
          </cell>
          <cell r="E2919" t="str">
            <v>Salters et al 2002 G3</v>
          </cell>
          <cell r="F2919" t="str">
            <v>RD1099-2</v>
          </cell>
          <cell r="J2919">
            <v>1309</v>
          </cell>
          <cell r="K2919">
            <v>1582</v>
          </cell>
          <cell r="L2919">
            <v>6.3211125158027812</v>
          </cell>
          <cell r="M2919">
            <v>2.8</v>
          </cell>
          <cell r="O2919">
            <v>0.14521935970008548</v>
          </cell>
          <cell r="P2919">
            <v>0.89984195049852345</v>
          </cell>
          <cell r="Q2919">
            <v>5.3706962094270609E-2</v>
          </cell>
          <cell r="R2919">
            <v>18.658015169573769</v>
          </cell>
          <cell r="T2919">
            <v>52.9</v>
          </cell>
          <cell r="U2919">
            <v>7.94</v>
          </cell>
          <cell r="V2919">
            <v>0</v>
          </cell>
          <cell r="W2919">
            <v>4.8</v>
          </cell>
          <cell r="X2919">
            <v>4.8</v>
          </cell>
          <cell r="Y2919">
            <v>0.3</v>
          </cell>
          <cell r="Z2919">
            <v>0.83</v>
          </cell>
          <cell r="AB2919">
            <v>24.2</v>
          </cell>
          <cell r="AC2919">
            <v>0.16</v>
          </cell>
          <cell r="AD2919">
            <v>8.58</v>
          </cell>
          <cell r="AF2919">
            <v>0.79</v>
          </cell>
          <cell r="AJ2919">
            <v>100.5</v>
          </cell>
          <cell r="AK2919">
            <v>1.8547806402999145</v>
          </cell>
          <cell r="AL2919">
            <v>0.3282048201690374</v>
          </cell>
          <cell r="AM2919">
            <v>0.14521935970008548</v>
          </cell>
          <cell r="AN2919">
            <v>0.18298546046895192</v>
          </cell>
          <cell r="AO2919">
            <v>0</v>
          </cell>
          <cell r="AP2919">
            <v>0.14075166827629634</v>
          </cell>
          <cell r="AQ2919">
            <v>0.14075166827629634</v>
          </cell>
          <cell r="AR2919">
            <v>7.9106753486012892E-3</v>
          </cell>
          <cell r="AS2919">
            <v>2.30062823792129E-2</v>
          </cell>
          <cell r="AT2919">
            <v>1.2645439517649208</v>
          </cell>
          <cell r="AU2919">
            <v>4.751906477611075E-3</v>
          </cell>
          <cell r="AV2919">
            <v>0.32234309319013471</v>
          </cell>
          <cell r="AW2919">
            <v>5.3706962094270609E-2</v>
          </cell>
          <cell r="AX2919">
            <v>0</v>
          </cell>
          <cell r="AY2919">
            <v>18.658015169573769</v>
          </cell>
          <cell r="AZ2919">
            <v>73.19493028723204</v>
          </cell>
          <cell r="BA2919">
            <v>8.1470545431941801</v>
          </cell>
          <cell r="BB2919">
            <v>20.463713852284268</v>
          </cell>
          <cell r="BC2919">
            <v>69.38777982187807</v>
          </cell>
          <cell r="BD2919">
            <v>10.14850632583766</v>
          </cell>
          <cell r="BE2919">
            <v>0.89984195049852345</v>
          </cell>
          <cell r="BH2919" t="str">
            <v>Graphite</v>
          </cell>
          <cell r="BO2919">
            <v>0</v>
          </cell>
          <cell r="BP2919">
            <v>44.7</v>
          </cell>
          <cell r="BQ2919">
            <v>1.91</v>
          </cell>
          <cell r="BR2919">
            <v>12.4</v>
          </cell>
          <cell r="BS2919">
            <v>9.4</v>
          </cell>
          <cell r="BT2919">
            <v>0.16</v>
          </cell>
          <cell r="BU2919">
            <v>17.8</v>
          </cell>
          <cell r="BV2919">
            <v>9.34</v>
          </cell>
          <cell r="BW2919">
            <v>1.46</v>
          </cell>
          <cell r="BX2919">
            <v>0.15</v>
          </cell>
          <cell r="BY2919">
            <v>0.08</v>
          </cell>
          <cell r="CA2919">
            <v>0.35</v>
          </cell>
          <cell r="CR2919">
            <v>97.75</v>
          </cell>
          <cell r="CT2919">
            <v>45.728900255754475</v>
          </cell>
          <cell r="CU2919">
            <v>1.9539641943734014</v>
          </cell>
          <cell r="CV2919">
            <v>12.68542199488491</v>
          </cell>
          <cell r="CW2919">
            <v>9.6163682864450131</v>
          </cell>
          <cell r="CX2919">
            <v>0.16368286445012786</v>
          </cell>
          <cell r="CY2919">
            <v>18.209718670076725</v>
          </cell>
          <cell r="CZ2919">
            <v>9.5549872122762149</v>
          </cell>
          <cell r="DA2919">
            <v>1.4936061381074168</v>
          </cell>
          <cell r="DB2919">
            <v>0.15345268542199489</v>
          </cell>
          <cell r="DC2919">
            <v>8.1841432225063931E-2</v>
          </cell>
          <cell r="DD2919">
            <v>0.35805626598465473</v>
          </cell>
          <cell r="DE2919">
            <v>0.65441176470588236</v>
          </cell>
          <cell r="DF2919">
            <v>1.4163577785264854</v>
          </cell>
          <cell r="DH2919">
            <v>0.54109589041095896</v>
          </cell>
          <cell r="DL2919">
            <v>1.2061902594446973E-3</v>
          </cell>
          <cell r="DN2919">
            <v>5.0444391064136439E-3</v>
          </cell>
          <cell r="DR2919">
            <v>2.29E-2</v>
          </cell>
          <cell r="DT2919">
            <v>3.2898172323759791E-3</v>
          </cell>
          <cell r="EA2919">
            <v>0.15706806282722513</v>
          </cell>
          <cell r="EM2919">
            <v>2.3714285714285714</v>
          </cell>
        </row>
        <row r="2920">
          <cell r="D2920" t="str">
            <v>s8</v>
          </cell>
          <cell r="E2920" t="str">
            <v>Salters et al 2002 G3</v>
          </cell>
          <cell r="F2920" t="str">
            <v>RD1099-3</v>
          </cell>
          <cell r="J2920">
            <v>1262</v>
          </cell>
          <cell r="K2920">
            <v>1535</v>
          </cell>
          <cell r="L2920">
            <v>6.5146579804560263</v>
          </cell>
          <cell r="M2920">
            <v>2.4</v>
          </cell>
          <cell r="O2920">
            <v>0.17685753425972406</v>
          </cell>
          <cell r="P2920">
            <v>0.88237157313017311</v>
          </cell>
          <cell r="Q2920">
            <v>5.4543669372637431E-2</v>
          </cell>
          <cell r="R2920">
            <v>21.797693643351153</v>
          </cell>
          <cell r="T2920">
            <v>51.2</v>
          </cell>
          <cell r="U2920">
            <v>9.23</v>
          </cell>
          <cell r="V2920">
            <v>0</v>
          </cell>
          <cell r="W2920">
            <v>5.25</v>
          </cell>
          <cell r="X2920">
            <v>5.25</v>
          </cell>
          <cell r="Y2920">
            <v>0.42</v>
          </cell>
          <cell r="Z2920">
            <v>0.68</v>
          </cell>
          <cell r="AB2920">
            <v>22.1</v>
          </cell>
          <cell r="AC2920">
            <v>0.16</v>
          </cell>
          <cell r="AD2920">
            <v>9.7100000000000009</v>
          </cell>
          <cell r="AF2920">
            <v>0.79</v>
          </cell>
          <cell r="AJ2920">
            <v>99.54</v>
          </cell>
          <cell r="AK2920">
            <v>1.8231424657402759</v>
          </cell>
          <cell r="AL2920">
            <v>0.38747163695144488</v>
          </cell>
          <cell r="AM2920">
            <v>0.17685753425972406</v>
          </cell>
          <cell r="AN2920">
            <v>0.21061410269172082</v>
          </cell>
          <cell r="AO2920">
            <v>0</v>
          </cell>
          <cell r="AP2920">
            <v>0.15634549830464112</v>
          </cell>
          <cell r="AQ2920">
            <v>0.15634549830464112</v>
          </cell>
          <cell r="AR2920">
            <v>1.1247483407447771E-2</v>
          </cell>
          <cell r="AS2920">
            <v>1.9142163891137518E-2</v>
          </cell>
          <cell r="AT2920">
            <v>1.1728017364676162</v>
          </cell>
          <cell r="AU2920">
            <v>4.8259370051422501E-3</v>
          </cell>
          <cell r="AV2920">
            <v>0.37047940885965619</v>
          </cell>
          <cell r="AW2920">
            <v>5.4543669372637431E-2</v>
          </cell>
          <cell r="AX2920">
            <v>0</v>
          </cell>
          <cell r="AY2920">
            <v>21.797693643351153</v>
          </cell>
          <cell r="AZ2920">
            <v>69.003492082323987</v>
          </cell>
          <cell r="BA2920">
            <v>9.1988142743248691</v>
          </cell>
          <cell r="BB2920">
            <v>23.722154686077097</v>
          </cell>
          <cell r="BC2920">
            <v>64.907911676099033</v>
          </cell>
          <cell r="BD2920">
            <v>11.369933637823884</v>
          </cell>
          <cell r="BE2920">
            <v>0.88237157313017311</v>
          </cell>
          <cell r="BH2920" t="str">
            <v>Graphite</v>
          </cell>
          <cell r="BO2920">
            <v>0</v>
          </cell>
          <cell r="BP2920">
            <v>43</v>
          </cell>
          <cell r="BQ2920">
            <v>2.59</v>
          </cell>
          <cell r="BR2920">
            <v>14</v>
          </cell>
          <cell r="BS2920">
            <v>10.199999999999999</v>
          </cell>
          <cell r="BT2920">
            <v>0.21</v>
          </cell>
          <cell r="BU2920">
            <v>15.1</v>
          </cell>
          <cell r="BV2920">
            <v>9.4600000000000009</v>
          </cell>
          <cell r="BW2920">
            <v>1.72</v>
          </cell>
          <cell r="BX2920">
            <v>0.18</v>
          </cell>
          <cell r="BY2920">
            <v>0.15</v>
          </cell>
          <cell r="CA2920">
            <v>0.18</v>
          </cell>
          <cell r="CR2920">
            <v>96.79</v>
          </cell>
          <cell r="CT2920">
            <v>44.426077074077902</v>
          </cell>
          <cell r="CU2920">
            <v>2.6758962702758549</v>
          </cell>
          <cell r="CV2920">
            <v>14.464304163653271</v>
          </cell>
          <cell r="CW2920">
            <v>10.538278747804524</v>
          </cell>
          <cell r="CX2920">
            <v>0.21696456245479906</v>
          </cell>
          <cell r="CY2920">
            <v>15.60078520508317</v>
          </cell>
          <cell r="CZ2920">
            <v>9.7737369562971388</v>
          </cell>
          <cell r="DA2920">
            <v>1.7770430829631161</v>
          </cell>
          <cell r="DB2920">
            <v>0.18596962496125632</v>
          </cell>
          <cell r="DC2920">
            <v>0.15497468746771362</v>
          </cell>
          <cell r="DD2920">
            <v>0.18596962496125632</v>
          </cell>
          <cell r="DE2920">
            <v>0.59683794466403162</v>
          </cell>
          <cell r="DF2920">
            <v>1.3097412987334427</v>
          </cell>
          <cell r="DH2920">
            <v>0.45930232558139539</v>
          </cell>
          <cell r="DL2920">
            <v>2.4976437323279924E-3</v>
          </cell>
          <cell r="DN2920">
            <v>1.060983198506534E-2</v>
          </cell>
          <cell r="DR2920">
            <v>4.3099999999999999E-2</v>
          </cell>
          <cell r="DT2920">
            <v>1.3481481481481481E-2</v>
          </cell>
          <cell r="EA2920">
            <v>0.16216216216216217</v>
          </cell>
          <cell r="EM2920">
            <v>3.7777777777777781</v>
          </cell>
        </row>
        <row r="2921">
          <cell r="D2921" t="str">
            <v>s8</v>
          </cell>
          <cell r="E2921" t="str">
            <v>Salters et al 2002 G3</v>
          </cell>
          <cell r="F2921" t="str">
            <v>RD699-1</v>
          </cell>
          <cell r="J2921">
            <v>1307</v>
          </cell>
          <cell r="K2921">
            <v>1580</v>
          </cell>
          <cell r="L2921">
            <v>6.3291139240506329</v>
          </cell>
          <cell r="M2921">
            <v>2.89</v>
          </cell>
          <cell r="O2921">
            <v>0.12084034444389657</v>
          </cell>
          <cell r="P2921">
            <v>0.88828721904903185</v>
          </cell>
          <cell r="Q2921">
            <v>7.1077737630962548E-2</v>
          </cell>
          <cell r="R2921">
            <v>22.529616176030984</v>
          </cell>
          <cell r="T2921">
            <v>52.8</v>
          </cell>
          <cell r="U2921">
            <v>7.19</v>
          </cell>
          <cell r="V2921">
            <v>0</v>
          </cell>
          <cell r="W2921">
            <v>5.0199999999999996</v>
          </cell>
          <cell r="X2921">
            <v>5.0199999999999996</v>
          </cell>
          <cell r="Y2921">
            <v>0.1</v>
          </cell>
          <cell r="Z2921">
            <v>0.65</v>
          </cell>
          <cell r="AB2921">
            <v>22.4</v>
          </cell>
          <cell r="AC2921">
            <v>0.02</v>
          </cell>
          <cell r="AD2921">
            <v>10.199999999999999</v>
          </cell>
          <cell r="AF2921">
            <v>1.03</v>
          </cell>
          <cell r="AJ2921">
            <v>99.41</v>
          </cell>
          <cell r="AK2921">
            <v>1.8791596555561034</v>
          </cell>
          <cell r="AL2921">
            <v>0.30167979070428147</v>
          </cell>
          <cell r="AM2921">
            <v>0.12084034444389657</v>
          </cell>
          <cell r="AN2921">
            <v>0.1808394462603849</v>
          </cell>
          <cell r="AO2921">
            <v>0</v>
          </cell>
          <cell r="AP2921">
            <v>0.14942005983263709</v>
          </cell>
          <cell r="AQ2921">
            <v>0.14942005983263709</v>
          </cell>
          <cell r="AR2921">
            <v>2.676610528842072E-3</v>
          </cell>
          <cell r="AS2921">
            <v>1.8288352560901593E-2</v>
          </cell>
          <cell r="AT2921">
            <v>1.1881176736360084</v>
          </cell>
          <cell r="AU2921">
            <v>6.0293538554970834E-4</v>
          </cell>
          <cell r="AV2921">
            <v>0.38897718416471322</v>
          </cell>
          <cell r="AW2921">
            <v>7.1077737630962548E-2</v>
          </cell>
          <cell r="AX2921">
            <v>0</v>
          </cell>
          <cell r="AY2921">
            <v>22.529616176030984</v>
          </cell>
          <cell r="AZ2921">
            <v>68.815951805654535</v>
          </cell>
          <cell r="BA2921">
            <v>8.6544320183144698</v>
          </cell>
          <cell r="BB2921">
            <v>24.531633580280683</v>
          </cell>
          <cell r="BC2921">
            <v>64.765656925851616</v>
          </cell>
          <cell r="BD2921">
            <v>10.702709493867696</v>
          </cell>
          <cell r="BE2921">
            <v>0.88828721904903185</v>
          </cell>
          <cell r="BH2921" t="str">
            <v>Graphite</v>
          </cell>
          <cell r="BO2921">
            <v>0</v>
          </cell>
          <cell r="BP2921">
            <v>45.6</v>
          </cell>
          <cell r="BQ2921">
            <v>0.5</v>
          </cell>
          <cell r="BR2921">
            <v>12.4</v>
          </cell>
          <cell r="BS2921">
            <v>10.3</v>
          </cell>
          <cell r="BT2921">
            <v>0.02</v>
          </cell>
          <cell r="BU2921">
            <v>16.899999999999999</v>
          </cell>
          <cell r="BV2921">
            <v>9.5500000000000007</v>
          </cell>
          <cell r="BW2921">
            <v>2.04</v>
          </cell>
          <cell r="BX2921">
            <v>0.13</v>
          </cell>
          <cell r="BY2921">
            <v>0.03</v>
          </cell>
          <cell r="CA2921">
            <v>0.28999999999999998</v>
          </cell>
          <cell r="CR2921">
            <v>97.76</v>
          </cell>
          <cell r="CT2921">
            <v>46.644844517184943</v>
          </cell>
          <cell r="CU2921">
            <v>0.51145662847790507</v>
          </cell>
          <cell r="CV2921">
            <v>12.684124386252046</v>
          </cell>
          <cell r="CW2921">
            <v>10.536006546644844</v>
          </cell>
          <cell r="CX2921">
            <v>2.0458265139116201E-2</v>
          </cell>
          <cell r="CY2921">
            <v>17.287234042553187</v>
          </cell>
          <cell r="CZ2921">
            <v>9.7688216039279876</v>
          </cell>
          <cell r="DA2921">
            <v>2.0867430441898525</v>
          </cell>
          <cell r="DB2921">
            <v>0.13297872340425532</v>
          </cell>
          <cell r="DC2921">
            <v>3.0687397708674305E-2</v>
          </cell>
          <cell r="DD2921">
            <v>0.29664484451718492</v>
          </cell>
          <cell r="DE2921">
            <v>0.62132352941176472</v>
          </cell>
          <cell r="DF2921">
            <v>1.3249577397216563</v>
          </cell>
          <cell r="DH2921">
            <v>0.50490196078431371</v>
          </cell>
          <cell r="DL2921">
            <v>4.6419098143236069E-4</v>
          </cell>
          <cell r="DN2921">
            <v>6.3942174033917156E-3</v>
          </cell>
          <cell r="DT2921">
            <v>1.1052631578947369E-2</v>
          </cell>
          <cell r="EA2921">
            <v>0.2</v>
          </cell>
          <cell r="EM2921">
            <v>2.2413793103448278</v>
          </cell>
        </row>
        <row r="2922">
          <cell r="D2922" t="str">
            <v>s8</v>
          </cell>
          <cell r="E2922" t="str">
            <v>Salters et al 2002 G3</v>
          </cell>
          <cell r="F2922" t="str">
            <v>TM0500-1</v>
          </cell>
          <cell r="J2922">
            <v>1137</v>
          </cell>
          <cell r="K2922">
            <v>1410</v>
          </cell>
          <cell r="L2922">
            <v>7.0921985815602833</v>
          </cell>
          <cell r="M2922">
            <v>1.5</v>
          </cell>
          <cell r="O2922">
            <v>0.18075494707080475</v>
          </cell>
          <cell r="P2922">
            <v>0.87149763476633568</v>
          </cell>
          <cell r="Q2922">
            <v>5.2668824617370484E-2</v>
          </cell>
          <cell r="R2922">
            <v>29.198228088806832</v>
          </cell>
          <cell r="T2922">
            <v>50.9</v>
          </cell>
          <cell r="U2922">
            <v>9.9</v>
          </cell>
          <cell r="V2922">
            <v>0</v>
          </cell>
          <cell r="W2922">
            <v>5.15</v>
          </cell>
          <cell r="X2922">
            <v>5.15</v>
          </cell>
          <cell r="Y2922">
            <v>0.25</v>
          </cell>
          <cell r="Z2922">
            <v>0.4</v>
          </cell>
          <cell r="AB2922">
            <v>19.600000000000001</v>
          </cell>
          <cell r="AC2922">
            <v>0.03</v>
          </cell>
          <cell r="AD2922">
            <v>12.9</v>
          </cell>
          <cell r="AF2922">
            <v>0.76</v>
          </cell>
          <cell r="AJ2922">
            <v>99.89</v>
          </cell>
          <cell r="AK2922">
            <v>1.8192450529291952</v>
          </cell>
          <cell r="AL2922">
            <v>0.41715378196662628</v>
          </cell>
          <cell r="AM2922">
            <v>0.18075494707080475</v>
          </cell>
          <cell r="AN2922">
            <v>0.23639883489582153</v>
          </cell>
          <cell r="AO2922">
            <v>0</v>
          </cell>
          <cell r="AP2922">
            <v>0.1539416300432587</v>
          </cell>
          <cell r="AQ2922">
            <v>0.1539416300432587</v>
          </cell>
          <cell r="AR2922">
            <v>6.7199935104609735E-3</v>
          </cell>
          <cell r="AS2922">
            <v>1.1302249314265633E-2</v>
          </cell>
          <cell r="AT2922">
            <v>1.044025658444673</v>
          </cell>
          <cell r="AU2922">
            <v>9.0825060302086012E-4</v>
          </cell>
          <cell r="AV2922">
            <v>0.49403455857112916</v>
          </cell>
          <cell r="AW2922">
            <v>5.2668824617370484E-2</v>
          </cell>
          <cell r="AX2922">
            <v>0</v>
          </cell>
          <cell r="AY2922">
            <v>29.198228088806832</v>
          </cell>
          <cell r="AZ2922">
            <v>61.703576757870422</v>
          </cell>
          <cell r="BA2922">
            <v>9.0981951533227381</v>
          </cell>
          <cell r="BB2922">
            <v>31.4418675541054</v>
          </cell>
          <cell r="BC2922">
            <v>57.430838121993979</v>
          </cell>
          <cell r="BD2922">
            <v>11.127294323900621</v>
          </cell>
          <cell r="BE2922">
            <v>0.87149763476633568</v>
          </cell>
          <cell r="BH2922" t="str">
            <v>Graphite</v>
          </cell>
          <cell r="BO2922">
            <v>0</v>
          </cell>
          <cell r="BP2922">
            <v>46.5</v>
          </cell>
          <cell r="BQ2922">
            <v>0.74</v>
          </cell>
          <cell r="BR2922">
            <v>17.100000000000001</v>
          </cell>
          <cell r="BS2922">
            <v>8.69</v>
          </cell>
          <cell r="BT2922">
            <v>0.03</v>
          </cell>
          <cell r="BU2922">
            <v>11.4</v>
          </cell>
          <cell r="BV2922">
            <v>9.86</v>
          </cell>
          <cell r="BW2922">
            <v>2.98</v>
          </cell>
          <cell r="BX2922">
            <v>0.12</v>
          </cell>
          <cell r="BY2922">
            <v>0.12</v>
          </cell>
          <cell r="CA2922">
            <v>0.1</v>
          </cell>
          <cell r="CR2922">
            <v>97.64</v>
          </cell>
          <cell r="CT2922">
            <v>47.623924621056943</v>
          </cell>
          <cell r="CU2922">
            <v>0.7578861122490782</v>
          </cell>
          <cell r="CV2922">
            <v>17.513314215485458</v>
          </cell>
          <cell r="CW2922">
            <v>8.9000409668168778</v>
          </cell>
          <cell r="CX2922">
            <v>3.0725112658746414E-2</v>
          </cell>
          <cell r="CY2922">
            <v>11.675542810323638</v>
          </cell>
          <cell r="CZ2922">
            <v>10.098320360507989</v>
          </cell>
          <cell r="DA2922">
            <v>3.0520278574354771</v>
          </cell>
          <cell r="DB2922">
            <v>0.12290045063498566</v>
          </cell>
          <cell r="DC2922">
            <v>0.12290045063498566</v>
          </cell>
          <cell r="DD2922">
            <v>0.10241704219582139</v>
          </cell>
          <cell r="DE2922">
            <v>0.5674464907914385</v>
          </cell>
          <cell r="DF2922">
            <v>0.8692473711998201</v>
          </cell>
          <cell r="DH2922">
            <v>0.25503355704697989</v>
          </cell>
          <cell r="DM2922">
            <v>2.3E-2</v>
          </cell>
          <cell r="DN2922">
            <v>2.3E-2</v>
          </cell>
          <cell r="DO2922">
            <v>6.0999999999999999E-2</v>
          </cell>
          <cell r="DR2922">
            <v>0.106</v>
          </cell>
          <cell r="DW2922">
            <v>0.19900000000000001</v>
          </cell>
          <cell r="DX2922">
            <v>0.307</v>
          </cell>
          <cell r="DY2922">
            <v>0.13400000000000001</v>
          </cell>
          <cell r="DZ2922">
            <v>0.29199999999999998</v>
          </cell>
          <cell r="EA2922">
            <v>0.33783783783783783</v>
          </cell>
          <cell r="EF2922">
            <v>0.54500000000000004</v>
          </cell>
          <cell r="EH2922">
            <v>0.627</v>
          </cell>
          <cell r="EJ2922">
            <v>0.69099999999999995</v>
          </cell>
          <cell r="EK2922">
            <v>0.70899999999999996</v>
          </cell>
          <cell r="EM2922">
            <v>4</v>
          </cell>
        </row>
        <row r="2923">
          <cell r="D2923" t="str">
            <v>s7</v>
          </cell>
          <cell r="E2923" t="str">
            <v>schmidt et al 1999 EPSL</v>
          </cell>
          <cell r="F2923" t="str">
            <v>HP57</v>
          </cell>
          <cell r="I2923" t="str">
            <v>glass (ppm)</v>
          </cell>
          <cell r="J2923">
            <v>1040</v>
          </cell>
          <cell r="K2923">
            <v>1313</v>
          </cell>
          <cell r="L2923">
            <v>7.6161462300076161</v>
          </cell>
          <cell r="M2923">
            <v>1.5</v>
          </cell>
          <cell r="O2923">
            <v>8.1908588476347521E-2</v>
          </cell>
          <cell r="P2923">
            <v>0.79864584692560858</v>
          </cell>
          <cell r="Q2923">
            <v>3.711805326754021E-2</v>
          </cell>
          <cell r="R2923">
            <v>49.117951282811333</v>
          </cell>
          <cell r="T2923">
            <v>51.1</v>
          </cell>
          <cell r="U2923">
            <v>1.98</v>
          </cell>
          <cell r="V2923">
            <v>0.23830041854626205</v>
          </cell>
          <cell r="W2923">
            <v>5.9349272318729005</v>
          </cell>
          <cell r="X2923">
            <v>6.2</v>
          </cell>
          <cell r="Y2923">
            <v>1.82</v>
          </cell>
          <cell r="Z2923">
            <v>0.14000000000000001</v>
          </cell>
          <cell r="AB2923">
            <v>13.8</v>
          </cell>
          <cell r="AD2923">
            <v>23.2</v>
          </cell>
          <cell r="AF2923">
            <v>0.51</v>
          </cell>
          <cell r="AG2923">
            <v>0.04</v>
          </cell>
          <cell r="AJ2923">
            <v>98.763227650419154</v>
          </cell>
          <cell r="AK2923">
            <v>1.9180914115236525</v>
          </cell>
          <cell r="AL2923">
            <v>8.7619578831546072E-2</v>
          </cell>
          <cell r="AM2923">
            <v>8.1908588476347521E-2</v>
          </cell>
          <cell r="AN2923">
            <v>5.7109903551985503E-3</v>
          </cell>
          <cell r="AO2923">
            <v>8.3212571963500181E-3</v>
          </cell>
          <cell r="AP2923">
            <v>0.18631131476454074</v>
          </cell>
          <cell r="AQ2923">
            <v>0.19463257196089076</v>
          </cell>
          <cell r="AR2923">
            <v>5.1377765629637445E-2</v>
          </cell>
          <cell r="AS2923">
            <v>4.1543961561819115E-3</v>
          </cell>
          <cell r="AT2923">
            <v>0.77198554338030434</v>
          </cell>
          <cell r="AU2923">
            <v>0</v>
          </cell>
          <cell r="AV2923">
            <v>0.93310514602712702</v>
          </cell>
          <cell r="AW2923">
            <v>3.711805326754021E-2</v>
          </cell>
          <cell r="AX2923">
            <v>1.9155332231203341E-3</v>
          </cell>
          <cell r="AY2923">
            <v>49.117951282811333</v>
          </cell>
          <cell r="AZ2923">
            <v>40.636736891049225</v>
          </cell>
          <cell r="BA2923">
            <v>9.8072871219329851</v>
          </cell>
          <cell r="BB2923">
            <v>51.496904282835573</v>
          </cell>
          <cell r="BC2923">
            <v>36.824993862062307</v>
          </cell>
          <cell r="BD2923">
            <v>11.678101855102115</v>
          </cell>
          <cell r="BE2923">
            <v>0.79864584692560858</v>
          </cell>
          <cell r="BP2923">
            <v>50.6</v>
          </cell>
          <cell r="BQ2923">
            <v>3.5</v>
          </cell>
          <cell r="BR2923">
            <v>11.4</v>
          </cell>
          <cell r="BS2923">
            <v>5.5</v>
          </cell>
          <cell r="BU2923">
            <v>2</v>
          </cell>
          <cell r="BV2923">
            <v>5.4</v>
          </cell>
          <cell r="BW2923">
            <v>1.66</v>
          </cell>
          <cell r="BX2923">
            <v>8.6</v>
          </cell>
          <cell r="BY2923">
            <v>0.46</v>
          </cell>
          <cell r="CR2923">
            <v>89.12</v>
          </cell>
          <cell r="CT2923">
            <v>56.777378815080787</v>
          </cell>
          <cell r="CU2923">
            <v>3.9272890484739675</v>
          </cell>
          <cell r="CV2923">
            <v>12.791741472172351</v>
          </cell>
          <cell r="CW2923">
            <v>6.1714542190305206</v>
          </cell>
          <cell r="CX2923">
            <v>0</v>
          </cell>
          <cell r="CY2923">
            <v>2.2441651705565531</v>
          </cell>
          <cell r="CZ2923">
            <v>6.0592459605026932</v>
          </cell>
          <cell r="DA2923">
            <v>1.8626570915619389</v>
          </cell>
          <cell r="DB2923">
            <v>9.649910233393177</v>
          </cell>
          <cell r="DC2923">
            <v>0.51615798922800715</v>
          </cell>
          <cell r="DD2923">
            <v>0</v>
          </cell>
          <cell r="DE2923">
            <v>0.26666666666666666</v>
          </cell>
          <cell r="DF2923">
            <v>0.59603722297385442</v>
          </cell>
          <cell r="DH2923">
            <v>0.30722891566265065</v>
          </cell>
          <cell r="DI2923">
            <v>1.10803324099723E-3</v>
          </cell>
          <cell r="DJ2923">
            <v>4.6511627906976744E-3</v>
          </cell>
          <cell r="DO2923">
            <v>3.8461538461538464E-3</v>
          </cell>
          <cell r="DQ2923">
            <v>0.1214574898785425</v>
          </cell>
          <cell r="DR2923">
            <v>0.20106761565836298</v>
          </cell>
          <cell r="DT2923">
            <v>2.850877192982456E-2</v>
          </cell>
          <cell r="DU2923">
            <v>0.30434782608695654</v>
          </cell>
          <cell r="DW2923">
            <v>0.4226044226044226</v>
          </cell>
          <cell r="DX2923">
            <v>0.60421545667447307</v>
          </cell>
          <cell r="DY2923">
            <v>9.7709923664122136E-2</v>
          </cell>
          <cell r="EA2923">
            <v>0.48521614091848658</v>
          </cell>
          <cell r="EM2923">
            <v>45.625</v>
          </cell>
          <cell r="FK2923">
            <v>0.17131474103585656</v>
          </cell>
        </row>
        <row r="2924">
          <cell r="D2924" t="str">
            <v>s6</v>
          </cell>
          <cell r="E2924" t="str">
            <v>Salters &amp; Longhi 1999</v>
          </cell>
          <cell r="F2924" t="str">
            <v>TM694-6</v>
          </cell>
          <cell r="G2924" t="str">
            <v>pig?</v>
          </cell>
          <cell r="J2924">
            <v>1537</v>
          </cell>
          <cell r="K2924">
            <v>1810</v>
          </cell>
          <cell r="L2924">
            <v>5.5248618784530388</v>
          </cell>
          <cell r="M2924">
            <v>2.8</v>
          </cell>
          <cell r="O2924">
            <v>5.9868448999999997E-2</v>
          </cell>
          <cell r="P2924">
            <v>0.84275618500000005</v>
          </cell>
          <cell r="Q2924">
            <v>2.442739E-2</v>
          </cell>
          <cell r="R2924">
            <v>13.56781692</v>
          </cell>
          <cell r="T2924">
            <v>53.9</v>
          </cell>
          <cell r="U2924">
            <v>6.21</v>
          </cell>
          <cell r="V2924">
            <v>0</v>
          </cell>
          <cell r="W2924">
            <v>7.88</v>
          </cell>
          <cell r="X2924">
            <v>7.88</v>
          </cell>
          <cell r="Y2924">
            <v>0.3</v>
          </cell>
          <cell r="Z2924">
            <v>0.55000000000000004</v>
          </cell>
          <cell r="AB2924">
            <v>23.7</v>
          </cell>
          <cell r="AC2924">
            <v>0.09</v>
          </cell>
          <cell r="AD2924">
            <v>6.14</v>
          </cell>
          <cell r="AF2924">
            <v>0.35</v>
          </cell>
          <cell r="AJ2924">
            <v>99.12</v>
          </cell>
          <cell r="AK2924">
            <v>1.9401315509999999</v>
          </cell>
          <cell r="AL2924">
            <v>0.263524855</v>
          </cell>
          <cell r="AM2924">
            <v>5.9868448999999997E-2</v>
          </cell>
          <cell r="AN2924">
            <v>0.20365640600000001</v>
          </cell>
          <cell r="AO2924">
            <v>0</v>
          </cell>
          <cell r="AP2924">
            <v>0.23721604600000001</v>
          </cell>
          <cell r="AQ2924">
            <v>0.23721604600000001</v>
          </cell>
          <cell r="AR2924">
            <v>8.1211789999999992E-3</v>
          </cell>
          <cell r="AS2924">
            <v>1.5650800999999999E-2</v>
          </cell>
          <cell r="AT2924">
            <v>1.2713714060000001</v>
          </cell>
          <cell r="AU2924">
            <v>2.7440749999999999E-3</v>
          </cell>
          <cell r="AV2924">
            <v>0.23681269699999999</v>
          </cell>
          <cell r="AW2924">
            <v>2.442739E-2</v>
          </cell>
          <cell r="AX2924">
            <v>0</v>
          </cell>
          <cell r="AY2924">
            <v>13.56781692</v>
          </cell>
          <cell r="AZ2924">
            <v>72.841256900000005</v>
          </cell>
          <cell r="BA2924">
            <v>13.59092618</v>
          </cell>
          <cell r="BB2924">
            <v>14.75354817</v>
          </cell>
          <cell r="BC2924">
            <v>68.461579259999993</v>
          </cell>
          <cell r="BD2924">
            <v>16.78487256</v>
          </cell>
          <cell r="BE2924">
            <v>0.84275618500000005</v>
          </cell>
          <cell r="BO2924">
            <v>0</v>
          </cell>
          <cell r="BP2924">
            <v>45.7</v>
          </cell>
          <cell r="BQ2924">
            <v>1.5</v>
          </cell>
          <cell r="BR2924">
            <v>11.6</v>
          </cell>
          <cell r="BS2924">
            <v>13.6</v>
          </cell>
          <cell r="BT2924">
            <v>0.16</v>
          </cell>
          <cell r="BU2924">
            <v>14.6</v>
          </cell>
          <cell r="BV2924">
            <v>7.18</v>
          </cell>
          <cell r="BW2924">
            <v>3.33</v>
          </cell>
          <cell r="BX2924">
            <v>0.48</v>
          </cell>
          <cell r="BY2924">
            <v>0.25</v>
          </cell>
          <cell r="CA2924">
            <v>0.32</v>
          </cell>
          <cell r="CR2924">
            <v>98.72</v>
          </cell>
          <cell r="CT2924">
            <v>46.292544570502429</v>
          </cell>
          <cell r="CU2924">
            <v>1.5194489465153971</v>
          </cell>
          <cell r="CV2924">
            <v>11.750405186385738</v>
          </cell>
          <cell r="CW2924">
            <v>13.776337115072934</v>
          </cell>
          <cell r="CX2924">
            <v>0.16207455429497569</v>
          </cell>
          <cell r="CY2924">
            <v>14.789303079416531</v>
          </cell>
          <cell r="CZ2924">
            <v>7.2730956239870341</v>
          </cell>
          <cell r="DA2924">
            <v>3.3731766612641816</v>
          </cell>
          <cell r="DB2924">
            <v>0.48622366288492708</v>
          </cell>
          <cell r="DC2924">
            <v>0.25324149108589949</v>
          </cell>
          <cell r="DD2924">
            <v>0.32414910858995138</v>
          </cell>
          <cell r="DE2924">
            <v>0.51773049645390068</v>
          </cell>
          <cell r="DF2924">
            <v>1.3559948343509272</v>
          </cell>
          <cell r="DH2924">
            <v>0.67346938775510212</v>
          </cell>
          <cell r="DM2924">
            <v>3.0000000000000001E-3</v>
          </cell>
          <cell r="DN2924">
            <v>6.0000000000000001E-3</v>
          </cell>
          <cell r="DO2924">
            <v>8.0000000000000002E-3</v>
          </cell>
          <cell r="DR2924">
            <v>1.9E-2</v>
          </cell>
          <cell r="DW2924">
            <v>4.2999999999999997E-2</v>
          </cell>
          <cell r="DX2924">
            <v>7.0000000000000007E-2</v>
          </cell>
          <cell r="DY2924">
            <v>2.7E-2</v>
          </cell>
          <cell r="DZ2924">
            <v>4.9000000000000002E-2</v>
          </cell>
          <cell r="EA2924">
            <v>0.2</v>
          </cell>
          <cell r="EF2924">
            <v>0.16500000000000001</v>
          </cell>
          <cell r="EH2924">
            <v>0.161</v>
          </cell>
          <cell r="EJ2924">
            <v>0.17399999999999999</v>
          </cell>
          <cell r="EK2924">
            <v>0.16800000000000001</v>
          </cell>
          <cell r="EM2924">
            <v>1.71875</v>
          </cell>
        </row>
        <row r="2925">
          <cell r="D2925" t="str">
            <v>s6</v>
          </cell>
          <cell r="E2925" t="str">
            <v>Salters &amp; Longhi 1999</v>
          </cell>
          <cell r="F2925" t="str">
            <v>MO1295-3</v>
          </cell>
          <cell r="G2925" t="str">
            <v>pig?</v>
          </cell>
          <cell r="J2925">
            <v>1530</v>
          </cell>
          <cell r="K2925">
            <v>1803</v>
          </cell>
          <cell r="L2925">
            <v>5.5463117027176931</v>
          </cell>
          <cell r="M2925">
            <v>2.8</v>
          </cell>
          <cell r="O2925">
            <v>0.103874199</v>
          </cell>
          <cell r="P2925">
            <v>0.88239628599999997</v>
          </cell>
          <cell r="Q2925">
            <v>0.11846477900000001</v>
          </cell>
          <cell r="R2925">
            <v>13.63017194</v>
          </cell>
          <cell r="T2925">
            <v>54</v>
          </cell>
          <cell r="U2925">
            <v>7.54</v>
          </cell>
          <cell r="V2925">
            <v>0</v>
          </cell>
          <cell r="W2925">
            <v>5.7</v>
          </cell>
          <cell r="X2925">
            <v>5.7</v>
          </cell>
          <cell r="Y2925">
            <v>0.28999999999999998</v>
          </cell>
          <cell r="Z2925">
            <v>0.53</v>
          </cell>
          <cell r="AB2925">
            <v>24</v>
          </cell>
          <cell r="AC2925">
            <v>0.1</v>
          </cell>
          <cell r="AD2925">
            <v>5.97</v>
          </cell>
          <cell r="AF2925">
            <v>1.74</v>
          </cell>
          <cell r="AJ2925">
            <v>99.87</v>
          </cell>
          <cell r="AK2925">
            <v>1.8961258009999999</v>
          </cell>
          <cell r="AL2925">
            <v>0.31212769400000001</v>
          </cell>
          <cell r="AM2925">
            <v>0.103874199</v>
          </cell>
          <cell r="AN2925">
            <v>0.20825349600000001</v>
          </cell>
          <cell r="AO2925">
            <v>0</v>
          </cell>
          <cell r="AP2925">
            <v>0.167387751</v>
          </cell>
          <cell r="AQ2925">
            <v>0.167387751</v>
          </cell>
          <cell r="AR2925">
            <v>7.6582020000000002E-3</v>
          </cell>
          <cell r="AS2925">
            <v>1.4712305E-2</v>
          </cell>
          <cell r="AT2925">
            <v>1.255932533</v>
          </cell>
          <cell r="AU2925">
            <v>2.9742979999999998E-3</v>
          </cell>
          <cell r="AV2925">
            <v>0.22461663600000001</v>
          </cell>
          <cell r="AW2925">
            <v>0.11846477900000001</v>
          </cell>
          <cell r="AX2925">
            <v>0</v>
          </cell>
          <cell r="AY2925">
            <v>13.63017194</v>
          </cell>
          <cell r="AZ2925">
            <v>76.212415519999993</v>
          </cell>
          <cell r="BA2925">
            <v>10.157412539999999</v>
          </cell>
          <cell r="BB2925">
            <v>14.971689550000001</v>
          </cell>
          <cell r="BC2925">
            <v>72.356605259999995</v>
          </cell>
          <cell r="BD2925">
            <v>12.671705190000001</v>
          </cell>
          <cell r="BE2925">
            <v>0.88239628599999997</v>
          </cell>
          <cell r="BO2925">
            <v>0</v>
          </cell>
          <cell r="BP2925">
            <v>45.8</v>
          </cell>
          <cell r="BQ2925">
            <v>1.63</v>
          </cell>
          <cell r="BR2925">
            <v>12.9</v>
          </cell>
          <cell r="BS2925">
            <v>9.4</v>
          </cell>
          <cell r="BT2925">
            <v>0.12</v>
          </cell>
          <cell r="BU2925">
            <v>14</v>
          </cell>
          <cell r="BV2925">
            <v>5.76</v>
          </cell>
          <cell r="BW2925">
            <v>5.64</v>
          </cell>
          <cell r="BX2925">
            <v>1.95</v>
          </cell>
          <cell r="BY2925">
            <v>0.66</v>
          </cell>
          <cell r="CA2925">
            <v>0.04</v>
          </cell>
          <cell r="CR2925">
            <v>97.9</v>
          </cell>
          <cell r="CT2925">
            <v>46.782431052093976</v>
          </cell>
          <cell r="CU2925">
            <v>1.6649642492339123</v>
          </cell>
          <cell r="CV2925">
            <v>13.176710929519919</v>
          </cell>
          <cell r="CW2925">
            <v>9.6016343207354442</v>
          </cell>
          <cell r="CX2925">
            <v>0.12257405515832483</v>
          </cell>
          <cell r="CY2925">
            <v>14.300306435137896</v>
          </cell>
          <cell r="CZ2925">
            <v>5.8835546475995919</v>
          </cell>
          <cell r="DA2925">
            <v>5.7609805924412667</v>
          </cell>
          <cell r="DB2925">
            <v>1.9918283963227783</v>
          </cell>
          <cell r="DC2925">
            <v>0.6741573033707865</v>
          </cell>
          <cell r="DD2925">
            <v>4.0858018386108273E-2</v>
          </cell>
          <cell r="DE2925">
            <v>0.59829059829059827</v>
          </cell>
          <cell r="DF2925">
            <v>1.1982324369403707</v>
          </cell>
          <cell r="DH2925">
            <v>0.75</v>
          </cell>
          <cell r="DM2925">
            <v>8.0000000000000002E-3</v>
          </cell>
          <cell r="DN2925">
            <v>1.0999999999999999E-2</v>
          </cell>
          <cell r="DO2925">
            <v>4.7999999999999996E-3</v>
          </cell>
          <cell r="DR2925">
            <v>3.4000000000000002E-2</v>
          </cell>
          <cell r="DW2925">
            <v>6.0999999999999999E-2</v>
          </cell>
          <cell r="DX2925">
            <v>9.9000000000000005E-2</v>
          </cell>
          <cell r="DY2925">
            <v>4.6100000000000002E-2</v>
          </cell>
          <cell r="DZ2925">
            <v>7.0000000000000007E-2</v>
          </cell>
          <cell r="EA2925">
            <v>0.17791409999999999</v>
          </cell>
          <cell r="EF2925">
            <v>0.215</v>
          </cell>
          <cell r="EH2925">
            <v>0.187</v>
          </cell>
          <cell r="EJ2925">
            <v>0.221</v>
          </cell>
          <cell r="EK2925">
            <v>0.23300000000000001</v>
          </cell>
        </row>
        <row r="2926">
          <cell r="D2926" t="str">
            <v>s6</v>
          </cell>
          <cell r="E2926" t="str">
            <v>Salters &amp; Longhi 1999</v>
          </cell>
          <cell r="F2926" t="str">
            <v>MO1295-2</v>
          </cell>
          <cell r="G2926" t="str">
            <v>pig?</v>
          </cell>
          <cell r="J2926">
            <v>1525</v>
          </cell>
          <cell r="K2926">
            <v>1798</v>
          </cell>
          <cell r="L2926">
            <v>5.5617352614015569</v>
          </cell>
          <cell r="M2926">
            <v>2.8</v>
          </cell>
          <cell r="O2926">
            <v>0.11076978799999999</v>
          </cell>
          <cell r="P2926">
            <v>0.88115880599999996</v>
          </cell>
          <cell r="Q2926">
            <v>0.12392995399999999</v>
          </cell>
          <cell r="R2926">
            <v>13.75199286</v>
          </cell>
          <cell r="T2926">
            <v>53.5</v>
          </cell>
          <cell r="U2926">
            <v>7.57</v>
          </cell>
          <cell r="V2926">
            <v>0.100266429</v>
          </cell>
          <cell r="W2926">
            <v>5.6298604799999996</v>
          </cell>
          <cell r="X2926">
            <v>5.72</v>
          </cell>
          <cell r="Y2926">
            <v>0.3</v>
          </cell>
          <cell r="Z2926">
            <v>0.42</v>
          </cell>
          <cell r="AB2926">
            <v>23.8</v>
          </cell>
          <cell r="AC2926">
            <v>0.13</v>
          </cell>
          <cell r="AD2926">
            <v>5.99</v>
          </cell>
          <cell r="AF2926">
            <v>1.81</v>
          </cell>
          <cell r="AJ2926">
            <v>99.250126908999988</v>
          </cell>
          <cell r="AK2926">
            <v>1.889230212</v>
          </cell>
          <cell r="AL2926">
            <v>0.31514799599999999</v>
          </cell>
          <cell r="AM2926">
            <v>0.11076978799999999</v>
          </cell>
          <cell r="AN2926">
            <v>0.20437820900000001</v>
          </cell>
          <cell r="AO2926">
            <v>2.6620839999999999E-3</v>
          </cell>
          <cell r="AP2926">
            <v>0.16626627399999999</v>
          </cell>
          <cell r="AQ2926">
            <v>0.168928358</v>
          </cell>
          <cell r="AR2926">
            <v>7.9672379999999998E-3</v>
          </cell>
          <cell r="AS2926">
            <v>1.1724973E-2</v>
          </cell>
          <cell r="AT2926">
            <v>1.2525346180000001</v>
          </cell>
          <cell r="AU2926">
            <v>3.8885299999999999E-3</v>
          </cell>
          <cell r="AV2926">
            <v>0.22664812000000001</v>
          </cell>
          <cell r="AW2926">
            <v>0.12392995399999999</v>
          </cell>
          <cell r="AX2926">
            <v>0</v>
          </cell>
          <cell r="AY2926">
            <v>13.75199286</v>
          </cell>
          <cell r="AZ2926">
            <v>75.998190949999994</v>
          </cell>
          <cell r="BA2926">
            <v>10.08829285</v>
          </cell>
          <cell r="BB2926">
            <v>15.12907219</v>
          </cell>
          <cell r="BC2926">
            <v>72.265812359999998</v>
          </cell>
          <cell r="BD2926">
            <v>12.60511545</v>
          </cell>
          <cell r="BE2926">
            <v>0.88115880599999996</v>
          </cell>
          <cell r="BO2926">
            <v>0</v>
          </cell>
          <cell r="BP2926">
            <v>45.6</v>
          </cell>
          <cell r="BQ2926">
            <v>1.73</v>
          </cell>
          <cell r="BR2926">
            <v>13</v>
          </cell>
          <cell r="BS2926">
            <v>9.6999999999999993</v>
          </cell>
          <cell r="BT2926">
            <v>0.11</v>
          </cell>
          <cell r="BU2926">
            <v>13.6</v>
          </cell>
          <cell r="BV2926">
            <v>5.73</v>
          </cell>
          <cell r="BW2926">
            <v>5.28</v>
          </cell>
          <cell r="BX2926">
            <v>2.04</v>
          </cell>
          <cell r="BY2926">
            <v>0.74</v>
          </cell>
          <cell r="CA2926">
            <v>7.0000000000000007E-2</v>
          </cell>
          <cell r="CR2926">
            <v>97.6</v>
          </cell>
          <cell r="CT2926">
            <v>46.721311475409834</v>
          </cell>
          <cell r="CU2926">
            <v>1.7725409836065573</v>
          </cell>
          <cell r="CV2926">
            <v>13.319672131147541</v>
          </cell>
          <cell r="CW2926">
            <v>9.938524590163933</v>
          </cell>
          <cell r="CX2926">
            <v>0.11270491803278689</v>
          </cell>
          <cell r="CY2926">
            <v>13.934426229508196</v>
          </cell>
          <cell r="CZ2926">
            <v>5.8709016393442619</v>
          </cell>
          <cell r="DA2926">
            <v>5.4098360655737707</v>
          </cell>
          <cell r="DB2926">
            <v>2.0901639344262293</v>
          </cell>
          <cell r="DC2926">
            <v>0.75819672131147542</v>
          </cell>
          <cell r="DD2926">
            <v>7.1721311475409846E-2</v>
          </cell>
          <cell r="DE2926">
            <v>0.58369098712446355</v>
          </cell>
          <cell r="DF2926">
            <v>1.1817285278688388</v>
          </cell>
          <cell r="DH2926">
            <v>0.34280303030303028</v>
          </cell>
          <cell r="EA2926">
            <v>0.17341040462427745</v>
          </cell>
          <cell r="EM2926">
            <v>6</v>
          </cell>
        </row>
        <row r="2927">
          <cell r="D2927" t="str">
            <v>s6</v>
          </cell>
          <cell r="E2927" t="str">
            <v>Salters &amp; Longhi 1999</v>
          </cell>
          <cell r="F2927" t="str">
            <v>TM694-3</v>
          </cell>
          <cell r="J2927">
            <v>1525</v>
          </cell>
          <cell r="K2927">
            <v>1798</v>
          </cell>
          <cell r="L2927">
            <v>5.5617352614015569</v>
          </cell>
          <cell r="M2927">
            <v>2.8</v>
          </cell>
          <cell r="O2927">
            <v>0.102419724</v>
          </cell>
          <cell r="P2927">
            <v>0.83708371400000003</v>
          </cell>
          <cell r="Q2927">
            <v>0.113474149</v>
          </cell>
          <cell r="R2927">
            <v>16.911191160000001</v>
          </cell>
          <cell r="T2927">
            <v>53.5</v>
          </cell>
          <cell r="U2927">
            <v>6.94</v>
          </cell>
          <cell r="V2927">
            <v>0</v>
          </cell>
          <cell r="W2927">
            <v>7.63</v>
          </cell>
          <cell r="X2927">
            <v>7.63</v>
          </cell>
          <cell r="Y2927">
            <v>0.28000000000000003</v>
          </cell>
          <cell r="Z2927">
            <v>0.57999999999999996</v>
          </cell>
          <cell r="AB2927">
            <v>22</v>
          </cell>
          <cell r="AC2927">
            <v>0.1</v>
          </cell>
          <cell r="AD2927">
            <v>7.44</v>
          </cell>
          <cell r="AF2927">
            <v>1.65</v>
          </cell>
          <cell r="AJ2927">
            <v>100.12</v>
          </cell>
          <cell r="AK2927">
            <v>1.897580276</v>
          </cell>
          <cell r="AL2927">
            <v>0.290197333</v>
          </cell>
          <cell r="AM2927">
            <v>0.102419724</v>
          </cell>
          <cell r="AN2927">
            <v>0.18777760800000001</v>
          </cell>
          <cell r="AO2927">
            <v>0</v>
          </cell>
          <cell r="AP2927">
            <v>0.22633220000000001</v>
          </cell>
          <cell r="AQ2927">
            <v>0.22633220000000001</v>
          </cell>
          <cell r="AR2927">
            <v>7.4689550000000002E-3</v>
          </cell>
          <cell r="AS2927">
            <v>1.6263194000000002E-2</v>
          </cell>
          <cell r="AT2927">
            <v>1.162922402</v>
          </cell>
          <cell r="AU2927">
            <v>3.0043980000000001E-3</v>
          </cell>
          <cell r="AV2927">
            <v>0.28275709399999999</v>
          </cell>
          <cell r="AW2927">
            <v>0.113474149</v>
          </cell>
          <cell r="AX2927">
            <v>0</v>
          </cell>
          <cell r="AY2927">
            <v>16.911191160000001</v>
          </cell>
          <cell r="AZ2927">
            <v>69.552288700000005</v>
          </cell>
          <cell r="BA2927">
            <v>13.53652014</v>
          </cell>
          <cell r="BB2927">
            <v>18.30178179</v>
          </cell>
          <cell r="BC2927">
            <v>65.059927880000004</v>
          </cell>
          <cell r="BD2927">
            <v>16.63829033</v>
          </cell>
          <cell r="BE2927">
            <v>0.83708371400000003</v>
          </cell>
          <cell r="BO2927">
            <v>0</v>
          </cell>
          <cell r="BP2927">
            <v>44.2</v>
          </cell>
          <cell r="BQ2927">
            <v>1.69</v>
          </cell>
          <cell r="BR2927">
            <v>11.6</v>
          </cell>
          <cell r="BS2927">
            <v>14.4</v>
          </cell>
          <cell r="BT2927">
            <v>0.11</v>
          </cell>
          <cell r="BU2927">
            <v>13.2</v>
          </cell>
          <cell r="BV2927">
            <v>6.88</v>
          </cell>
          <cell r="BW2927">
            <v>4.24</v>
          </cell>
          <cell r="BX2927">
            <v>0.63</v>
          </cell>
          <cell r="BY2927">
            <v>0.28000000000000003</v>
          </cell>
          <cell r="CA2927">
            <v>0.15</v>
          </cell>
          <cell r="CR2927">
            <v>97.38</v>
          </cell>
          <cell r="CT2927">
            <v>45.389196960361467</v>
          </cell>
          <cell r="CU2927">
            <v>1.7354692955432327</v>
          </cell>
          <cell r="CV2927">
            <v>11.912096939823373</v>
          </cell>
          <cell r="CW2927">
            <v>14.787430683918668</v>
          </cell>
          <cell r="CX2927">
            <v>0.11295953994660095</v>
          </cell>
          <cell r="CY2927">
            <v>13.555144793592113</v>
          </cell>
          <cell r="CZ2927">
            <v>7.0651057712055865</v>
          </cell>
          <cell r="DA2927">
            <v>4.3540768124871638</v>
          </cell>
          <cell r="DB2927">
            <v>0.64695009242144175</v>
          </cell>
          <cell r="DC2927">
            <v>0.2875333744095297</v>
          </cell>
          <cell r="DD2927">
            <v>0.15403573629081946</v>
          </cell>
          <cell r="DE2927">
            <v>0.47826086956521741</v>
          </cell>
          <cell r="DF2927">
            <v>1.3660915595519967</v>
          </cell>
          <cell r="DH2927">
            <v>0.38915094339622636</v>
          </cell>
          <cell r="DM2927">
            <v>4.0000000000000001E-3</v>
          </cell>
          <cell r="DN2927">
            <v>2E-3</v>
          </cell>
          <cell r="DO2927">
            <v>8.9999999999999993E-3</v>
          </cell>
          <cell r="DR2927">
            <v>2.1000000000000001E-2</v>
          </cell>
          <cell r="DW2927">
            <v>3.9E-2</v>
          </cell>
          <cell r="DX2927">
            <v>6.7000000000000004E-2</v>
          </cell>
          <cell r="DY2927">
            <v>4.2000000000000003E-2</v>
          </cell>
          <cell r="DZ2927">
            <v>6.2E-2</v>
          </cell>
          <cell r="EA2927">
            <v>0.16568047337278108</v>
          </cell>
          <cell r="EF2927">
            <v>0.16600000000000001</v>
          </cell>
          <cell r="EH2927">
            <v>0.14399999999999999</v>
          </cell>
          <cell r="EJ2927">
            <v>0.16600000000000001</v>
          </cell>
          <cell r="EK2927">
            <v>0.14899999999999999</v>
          </cell>
          <cell r="EM2927">
            <v>3.8666666666666667</v>
          </cell>
        </row>
        <row r="2928">
          <cell r="D2928" t="str">
            <v>s6</v>
          </cell>
          <cell r="E2928" t="str">
            <v>Salters &amp; Longhi 1999</v>
          </cell>
          <cell r="F2928" t="str">
            <v>MO895-3</v>
          </cell>
          <cell r="J2928">
            <v>1515</v>
          </cell>
          <cell r="K2928">
            <v>1788</v>
          </cell>
          <cell r="L2928">
            <v>5.592841163310962</v>
          </cell>
          <cell r="M2928">
            <v>2.8</v>
          </cell>
          <cell r="O2928">
            <v>0.12375461067355253</v>
          </cell>
          <cell r="P2928">
            <v>0.85957725787078476</v>
          </cell>
          <cell r="Q2928">
            <v>0.18983589345472712</v>
          </cell>
          <cell r="R2928">
            <v>25.748482454734742</v>
          </cell>
          <cell r="T2928">
            <v>52.7</v>
          </cell>
          <cell r="U2928">
            <v>9.6300000000000008</v>
          </cell>
          <cell r="V2928">
            <v>0</v>
          </cell>
          <cell r="W2928">
            <v>5.24</v>
          </cell>
          <cell r="X2928">
            <v>5.24</v>
          </cell>
          <cell r="Y2928">
            <v>0.48</v>
          </cell>
          <cell r="Z2928">
            <v>0.61</v>
          </cell>
          <cell r="AB2928">
            <v>18</v>
          </cell>
          <cell r="AC2928">
            <v>0.11</v>
          </cell>
          <cell r="AD2928">
            <v>10.1</v>
          </cell>
          <cell r="AF2928">
            <v>2.75</v>
          </cell>
          <cell r="AJ2928">
            <v>99.62</v>
          </cell>
          <cell r="AK2928">
            <v>1.8762453893264475</v>
          </cell>
          <cell r="AL2928">
            <v>0.40419680879058251</v>
          </cell>
          <cell r="AM2928">
            <v>0.12375461067355253</v>
          </cell>
          <cell r="AN2928">
            <v>0.28044219811702997</v>
          </cell>
          <cell r="AO2928">
            <v>0</v>
          </cell>
          <cell r="AP2928">
            <v>0.15602196430467793</v>
          </cell>
          <cell r="AQ2928">
            <v>0.15602196430467793</v>
          </cell>
          <cell r="AR2928">
            <v>1.285214701807539E-2</v>
          </cell>
          <cell r="AS2928">
            <v>1.7168815328958264E-2</v>
          </cell>
          <cell r="AT2928">
            <v>0.95506561267133905</v>
          </cell>
          <cell r="AU2928">
            <v>3.3172845638880454E-3</v>
          </cell>
          <cell r="AV2928">
            <v>0.38529608454130487</v>
          </cell>
          <cell r="AW2928">
            <v>0.18983589345472712</v>
          </cell>
          <cell r="AX2928">
            <v>0</v>
          </cell>
          <cell r="AY2928">
            <v>25.748482454734742</v>
          </cell>
          <cell r="AZ2928">
            <v>63.824915844303568</v>
          </cell>
          <cell r="BA2928">
            <v>10.426601700961694</v>
          </cell>
          <cell r="BB2928">
            <v>27.759159256939885</v>
          </cell>
          <cell r="BC2928">
            <v>59.474102780941386</v>
          </cell>
          <cell r="BD2928">
            <v>12.766737962118732</v>
          </cell>
          <cell r="BE2928">
            <v>0.85957725787078476</v>
          </cell>
          <cell r="BO2928">
            <v>0</v>
          </cell>
          <cell r="BP2928">
            <v>44.6</v>
          </cell>
          <cell r="BQ2928">
            <v>1.91</v>
          </cell>
          <cell r="BR2928">
            <v>12.9</v>
          </cell>
          <cell r="BS2928">
            <v>10.4</v>
          </cell>
          <cell r="BT2928">
            <v>0.12</v>
          </cell>
          <cell r="BU2928">
            <v>11.4</v>
          </cell>
          <cell r="BV2928">
            <v>5.73</v>
          </cell>
          <cell r="BW2928">
            <v>6.5</v>
          </cell>
          <cell r="BX2928">
            <v>2.62</v>
          </cell>
          <cell r="BY2928">
            <v>0.86</v>
          </cell>
          <cell r="CA2928">
            <v>7.0000000000000007E-2</v>
          </cell>
          <cell r="CR2928">
            <v>97.11</v>
          </cell>
          <cell r="CT2928">
            <v>45.927298939347132</v>
          </cell>
          <cell r="CU2928">
            <v>1.9668417258778703</v>
          </cell>
          <cell r="CV2928">
            <v>13.283904850169909</v>
          </cell>
          <cell r="CW2928">
            <v>10.7095046854083</v>
          </cell>
          <cell r="CX2928">
            <v>0.1235712079085573</v>
          </cell>
          <cell r="CY2928">
            <v>11.739264751312943</v>
          </cell>
          <cell r="CZ2928">
            <v>5.900525177633611</v>
          </cell>
          <cell r="DA2928">
            <v>6.6934404283801872</v>
          </cell>
          <cell r="DB2928">
            <v>2.697971372670168</v>
          </cell>
          <cell r="DC2928">
            <v>0.88559365667799395</v>
          </cell>
          <cell r="DD2928">
            <v>7.2083204613325097E-2</v>
          </cell>
          <cell r="DE2928">
            <v>0.52293577981651373</v>
          </cell>
          <cell r="DF2928">
            <v>1.1767364815581511</v>
          </cell>
          <cell r="DH2928">
            <v>0.42307692307692307</v>
          </cell>
          <cell r="EA2928">
            <v>0.2513089005235602</v>
          </cell>
          <cell r="EM2928">
            <v>8.7142857142857135</v>
          </cell>
        </row>
        <row r="2929">
          <cell r="D2929" t="str">
            <v>s6</v>
          </cell>
          <cell r="E2929" t="str">
            <v>Salters &amp; Longhi 1999</v>
          </cell>
          <cell r="F2929" t="str">
            <v>TM1094-3</v>
          </cell>
          <cell r="J2929">
            <v>1470</v>
          </cell>
          <cell r="K2929">
            <v>1743</v>
          </cell>
          <cell r="L2929">
            <v>5.7372346528973033</v>
          </cell>
          <cell r="M2929">
            <v>1.9</v>
          </cell>
          <cell r="O2929">
            <v>0.20942677500000001</v>
          </cell>
          <cell r="P2929">
            <v>0.88135292600000004</v>
          </cell>
          <cell r="Q2929">
            <v>6.8468399999999999E-2</v>
          </cell>
          <cell r="R2929">
            <v>32.806386089999997</v>
          </cell>
          <cell r="T2929">
            <v>50.2</v>
          </cell>
          <cell r="U2929">
            <v>11.4</v>
          </cell>
          <cell r="V2929">
            <v>0</v>
          </cell>
          <cell r="W2929">
            <v>4.3899999999999997</v>
          </cell>
          <cell r="X2929">
            <v>4.3899999999999997</v>
          </cell>
          <cell r="Y2929">
            <v>0.19</v>
          </cell>
          <cell r="Z2929">
            <v>0.48</v>
          </cell>
          <cell r="AB2929">
            <v>18.3</v>
          </cell>
          <cell r="AC2929">
            <v>0.01</v>
          </cell>
          <cell r="AD2929">
            <v>14.1</v>
          </cell>
          <cell r="AF2929">
            <v>0.99</v>
          </cell>
          <cell r="AJ2929">
            <v>100.06</v>
          </cell>
          <cell r="AK2929">
            <v>1.7905732249999999</v>
          </cell>
          <cell r="AL2929">
            <v>0.47938097099999999</v>
          </cell>
          <cell r="AM2929">
            <v>0.20942677500000001</v>
          </cell>
          <cell r="AN2929">
            <v>0.26995419599999998</v>
          </cell>
          <cell r="AO2929">
            <v>0</v>
          </cell>
          <cell r="AP2929">
            <v>0.13095688</v>
          </cell>
          <cell r="AQ2929">
            <v>0.13095688</v>
          </cell>
          <cell r="AR2929">
            <v>5.0967979999999996E-3</v>
          </cell>
          <cell r="AS2929">
            <v>1.3535088000000001E-2</v>
          </cell>
          <cell r="AT2929">
            <v>0.97279457300000005</v>
          </cell>
          <cell r="AU2929">
            <v>3.0213400000000002E-4</v>
          </cell>
          <cell r="AV2929">
            <v>0.53889193099999999</v>
          </cell>
          <cell r="AW2929">
            <v>6.8468399999999999E-2</v>
          </cell>
          <cell r="AX2929">
            <v>0</v>
          </cell>
          <cell r="AY2929">
            <v>32.806386089999997</v>
          </cell>
          <cell r="AZ2929">
            <v>59.221288229999999</v>
          </cell>
          <cell r="BA2929">
            <v>7.9723256779999998</v>
          </cell>
          <cell r="BB2929">
            <v>35.25745422</v>
          </cell>
          <cell r="BC2929">
            <v>55.011487330000001</v>
          </cell>
          <cell r="BD2929">
            <v>9.7310584490000007</v>
          </cell>
          <cell r="BE2929">
            <v>0.88135292600000004</v>
          </cell>
          <cell r="BO2929">
            <v>0</v>
          </cell>
          <cell r="BP2929">
            <v>45.9</v>
          </cell>
          <cell r="BQ2929">
            <v>0.68</v>
          </cell>
          <cell r="BR2929">
            <v>16.899999999999999</v>
          </cell>
          <cell r="BS2929">
            <v>8.48</v>
          </cell>
          <cell r="BT2929">
            <v>0.02</v>
          </cell>
          <cell r="BU2929">
            <v>12.5</v>
          </cell>
          <cell r="BV2929">
            <v>10.4</v>
          </cell>
          <cell r="BW2929">
            <v>2.6</v>
          </cell>
          <cell r="BX2929">
            <v>0.13</v>
          </cell>
          <cell r="BY2929">
            <v>0.16</v>
          </cell>
          <cell r="CA2929">
            <v>0.1</v>
          </cell>
          <cell r="CR2929">
            <v>97.87</v>
          </cell>
          <cell r="CT2929">
            <v>46.898947583529171</v>
          </cell>
          <cell r="CU2929">
            <v>0.69479922345969147</v>
          </cell>
          <cell r="CV2929">
            <v>17.267804230101152</v>
          </cell>
          <cell r="CW2929">
            <v>8.6645550219679173</v>
          </cell>
          <cell r="CX2929">
            <v>2.0435271278226218E-2</v>
          </cell>
          <cell r="CY2929">
            <v>12.772044548891387</v>
          </cell>
          <cell r="CZ2929">
            <v>10.626341064677634</v>
          </cell>
          <cell r="DA2929">
            <v>2.6565852661694085</v>
          </cell>
          <cell r="DB2929">
            <v>0.13282926330847042</v>
          </cell>
          <cell r="DC2929">
            <v>0.16348217022580974</v>
          </cell>
          <cell r="DD2929">
            <v>0.1021763563911311</v>
          </cell>
          <cell r="DE2929">
            <v>0.59580552907530981</v>
          </cell>
          <cell r="DF2929">
            <v>0.93186058547470929</v>
          </cell>
          <cell r="DH2929">
            <v>0.38076923076923075</v>
          </cell>
          <cell r="DM2929">
            <v>1.4E-2</v>
          </cell>
          <cell r="DN2929">
            <v>1.2E-2</v>
          </cell>
          <cell r="DO2929">
            <v>0.01</v>
          </cell>
          <cell r="DR2929">
            <v>7.0999999999999994E-2</v>
          </cell>
          <cell r="DW2929">
            <v>0.16700000000000001</v>
          </cell>
          <cell r="DX2929">
            <v>0.253</v>
          </cell>
          <cell r="DY2929">
            <v>7.5999999999999998E-2</v>
          </cell>
          <cell r="DZ2929">
            <v>0.14299999999999999</v>
          </cell>
          <cell r="EA2929">
            <v>0.27941176470588236</v>
          </cell>
          <cell r="EF2929">
            <v>0.47899999999999998</v>
          </cell>
          <cell r="EH2929">
            <v>0.45300000000000001</v>
          </cell>
          <cell r="EJ2929">
            <v>0.44500000000000001</v>
          </cell>
          <cell r="EK2929">
            <v>0.435</v>
          </cell>
          <cell r="EM2929">
            <v>4.8</v>
          </cell>
        </row>
        <row r="2930">
          <cell r="D2930" t="str">
            <v>s6</v>
          </cell>
          <cell r="E2930" t="str">
            <v>Salters &amp; Longhi 1999</v>
          </cell>
          <cell r="F2930" t="str">
            <v>TM1094-9</v>
          </cell>
          <cell r="J2930">
            <v>1502</v>
          </cell>
          <cell r="K2930">
            <v>1775</v>
          </cell>
          <cell r="L2930">
            <v>5.6338028169014081</v>
          </cell>
          <cell r="M2930">
            <v>1.5</v>
          </cell>
          <cell r="O2930">
            <v>0.16699366099999999</v>
          </cell>
          <cell r="P2930">
            <v>0.89448143099999999</v>
          </cell>
          <cell r="Q2930">
            <v>4.8973925000000001E-2</v>
          </cell>
          <cell r="R2930">
            <v>35.902622839999999</v>
          </cell>
          <cell r="T2930">
            <v>50.8</v>
          </cell>
          <cell r="U2930">
            <v>8.2799999999999994</v>
          </cell>
          <cell r="V2930">
            <v>0.233602269</v>
          </cell>
          <cell r="W2930">
            <v>3.69999156</v>
          </cell>
          <cell r="X2930">
            <v>3.91</v>
          </cell>
          <cell r="Y2930">
            <v>0.15</v>
          </cell>
          <cell r="Z2930">
            <v>0.56999999999999995</v>
          </cell>
          <cell r="AB2930">
            <v>18.600000000000001</v>
          </cell>
          <cell r="AC2930">
            <v>0.03</v>
          </cell>
          <cell r="AD2930">
            <v>16.2</v>
          </cell>
          <cell r="AF2930">
            <v>0.7</v>
          </cell>
          <cell r="AJ2930">
            <v>99.263593829000001</v>
          </cell>
          <cell r="AK2930">
            <v>1.833006339</v>
          </cell>
          <cell r="AL2930">
            <v>0.35222336500000001</v>
          </cell>
          <cell r="AM2930">
            <v>0.16699366099999999</v>
          </cell>
          <cell r="AN2930">
            <v>0.185229704</v>
          </cell>
          <cell r="AO2930">
            <v>6.3374190000000004E-3</v>
          </cell>
          <cell r="AP2930">
            <v>0.11165454800000001</v>
          </cell>
          <cell r="AQ2930">
            <v>0.117991968</v>
          </cell>
          <cell r="AR2930">
            <v>4.0704920000000002E-3</v>
          </cell>
          <cell r="AS2930">
            <v>1.6259477000000001E-2</v>
          </cell>
          <cell r="AT2930">
            <v>1.0002184919999999</v>
          </cell>
          <cell r="AU2930">
            <v>9.1692200000000003E-4</v>
          </cell>
          <cell r="AV2930">
            <v>0.62633901999999997</v>
          </cell>
          <cell r="AW2930">
            <v>4.8973925000000001E-2</v>
          </cell>
          <cell r="AX2930">
            <v>0</v>
          </cell>
          <cell r="AY2930">
            <v>35.902622839999999</v>
          </cell>
          <cell r="AZ2930">
            <v>57.333913639999999</v>
          </cell>
          <cell r="BA2930">
            <v>6.4001938489999999</v>
          </cell>
          <cell r="BB2930">
            <v>38.718441980000001</v>
          </cell>
          <cell r="BC2930">
            <v>53.442437990000002</v>
          </cell>
          <cell r="BD2930">
            <v>7.839120039</v>
          </cell>
          <cell r="BE2930">
            <v>0.89448143099999999</v>
          </cell>
          <cell r="BO2930">
            <v>0</v>
          </cell>
          <cell r="BP2930">
            <v>44.5</v>
          </cell>
          <cell r="BQ2930">
            <v>0.61</v>
          </cell>
          <cell r="BR2930">
            <v>15.9</v>
          </cell>
          <cell r="BS2930">
            <v>8.01</v>
          </cell>
          <cell r="BT2930">
            <v>0.02</v>
          </cell>
          <cell r="BU2930">
            <v>12.1</v>
          </cell>
          <cell r="BV2930">
            <v>10.9</v>
          </cell>
          <cell r="BW2930">
            <v>2.5099999999999998</v>
          </cell>
          <cell r="BX2930">
            <v>0.09</v>
          </cell>
          <cell r="BY2930">
            <v>0.16</v>
          </cell>
          <cell r="CA2930">
            <v>0.11</v>
          </cell>
          <cell r="CR2930">
            <v>94.91</v>
          </cell>
          <cell r="CT2930">
            <v>46.886524075439894</v>
          </cell>
          <cell r="CU2930">
            <v>0.64271415024760303</v>
          </cell>
          <cell r="CV2930">
            <v>16.75271309661785</v>
          </cell>
          <cell r="CW2930">
            <v>8.4395743335791806</v>
          </cell>
          <cell r="CX2930">
            <v>2.1072595090085345E-2</v>
          </cell>
          <cell r="CY2930">
            <v>12.748920029501633</v>
          </cell>
          <cell r="CZ2930">
            <v>11.484564324096512</v>
          </cell>
          <cell r="DA2930">
            <v>2.6446106838057104</v>
          </cell>
          <cell r="DB2930">
            <v>9.4826677905384044E-2</v>
          </cell>
          <cell r="DC2930">
            <v>0.16858076072068276</v>
          </cell>
          <cell r="DD2930">
            <v>0.1158992729954694</v>
          </cell>
          <cell r="DE2930">
            <v>0.60169070114370959</v>
          </cell>
          <cell r="DF2930">
            <v>0.96756291318194376</v>
          </cell>
          <cell r="DH2930">
            <v>0.27888446215139445</v>
          </cell>
          <cell r="DM2930">
            <v>7.0000000000000001E-3</v>
          </cell>
          <cell r="DN2930">
            <v>8.0000000000000002E-3</v>
          </cell>
          <cell r="DO2930">
            <v>4.4999999999999998E-2</v>
          </cell>
          <cell r="DR2930">
            <v>0.112</v>
          </cell>
          <cell r="DW2930">
            <v>0.186</v>
          </cell>
          <cell r="DX2930">
            <v>0.31900000000000001</v>
          </cell>
          <cell r="DY2930">
            <v>0.13800000000000001</v>
          </cell>
          <cell r="DZ2930">
            <v>0.24199999999999999</v>
          </cell>
          <cell r="EA2930">
            <v>0.24590163934426229</v>
          </cell>
          <cell r="EF2930">
            <v>0.54300000000000004</v>
          </cell>
          <cell r="EH2930">
            <v>0.438</v>
          </cell>
          <cell r="EJ2930">
            <v>0.503</v>
          </cell>
          <cell r="EK2930">
            <v>0.502</v>
          </cell>
          <cell r="EM2930">
            <v>5.1818181818181817</v>
          </cell>
        </row>
        <row r="2931">
          <cell r="D2931" t="str">
            <v>s6</v>
          </cell>
          <cell r="E2931" t="str">
            <v>Salters &amp; Longhi 1999</v>
          </cell>
          <cell r="F2931" t="str">
            <v>TM1094-10</v>
          </cell>
          <cell r="J2931">
            <v>1375</v>
          </cell>
          <cell r="K2931">
            <v>1648</v>
          </cell>
          <cell r="L2931">
            <v>6.0679611650485441</v>
          </cell>
          <cell r="M2931">
            <v>1.2</v>
          </cell>
          <cell r="O2931">
            <v>0.20000600800000001</v>
          </cell>
          <cell r="P2931">
            <v>0.88430143900000002</v>
          </cell>
          <cell r="Q2931">
            <v>4.4673259E-2</v>
          </cell>
          <cell r="R2931">
            <v>36.124107850000001</v>
          </cell>
          <cell r="T2931">
            <v>50</v>
          </cell>
          <cell r="U2931">
            <v>9.6999999999999993</v>
          </cell>
          <cell r="V2931">
            <v>9.6829525999999999E-2</v>
          </cell>
          <cell r="W2931">
            <v>4.132950256</v>
          </cell>
          <cell r="X2931">
            <v>4.22</v>
          </cell>
          <cell r="Y2931">
            <v>0.23</v>
          </cell>
          <cell r="Z2931">
            <v>0.63</v>
          </cell>
          <cell r="AB2931">
            <v>18.100000000000001</v>
          </cell>
          <cell r="AC2931">
            <v>0.01</v>
          </cell>
          <cell r="AD2931">
            <v>16.100000000000001</v>
          </cell>
          <cell r="AF2931">
            <v>0.64</v>
          </cell>
          <cell r="AJ2931">
            <v>99.639779782000019</v>
          </cell>
          <cell r="AK2931">
            <v>1.7999939920000001</v>
          </cell>
          <cell r="AL2931">
            <v>0.41168055599999998</v>
          </cell>
          <cell r="AM2931">
            <v>0.20000600800000001</v>
          </cell>
          <cell r="AN2931">
            <v>0.21167454799999999</v>
          </cell>
          <cell r="AO2931">
            <v>2.6208609999999999E-3</v>
          </cell>
          <cell r="AP2931">
            <v>0.124433312</v>
          </cell>
          <cell r="AQ2931">
            <v>0.12705417299999999</v>
          </cell>
          <cell r="AR2931">
            <v>6.2270779999999996E-3</v>
          </cell>
          <cell r="AS2931">
            <v>1.7929701999999999E-2</v>
          </cell>
          <cell r="AT2931">
            <v>0.97109407999999997</v>
          </cell>
          <cell r="AU2931">
            <v>3.0493799999999999E-4</v>
          </cell>
          <cell r="AV2931">
            <v>0.62104222099999995</v>
          </cell>
          <cell r="AW2931">
            <v>4.4673259E-2</v>
          </cell>
          <cell r="AX2931">
            <v>0</v>
          </cell>
          <cell r="AY2931">
            <v>36.124107850000001</v>
          </cell>
          <cell r="AZ2931">
            <v>56.485543329999999</v>
          </cell>
          <cell r="BA2931">
            <v>7.2379014379999997</v>
          </cell>
          <cell r="BB2931">
            <v>38.773467719999999</v>
          </cell>
          <cell r="BC2931">
            <v>52.403199299999997</v>
          </cell>
          <cell r="BD2931">
            <v>8.8233329779999998</v>
          </cell>
          <cell r="BE2931">
            <v>0.88430143900000002</v>
          </cell>
          <cell r="BO2931">
            <v>0</v>
          </cell>
          <cell r="BP2931">
            <v>46</v>
          </cell>
          <cell r="BQ2931">
            <v>0.66</v>
          </cell>
          <cell r="BR2931">
            <v>17.3</v>
          </cell>
          <cell r="BS2931">
            <v>8.74</v>
          </cell>
          <cell r="BT2931">
            <v>0.03</v>
          </cell>
          <cell r="BU2931">
            <v>11.1</v>
          </cell>
          <cell r="BV2931">
            <v>10.8</v>
          </cell>
          <cell r="BW2931">
            <v>2.6</v>
          </cell>
          <cell r="BX2931">
            <v>0.1</v>
          </cell>
          <cell r="BY2931">
            <v>0.17</v>
          </cell>
          <cell r="CA2931">
            <v>0.04</v>
          </cell>
          <cell r="CR2931">
            <v>97.54</v>
          </cell>
          <cell r="CT2931">
            <v>47.160139429977441</v>
          </cell>
          <cell r="CU2931">
            <v>0.67664547877793724</v>
          </cell>
          <cell r="CV2931">
            <v>17.736313307361083</v>
          </cell>
          <cell r="CW2931">
            <v>8.9604264916957153</v>
          </cell>
          <cell r="CX2931">
            <v>3.0756612671724422E-2</v>
          </cell>
          <cell r="CY2931">
            <v>11.379946688538036</v>
          </cell>
          <cell r="CZ2931">
            <v>11.072380561820792</v>
          </cell>
          <cell r="DA2931">
            <v>2.6655730982161163</v>
          </cell>
          <cell r="DB2931">
            <v>0.1025220422390814</v>
          </cell>
          <cell r="DC2931">
            <v>0.17428747180643839</v>
          </cell>
          <cell r="DD2931">
            <v>4.1008816895632558E-2</v>
          </cell>
          <cell r="DE2931">
            <v>0.55947580645161288</v>
          </cell>
          <cell r="DF2931">
            <v>0.87011910811072279</v>
          </cell>
          <cell r="DH2931">
            <v>0.24615384615384614</v>
          </cell>
          <cell r="DM2931">
            <v>6.0000000000000001E-3</v>
          </cell>
          <cell r="DN2931">
            <v>7.0000000000000001E-3</v>
          </cell>
          <cell r="DO2931">
            <v>3.1E-2</v>
          </cell>
          <cell r="DR2931">
            <v>0.14799999999999999</v>
          </cell>
          <cell r="DW2931">
            <v>0.25800000000000001</v>
          </cell>
          <cell r="DX2931">
            <v>0.49399999999999999</v>
          </cell>
          <cell r="DY2931">
            <v>0.20399999999999999</v>
          </cell>
          <cell r="DZ2931">
            <v>0.34399999999999997</v>
          </cell>
          <cell r="EA2931">
            <v>0.34848484848484851</v>
          </cell>
          <cell r="EF2931">
            <v>0.73799999999999999</v>
          </cell>
          <cell r="EH2931">
            <v>0.72599999999999998</v>
          </cell>
          <cell r="EJ2931">
            <v>0.71299999999999997</v>
          </cell>
          <cell r="EK2931">
            <v>0.71799999999999997</v>
          </cell>
          <cell r="EM2931">
            <v>15.75</v>
          </cell>
        </row>
        <row r="2932">
          <cell r="D2932" t="str">
            <v>s4s</v>
          </cell>
          <cell r="E2932" t="str">
            <v>Sweeney et al 1995 gca</v>
          </cell>
          <cell r="F2932" t="str">
            <v>rg9</v>
          </cell>
          <cell r="J2932">
            <v>1200</v>
          </cell>
          <cell r="K2932">
            <v>1473</v>
          </cell>
          <cell r="L2932">
            <v>6.7888662593346911</v>
          </cell>
          <cell r="M2932">
            <v>4</v>
          </cell>
          <cell r="O2932">
            <v>3.9958359055096038E-2</v>
          </cell>
          <cell r="P2932">
            <v>0.85507069471539177</v>
          </cell>
          <cell r="Q2932">
            <v>0.29330485574013926</v>
          </cell>
          <cell r="R2932">
            <v>45.448452757715515</v>
          </cell>
          <cell r="T2932">
            <v>54.55</v>
          </cell>
          <cell r="U2932">
            <v>10.25</v>
          </cell>
          <cell r="V2932">
            <v>0</v>
          </cell>
          <cell r="W2932">
            <v>3.41</v>
          </cell>
          <cell r="X2932">
            <v>3.41</v>
          </cell>
          <cell r="Y2932">
            <v>0.49</v>
          </cell>
          <cell r="Z2932">
            <v>0.11</v>
          </cell>
          <cell r="AB2932">
            <v>11.29</v>
          </cell>
          <cell r="AD2932">
            <v>15.3</v>
          </cell>
          <cell r="AF2932">
            <v>4.21</v>
          </cell>
          <cell r="AJ2932">
            <v>99.61</v>
          </cell>
          <cell r="AK2932">
            <v>1.960041640944904</v>
          </cell>
          <cell r="AL2932">
            <v>0.43419216155974205</v>
          </cell>
          <cell r="AM2932">
            <v>3.9958359055096038E-2</v>
          </cell>
          <cell r="AN2932">
            <v>0.39423380250464601</v>
          </cell>
          <cell r="AO2932">
            <v>0</v>
          </cell>
          <cell r="AP2932">
            <v>0.10247085351762947</v>
          </cell>
          <cell r="AQ2932">
            <v>0.10247085351762947</v>
          </cell>
          <cell r="AR2932">
            <v>1.3241038484206507E-2</v>
          </cell>
          <cell r="AS2932">
            <v>3.1246019518831034E-3</v>
          </cell>
          <cell r="AT2932">
            <v>0.60456940529269165</v>
          </cell>
          <cell r="AU2932">
            <v>0</v>
          </cell>
          <cell r="AV2932">
            <v>0.58905544250880415</v>
          </cell>
          <cell r="AW2932">
            <v>0.29330485574013926</v>
          </cell>
          <cell r="AX2932">
            <v>0</v>
          </cell>
          <cell r="AY2932">
            <v>45.448452757715515</v>
          </cell>
          <cell r="AZ2932">
            <v>46.645429398259715</v>
          </cell>
          <cell r="BA2932">
            <v>7.906117844024779</v>
          </cell>
          <cell r="BB2932">
            <v>47.969145197865693</v>
          </cell>
          <cell r="BC2932">
            <v>42.553467026447301</v>
          </cell>
          <cell r="BD2932">
            <v>9.4773877756870117</v>
          </cell>
          <cell r="BE2932">
            <v>0.85507069471539177</v>
          </cell>
          <cell r="BM2932">
            <v>14.22</v>
          </cell>
          <cell r="BP2932">
            <v>54.5</v>
          </cell>
          <cell r="BQ2932">
            <v>2.46</v>
          </cell>
          <cell r="BR2932">
            <v>12.17</v>
          </cell>
          <cell r="BS2932">
            <v>3.31</v>
          </cell>
          <cell r="BU2932">
            <v>2.97</v>
          </cell>
          <cell r="BV2932">
            <v>6.74</v>
          </cell>
          <cell r="BW2932">
            <v>3.54</v>
          </cell>
          <cell r="CR2932">
            <v>85.69</v>
          </cell>
          <cell r="CT2932">
            <v>63.60135371688645</v>
          </cell>
          <cell r="CU2932">
            <v>2.8708133971291865</v>
          </cell>
          <cell r="CV2932">
            <v>14.20235733457813</v>
          </cell>
          <cell r="CW2932">
            <v>3.8627611156494339</v>
          </cell>
          <cell r="CX2932">
            <v>0</v>
          </cell>
          <cell r="CY2932">
            <v>3.4659820282413349</v>
          </cell>
          <cell r="CZ2932">
            <v>7.8655619092076092</v>
          </cell>
          <cell r="DA2932">
            <v>4.1311704983078537</v>
          </cell>
          <cell r="DB2932">
            <v>0</v>
          </cell>
          <cell r="DC2932">
            <v>0</v>
          </cell>
          <cell r="DD2932">
            <v>0</v>
          </cell>
          <cell r="DE2932">
            <v>0.47292993630573249</v>
          </cell>
          <cell r="DF2932">
            <v>0.41758265307623643</v>
          </cell>
          <cell r="DH2932">
            <v>1.1892655367231639</v>
          </cell>
          <cell r="DO2932">
            <v>0.22070098576122674</v>
          </cell>
          <cell r="DP2932">
            <v>0.1111111111111111</v>
          </cell>
          <cell r="DR2932">
            <v>0.18661489264504341</v>
          </cell>
          <cell r="DU2932">
            <v>0.25859697386519948</v>
          </cell>
          <cell r="DY2932">
            <v>0.27458256029684602</v>
          </cell>
          <cell r="EA2932">
            <v>0.1991869918699187</v>
          </cell>
          <cell r="EF2932">
            <v>0.35853379152348225</v>
          </cell>
          <cell r="EK2932">
            <v>0.34978540772532191</v>
          </cell>
          <cell r="EM2932">
            <v>2.3320754716981131</v>
          </cell>
        </row>
        <row r="2933">
          <cell r="D2933" t="str">
            <v>s4s</v>
          </cell>
          <cell r="E2933" t="str">
            <v>Sweeney et al 1995 gca</v>
          </cell>
          <cell r="F2933" t="str">
            <v>ma1</v>
          </cell>
          <cell r="J2933">
            <v>1400</v>
          </cell>
          <cell r="K2933">
            <v>1673</v>
          </cell>
          <cell r="L2933">
            <v>5.9772863120143453</v>
          </cell>
          <cell r="M2933">
            <v>4.5999999999999996</v>
          </cell>
          <cell r="BM2933">
            <v>1.73</v>
          </cell>
          <cell r="BP2933">
            <v>44.56</v>
          </cell>
          <cell r="BQ2933">
            <v>4.1500000000000004</v>
          </cell>
          <cell r="BR2933">
            <v>9.0399999999999991</v>
          </cell>
          <cell r="BS2933">
            <v>3.28</v>
          </cell>
          <cell r="BU2933">
            <v>12.14</v>
          </cell>
          <cell r="BV2933">
            <v>4.96</v>
          </cell>
          <cell r="BW2933">
            <v>1.1299999999999999</v>
          </cell>
          <cell r="BX2933">
            <v>11.29</v>
          </cell>
          <cell r="CC2933">
            <v>0.05</v>
          </cell>
          <cell r="CR2933">
            <v>90.6</v>
          </cell>
          <cell r="CT2933">
            <v>49.183222958057407</v>
          </cell>
          <cell r="CU2933">
            <v>4.5805739514348804</v>
          </cell>
          <cell r="CV2933">
            <v>9.9779249448123633</v>
          </cell>
          <cell r="CW2933">
            <v>3.6203090507726277</v>
          </cell>
          <cell r="CX2933">
            <v>0</v>
          </cell>
          <cell r="CY2933">
            <v>13.39955849889625</v>
          </cell>
          <cell r="CZ2933">
            <v>5.4746136865342176</v>
          </cell>
          <cell r="DA2933">
            <v>1.2472406181015454</v>
          </cell>
          <cell r="DB2933">
            <v>12.461368653421637</v>
          </cell>
          <cell r="DC2933">
            <v>0</v>
          </cell>
          <cell r="DD2933">
            <v>0</v>
          </cell>
          <cell r="DE2933">
            <v>0.78728923476005186</v>
          </cell>
          <cell r="DF2933">
            <v>1.2822511264195391</v>
          </cell>
          <cell r="EA2933">
            <v>0</v>
          </cell>
        </row>
        <row r="2934">
          <cell r="D2934" t="str">
            <v>s3</v>
          </cell>
          <cell r="E2934" t="str">
            <v>Skulsi et al 1994</v>
          </cell>
          <cell r="F2934" t="str">
            <v>TS139</v>
          </cell>
          <cell r="G2934" t="str">
            <v>Loal aob</v>
          </cell>
          <cell r="J2934">
            <v>1250</v>
          </cell>
          <cell r="K2934">
            <v>1523</v>
          </cell>
          <cell r="L2934">
            <v>6.5659881812212735</v>
          </cell>
          <cell r="M2934">
            <v>1</v>
          </cell>
          <cell r="O2934">
            <v>8.4177609E-2</v>
          </cell>
          <cell r="P2934">
            <v>0.85023429100000003</v>
          </cell>
          <cell r="Q2934">
            <v>4.2084786999999999E-2</v>
          </cell>
          <cell r="R2934">
            <v>35.993973519999997</v>
          </cell>
          <cell r="T2934">
            <v>52.96</v>
          </cell>
          <cell r="U2934">
            <v>3.38</v>
          </cell>
          <cell r="V2934">
            <v>1.136487985</v>
          </cell>
          <cell r="W2934">
            <v>4.8982973010000004</v>
          </cell>
          <cell r="X2934">
            <v>5.92</v>
          </cell>
          <cell r="Y2934">
            <v>0.44</v>
          </cell>
          <cell r="Z2934">
            <v>0.4</v>
          </cell>
          <cell r="AB2934">
            <v>18.86</v>
          </cell>
          <cell r="AC2934">
            <v>0.2</v>
          </cell>
          <cell r="AD2934">
            <v>17.350000000000001</v>
          </cell>
          <cell r="AF2934">
            <v>0.6</v>
          </cell>
          <cell r="AJ2934">
            <v>100.224785286</v>
          </cell>
          <cell r="AK2934">
            <v>1.9158223910000001</v>
          </cell>
          <cell r="AL2934">
            <v>0.14414896799999999</v>
          </cell>
          <cell r="AM2934">
            <v>8.4177609E-2</v>
          </cell>
          <cell r="AN2934">
            <v>5.9971359000000002E-2</v>
          </cell>
          <cell r="AO2934">
            <v>3.0910586E-2</v>
          </cell>
          <cell r="AP2934">
            <v>0.14819305099999999</v>
          </cell>
          <cell r="AQ2934">
            <v>0.17910363800000001</v>
          </cell>
          <cell r="AR2934">
            <v>1.1970585000000001E-2</v>
          </cell>
          <cell r="AS2934">
            <v>1.1439281000000001E-2</v>
          </cell>
          <cell r="AT2934">
            <v>1.0167885270000001</v>
          </cell>
          <cell r="AU2934">
            <v>6.1284169999999997E-3</v>
          </cell>
          <cell r="AV2934">
            <v>0.67251340699999995</v>
          </cell>
          <cell r="AW2934">
            <v>4.2084786999999999E-2</v>
          </cell>
          <cell r="AX2934">
            <v>0</v>
          </cell>
          <cell r="AY2934">
            <v>35.993973519999997</v>
          </cell>
          <cell r="AZ2934">
            <v>54.420118559999999</v>
          </cell>
          <cell r="BA2934">
            <v>7.9315248120000001</v>
          </cell>
          <cell r="BB2934">
            <v>39.107091240000003</v>
          </cell>
          <cell r="BC2934">
            <v>51.105563719999999</v>
          </cell>
          <cell r="BD2934">
            <v>9.7873450460000004</v>
          </cell>
          <cell r="BE2934">
            <v>0.85023429100000003</v>
          </cell>
          <cell r="BO2934">
            <v>4.84</v>
          </cell>
          <cell r="BP2934">
            <v>46.53</v>
          </cell>
          <cell r="BQ2934">
            <v>1.85</v>
          </cell>
          <cell r="BR2934">
            <v>14.05</v>
          </cell>
          <cell r="BS2934">
            <v>10.3</v>
          </cell>
          <cell r="BT2934">
            <v>0.15</v>
          </cell>
          <cell r="BU2934">
            <v>7.92</v>
          </cell>
          <cell r="BV2934">
            <v>9.7799999999999994</v>
          </cell>
          <cell r="BW2934">
            <v>3.51</v>
          </cell>
          <cell r="BX2934">
            <v>1.07</v>
          </cell>
          <cell r="CR2934">
            <v>95.16</v>
          </cell>
          <cell r="CT2934">
            <v>48.896595208070615</v>
          </cell>
          <cell r="CU2934">
            <v>1.9440941572089112</v>
          </cell>
          <cell r="CV2934">
            <v>14.764606977721732</v>
          </cell>
          <cell r="CW2934">
            <v>10.823875577973938</v>
          </cell>
          <cell r="CX2934">
            <v>0.15762925598991173</v>
          </cell>
          <cell r="CY2934">
            <v>8.3228247162673394</v>
          </cell>
          <cell r="CZ2934">
            <v>10.277427490542243</v>
          </cell>
          <cell r="DA2934">
            <v>3.6885245901639343</v>
          </cell>
          <cell r="DB2934">
            <v>1.1244220260613702</v>
          </cell>
          <cell r="DC2934">
            <v>0</v>
          </cell>
          <cell r="DD2934">
            <v>0</v>
          </cell>
          <cell r="DE2934">
            <v>0.43468715697036225</v>
          </cell>
          <cell r="DF2934">
            <v>0.93860025849548678</v>
          </cell>
          <cell r="DH2934">
            <v>0.17094017094017094</v>
          </cell>
          <cell r="DO2934">
            <v>1E-3</v>
          </cell>
          <cell r="DP2934">
            <v>4.0000000000000001E-3</v>
          </cell>
          <cell r="DQ2934">
            <v>3.3000000000000002E-2</v>
          </cell>
          <cell r="DR2934">
            <v>6.0999999999999999E-2</v>
          </cell>
          <cell r="DU2934">
            <v>5.1999999999999998E-2</v>
          </cell>
          <cell r="DW2934">
            <v>0.14099999999999999</v>
          </cell>
          <cell r="DX2934">
            <v>0.23200000000000001</v>
          </cell>
          <cell r="DY2934">
            <v>5.8999999999999997E-2</v>
          </cell>
          <cell r="DZ2934">
            <v>0.122</v>
          </cell>
          <cell r="EA2934">
            <v>0.193</v>
          </cell>
          <cell r="EE2934">
            <v>0.33700000000000002</v>
          </cell>
          <cell r="EF2934">
            <v>0.34399999999999997</v>
          </cell>
          <cell r="EJ2934">
            <v>0.28799999999999998</v>
          </cell>
          <cell r="EM2934">
            <v>7.1</v>
          </cell>
          <cell r="ER2934">
            <v>3.07</v>
          </cell>
        </row>
        <row r="2935">
          <cell r="D2935" t="str">
            <v>s3</v>
          </cell>
          <cell r="E2935" t="str">
            <v>Skulsi et al 1994</v>
          </cell>
          <cell r="F2935" t="str">
            <v>TS139</v>
          </cell>
          <cell r="G2935" t="str">
            <v>hial aob</v>
          </cell>
          <cell r="J2935">
            <v>1250</v>
          </cell>
          <cell r="K2935">
            <v>1523</v>
          </cell>
          <cell r="L2935">
            <v>6.5659881812212735</v>
          </cell>
          <cell r="M2935">
            <v>1</v>
          </cell>
          <cell r="O2935">
            <v>0.10828309799999999</v>
          </cell>
          <cell r="P2935">
            <v>0.84932921400000005</v>
          </cell>
          <cell r="Q2935">
            <v>4.9836203000000003E-2</v>
          </cell>
          <cell r="R2935">
            <v>38.668368000000001</v>
          </cell>
          <cell r="T2935">
            <v>51.52</v>
          </cell>
          <cell r="U2935">
            <v>4.8099999999999996</v>
          </cell>
          <cell r="V2935">
            <v>0.205961954</v>
          </cell>
          <cell r="W2935">
            <v>5.2648402040000004</v>
          </cell>
          <cell r="X2935">
            <v>5.45</v>
          </cell>
          <cell r="Y2935">
            <v>0.63</v>
          </cell>
          <cell r="Z2935">
            <v>0.61</v>
          </cell>
          <cell r="AB2935">
            <v>17.239999999999998</v>
          </cell>
          <cell r="AC2935">
            <v>0.13</v>
          </cell>
          <cell r="AD2935">
            <v>17.8</v>
          </cell>
          <cell r="AF2935">
            <v>0.7</v>
          </cell>
          <cell r="AJ2935">
            <v>98.910802157999996</v>
          </cell>
          <cell r="AK2935">
            <v>1.891716902</v>
          </cell>
          <cell r="AL2935">
            <v>0.208215443</v>
          </cell>
          <cell r="AM2935">
            <v>0.10828309799999999</v>
          </cell>
          <cell r="AN2935">
            <v>9.9932345000000006E-2</v>
          </cell>
          <cell r="AO2935">
            <v>5.6859420000000003E-3</v>
          </cell>
          <cell r="AP2935">
            <v>0.16167427300000001</v>
          </cell>
          <cell r="AQ2935">
            <v>0.16736021400000001</v>
          </cell>
          <cell r="AR2935">
            <v>1.7397076000000001E-2</v>
          </cell>
          <cell r="AS2935">
            <v>1.7706862E-2</v>
          </cell>
          <cell r="AT2935">
            <v>0.94340729899999998</v>
          </cell>
          <cell r="AU2935">
            <v>4.0432879999999999E-3</v>
          </cell>
          <cell r="AV2935">
            <v>0.70031671399999995</v>
          </cell>
          <cell r="AW2935">
            <v>4.9836203000000003E-2</v>
          </cell>
          <cell r="AX2935">
            <v>0</v>
          </cell>
          <cell r="AY2935">
            <v>38.668368000000001</v>
          </cell>
          <cell r="AZ2935">
            <v>52.090746789999997</v>
          </cell>
          <cell r="BA2935">
            <v>8.9269328380000008</v>
          </cell>
          <cell r="BB2935">
            <v>41.210621269999997</v>
          </cell>
          <cell r="BC2935">
            <v>47.984047699999998</v>
          </cell>
          <cell r="BD2935">
            <v>10.80533103</v>
          </cell>
          <cell r="BE2935">
            <v>0.84932921400000005</v>
          </cell>
          <cell r="BO2935">
            <v>4.84</v>
          </cell>
          <cell r="BP2935">
            <v>46.53</v>
          </cell>
          <cell r="BQ2935">
            <v>1.85</v>
          </cell>
          <cell r="BR2935">
            <v>14.05</v>
          </cell>
          <cell r="BS2935">
            <v>10.3</v>
          </cell>
          <cell r="BT2935">
            <v>0.15</v>
          </cell>
          <cell r="BU2935">
            <v>7.92</v>
          </cell>
          <cell r="BV2935">
            <v>9.7799999999999994</v>
          </cell>
          <cell r="BW2935">
            <v>3.51</v>
          </cell>
          <cell r="BX2935">
            <v>1.07</v>
          </cell>
          <cell r="CR2935">
            <v>95.16</v>
          </cell>
          <cell r="CT2935">
            <v>48.896595208070615</v>
          </cell>
          <cell r="CU2935">
            <v>1.9440941572089112</v>
          </cell>
          <cell r="CV2935">
            <v>14.764606977721732</v>
          </cell>
          <cell r="CW2935">
            <v>10.823875577973938</v>
          </cell>
          <cell r="CX2935">
            <v>0.15762925598991173</v>
          </cell>
          <cell r="CY2935">
            <v>8.3228247162673394</v>
          </cell>
          <cell r="CZ2935">
            <v>10.277427490542243</v>
          </cell>
          <cell r="DA2935">
            <v>3.6885245901639343</v>
          </cell>
          <cell r="DB2935">
            <v>1.1244220260613702</v>
          </cell>
          <cell r="DC2935">
            <v>0</v>
          </cell>
          <cell r="DD2935">
            <v>0</v>
          </cell>
          <cell r="DE2935">
            <v>0.43468715697036225</v>
          </cell>
          <cell r="DF2935">
            <v>0.93860025849548678</v>
          </cell>
          <cell r="DH2935">
            <v>0.19943019943019943</v>
          </cell>
          <cell r="DO2935">
            <v>4.0000000000000001E-3</v>
          </cell>
          <cell r="DP2935">
            <v>1.6E-2</v>
          </cell>
          <cell r="DQ2935">
            <v>7.1999999999999995E-2</v>
          </cell>
          <cell r="DR2935">
            <v>0.122</v>
          </cell>
          <cell r="DU2935">
            <v>7.5999999999999998E-2</v>
          </cell>
          <cell r="DW2935">
            <v>0.26</v>
          </cell>
          <cell r="DX2935">
            <v>0.42099999999999999</v>
          </cell>
          <cell r="DY2935">
            <v>0.14299999999999999</v>
          </cell>
          <cell r="DZ2935">
            <v>0.32100000000000001</v>
          </cell>
          <cell r="EA2935">
            <v>0.35899999999999999</v>
          </cell>
          <cell r="EE2935">
            <v>0.57099999999999995</v>
          </cell>
          <cell r="EF2935">
            <v>0.51700000000000002</v>
          </cell>
          <cell r="EJ2935">
            <v>0.49399999999999999</v>
          </cell>
          <cell r="EM2935">
            <v>10.99</v>
          </cell>
          <cell r="ER2935">
            <v>4.6100000000000003</v>
          </cell>
        </row>
        <row r="2936">
          <cell r="D2936" t="str">
            <v>s3</v>
          </cell>
          <cell r="E2936" t="str">
            <v>Skulsi et al 1994</v>
          </cell>
          <cell r="F2936" t="str">
            <v>TS166</v>
          </cell>
          <cell r="G2936" t="str">
            <v>aob</v>
          </cell>
          <cell r="J2936">
            <v>1270</v>
          </cell>
          <cell r="K2936">
            <v>1543</v>
          </cell>
          <cell r="L2936">
            <v>6.4808813998703823</v>
          </cell>
          <cell r="M2936">
            <v>2.5</v>
          </cell>
          <cell r="O2936">
            <v>0.16854915300000001</v>
          </cell>
          <cell r="P2936">
            <v>0.79708579700000004</v>
          </cell>
          <cell r="Q2936">
            <v>6.5471028000000001E-2</v>
          </cell>
          <cell r="R2936">
            <v>39.896246920000003</v>
          </cell>
          <cell r="T2936">
            <v>49.9</v>
          </cell>
          <cell r="U2936">
            <v>7.92</v>
          </cell>
          <cell r="V2936">
            <v>0</v>
          </cell>
          <cell r="W2936">
            <v>6.85</v>
          </cell>
          <cell r="X2936">
            <v>6.85</v>
          </cell>
          <cell r="Y2936">
            <v>1.0900000000000001</v>
          </cell>
          <cell r="Z2936">
            <v>0.13</v>
          </cell>
          <cell r="AB2936">
            <v>15.1</v>
          </cell>
          <cell r="AC2936">
            <v>0.08</v>
          </cell>
          <cell r="AD2936">
            <v>17.489999999999998</v>
          </cell>
          <cell r="AF2936">
            <v>0.92</v>
          </cell>
          <cell r="AJ2936">
            <v>99.48</v>
          </cell>
          <cell r="AK2936">
            <v>1.8314508469999999</v>
          </cell>
          <cell r="AL2936">
            <v>0.34269476799999998</v>
          </cell>
          <cell r="AM2936">
            <v>0.16854915300000001</v>
          </cell>
          <cell r="AN2936">
            <v>0.174145614</v>
          </cell>
          <cell r="AO2936">
            <v>0</v>
          </cell>
          <cell r="AP2936">
            <v>0.21026196799999999</v>
          </cell>
          <cell r="AQ2936">
            <v>0.21026196799999999</v>
          </cell>
          <cell r="AR2936">
            <v>3.0086845000000001E-2</v>
          </cell>
          <cell r="AS2936">
            <v>3.7719810000000002E-3</v>
          </cell>
          <cell r="AT2936">
            <v>0.82594922400000004</v>
          </cell>
          <cell r="AU2936">
            <v>2.4871139999999999E-3</v>
          </cell>
          <cell r="AV2936">
            <v>0.68782622500000001</v>
          </cell>
          <cell r="AW2936">
            <v>6.5471028000000001E-2</v>
          </cell>
          <cell r="AX2936">
            <v>0</v>
          </cell>
          <cell r="AY2936">
            <v>39.896246920000003</v>
          </cell>
          <cell r="AZ2936">
            <v>47.907847940000003</v>
          </cell>
          <cell r="BA2936">
            <v>12.195905140000001</v>
          </cell>
          <cell r="BB2936">
            <v>41.927089690000003</v>
          </cell>
          <cell r="BC2936">
            <v>43.516335310000002</v>
          </cell>
          <cell r="BD2936">
            <v>14.556575</v>
          </cell>
          <cell r="BE2936">
            <v>0.79708579700000004</v>
          </cell>
          <cell r="BO2936">
            <v>7.53</v>
          </cell>
          <cell r="BP2936">
            <v>44.72</v>
          </cell>
          <cell r="BQ2936">
            <v>2.6</v>
          </cell>
          <cell r="BR2936">
            <v>16.260000000000002</v>
          </cell>
          <cell r="BS2936">
            <v>10.58</v>
          </cell>
          <cell r="BT2936">
            <v>0.6</v>
          </cell>
          <cell r="BU2936">
            <v>5.12</v>
          </cell>
          <cell r="BV2936">
            <v>7.13</v>
          </cell>
          <cell r="BW2936">
            <v>4.05</v>
          </cell>
          <cell r="BX2936">
            <v>1.41</v>
          </cell>
          <cell r="CR2936">
            <v>92.47</v>
          </cell>
          <cell r="CT2936">
            <v>48.361630799178108</v>
          </cell>
          <cell r="CU2936">
            <v>2.8117227208824485</v>
          </cell>
          <cell r="CV2936">
            <v>17.584081323672546</v>
          </cell>
          <cell r="CW2936">
            <v>11.441548610360117</v>
          </cell>
          <cell r="CX2936">
            <v>0.64885908943441117</v>
          </cell>
          <cell r="CY2936">
            <v>5.5369308965069752</v>
          </cell>
          <cell r="CZ2936">
            <v>7.7106088461122528</v>
          </cell>
          <cell r="DA2936">
            <v>4.3797988536822752</v>
          </cell>
          <cell r="DB2936">
            <v>1.5248188601708663</v>
          </cell>
          <cell r="DC2936">
            <v>0</v>
          </cell>
          <cell r="DD2936">
            <v>0</v>
          </cell>
          <cell r="DE2936">
            <v>0.32611464968152865</v>
          </cell>
          <cell r="DF2936">
            <v>0.7443716485174372</v>
          </cell>
          <cell r="DH2936">
            <v>0.22716049382716053</v>
          </cell>
          <cell r="DO2936">
            <v>2.5999999999999999E-2</v>
          </cell>
          <cell r="DP2936">
            <v>2.5999999999999999E-2</v>
          </cell>
          <cell r="DQ2936">
            <v>0.14399999999999999</v>
          </cell>
          <cell r="DR2936">
            <v>0.11700000000000001</v>
          </cell>
          <cell r="DU2936">
            <v>0.16800000000000001</v>
          </cell>
          <cell r="DW2936">
            <v>0.39700000000000002</v>
          </cell>
          <cell r="DY2936">
            <v>0.215</v>
          </cell>
          <cell r="DZ2936">
            <v>0.36699999999999999</v>
          </cell>
          <cell r="EA2936">
            <v>0.41899999999999998</v>
          </cell>
          <cell r="EF2936">
            <v>0.77</v>
          </cell>
        </row>
        <row r="2937">
          <cell r="D2937" t="str">
            <v>s3</v>
          </cell>
          <cell r="E2937" t="str">
            <v>Skulsi et al 1994</v>
          </cell>
          <cell r="F2937" t="str">
            <v xml:space="preserve">TS102 </v>
          </cell>
          <cell r="G2937" t="str">
            <v>aob</v>
          </cell>
          <cell r="J2937">
            <v>1250</v>
          </cell>
          <cell r="K2937">
            <v>1523</v>
          </cell>
          <cell r="L2937">
            <v>6.5659881812212735</v>
          </cell>
          <cell r="M2937">
            <v>1</v>
          </cell>
          <cell r="O2937">
            <v>0.125456291</v>
          </cell>
          <cell r="P2937">
            <v>0.85173391799999998</v>
          </cell>
          <cell r="Q2937">
            <v>4.8602831999999999E-2</v>
          </cell>
          <cell r="R2937">
            <v>40.80648729</v>
          </cell>
          <cell r="T2937">
            <v>51.6</v>
          </cell>
          <cell r="U2937">
            <v>5.23</v>
          </cell>
          <cell r="V2937">
            <v>0.624197793</v>
          </cell>
          <cell r="W2937">
            <v>4.6688461840000004</v>
          </cell>
          <cell r="X2937">
            <v>5.23</v>
          </cell>
          <cell r="Y2937">
            <v>0.76</v>
          </cell>
          <cell r="Z2937">
            <v>0.59</v>
          </cell>
          <cell r="AB2937">
            <v>16.86</v>
          </cell>
          <cell r="AC2937">
            <v>0.15</v>
          </cell>
          <cell r="AD2937">
            <v>18.98</v>
          </cell>
          <cell r="AF2937">
            <v>0.69</v>
          </cell>
          <cell r="AJ2937">
            <v>100.15304397700001</v>
          </cell>
          <cell r="AK2937">
            <v>1.8745437089999999</v>
          </cell>
          <cell r="AL2937">
            <v>0.22399335200000001</v>
          </cell>
          <cell r="AM2937">
            <v>0.125456291</v>
          </cell>
          <cell r="AN2937">
            <v>9.8537060999999995E-2</v>
          </cell>
          <cell r="AO2937">
            <v>1.7049168999999999E-2</v>
          </cell>
          <cell r="AP2937">
            <v>0.14185049899999999</v>
          </cell>
          <cell r="AQ2937">
            <v>0.15889966799999999</v>
          </cell>
          <cell r="AR2937">
            <v>2.0764185000000001E-2</v>
          </cell>
          <cell r="AS2937">
            <v>1.6944523E-2</v>
          </cell>
          <cell r="AT2937">
            <v>0.91281994499999997</v>
          </cell>
          <cell r="AU2937">
            <v>4.6158120000000004E-3</v>
          </cell>
          <cell r="AV2937">
            <v>0.73881597399999999</v>
          </cell>
          <cell r="AW2937">
            <v>4.8602831999999999E-2</v>
          </cell>
          <cell r="AX2937">
            <v>0</v>
          </cell>
          <cell r="AY2937">
            <v>40.80648729</v>
          </cell>
          <cell r="AZ2937">
            <v>50.417122489999997</v>
          </cell>
          <cell r="BA2937">
            <v>7.834725808</v>
          </cell>
          <cell r="BB2937">
            <v>43.745228959999999</v>
          </cell>
          <cell r="BC2937">
            <v>46.71566284</v>
          </cell>
          <cell r="BD2937">
            <v>9.5391082009999995</v>
          </cell>
          <cell r="BE2937">
            <v>0.85173391799999998</v>
          </cell>
          <cell r="BO2937">
            <v>4.33</v>
          </cell>
          <cell r="BP2937">
            <v>47.48</v>
          </cell>
          <cell r="BQ2937">
            <v>2.06</v>
          </cell>
          <cell r="BR2937">
            <v>14.6</v>
          </cell>
          <cell r="BS2937">
            <v>9.43</v>
          </cell>
          <cell r="BT2937">
            <v>0.19</v>
          </cell>
          <cell r="BU2937">
            <v>7.74</v>
          </cell>
          <cell r="BV2937">
            <v>9.36</v>
          </cell>
          <cell r="BW2937">
            <v>3.66</v>
          </cell>
          <cell r="BX2937">
            <v>1.1499999999999999</v>
          </cell>
          <cell r="CR2937">
            <v>95.67</v>
          </cell>
          <cell r="CT2937">
            <v>49.62893278979827</v>
          </cell>
          <cell r="CU2937">
            <v>2.1532350789171111</v>
          </cell>
          <cell r="CV2937">
            <v>15.260792306888263</v>
          </cell>
          <cell r="CW2937">
            <v>9.8567994146545423</v>
          </cell>
          <cell r="CX2937">
            <v>0.19859935193895684</v>
          </cell>
          <cell r="CY2937">
            <v>8.0903104421448742</v>
          </cell>
          <cell r="CZ2937">
            <v>9.7836312323612429</v>
          </cell>
          <cell r="DA2937">
            <v>3.8256506741925369</v>
          </cell>
          <cell r="DB2937">
            <v>1.2020487091042122</v>
          </cell>
          <cell r="DC2937">
            <v>0</v>
          </cell>
          <cell r="DD2937">
            <v>0</v>
          </cell>
          <cell r="DE2937">
            <v>0.45078625509609788</v>
          </cell>
          <cell r="DF2937">
            <v>0.87757198261097713</v>
          </cell>
          <cell r="DH2937">
            <v>0.18852459016393441</v>
          </cell>
          <cell r="DO2937">
            <v>1.7000000000000001E-2</v>
          </cell>
          <cell r="DP2937">
            <v>2.9000000000000001E-2</v>
          </cell>
          <cell r="DU2937">
            <v>9.2999999999999999E-2</v>
          </cell>
          <cell r="DY2937">
            <v>0.105</v>
          </cell>
          <cell r="DZ2937">
            <v>0.23300000000000001</v>
          </cell>
          <cell r="EA2937">
            <v>0.36899999999999999</v>
          </cell>
          <cell r="EF2937">
            <v>0.48599999999999999</v>
          </cell>
        </row>
        <row r="2938">
          <cell r="D2938" t="str">
            <v>s3</v>
          </cell>
          <cell r="E2938" t="str">
            <v>Skulsi et al 1994</v>
          </cell>
          <cell r="F2938" t="str">
            <v>TS137</v>
          </cell>
          <cell r="G2938" t="str">
            <v>picr</v>
          </cell>
          <cell r="J2938">
            <v>1300</v>
          </cell>
          <cell r="K2938">
            <v>1573</v>
          </cell>
          <cell r="L2938">
            <v>6.3572790845518119</v>
          </cell>
          <cell r="M2938">
            <v>1</v>
          </cell>
          <cell r="O2938">
            <v>0.137622774</v>
          </cell>
          <cell r="P2938">
            <v>0.90327587099999995</v>
          </cell>
          <cell r="Q2938">
            <v>2.6670580999999999E-2</v>
          </cell>
          <cell r="R2938">
            <v>41.327921770000003</v>
          </cell>
          <cell r="T2938">
            <v>51.45</v>
          </cell>
          <cell r="U2938">
            <v>5.09</v>
          </cell>
          <cell r="V2938">
            <v>0.98105586899999997</v>
          </cell>
          <cell r="W2938">
            <v>2.5680307739999999</v>
          </cell>
          <cell r="X2938">
            <v>3.45</v>
          </cell>
          <cell r="Y2938">
            <v>0.34</v>
          </cell>
          <cell r="Z2938">
            <v>1.38</v>
          </cell>
          <cell r="AB2938">
            <v>18.079999999999998</v>
          </cell>
          <cell r="AC2938">
            <v>0.15</v>
          </cell>
          <cell r="AD2938">
            <v>19.61</v>
          </cell>
          <cell r="AF2938">
            <v>0.38</v>
          </cell>
          <cell r="AJ2938">
            <v>100.02908664300001</v>
          </cell>
          <cell r="AK2938">
            <v>1.862377226</v>
          </cell>
          <cell r="AL2938">
            <v>0.21721390600000001</v>
          </cell>
          <cell r="AM2938">
            <v>0.137622774</v>
          </cell>
          <cell r="AN2938">
            <v>7.9591131999999995E-2</v>
          </cell>
          <cell r="AO2938">
            <v>2.6699991999999999E-2</v>
          </cell>
          <cell r="AP2938">
            <v>7.7742397000000005E-2</v>
          </cell>
          <cell r="AQ2938">
            <v>0.10444239</v>
          </cell>
          <cell r="AR2938">
            <v>9.2558569999999993E-3</v>
          </cell>
          <cell r="AS2938">
            <v>3.9490518000000002E-2</v>
          </cell>
          <cell r="AT2938">
            <v>0.97535424800000003</v>
          </cell>
          <cell r="AU2938">
            <v>4.5992239999999998E-3</v>
          </cell>
          <cell r="AV2938">
            <v>0.76059604999999997</v>
          </cell>
          <cell r="AW2938">
            <v>2.6670580999999999E-2</v>
          </cell>
          <cell r="AX2938">
            <v>0</v>
          </cell>
          <cell r="AY2938">
            <v>41.327921770000003</v>
          </cell>
          <cell r="AZ2938">
            <v>52.997072549999999</v>
          </cell>
          <cell r="BA2938">
            <v>4.2242287620000001</v>
          </cell>
          <cell r="BB2938">
            <v>44.95443951</v>
          </cell>
          <cell r="BC2938">
            <v>49.826901239999998</v>
          </cell>
          <cell r="BD2938">
            <v>5.2186592440000004</v>
          </cell>
          <cell r="BE2938">
            <v>0.90327587099999995</v>
          </cell>
          <cell r="BO2938">
            <v>5.5</v>
          </cell>
          <cell r="BP2938">
            <v>47.17</v>
          </cell>
          <cell r="BQ2938">
            <v>1.08</v>
          </cell>
          <cell r="BR2938">
            <v>13.65</v>
          </cell>
          <cell r="BS2938">
            <v>6.95</v>
          </cell>
          <cell r="BT2938">
            <v>0.13</v>
          </cell>
          <cell r="BU2938">
            <v>11.06</v>
          </cell>
          <cell r="BV2938">
            <v>12.74</v>
          </cell>
          <cell r="BW2938">
            <v>1.69</v>
          </cell>
          <cell r="BX2938">
            <v>0.03</v>
          </cell>
          <cell r="CR2938">
            <v>94.5</v>
          </cell>
          <cell r="CT2938">
            <v>49.915343915343911</v>
          </cell>
          <cell r="CU2938">
            <v>1.1428571428571428</v>
          </cell>
          <cell r="CV2938">
            <v>14.444444444444445</v>
          </cell>
          <cell r="CW2938">
            <v>7.3544973544973544</v>
          </cell>
          <cell r="CX2938">
            <v>0.13756613756613756</v>
          </cell>
          <cell r="CY2938">
            <v>11.703703703703704</v>
          </cell>
          <cell r="CZ2938">
            <v>13.481481481481481</v>
          </cell>
          <cell r="DA2938">
            <v>1.7883597883597884</v>
          </cell>
          <cell r="DB2938">
            <v>3.1746031746031744E-2</v>
          </cell>
          <cell r="DC2938">
            <v>0</v>
          </cell>
          <cell r="DD2938">
            <v>0</v>
          </cell>
          <cell r="DE2938">
            <v>0.61410327595780123</v>
          </cell>
          <cell r="DF2938">
            <v>0.98928928411937866</v>
          </cell>
          <cell r="DH2938">
            <v>0.22485207100591717</v>
          </cell>
          <cell r="DO2938">
            <v>3.0000000000000001E-3</v>
          </cell>
          <cell r="DP2938">
            <v>0.01</v>
          </cell>
          <cell r="DQ2938">
            <v>0.03</v>
          </cell>
          <cell r="DR2938">
            <v>5.3999999999999999E-2</v>
          </cell>
          <cell r="DU2938">
            <v>7.9000000000000001E-2</v>
          </cell>
          <cell r="DW2938">
            <v>0.112</v>
          </cell>
          <cell r="DX2938">
            <v>0.20100000000000001</v>
          </cell>
          <cell r="DY2938">
            <v>8.8999999999999996E-2</v>
          </cell>
          <cell r="DZ2938">
            <v>0.17899999999999999</v>
          </cell>
          <cell r="EA2938">
            <v>0.27300000000000002</v>
          </cell>
          <cell r="EE2938">
            <v>0.28000000000000003</v>
          </cell>
          <cell r="EF2938">
            <v>0.376</v>
          </cell>
          <cell r="EJ2938">
            <v>0.255</v>
          </cell>
          <cell r="EM2938">
            <v>7.32</v>
          </cell>
          <cell r="ER2938">
            <v>2.77</v>
          </cell>
        </row>
        <row r="2939">
          <cell r="D2939" t="str">
            <v>s3</v>
          </cell>
          <cell r="E2939" t="str">
            <v>Skulsi et al 1994</v>
          </cell>
          <cell r="F2939" t="str">
            <v>TS141</v>
          </cell>
          <cell r="G2939" t="str">
            <v>loal hab</v>
          </cell>
          <cell r="J2939">
            <v>1235</v>
          </cell>
          <cell r="K2939">
            <v>1508</v>
          </cell>
          <cell r="L2939">
            <v>6.6312997347480103</v>
          </cell>
          <cell r="M2939">
            <v>1.5</v>
          </cell>
          <cell r="O2939">
            <v>0.178440761</v>
          </cell>
          <cell r="P2939">
            <v>0.81765476299999995</v>
          </cell>
          <cell r="Q2939">
            <v>3.8742555999999997E-2</v>
          </cell>
          <cell r="R2939">
            <v>42.332402199999997</v>
          </cell>
          <cell r="T2939">
            <v>50.14</v>
          </cell>
          <cell r="U2939">
            <v>7.99</v>
          </cell>
          <cell r="V2939">
            <v>0.72519930099999996</v>
          </cell>
          <cell r="W2939">
            <v>5.4680458290000002</v>
          </cell>
          <cell r="X2939">
            <v>6.12</v>
          </cell>
          <cell r="Y2939">
            <v>0.41</v>
          </cell>
          <cell r="Z2939">
            <v>0.39</v>
          </cell>
          <cell r="AB2939">
            <v>15.4</v>
          </cell>
          <cell r="AC2939">
            <v>0.22</v>
          </cell>
          <cell r="AD2939">
            <v>19.23</v>
          </cell>
          <cell r="AF2939">
            <v>0.55000000000000004</v>
          </cell>
          <cell r="AJ2939">
            <v>100.52324513000001</v>
          </cell>
          <cell r="AK2939">
            <v>1.8215592389999999</v>
          </cell>
          <cell r="AL2939">
            <v>0.34221049100000001</v>
          </cell>
          <cell r="AM2939">
            <v>0.178440761</v>
          </cell>
          <cell r="AN2939">
            <v>0.16376973</v>
          </cell>
          <cell r="AO2939">
            <v>1.9808494999999999E-2</v>
          </cell>
          <cell r="AP2939">
            <v>0.16613707</v>
          </cell>
          <cell r="AQ2939">
            <v>0.18594556500000001</v>
          </cell>
          <cell r="AR2939">
            <v>1.1202069E-2</v>
          </cell>
          <cell r="AS2939">
            <v>1.1200955E-2</v>
          </cell>
          <cell r="AT2939">
            <v>0.83379900299999998</v>
          </cell>
          <cell r="AU2939">
            <v>6.7700620000000003E-3</v>
          </cell>
          <cell r="AV2939">
            <v>0.74857006000000004</v>
          </cell>
          <cell r="AW2939">
            <v>3.8742555999999997E-2</v>
          </cell>
          <cell r="AX2939">
            <v>0</v>
          </cell>
          <cell r="AY2939">
            <v>42.332402199999997</v>
          </cell>
          <cell r="AZ2939">
            <v>47.152186020000002</v>
          </cell>
          <cell r="BA2939">
            <v>9.3952211620000003</v>
          </cell>
          <cell r="BB2939">
            <v>45.150523849999999</v>
          </cell>
          <cell r="BC2939">
            <v>43.46850354</v>
          </cell>
          <cell r="BD2939">
            <v>11.3809726</v>
          </cell>
          <cell r="BE2939">
            <v>0.81765476299999995</v>
          </cell>
          <cell r="BO2939">
            <v>4.04</v>
          </cell>
          <cell r="BP2939">
            <v>48.41</v>
          </cell>
          <cell r="BQ2939">
            <v>0.79</v>
          </cell>
          <cell r="BR2939">
            <v>19.010000000000002</v>
          </cell>
          <cell r="BS2939">
            <v>7.85</v>
          </cell>
          <cell r="BT2939">
            <v>0.16</v>
          </cell>
          <cell r="BU2939">
            <v>5.6</v>
          </cell>
          <cell r="BV2939">
            <v>10.63</v>
          </cell>
          <cell r="BW2939">
            <v>2.87</v>
          </cell>
          <cell r="BX2939">
            <v>0.64</v>
          </cell>
          <cell r="CR2939">
            <v>95.96</v>
          </cell>
          <cell r="CT2939">
            <v>50.448103376406834</v>
          </cell>
          <cell r="CU2939">
            <v>0.82325969153814094</v>
          </cell>
          <cell r="CV2939">
            <v>19.81033764068362</v>
          </cell>
          <cell r="CW2939">
            <v>8.1804918716131727</v>
          </cell>
          <cell r="CX2939">
            <v>0.16673614005835766</v>
          </cell>
          <cell r="CY2939">
            <v>5.8357649020425182</v>
          </cell>
          <cell r="CZ2939">
            <v>11.077532305127136</v>
          </cell>
          <cell r="DA2939">
            <v>2.9908295122967905</v>
          </cell>
          <cell r="DB2939">
            <v>0.66694456023343063</v>
          </cell>
          <cell r="DC2939">
            <v>0</v>
          </cell>
          <cell r="DD2939">
            <v>0</v>
          </cell>
          <cell r="DE2939">
            <v>0.41635687732342008</v>
          </cell>
          <cell r="DF2939">
            <v>0.55378174971215466</v>
          </cell>
          <cell r="DH2939">
            <v>0.19163763066202091</v>
          </cell>
          <cell r="DO2939">
            <v>2.3E-2</v>
          </cell>
          <cell r="DP2939">
            <v>9.8000000000000004E-2</v>
          </cell>
          <cell r="DQ2939">
            <v>0.121</v>
          </cell>
          <cell r="DR2939">
            <v>0.21</v>
          </cell>
          <cell r="DU2939">
            <v>6.8000000000000005E-2</v>
          </cell>
          <cell r="DW2939">
            <v>0.49399999999999999</v>
          </cell>
          <cell r="DX2939">
            <v>0.80400000000000005</v>
          </cell>
          <cell r="DY2939">
            <v>0.56000000000000005</v>
          </cell>
          <cell r="DZ2939">
            <v>0.92500000000000004</v>
          </cell>
          <cell r="EA2939">
            <v>0.70599999999999996</v>
          </cell>
          <cell r="EE2939">
            <v>1.1240000000000001</v>
          </cell>
          <cell r="EF2939">
            <v>1.0900000000000001</v>
          </cell>
          <cell r="EJ2939">
            <v>1.0469999999999999</v>
          </cell>
          <cell r="EM2939">
            <v>26.91</v>
          </cell>
          <cell r="ER2939">
            <v>6.18</v>
          </cell>
        </row>
        <row r="2940">
          <cell r="D2940" t="str">
            <v>s3</v>
          </cell>
          <cell r="E2940" t="str">
            <v>Skulsi et al 1994</v>
          </cell>
          <cell r="F2940" t="str">
            <v>TS141</v>
          </cell>
          <cell r="G2940" t="str">
            <v>hial hab</v>
          </cell>
          <cell r="J2940">
            <v>1235</v>
          </cell>
          <cell r="K2940">
            <v>1508</v>
          </cell>
          <cell r="L2940">
            <v>6.6312997347480103</v>
          </cell>
          <cell r="M2940">
            <v>1.5</v>
          </cell>
          <cell r="O2940">
            <v>0.29890804300000001</v>
          </cell>
          <cell r="P2940">
            <v>0.80240149400000005</v>
          </cell>
          <cell r="Q2940">
            <v>4.8202578000000003E-2</v>
          </cell>
          <cell r="R2940">
            <v>47.587199740000003</v>
          </cell>
          <cell r="T2940">
            <v>46.53</v>
          </cell>
          <cell r="U2940">
            <v>13.29</v>
          </cell>
          <cell r="V2940">
            <v>0.88461868499999996</v>
          </cell>
          <cell r="W2940">
            <v>4.7647278020000003</v>
          </cell>
          <cell r="X2940">
            <v>5.56</v>
          </cell>
          <cell r="Y2940">
            <v>0.7</v>
          </cell>
          <cell r="Z2940">
            <v>0.36</v>
          </cell>
          <cell r="AB2940">
            <v>12.67</v>
          </cell>
          <cell r="AC2940">
            <v>0.22</v>
          </cell>
          <cell r="AD2940">
            <v>19.940000000000001</v>
          </cell>
          <cell r="AF2940">
            <v>0.68</v>
          </cell>
          <cell r="AJ2940">
            <v>100.039346487</v>
          </cell>
          <cell r="AK2940">
            <v>1.701091957</v>
          </cell>
          <cell r="AL2940">
            <v>0.57280564599999995</v>
          </cell>
          <cell r="AM2940">
            <v>0.29890804300000001</v>
          </cell>
          <cell r="AN2940">
            <v>0.27389760200000002</v>
          </cell>
          <cell r="AO2940">
            <v>2.4315654999999999E-2</v>
          </cell>
          <cell r="AP2940">
            <v>0.145682795</v>
          </cell>
          <cell r="AQ2940">
            <v>0.16999845</v>
          </cell>
          <cell r="AR2940">
            <v>1.9246342E-2</v>
          </cell>
          <cell r="AS2940">
            <v>1.0404679999999999E-2</v>
          </cell>
          <cell r="AT2940">
            <v>0.69032409800000005</v>
          </cell>
          <cell r="AU2940">
            <v>6.8128440000000002E-3</v>
          </cell>
          <cell r="AV2940">
            <v>0.78111340600000001</v>
          </cell>
          <cell r="AW2940">
            <v>4.8202578000000003E-2</v>
          </cell>
          <cell r="AX2940">
            <v>0</v>
          </cell>
          <cell r="AY2940">
            <v>47.587199740000003</v>
          </cell>
          <cell r="AZ2940">
            <v>42.056109239999998</v>
          </cell>
          <cell r="BA2940">
            <v>8.8753261929999994</v>
          </cell>
          <cell r="BB2940">
            <v>50.614995759999999</v>
          </cell>
          <cell r="BC2940">
            <v>38.663496360000003</v>
          </cell>
          <cell r="BD2940">
            <v>10.721507880000001</v>
          </cell>
          <cell r="BE2940">
            <v>0.80240149400000005</v>
          </cell>
          <cell r="BO2940">
            <v>4.04</v>
          </cell>
          <cell r="BP2940">
            <v>48.41</v>
          </cell>
          <cell r="BQ2940">
            <v>0.79</v>
          </cell>
          <cell r="BR2940">
            <v>19.010000000000002</v>
          </cell>
          <cell r="BS2940">
            <v>7.85</v>
          </cell>
          <cell r="BT2940">
            <v>0.16</v>
          </cell>
          <cell r="BU2940">
            <v>5.6</v>
          </cell>
          <cell r="BV2940">
            <v>10.63</v>
          </cell>
          <cell r="BW2940">
            <v>2.87</v>
          </cell>
          <cell r="BX2940">
            <v>0.64</v>
          </cell>
          <cell r="CR2940">
            <v>95.96</v>
          </cell>
          <cell r="CT2940">
            <v>50.448103376406834</v>
          </cell>
          <cell r="CU2940">
            <v>0.82325969153814094</v>
          </cell>
          <cell r="CV2940">
            <v>19.81033764068362</v>
          </cell>
          <cell r="CW2940">
            <v>8.1804918716131727</v>
          </cell>
          <cell r="CX2940">
            <v>0.16673614005835766</v>
          </cell>
          <cell r="CY2940">
            <v>5.8357649020425182</v>
          </cell>
          <cell r="CZ2940">
            <v>11.077532305127136</v>
          </cell>
          <cell r="DA2940">
            <v>2.9908295122967905</v>
          </cell>
          <cell r="DB2940">
            <v>0.66694456023343063</v>
          </cell>
          <cell r="DC2940">
            <v>0</v>
          </cell>
          <cell r="DD2940">
            <v>0</v>
          </cell>
          <cell r="DE2940">
            <v>0.41635687732342008</v>
          </cell>
          <cell r="DF2940">
            <v>0.55378174971215466</v>
          </cell>
          <cell r="DH2940">
            <v>0.23693379790940766</v>
          </cell>
          <cell r="DO2940">
            <v>4.9000000000000002E-2</v>
          </cell>
          <cell r="DP2940">
            <v>0.11600000000000001</v>
          </cell>
          <cell r="DQ2940">
            <v>0.14299999999999999</v>
          </cell>
          <cell r="DR2940">
            <v>0.191</v>
          </cell>
          <cell r="DU2940">
            <v>0.13100000000000001</v>
          </cell>
          <cell r="DW2940">
            <v>0.626</v>
          </cell>
          <cell r="DY2940">
            <v>0.58099999999999996</v>
          </cell>
          <cell r="DZ2940">
            <v>0.95799999999999996</v>
          </cell>
          <cell r="EA2940">
            <v>0.51900000000000002</v>
          </cell>
          <cell r="EF2940">
            <v>1.71</v>
          </cell>
        </row>
        <row r="2941">
          <cell r="D2941" t="str">
            <v>s3</v>
          </cell>
          <cell r="E2941" t="str">
            <v>Skulsi et al 1994</v>
          </cell>
          <cell r="F2941" t="str">
            <v>TS167</v>
          </cell>
          <cell r="G2941" t="str">
            <v>neph</v>
          </cell>
          <cell r="J2941">
            <v>1270</v>
          </cell>
          <cell r="K2941">
            <v>1543</v>
          </cell>
          <cell r="L2941">
            <v>6.4808813998703823</v>
          </cell>
          <cell r="M2941">
            <v>2.5</v>
          </cell>
          <cell r="O2941">
            <v>0.21463204699999999</v>
          </cell>
          <cell r="P2941">
            <v>0.83952517800000004</v>
          </cell>
          <cell r="Q2941">
            <v>9.7622590999999995E-2</v>
          </cell>
          <cell r="R2941">
            <v>49.371572409999999</v>
          </cell>
          <cell r="T2941">
            <v>49.29</v>
          </cell>
          <cell r="U2941">
            <v>7.32</v>
          </cell>
          <cell r="V2941">
            <v>3.9577323729999998</v>
          </cell>
          <cell r="W2941">
            <v>1.1119985969999999</v>
          </cell>
          <cell r="X2941">
            <v>4.67</v>
          </cell>
          <cell r="Y2941">
            <v>1.85</v>
          </cell>
          <cell r="Z2941">
            <v>0.2</v>
          </cell>
          <cell r="AB2941">
            <v>13.71</v>
          </cell>
          <cell r="AC2941">
            <v>0.23</v>
          </cell>
          <cell r="AD2941">
            <v>22.15</v>
          </cell>
          <cell r="AF2941">
            <v>1.39</v>
          </cell>
          <cell r="AJ2941">
            <v>101.20973096999998</v>
          </cell>
          <cell r="AK2941">
            <v>1.785367953</v>
          </cell>
          <cell r="AL2941">
            <v>0.31258459300000002</v>
          </cell>
          <cell r="AM2941">
            <v>0.21463204699999999</v>
          </cell>
          <cell r="AN2941">
            <v>9.7952546000000001E-2</v>
          </cell>
          <cell r="AO2941">
            <v>0.10778304900000001</v>
          </cell>
          <cell r="AP2941">
            <v>3.3685934000000001E-2</v>
          </cell>
          <cell r="AQ2941">
            <v>0.14146898199999999</v>
          </cell>
          <cell r="AR2941">
            <v>5.0396000000000003E-2</v>
          </cell>
          <cell r="AS2941">
            <v>5.7270419999999999E-3</v>
          </cell>
          <cell r="AT2941">
            <v>0.74009599199999998</v>
          </cell>
          <cell r="AU2941">
            <v>7.0567989999999999E-3</v>
          </cell>
          <cell r="AV2941">
            <v>0.85968004600000003</v>
          </cell>
          <cell r="AW2941">
            <v>9.7622590999999995E-2</v>
          </cell>
          <cell r="AX2941">
            <v>0</v>
          </cell>
          <cell r="AY2941">
            <v>49.371572409999999</v>
          </cell>
          <cell r="AZ2941">
            <v>42.50383969</v>
          </cell>
          <cell r="BA2941">
            <v>1.934588939</v>
          </cell>
          <cell r="BB2941">
            <v>55.909386210000001</v>
          </cell>
          <cell r="BC2941">
            <v>41.602450060000002</v>
          </cell>
          <cell r="BD2941">
            <v>2.4881637360000002</v>
          </cell>
          <cell r="BE2941">
            <v>0.83952517800000004</v>
          </cell>
          <cell r="BO2941">
            <v>8.42</v>
          </cell>
          <cell r="BP2941">
            <v>39.4</v>
          </cell>
          <cell r="BQ2941">
            <v>2.81</v>
          </cell>
          <cell r="BR2941">
            <v>12.76</v>
          </cell>
          <cell r="BS2941">
            <v>12.11</v>
          </cell>
          <cell r="BT2941">
            <v>0.23</v>
          </cell>
          <cell r="BU2941">
            <v>5.98</v>
          </cell>
          <cell r="BV2941">
            <v>9.99</v>
          </cell>
          <cell r="BW2941">
            <v>5.99</v>
          </cell>
          <cell r="BX2941">
            <v>2.31</v>
          </cell>
          <cell r="CR2941">
            <v>91.58</v>
          </cell>
          <cell r="CT2941">
            <v>43.022493994321906</v>
          </cell>
          <cell r="CU2941">
            <v>3.0683555361432626</v>
          </cell>
          <cell r="CV2941">
            <v>13.93317318191745</v>
          </cell>
          <cell r="CW2941">
            <v>13.223411225158332</v>
          </cell>
          <cell r="CX2941">
            <v>0.25114653854553398</v>
          </cell>
          <cell r="CY2941">
            <v>6.5298100021838827</v>
          </cell>
          <cell r="CZ2941">
            <v>10.908495304651671</v>
          </cell>
          <cell r="DA2941">
            <v>6.5407294169032539</v>
          </cell>
          <cell r="DB2941">
            <v>2.5223848001747107</v>
          </cell>
          <cell r="DC2941">
            <v>0</v>
          </cell>
          <cell r="DD2941">
            <v>0</v>
          </cell>
          <cell r="DE2941">
            <v>0.33056937534549474</v>
          </cell>
          <cell r="DF2941">
            <v>1.2462530426464349</v>
          </cell>
          <cell r="DH2941">
            <v>0.23205342237061768</v>
          </cell>
          <cell r="DO2941">
            <v>1.4E-2</v>
          </cell>
          <cell r="DP2941">
            <v>2.5999999999999999E-2</v>
          </cell>
          <cell r="DQ2941">
            <v>7.9000000000000001E-2</v>
          </cell>
          <cell r="DR2941">
            <v>0.127</v>
          </cell>
          <cell r="DU2941">
            <v>8.6999999999999994E-2</v>
          </cell>
          <cell r="DW2941">
            <v>0.255</v>
          </cell>
          <cell r="DX2941">
            <v>0.35899999999999999</v>
          </cell>
          <cell r="DY2941">
            <v>0.23799999999999999</v>
          </cell>
          <cell r="DZ2941">
            <v>0.59499999999999997</v>
          </cell>
          <cell r="EA2941">
            <v>0.66200000000000003</v>
          </cell>
          <cell r="EE2941">
            <v>0.41799999999999998</v>
          </cell>
          <cell r="EF2941">
            <v>0.53200000000000003</v>
          </cell>
          <cell r="EJ2941">
            <v>0.40500000000000003</v>
          </cell>
          <cell r="EM2941">
            <v>2.94</v>
          </cell>
          <cell r="ER2941">
            <v>0.64800000000000002</v>
          </cell>
        </row>
        <row r="2942">
          <cell r="D2942" t="str">
            <v>s2</v>
          </cell>
          <cell r="E2942" t="str">
            <v>Shimizu et al 1982 Geochemical Journal 16 p 107-117</v>
          </cell>
          <cell r="F2942" t="str">
            <v>D-P-10-79 picr</v>
          </cell>
          <cell r="J2942">
            <v>1150</v>
          </cell>
          <cell r="K2942">
            <v>1423</v>
          </cell>
          <cell r="L2942">
            <v>7.0274068868587491</v>
          </cell>
          <cell r="M2942">
            <v>1</v>
          </cell>
          <cell r="O2942">
            <v>6.7790925000000002E-2</v>
          </cell>
          <cell r="P2942">
            <v>0.82156621500000004</v>
          </cell>
          <cell r="Q2942">
            <v>1.6534565000000001E-2</v>
          </cell>
          <cell r="R2942">
            <v>19.131937740000001</v>
          </cell>
          <cell r="T2942">
            <v>54.38</v>
          </cell>
          <cell r="U2942">
            <v>4.5599999999999996</v>
          </cell>
          <cell r="V2942">
            <v>0</v>
          </cell>
          <cell r="W2942">
            <v>8.89</v>
          </cell>
          <cell r="X2942">
            <v>8.89</v>
          </cell>
          <cell r="Y2942">
            <v>0.86</v>
          </cell>
          <cell r="AB2942">
            <v>22.97</v>
          </cell>
          <cell r="AC2942">
            <v>0.2</v>
          </cell>
          <cell r="AD2942">
            <v>9.1999999999999993</v>
          </cell>
          <cell r="AF2942">
            <v>0.24</v>
          </cell>
          <cell r="AG2942">
            <v>0.01</v>
          </cell>
          <cell r="AJ2942">
            <v>101.31</v>
          </cell>
          <cell r="AK2942">
            <v>1.9322090750000001</v>
          </cell>
          <cell r="AL2942">
            <v>0.191014936</v>
          </cell>
          <cell r="AM2942">
            <v>6.7790925000000002E-2</v>
          </cell>
          <cell r="AN2942">
            <v>0.12322401099999999</v>
          </cell>
          <cell r="AO2942">
            <v>0</v>
          </cell>
          <cell r="AP2942">
            <v>0.26417523799999998</v>
          </cell>
          <cell r="AQ2942">
            <v>0.26417523799999998</v>
          </cell>
          <cell r="AR2942">
            <v>2.2980993000000002E-2</v>
          </cell>
          <cell r="AS2942">
            <v>0</v>
          </cell>
          <cell r="AT2942">
            <v>1.2163472849999999</v>
          </cell>
          <cell r="AU2942">
            <v>6.0194380000000002E-3</v>
          </cell>
          <cell r="AV2942">
            <v>0.35026516000000002</v>
          </cell>
          <cell r="AW2942">
            <v>1.6534565000000001E-2</v>
          </cell>
          <cell r="AX2942">
            <v>4.5331100000000002E-4</v>
          </cell>
          <cell r="AY2942">
            <v>19.131937740000001</v>
          </cell>
          <cell r="AZ2942">
            <v>66.438467810000006</v>
          </cell>
          <cell r="BA2942">
            <v>14.429594440000001</v>
          </cell>
          <cell r="BB2942">
            <v>20.584027859999999</v>
          </cell>
          <cell r="BC2942">
            <v>61.783710669999998</v>
          </cell>
          <cell r="BD2942">
            <v>17.63226147</v>
          </cell>
          <cell r="BE2942">
            <v>0.82156621500000004</v>
          </cell>
          <cell r="BO2942">
            <v>2.16</v>
          </cell>
          <cell r="BP2942">
            <v>50.19</v>
          </cell>
          <cell r="BQ2942">
            <v>2.81</v>
          </cell>
          <cell r="BR2942">
            <v>15.64</v>
          </cell>
          <cell r="BS2942">
            <v>11.1</v>
          </cell>
          <cell r="BT2942">
            <v>0.15</v>
          </cell>
          <cell r="BU2942">
            <v>5.43</v>
          </cell>
          <cell r="BV2942">
            <v>9.07</v>
          </cell>
          <cell r="BW2942">
            <v>2.83</v>
          </cell>
          <cell r="BX2942">
            <v>0.62</v>
          </cell>
          <cell r="CR2942">
            <v>97.84</v>
          </cell>
          <cell r="CT2942">
            <v>51.298037612428459</v>
          </cell>
          <cell r="CU2942">
            <v>2.8720359771054782</v>
          </cell>
          <cell r="CV2942">
            <v>15.98528209321341</v>
          </cell>
          <cell r="CW2942">
            <v>11.34505314799673</v>
          </cell>
          <cell r="CX2942">
            <v>0.15331152902698283</v>
          </cell>
          <cell r="CY2942">
            <v>5.5498773507767787</v>
          </cell>
          <cell r="CZ2942">
            <v>9.2702371218315616</v>
          </cell>
          <cell r="DA2942">
            <v>2.8924775143090762</v>
          </cell>
          <cell r="DB2942">
            <v>0.63368765331152899</v>
          </cell>
          <cell r="DC2942">
            <v>0</v>
          </cell>
          <cell r="DD2942">
            <v>0</v>
          </cell>
          <cell r="DE2942">
            <v>0.32849364791288566</v>
          </cell>
          <cell r="DF2942">
            <v>0.73927930100940886</v>
          </cell>
          <cell r="DH2942">
            <v>8.4805653710247342E-2</v>
          </cell>
          <cell r="DL2942">
            <v>0.248</v>
          </cell>
          <cell r="DQ2942">
            <v>0.28699999999999998</v>
          </cell>
          <cell r="DR2942">
            <v>0.309</v>
          </cell>
          <cell r="DU2942">
            <v>0.26</v>
          </cell>
          <cell r="DW2942">
            <v>0.377</v>
          </cell>
          <cell r="DX2942">
            <v>0.47399999999999998</v>
          </cell>
          <cell r="EA2942">
            <v>0.30604982206405695</v>
          </cell>
          <cell r="EB2942">
            <v>0.34699999999999998</v>
          </cell>
          <cell r="EC2942">
            <v>0.56299999999999994</v>
          </cell>
          <cell r="EE2942">
            <v>0.64700000000000002</v>
          </cell>
          <cell r="EH2942">
            <v>0.69399999999999995</v>
          </cell>
          <cell r="EJ2942">
            <v>0.69199999999999995</v>
          </cell>
          <cell r="EK2942">
            <v>0.70599999999999996</v>
          </cell>
        </row>
        <row r="2943">
          <cell r="D2943" t="str">
            <v>s2</v>
          </cell>
          <cell r="E2943" t="str">
            <v>Shimizu et al 1982 Geochemical Journal 16 p 107-117</v>
          </cell>
          <cell r="F2943" t="str">
            <v>E-P-10-53</v>
          </cell>
          <cell r="J2943">
            <v>1225</v>
          </cell>
          <cell r="K2943">
            <v>1498</v>
          </cell>
          <cell r="L2943">
            <v>6.6755674232309747</v>
          </cell>
          <cell r="M2943">
            <v>1</v>
          </cell>
          <cell r="O2943">
            <v>0.10350008075724193</v>
          </cell>
          <cell r="P2943">
            <v>0.81390555486885985</v>
          </cell>
          <cell r="Q2943">
            <v>1.6115858745747186E-2</v>
          </cell>
          <cell r="R2943">
            <v>25.762217689727922</v>
          </cell>
          <cell r="T2943">
            <v>52.48</v>
          </cell>
          <cell r="U2943">
            <v>3.33</v>
          </cell>
          <cell r="V2943">
            <v>1.088452062114627</v>
          </cell>
          <cell r="W2943">
            <v>7.5492635571583682</v>
          </cell>
          <cell r="X2943">
            <v>8.76</v>
          </cell>
          <cell r="Y2943">
            <v>0.83</v>
          </cell>
          <cell r="AB2943">
            <v>21.5</v>
          </cell>
          <cell r="AC2943">
            <v>0.2</v>
          </cell>
          <cell r="AD2943">
            <v>12.75</v>
          </cell>
          <cell r="AF2943">
            <v>0.23</v>
          </cell>
          <cell r="AG2943">
            <v>0.01</v>
          </cell>
          <cell r="AJ2943">
            <v>99.967715619272994</v>
          </cell>
          <cell r="AK2943">
            <v>1.8964999192427581</v>
          </cell>
          <cell r="AL2943">
            <v>0.14187007754236267</v>
          </cell>
          <cell r="AM2943">
            <v>0.10350008075724193</v>
          </cell>
          <cell r="AN2943">
            <v>3.8369996785120736E-2</v>
          </cell>
          <cell r="AO2943">
            <v>3.6591823164725312E-2</v>
          </cell>
          <cell r="AP2943">
            <v>0.22815974421245488</v>
          </cell>
          <cell r="AQ2943">
            <v>0.2647515673771802</v>
          </cell>
          <cell r="AR2943">
            <v>2.255758067493303E-2</v>
          </cell>
          <cell r="AS2943">
            <v>0</v>
          </cell>
          <cell r="AT2943">
            <v>1.1579215660987314</v>
          </cell>
          <cell r="AU2943">
            <v>6.122094340464704E-3</v>
          </cell>
          <cell r="AV2943">
            <v>0.49370029418110001</v>
          </cell>
          <cell r="AW2943">
            <v>1.6115858745747186E-2</v>
          </cell>
          <cell r="AX2943">
            <v>4.6104179672246934E-4</v>
          </cell>
          <cell r="AY2943">
            <v>25.762217689727922</v>
          </cell>
          <cell r="AZ2943">
            <v>60.422543403475629</v>
          </cell>
          <cell r="BA2943">
            <v>11.905808174944619</v>
          </cell>
          <cell r="BB2943">
            <v>28.152458224766214</v>
          </cell>
          <cell r="BC2943">
            <v>57.070944117216484</v>
          </cell>
          <cell r="BD2943">
            <v>14.776597658017298</v>
          </cell>
          <cell r="BE2943">
            <v>0.81390555486885985</v>
          </cell>
          <cell r="BO2943">
            <v>1.32</v>
          </cell>
          <cell r="BP2943">
            <v>50.21</v>
          </cell>
          <cell r="BQ2943">
            <v>2.5499999999999998</v>
          </cell>
          <cell r="BR2943">
            <v>13.85</v>
          </cell>
          <cell r="BS2943">
            <v>10.82</v>
          </cell>
          <cell r="BT2943">
            <v>0.18</v>
          </cell>
          <cell r="BU2943">
            <v>7.92</v>
          </cell>
          <cell r="BV2943">
            <v>10.44</v>
          </cell>
          <cell r="BW2943">
            <v>2.27</v>
          </cell>
          <cell r="BX2943">
            <v>0.44</v>
          </cell>
          <cell r="CR2943">
            <v>98.68</v>
          </cell>
          <cell r="CT2943">
            <v>50.881637616538306</v>
          </cell>
          <cell r="CU2943">
            <v>2.5841102553708954</v>
          </cell>
          <cell r="CV2943">
            <v>14.035265504661533</v>
          </cell>
          <cell r="CW2943">
            <v>10.964734495338467</v>
          </cell>
          <cell r="CX2943">
            <v>0.18240778273206323</v>
          </cell>
          <cell r="CY2943">
            <v>8.0259424402107822</v>
          </cell>
          <cell r="CZ2943">
            <v>10.579651398459667</v>
          </cell>
          <cell r="DA2943">
            <v>2.3003648155654641</v>
          </cell>
          <cell r="DB2943">
            <v>0.44588569112282123</v>
          </cell>
          <cell r="DC2943">
            <v>0</v>
          </cell>
          <cell r="DD2943">
            <v>0</v>
          </cell>
          <cell r="DE2943">
            <v>0.42262540021344719</v>
          </cell>
          <cell r="DF2943">
            <v>0.91208564813622539</v>
          </cell>
          <cell r="DH2943">
            <v>0.10132158590308371</v>
          </cell>
          <cell r="EA2943">
            <v>0.32549019607843138</v>
          </cell>
        </row>
        <row r="2944">
          <cell r="D2944" t="str">
            <v>s2</v>
          </cell>
          <cell r="E2944" t="str">
            <v>Shimizu et al 1982 Geochemical Journal 16 p 107-117</v>
          </cell>
          <cell r="F2944" t="str">
            <v>D-P-20-82 picr</v>
          </cell>
          <cell r="J2944">
            <v>1220</v>
          </cell>
          <cell r="K2944">
            <v>1493</v>
          </cell>
          <cell r="L2944">
            <v>6.6979236436704621</v>
          </cell>
          <cell r="M2944">
            <v>2</v>
          </cell>
          <cell r="O2944">
            <v>0.12680654199999999</v>
          </cell>
          <cell r="P2944">
            <v>0.78647041399999995</v>
          </cell>
          <cell r="Q2944">
            <v>6.0360359000000002E-2</v>
          </cell>
          <cell r="R2944">
            <v>27.108446440000002</v>
          </cell>
          <cell r="T2944">
            <v>52.35</v>
          </cell>
          <cell r="U2944">
            <v>7.82</v>
          </cell>
          <cell r="V2944">
            <v>0</v>
          </cell>
          <cell r="W2944">
            <v>8.82</v>
          </cell>
          <cell r="X2944">
            <v>8.82</v>
          </cell>
          <cell r="Y2944">
            <v>1.25</v>
          </cell>
          <cell r="AB2944">
            <v>18.23</v>
          </cell>
          <cell r="AC2944">
            <v>0.22</v>
          </cell>
          <cell r="AD2944">
            <v>11.99</v>
          </cell>
          <cell r="AF2944">
            <v>0.87</v>
          </cell>
          <cell r="AG2944">
            <v>0.01</v>
          </cell>
          <cell r="AJ2944">
            <v>101.56</v>
          </cell>
          <cell r="AK2944">
            <v>1.873193458</v>
          </cell>
          <cell r="AL2944">
            <v>0.32988325400000001</v>
          </cell>
          <cell r="AM2944">
            <v>0.12680654199999999</v>
          </cell>
          <cell r="AN2944">
            <v>0.20307671199999999</v>
          </cell>
          <cell r="AO2944">
            <v>0</v>
          </cell>
          <cell r="AP2944">
            <v>0.26394288700000001</v>
          </cell>
          <cell r="AQ2944">
            <v>0.26394288700000001</v>
          </cell>
          <cell r="AR2944">
            <v>3.3638094E-2</v>
          </cell>
          <cell r="AS2944">
            <v>0</v>
          </cell>
          <cell r="AT2944">
            <v>0.97215227199999998</v>
          </cell>
          <cell r="AU2944">
            <v>6.6680619999999998E-3</v>
          </cell>
          <cell r="AV2944">
            <v>0.459705107</v>
          </cell>
          <cell r="AW2944">
            <v>6.0360359000000002E-2</v>
          </cell>
          <cell r="AX2944">
            <v>4.5650699999999998E-4</v>
          </cell>
          <cell r="AY2944">
            <v>27.108446440000002</v>
          </cell>
          <cell r="AZ2944">
            <v>57.327050329999999</v>
          </cell>
          <cell r="BA2944">
            <v>15.56450323</v>
          </cell>
          <cell r="BB2944">
            <v>28.736149040000001</v>
          </cell>
          <cell r="BC2944">
            <v>52.525054570000002</v>
          </cell>
          <cell r="BD2944">
            <v>18.738796390000001</v>
          </cell>
          <cell r="BE2944">
            <v>0.78647041399999995</v>
          </cell>
          <cell r="BO2944">
            <v>0.99</v>
          </cell>
          <cell r="BP2944">
            <v>51.42</v>
          </cell>
          <cell r="BQ2944">
            <v>3.32</v>
          </cell>
          <cell r="BR2944">
            <v>16.63</v>
          </cell>
          <cell r="BS2944">
            <v>10.8</v>
          </cell>
          <cell r="BT2944">
            <v>0.14000000000000001</v>
          </cell>
          <cell r="BU2944">
            <v>4.8</v>
          </cell>
          <cell r="BV2944">
            <v>7.82</v>
          </cell>
          <cell r="BW2944">
            <v>3.21</v>
          </cell>
          <cell r="BX2944">
            <v>0.87</v>
          </cell>
          <cell r="CR2944">
            <v>99.01</v>
          </cell>
          <cell r="CT2944">
            <v>51.934148065851936</v>
          </cell>
          <cell r="CU2944">
            <v>3.3531966468033532</v>
          </cell>
          <cell r="CV2944">
            <v>16.796283203716797</v>
          </cell>
          <cell r="CW2944">
            <v>10.907989092010908</v>
          </cell>
          <cell r="CX2944">
            <v>0.14139985860014143</v>
          </cell>
          <cell r="CY2944">
            <v>4.8479951520048479</v>
          </cell>
          <cell r="CZ2944">
            <v>7.898192101807898</v>
          </cell>
          <cell r="DA2944">
            <v>3.242096757903242</v>
          </cell>
          <cell r="DB2944">
            <v>0.87869912130087868</v>
          </cell>
          <cell r="DC2944">
            <v>0</v>
          </cell>
          <cell r="DD2944">
            <v>0</v>
          </cell>
          <cell r="DE2944">
            <v>0.30769230769230771</v>
          </cell>
          <cell r="DF2944">
            <v>0.66290339078770188</v>
          </cell>
          <cell r="DH2944">
            <v>0.27102803738317754</v>
          </cell>
          <cell r="DL2944">
            <v>0.41599999999999998</v>
          </cell>
          <cell r="DQ2944">
            <v>0.40899999999999997</v>
          </cell>
          <cell r="DR2944">
            <v>0.46300000000000002</v>
          </cell>
          <cell r="DU2944">
            <v>0.60799999999999998</v>
          </cell>
          <cell r="DW2944">
            <v>0.57299999999999995</v>
          </cell>
          <cell r="DX2944">
            <v>0.70699999999999996</v>
          </cell>
          <cell r="EA2944">
            <v>0.37650602409638556</v>
          </cell>
          <cell r="EB2944">
            <v>0.59</v>
          </cell>
          <cell r="EC2944">
            <v>0.83499999999999996</v>
          </cell>
          <cell r="EE2944">
            <v>0.92200000000000004</v>
          </cell>
          <cell r="EH2944">
            <v>0.94399999999999995</v>
          </cell>
          <cell r="EJ2944">
            <v>0.91200000000000003</v>
          </cell>
          <cell r="EK2944">
            <v>0.85899999999999999</v>
          </cell>
        </row>
        <row r="2945">
          <cell r="D2945" t="str">
            <v>s1</v>
          </cell>
          <cell r="E2945" t="str">
            <v>Shimizu 1980 geochemical Journal 14 p 185-202</v>
          </cell>
          <cell r="F2945" t="str">
            <v>DA20-77</v>
          </cell>
          <cell r="J2945">
            <v>1210</v>
          </cell>
          <cell r="K2945">
            <v>1483</v>
          </cell>
          <cell r="L2945">
            <v>6.7430883344571813</v>
          </cell>
          <cell r="M2945">
            <v>2</v>
          </cell>
          <cell r="O2945">
            <v>0.22189529129903107</v>
          </cell>
          <cell r="P2945">
            <v>0.77704692885925208</v>
          </cell>
          <cell r="Q2945">
            <v>0.10888823792037662</v>
          </cell>
          <cell r="R2945">
            <v>24.745723445418999</v>
          </cell>
          <cell r="T2945">
            <v>48.76</v>
          </cell>
          <cell r="U2945">
            <v>11.76</v>
          </cell>
          <cell r="V2945">
            <v>0</v>
          </cell>
          <cell r="W2945">
            <v>8.6</v>
          </cell>
          <cell r="X2945">
            <v>8.6</v>
          </cell>
          <cell r="Y2945">
            <v>1.42</v>
          </cell>
          <cell r="AB2945">
            <v>16.82</v>
          </cell>
          <cell r="AC2945">
            <v>0.14000000000000001</v>
          </cell>
          <cell r="AD2945">
            <v>9.9</v>
          </cell>
          <cell r="AF2945">
            <v>1.54</v>
          </cell>
          <cell r="AG2945">
            <v>0.02</v>
          </cell>
          <cell r="AJ2945">
            <v>98.96</v>
          </cell>
          <cell r="AK2945">
            <v>1.7781047087009689</v>
          </cell>
          <cell r="AL2945">
            <v>0.50557841874327658</v>
          </cell>
          <cell r="AM2945">
            <v>0.22189529129903107</v>
          </cell>
          <cell r="AN2945">
            <v>0.28368312744424551</v>
          </cell>
          <cell r="AO2945">
            <v>0</v>
          </cell>
          <cell r="AP2945">
            <v>0.26228141492428642</v>
          </cell>
          <cell r="AQ2945">
            <v>0.26228141492428642</v>
          </cell>
          <cell r="AR2945">
            <v>3.8943717321768732E-2</v>
          </cell>
          <cell r="AS2945">
            <v>0</v>
          </cell>
          <cell r="AT2945">
            <v>0.91411599275578481</v>
          </cell>
          <cell r="AU2945">
            <v>4.3244680285393442E-3</v>
          </cell>
          <cell r="AV2945">
            <v>0.38683256613655914</v>
          </cell>
          <cell r="AW2945">
            <v>0.10888823792037662</v>
          </cell>
          <cell r="AX2945">
            <v>9.3047546843973638E-4</v>
          </cell>
          <cell r="AY2945">
            <v>24.745723445418999</v>
          </cell>
          <cell r="AZ2945">
            <v>58.476104480261988</v>
          </cell>
          <cell r="BA2945">
            <v>16.778172074319023</v>
          </cell>
          <cell r="BB2945">
            <v>26.229092135633003</v>
          </cell>
          <cell r="BC2945">
            <v>53.572820879776742</v>
          </cell>
          <cell r="BD2945">
            <v>20.198086984590251</v>
          </cell>
          <cell r="BE2945">
            <v>0.77704692885925208</v>
          </cell>
          <cell r="BO2945">
            <v>2.68</v>
          </cell>
          <cell r="BP2945">
            <v>49.22</v>
          </cell>
          <cell r="BQ2945">
            <v>2.98</v>
          </cell>
          <cell r="BR2945">
            <v>18.29</v>
          </cell>
          <cell r="BS2945">
            <v>9.36</v>
          </cell>
          <cell r="BT2945">
            <v>7.0000000000000007E-2</v>
          </cell>
          <cell r="BU2945">
            <v>4.0599999999999996</v>
          </cell>
          <cell r="BV2945">
            <v>4.54</v>
          </cell>
          <cell r="BW2945">
            <v>5.35</v>
          </cell>
          <cell r="BX2945">
            <v>3.45</v>
          </cell>
          <cell r="CR2945">
            <v>97.32</v>
          </cell>
          <cell r="CT2945">
            <v>50.575421290587755</v>
          </cell>
          <cell r="CU2945">
            <v>3.0620632963419649</v>
          </cell>
          <cell r="CV2945">
            <v>18.793670365803536</v>
          </cell>
          <cell r="CW2945">
            <v>9.6177558569667081</v>
          </cell>
          <cell r="CX2945">
            <v>7.1927661323468978E-2</v>
          </cell>
          <cell r="CY2945">
            <v>4.1718043567612</v>
          </cell>
          <cell r="CZ2945">
            <v>4.6650226058364161</v>
          </cell>
          <cell r="DA2945">
            <v>5.4973284011508428</v>
          </cell>
          <cell r="DB2945">
            <v>3.5450061652281137</v>
          </cell>
          <cell r="DC2945">
            <v>0</v>
          </cell>
          <cell r="DD2945">
            <v>0</v>
          </cell>
          <cell r="DE2945">
            <v>0.30253353204172873</v>
          </cell>
          <cell r="DF2945">
            <v>0.56203376966231755</v>
          </cell>
          <cell r="DH2945">
            <v>0.28785046728971964</v>
          </cell>
          <cell r="DL2945">
            <v>0.29099999999999998</v>
          </cell>
          <cell r="DQ2945">
            <v>0.33200000000000002</v>
          </cell>
          <cell r="DR2945">
            <v>0.378</v>
          </cell>
          <cell r="DU2945">
            <v>0.35099999999999998</v>
          </cell>
          <cell r="DW2945">
            <v>0.504</v>
          </cell>
          <cell r="DX2945">
            <v>0.66800000000000004</v>
          </cell>
          <cell r="EA2945">
            <v>0.47651006711409394</v>
          </cell>
          <cell r="EB2945">
            <v>0.52100000000000002</v>
          </cell>
          <cell r="EC2945">
            <v>0.81799999999999995</v>
          </cell>
          <cell r="EE2945">
            <v>0.96</v>
          </cell>
          <cell r="EH2945">
            <v>0.96399999999999997</v>
          </cell>
          <cell r="EJ2945">
            <v>0.84399999999999997</v>
          </cell>
          <cell r="EK2945">
            <v>0.79400000000000004</v>
          </cell>
        </row>
        <row r="2946">
          <cell r="D2946" t="str">
            <v>s1</v>
          </cell>
          <cell r="E2946" t="str">
            <v>Shimizu 1980 geochemical Journal 14 p 185-202</v>
          </cell>
          <cell r="F2946" t="str">
            <v>DA20-62</v>
          </cell>
          <cell r="J2946">
            <v>1230</v>
          </cell>
          <cell r="K2946">
            <v>1503</v>
          </cell>
          <cell r="L2946">
            <v>6.6533599467731204</v>
          </cell>
          <cell r="M2946">
            <v>2</v>
          </cell>
          <cell r="O2946">
            <v>0.19493873006309848</v>
          </cell>
          <cell r="P2946">
            <v>0.80737928907005374</v>
          </cell>
          <cell r="Q2946">
            <v>9.4174650583283281E-2</v>
          </cell>
          <cell r="R2946">
            <v>25.07511244900827</v>
          </cell>
          <cell r="T2946">
            <v>49.8</v>
          </cell>
          <cell r="U2946">
            <v>10.57</v>
          </cell>
          <cell r="V2946">
            <v>0</v>
          </cell>
          <cell r="W2946">
            <v>7.61</v>
          </cell>
          <cell r="X2946">
            <v>7.61</v>
          </cell>
          <cell r="Y2946">
            <v>1.65</v>
          </cell>
          <cell r="AB2946">
            <v>17.899999999999999</v>
          </cell>
          <cell r="AC2946">
            <v>0.17</v>
          </cell>
          <cell r="AD2946">
            <v>10.32</v>
          </cell>
          <cell r="AF2946">
            <v>1.34</v>
          </cell>
          <cell r="AG2946">
            <v>0.01</v>
          </cell>
          <cell r="AJ2946">
            <v>99.37</v>
          </cell>
          <cell r="AK2946">
            <v>1.8050612699369015</v>
          </cell>
          <cell r="AL2946">
            <v>0.45167407403995979</v>
          </cell>
          <cell r="AM2946">
            <v>0.19493873006309848</v>
          </cell>
          <cell r="AN2946">
            <v>0.25673534397686132</v>
          </cell>
          <cell r="AO2946">
            <v>0</v>
          </cell>
          <cell r="AP2946">
            <v>0.23068677278829144</v>
          </cell>
          <cell r="AQ2946">
            <v>0.23068677278829144</v>
          </cell>
          <cell r="AR2946">
            <v>4.4978189936803248E-2</v>
          </cell>
          <cell r="AS2946">
            <v>0</v>
          </cell>
          <cell r="AT2946">
            <v>0.96693508040998355</v>
          </cell>
          <cell r="AU2946">
            <v>5.2194236180092331E-3</v>
          </cell>
          <cell r="AV2946">
            <v>0.40080811092173507</v>
          </cell>
          <cell r="AW2946">
            <v>9.4174650583283281E-2</v>
          </cell>
          <cell r="AX2946">
            <v>4.6242776503256519E-4</v>
          </cell>
          <cell r="AY2946">
            <v>25.07511244900827</v>
          </cell>
          <cell r="AZ2946">
            <v>60.492802444573428</v>
          </cell>
          <cell r="BA2946">
            <v>14.432085106418308</v>
          </cell>
          <cell r="BB2946">
            <v>26.746074634603971</v>
          </cell>
          <cell r="BC2946">
            <v>55.770411007656165</v>
          </cell>
          <cell r="BD2946">
            <v>17.483514357739875</v>
          </cell>
          <cell r="BE2946">
            <v>0.80737928907005374</v>
          </cell>
          <cell r="BO2946">
            <v>2.29</v>
          </cell>
          <cell r="BP2946">
            <v>49.48</v>
          </cell>
          <cell r="BQ2946">
            <v>2.91</v>
          </cell>
          <cell r="BR2946">
            <v>17.64</v>
          </cell>
          <cell r="BS2946">
            <v>8.09</v>
          </cell>
          <cell r="BT2946">
            <v>0.1</v>
          </cell>
          <cell r="BU2946">
            <v>6.04</v>
          </cell>
          <cell r="BV2946">
            <v>6.29</v>
          </cell>
          <cell r="BW2946">
            <v>4.6500000000000004</v>
          </cell>
          <cell r="BX2946">
            <v>2.5099999999999998</v>
          </cell>
          <cell r="CR2946">
            <v>97.71</v>
          </cell>
          <cell r="CT2946">
            <v>50.639647937775052</v>
          </cell>
          <cell r="CU2946">
            <v>2.9782007982806262</v>
          </cell>
          <cell r="CV2946">
            <v>18.053423395762973</v>
          </cell>
          <cell r="CW2946">
            <v>8.2796029065602301</v>
          </cell>
          <cell r="CX2946">
            <v>0.10234367004400778</v>
          </cell>
          <cell r="CY2946">
            <v>6.1815576706580702</v>
          </cell>
          <cell r="CZ2946">
            <v>6.4374168457680891</v>
          </cell>
          <cell r="DA2946">
            <v>4.7589806570463624</v>
          </cell>
          <cell r="DB2946">
            <v>2.568826118104595</v>
          </cell>
          <cell r="DC2946">
            <v>0</v>
          </cell>
          <cell r="DD2946">
            <v>0</v>
          </cell>
          <cell r="DE2946">
            <v>0.42745930644019814</v>
          </cell>
          <cell r="DF2946">
            <v>0.64545152854634824</v>
          </cell>
          <cell r="DH2946">
            <v>0.28817204301075267</v>
          </cell>
          <cell r="DL2946">
            <v>0.26700000000000002</v>
          </cell>
          <cell r="DQ2946">
            <v>0.316</v>
          </cell>
          <cell r="DR2946">
            <v>0.35399999999999998</v>
          </cell>
          <cell r="DU2946">
            <v>0.30099999999999999</v>
          </cell>
          <cell r="DW2946">
            <v>0.46800000000000003</v>
          </cell>
          <cell r="DX2946">
            <v>0.61899999999999999</v>
          </cell>
          <cell r="EA2946">
            <v>0.5670103092783505</v>
          </cell>
          <cell r="EB2946">
            <v>0.49</v>
          </cell>
          <cell r="EC2946">
            <v>0.77600000000000002</v>
          </cell>
          <cell r="EE2946">
            <v>0.89100000000000001</v>
          </cell>
          <cell r="EH2946">
            <v>0.92300000000000004</v>
          </cell>
          <cell r="EJ2946">
            <v>0.93</v>
          </cell>
          <cell r="EK2946">
            <v>0.83499999999999996</v>
          </cell>
        </row>
        <row r="2947">
          <cell r="D2947" t="str">
            <v>s1</v>
          </cell>
          <cell r="E2947" t="str">
            <v>Shimizu 1980 geochemical Journal 14 p 185-202</v>
          </cell>
          <cell r="F2947" t="str">
            <v>DH30-73</v>
          </cell>
          <cell r="J2947">
            <v>1320</v>
          </cell>
          <cell r="K2947">
            <v>1593</v>
          </cell>
          <cell r="L2947">
            <v>6.2774639045825484</v>
          </cell>
          <cell r="M2947">
            <v>3</v>
          </cell>
          <cell r="O2947">
            <v>0.14962958865479914</v>
          </cell>
          <cell r="P2947">
            <v>0.78536879078480382</v>
          </cell>
          <cell r="Q2947">
            <v>0.16453849107895169</v>
          </cell>
          <cell r="R2947">
            <v>26.24047581090656</v>
          </cell>
          <cell r="T2947">
            <v>51.46</v>
          </cell>
          <cell r="U2947">
            <v>12.13</v>
          </cell>
          <cell r="V2947">
            <v>0</v>
          </cell>
          <cell r="W2947">
            <v>7.49</v>
          </cell>
          <cell r="X2947">
            <v>7.49</v>
          </cell>
          <cell r="Y2947">
            <v>1.52</v>
          </cell>
          <cell r="AB2947">
            <v>15.38</v>
          </cell>
          <cell r="AC2947">
            <v>0.2</v>
          </cell>
          <cell r="AD2947">
            <v>9.69</v>
          </cell>
          <cell r="AF2947">
            <v>2.36</v>
          </cell>
          <cell r="AG2947">
            <v>0.02</v>
          </cell>
          <cell r="AJ2947">
            <v>100.25</v>
          </cell>
          <cell r="AK2947">
            <v>1.8503704113452009</v>
          </cell>
          <cell r="AL2947">
            <v>0.51420614762877404</v>
          </cell>
          <cell r="AM2947">
            <v>0.14962958865479914</v>
          </cell>
          <cell r="AN2947">
            <v>0.3645765589739749</v>
          </cell>
          <cell r="AO2947">
            <v>0</v>
          </cell>
          <cell r="AP2947">
            <v>0.2252403235550651</v>
          </cell>
          <cell r="AQ2947">
            <v>0.2252403235550651</v>
          </cell>
          <cell r="AR2947">
            <v>4.1104361453311575E-2</v>
          </cell>
          <cell r="AS2947">
            <v>0</v>
          </cell>
          <cell r="AT2947">
            <v>0.82418918102938621</v>
          </cell>
          <cell r="AU2947">
            <v>6.0915793927403348E-3</v>
          </cell>
          <cell r="AV2947">
            <v>0.37334201695368074</v>
          </cell>
          <cell r="AW2947">
            <v>0.16453849107895169</v>
          </cell>
          <cell r="AX2947">
            <v>9.1748756288959521E-4</v>
          </cell>
          <cell r="AY2947">
            <v>26.24047581090656</v>
          </cell>
          <cell r="AZ2947">
            <v>57.928428321250799</v>
          </cell>
          <cell r="BA2947">
            <v>15.831095867842642</v>
          </cell>
          <cell r="BB2947">
            <v>27.82945364540107</v>
          </cell>
          <cell r="BC2947">
            <v>53.101611117922886</v>
          </cell>
          <cell r="BD2947">
            <v>19.068935236676033</v>
          </cell>
          <cell r="BE2947">
            <v>0.78536879078480382</v>
          </cell>
          <cell r="BO2947">
            <v>3.22</v>
          </cell>
          <cell r="BP2947">
            <v>53.22</v>
          </cell>
          <cell r="BQ2947">
            <v>3.26</v>
          </cell>
          <cell r="BR2947">
            <v>16.23</v>
          </cell>
          <cell r="BS2947">
            <v>7.72</v>
          </cell>
          <cell r="BT2947">
            <v>0.14000000000000001</v>
          </cell>
          <cell r="BU2947">
            <v>3.79</v>
          </cell>
          <cell r="BV2947">
            <v>4.4000000000000004</v>
          </cell>
          <cell r="BW2947">
            <v>4.8099999999999996</v>
          </cell>
          <cell r="BX2947">
            <v>3.21</v>
          </cell>
          <cell r="CR2947">
            <v>96.78</v>
          </cell>
          <cell r="CT2947">
            <v>54.99070055796652</v>
          </cell>
          <cell r="CU2947">
            <v>3.3684645587931392</v>
          </cell>
          <cell r="CV2947">
            <v>16.769993800371978</v>
          </cell>
          <cell r="CW2947">
            <v>7.9768547220500103</v>
          </cell>
          <cell r="CX2947">
            <v>0.14465798718743544</v>
          </cell>
          <cell r="CY2947">
            <v>3.9160983674312875</v>
          </cell>
          <cell r="CZ2947">
            <v>4.5463938830336854</v>
          </cell>
          <cell r="DA2947">
            <v>4.9700351312254591</v>
          </cell>
          <cell r="DB2947">
            <v>3.3168009919404837</v>
          </cell>
          <cell r="DC2947">
            <v>0</v>
          </cell>
          <cell r="DD2947">
            <v>0</v>
          </cell>
          <cell r="DE2947">
            <v>0.32927888792354476</v>
          </cell>
          <cell r="DF2947">
            <v>0.52478828368789898</v>
          </cell>
          <cell r="DH2947">
            <v>0.49064449064449067</v>
          </cell>
          <cell r="DL2947">
            <v>0.28199999999999997</v>
          </cell>
          <cell r="DQ2947">
            <v>0.35499999999999998</v>
          </cell>
          <cell r="DR2947">
            <v>0.38700000000000001</v>
          </cell>
          <cell r="DU2947">
            <v>0.34799999999999998</v>
          </cell>
          <cell r="DW2947">
            <v>0.497</v>
          </cell>
          <cell r="DX2947">
            <v>0.64100000000000001</v>
          </cell>
          <cell r="EA2947">
            <v>0.46625766871165647</v>
          </cell>
          <cell r="EB2947">
            <v>0.51200000000000001</v>
          </cell>
          <cell r="EC2947">
            <v>0.79500000000000004</v>
          </cell>
          <cell r="EE2947">
            <v>0.94</v>
          </cell>
          <cell r="EH2947">
            <v>0.99199999999999999</v>
          </cell>
          <cell r="EJ2947">
            <v>0.99</v>
          </cell>
          <cell r="EK2947">
            <v>0.96799999999999997</v>
          </cell>
        </row>
        <row r="2948">
          <cell r="D2948" t="str">
            <v>s1</v>
          </cell>
          <cell r="E2948" t="str">
            <v>Shimizu 1980 geochemical Journal 14 p 185-202</v>
          </cell>
          <cell r="F2948" t="str">
            <v>DH30-56</v>
          </cell>
          <cell r="J2948">
            <v>1350</v>
          </cell>
          <cell r="K2948">
            <v>1623</v>
          </cell>
          <cell r="L2948">
            <v>6.1614294516327792</v>
          </cell>
          <cell r="M2948">
            <v>3</v>
          </cell>
          <cell r="O2948">
            <v>0.12709380659159408</v>
          </cell>
          <cell r="P2948">
            <v>0.86185721803563042</v>
          </cell>
          <cell r="Q2948">
            <v>0.17834372780834423</v>
          </cell>
          <cell r="R2948">
            <v>28.017410541012463</v>
          </cell>
          <cell r="T2948">
            <v>51.72</v>
          </cell>
          <cell r="U2948">
            <v>11.29</v>
          </cell>
          <cell r="V2948">
            <v>0</v>
          </cell>
          <cell r="W2948">
            <v>4.67</v>
          </cell>
          <cell r="X2948">
            <v>4.67</v>
          </cell>
          <cell r="Y2948">
            <v>1.48</v>
          </cell>
          <cell r="AB2948">
            <v>16.350000000000001</v>
          </cell>
          <cell r="AC2948">
            <v>0.12</v>
          </cell>
          <cell r="AD2948">
            <v>10.27</v>
          </cell>
          <cell r="AF2948">
            <v>2.54</v>
          </cell>
          <cell r="AG2948">
            <v>0.01</v>
          </cell>
          <cell r="AJ2948">
            <v>98.45</v>
          </cell>
          <cell r="AK2948">
            <v>1.8729061934084059</v>
          </cell>
          <cell r="AL2948">
            <v>0.48199110322313871</v>
          </cell>
          <cell r="AM2948">
            <v>0.12709380659159408</v>
          </cell>
          <cell r="AN2948">
            <v>0.35489729663154462</v>
          </cell>
          <cell r="AO2948">
            <v>0</v>
          </cell>
          <cell r="AP2948">
            <v>0.14143269655140142</v>
          </cell>
          <cell r="AQ2948">
            <v>0.14143269655140142</v>
          </cell>
          <cell r="AR2948">
            <v>4.0306459321161413E-2</v>
          </cell>
          <cell r="AS2948">
            <v>0</v>
          </cell>
          <cell r="AT2948">
            <v>0.8823826236575143</v>
          </cell>
          <cell r="AU2948">
            <v>3.6808640340456698E-3</v>
          </cell>
          <cell r="AV2948">
            <v>0.39849433536722867</v>
          </cell>
          <cell r="AW2948">
            <v>0.17834372780834423</v>
          </cell>
          <cell r="AX2948">
            <v>4.6199662876008458E-4</v>
          </cell>
          <cell r="AY2948">
            <v>28.017410541012463</v>
          </cell>
          <cell r="AZ2948">
            <v>62.038714298123899</v>
          </cell>
          <cell r="BA2948">
            <v>9.9438751608636409</v>
          </cell>
          <cell r="BB2948">
            <v>30.147804974664588</v>
          </cell>
          <cell r="BC2948">
            <v>57.699688665897838</v>
          </cell>
          <cell r="BD2948">
            <v>12.152506359437568</v>
          </cell>
          <cell r="BE2948">
            <v>0.86185721803563042</v>
          </cell>
          <cell r="BO2948">
            <v>3.62</v>
          </cell>
          <cell r="BP2948">
            <v>52.04</v>
          </cell>
          <cell r="BQ2948">
            <v>2.63</v>
          </cell>
          <cell r="BR2948">
            <v>17.510000000000002</v>
          </cell>
          <cell r="BS2948">
            <v>3.94</v>
          </cell>
          <cell r="BT2948">
            <v>0.06</v>
          </cell>
          <cell r="BU2948">
            <v>7.22</v>
          </cell>
          <cell r="BV2948">
            <v>6.28</v>
          </cell>
          <cell r="BW2948">
            <v>4.2</v>
          </cell>
          <cell r="BX2948">
            <v>2.5</v>
          </cell>
          <cell r="CR2948">
            <v>96.38</v>
          </cell>
          <cell r="CT2948">
            <v>53.994604689769659</v>
          </cell>
          <cell r="CU2948">
            <v>2.728781904959535</v>
          </cell>
          <cell r="CV2948">
            <v>18.167669641004359</v>
          </cell>
          <cell r="CW2948">
            <v>4.0879850591409008</v>
          </cell>
          <cell r="CX2948">
            <v>6.2253579580825898E-2</v>
          </cell>
          <cell r="CY2948">
            <v>7.4911807428927162</v>
          </cell>
          <cell r="CZ2948">
            <v>6.5158746627931103</v>
          </cell>
          <cell r="DA2948">
            <v>4.3577505706578128</v>
          </cell>
          <cell r="DB2948">
            <v>2.593899149201079</v>
          </cell>
          <cell r="DC2948">
            <v>0</v>
          </cell>
          <cell r="DD2948">
            <v>0</v>
          </cell>
          <cell r="DE2948">
            <v>0.64695340501792109</v>
          </cell>
          <cell r="DF2948">
            <v>0.55407813797883365</v>
          </cell>
          <cell r="DH2948">
            <v>0.60476190476190472</v>
          </cell>
          <cell r="DL2948">
            <v>0.25</v>
          </cell>
          <cell r="DQ2948">
            <v>0.28799999999999998</v>
          </cell>
          <cell r="DR2948">
            <v>0.30299999999999999</v>
          </cell>
          <cell r="DU2948">
            <v>0.29599999999999999</v>
          </cell>
          <cell r="DW2948">
            <v>0.379</v>
          </cell>
          <cell r="DX2948">
            <v>0.47599999999999998</v>
          </cell>
          <cell r="EA2948">
            <v>0.56273764258555137</v>
          </cell>
          <cell r="EB2948">
            <v>0.35399999999999998</v>
          </cell>
          <cell r="EC2948">
            <v>0.56100000000000005</v>
          </cell>
          <cell r="EE2948">
            <v>0.66300000000000003</v>
          </cell>
          <cell r="EH2948">
            <v>0.70599999999999996</v>
          </cell>
          <cell r="EJ2948">
            <v>0.71899999999999997</v>
          </cell>
          <cell r="EK2948">
            <v>0.71899999999999997</v>
          </cell>
        </row>
        <row r="2949">
          <cell r="D2949" t="str">
            <v>s1</v>
          </cell>
          <cell r="E2949" t="str">
            <v>Shimizu 1980 geochemical Journal 14 p 185-202</v>
          </cell>
          <cell r="F2949" t="str">
            <v>DH30-54</v>
          </cell>
          <cell r="J2949">
            <v>1400</v>
          </cell>
          <cell r="K2949">
            <v>1673</v>
          </cell>
          <cell r="L2949">
            <v>5.9772863120143453</v>
          </cell>
          <cell r="M2949">
            <v>3</v>
          </cell>
          <cell r="O2949">
            <v>0.15771062849946427</v>
          </cell>
          <cell r="P2949">
            <v>0.80597864359044913</v>
          </cell>
          <cell r="Q2949">
            <v>0.17835957940432945</v>
          </cell>
          <cell r="R2949">
            <v>33.786551273053924</v>
          </cell>
          <cell r="T2949">
            <v>50.87</v>
          </cell>
          <cell r="U2949">
            <v>12.05</v>
          </cell>
          <cell r="V2949">
            <v>0</v>
          </cell>
          <cell r="W2949">
            <v>6.07</v>
          </cell>
          <cell r="X2949">
            <v>6.07</v>
          </cell>
          <cell r="Y2949">
            <v>1.06</v>
          </cell>
          <cell r="AB2949">
            <v>14.15</v>
          </cell>
          <cell r="AC2949">
            <v>0.1</v>
          </cell>
          <cell r="AD2949">
            <v>12.46</v>
          </cell>
          <cell r="AF2949">
            <v>2.54</v>
          </cell>
          <cell r="AG2949">
            <v>0.04</v>
          </cell>
          <cell r="AJ2949">
            <v>99.34</v>
          </cell>
          <cell r="AK2949">
            <v>1.8422893715005357</v>
          </cell>
          <cell r="AL2949">
            <v>0.51448264140324074</v>
          </cell>
          <cell r="AM2949">
            <v>0.15771062849946427</v>
          </cell>
          <cell r="AN2949">
            <v>0.35677201290377647</v>
          </cell>
          <cell r="AO2949">
            <v>0</v>
          </cell>
          <cell r="AP2949">
            <v>0.18384855956848981</v>
          </cell>
          <cell r="AQ2949">
            <v>0.18384855956848981</v>
          </cell>
          <cell r="AR2949">
            <v>2.8870705649969689E-2</v>
          </cell>
          <cell r="AS2949">
            <v>0</v>
          </cell>
          <cell r="AT2949">
            <v>0.76372011519333494</v>
          </cell>
          <cell r="AU2949">
            <v>3.067659331341099E-3</v>
          </cell>
          <cell r="AV2949">
            <v>0.48351321718047541</v>
          </cell>
          <cell r="AW2949">
            <v>0.17835957940432945</v>
          </cell>
          <cell r="AX2949">
            <v>1.8481507682831216E-3</v>
          </cell>
          <cell r="AY2949">
            <v>33.786551273053924</v>
          </cell>
          <cell r="AZ2949">
            <v>53.366625592389745</v>
          </cell>
          <cell r="BA2949">
            <v>12.846823134556326</v>
          </cell>
          <cell r="BB2949">
            <v>35.751429197849703</v>
          </cell>
          <cell r="BC2949">
            <v>48.809264637165782</v>
          </cell>
          <cell r="BD2949">
            <v>15.439306164984504</v>
          </cell>
          <cell r="BE2949">
            <v>0.80597864359044913</v>
          </cell>
          <cell r="BO2949">
            <v>3.43</v>
          </cell>
          <cell r="BP2949">
            <v>49.82</v>
          </cell>
          <cell r="BQ2949">
            <v>2.5099999999999998</v>
          </cell>
          <cell r="BR2949">
            <v>15.02</v>
          </cell>
          <cell r="BS2949">
            <v>7.22</v>
          </cell>
          <cell r="BT2949">
            <v>0.09</v>
          </cell>
          <cell r="BU2949">
            <v>8.39</v>
          </cell>
          <cell r="BV2949">
            <v>7.41</v>
          </cell>
          <cell r="BW2949">
            <v>4.1500000000000004</v>
          </cell>
          <cell r="BX2949">
            <v>1.96</v>
          </cell>
          <cell r="CR2949">
            <v>96.57</v>
          </cell>
          <cell r="CT2949">
            <v>51.589520555037794</v>
          </cell>
          <cell r="CU2949">
            <v>2.5991508750129437</v>
          </cell>
          <cell r="CV2949">
            <v>15.55348451900176</v>
          </cell>
          <cell r="CW2949">
            <v>7.4764419592005797</v>
          </cell>
          <cell r="CX2949">
            <v>9.3196644920782848E-2</v>
          </cell>
          <cell r="CY2949">
            <v>8.6879983431707561</v>
          </cell>
          <cell r="CZ2949">
            <v>7.673190431811121</v>
          </cell>
          <cell r="DA2949">
            <v>4.2974008491249878</v>
          </cell>
          <cell r="DB2949">
            <v>2.0296158227192711</v>
          </cell>
          <cell r="DC2949">
            <v>0</v>
          </cell>
          <cell r="DD2949">
            <v>0</v>
          </cell>
          <cell r="DE2949">
            <v>0.53747597693786031</v>
          </cell>
          <cell r="DF2949">
            <v>0.79237092999305692</v>
          </cell>
          <cell r="DH2949">
            <v>0.61204819277108424</v>
          </cell>
          <cell r="DJ2949">
            <v>2.0408163265306124E-2</v>
          </cell>
          <cell r="EA2949">
            <v>0.42231075697211162</v>
          </cell>
        </row>
        <row r="2950">
          <cell r="D2950" t="str">
            <v>s1</v>
          </cell>
          <cell r="E2950" t="str">
            <v>Shimizu 1980 geochemical Journal 14 p 185-202</v>
          </cell>
          <cell r="F2950" t="str">
            <v>DA20-60</v>
          </cell>
          <cell r="J2950">
            <v>1260</v>
          </cell>
          <cell r="K2950">
            <v>1533</v>
          </cell>
          <cell r="L2950">
            <v>6.5231572080887146</v>
          </cell>
          <cell r="M2950">
            <v>2</v>
          </cell>
          <cell r="O2950">
            <v>0.21704711463084014</v>
          </cell>
          <cell r="P2950">
            <v>0.77028084049259449</v>
          </cell>
          <cell r="Q2950">
            <v>0.10918513236756117</v>
          </cell>
          <cell r="R2950">
            <v>34.280067334748708</v>
          </cell>
          <cell r="T2950">
            <v>48.76</v>
          </cell>
          <cell r="U2950">
            <v>10.71</v>
          </cell>
          <cell r="V2950">
            <v>0</v>
          </cell>
          <cell r="W2950">
            <v>7.86</v>
          </cell>
          <cell r="X2950">
            <v>7.86</v>
          </cell>
          <cell r="Y2950">
            <v>1.7</v>
          </cell>
          <cell r="AB2950">
            <v>14.79</v>
          </cell>
          <cell r="AC2950">
            <v>0.19</v>
          </cell>
          <cell r="AD2950">
            <v>13.93</v>
          </cell>
          <cell r="AF2950">
            <v>1.54</v>
          </cell>
          <cell r="AG2950">
            <v>0.03</v>
          </cell>
          <cell r="AJ2950">
            <v>99.51</v>
          </cell>
          <cell r="AK2950">
            <v>1.7829528853691599</v>
          </cell>
          <cell r="AL2950">
            <v>0.46169291641435473</v>
          </cell>
          <cell r="AM2950">
            <v>0.21704711463084014</v>
          </cell>
          <cell r="AN2950">
            <v>0.24464580178351458</v>
          </cell>
          <cell r="AO2950">
            <v>0</v>
          </cell>
          <cell r="AP2950">
            <v>0.24036661512003066</v>
          </cell>
          <cell r="AQ2950">
            <v>0.24036661512003066</v>
          </cell>
          <cell r="AR2950">
            <v>4.674988169664393E-2</v>
          </cell>
          <cell r="AS2950">
            <v>0</v>
          </cell>
          <cell r="AT2950">
            <v>0.80598326547093491</v>
          </cell>
          <cell r="AU2950">
            <v>5.8849230836062914E-3</v>
          </cell>
          <cell r="AV2950">
            <v>0.54578486172627938</v>
          </cell>
          <cell r="AW2950">
            <v>0.10918513236756117</v>
          </cell>
          <cell r="AX2950">
            <v>1.399518751428194E-3</v>
          </cell>
          <cell r="AY2950">
            <v>34.280067334748708</v>
          </cell>
          <cell r="AZ2950">
            <v>50.622804970506486</v>
          </cell>
          <cell r="BA2950">
            <v>15.097127694744806</v>
          </cell>
          <cell r="BB2950">
            <v>36.015370482758613</v>
          </cell>
          <cell r="BC2950">
            <v>45.970095233021084</v>
          </cell>
          <cell r="BD2950">
            <v>18.014534284220289</v>
          </cell>
          <cell r="BE2950">
            <v>0.77028084049259449</v>
          </cell>
          <cell r="BO2950">
            <v>1.66</v>
          </cell>
          <cell r="BP2950">
            <v>49.2</v>
          </cell>
          <cell r="BQ2950">
            <v>2.86</v>
          </cell>
          <cell r="BR2950">
            <v>18.399999999999999</v>
          </cell>
          <cell r="BS2950">
            <v>9.1</v>
          </cell>
          <cell r="BT2950">
            <v>0.12</v>
          </cell>
          <cell r="BU2950">
            <v>5.0999999999999996</v>
          </cell>
          <cell r="BV2950">
            <v>5.98</v>
          </cell>
          <cell r="BW2950">
            <v>4.96</v>
          </cell>
          <cell r="BX2950">
            <v>2.62</v>
          </cell>
          <cell r="CR2950">
            <v>98.34</v>
          </cell>
          <cell r="CT2950">
            <v>50.030506406345332</v>
          </cell>
          <cell r="CU2950">
            <v>2.9082774049217002</v>
          </cell>
          <cell r="CV2950">
            <v>18.710595891803944</v>
          </cell>
          <cell r="CW2950">
            <v>9.2536099247508634</v>
          </cell>
          <cell r="CX2950">
            <v>0.12202562538133008</v>
          </cell>
          <cell r="CY2950">
            <v>5.1860890787065275</v>
          </cell>
          <cell r="CZ2950">
            <v>6.0809436648362825</v>
          </cell>
          <cell r="DA2950">
            <v>5.0437258490949768</v>
          </cell>
          <cell r="DB2950">
            <v>2.66422615415904</v>
          </cell>
          <cell r="DC2950">
            <v>0</v>
          </cell>
          <cell r="DD2950">
            <v>0</v>
          </cell>
          <cell r="DE2950">
            <v>0.35915492957746475</v>
          </cell>
          <cell r="DF2950">
            <v>0.61095603699365708</v>
          </cell>
          <cell r="DH2950">
            <v>0.31048387096774194</v>
          </cell>
          <cell r="DJ2950">
            <v>1.1450381679389311E-2</v>
          </cell>
          <cell r="DL2950">
            <v>0.25800000000000001</v>
          </cell>
          <cell r="DQ2950">
            <v>0.316</v>
          </cell>
          <cell r="DR2950">
            <v>0.35</v>
          </cell>
          <cell r="DU2950">
            <v>0.29199999999999998</v>
          </cell>
          <cell r="DW2950">
            <v>0.46400000000000002</v>
          </cell>
          <cell r="DX2950">
            <v>0.59899999999999998</v>
          </cell>
          <cell r="EA2950">
            <v>0.59440559440559437</v>
          </cell>
          <cell r="EB2950">
            <v>0.55900000000000005</v>
          </cell>
          <cell r="EC2950">
            <v>0.73099999999999998</v>
          </cell>
          <cell r="EE2950">
            <v>0.85199999999999998</v>
          </cell>
          <cell r="EH2950">
            <v>0.873</v>
          </cell>
          <cell r="EJ2950">
            <v>0.86799999999999999</v>
          </cell>
          <cell r="EK2950">
            <v>0.89</v>
          </cell>
        </row>
        <row r="2951">
          <cell r="D2951" t="str">
            <v>s1</v>
          </cell>
          <cell r="E2951" t="str">
            <v>Shimizu 1980 geochemical Journal 14 p 185-202</v>
          </cell>
          <cell r="F2951" t="str">
            <v>DH30-72</v>
          </cell>
          <cell r="J2951">
            <v>1430</v>
          </cell>
          <cell r="K2951">
            <v>1703</v>
          </cell>
          <cell r="L2951">
            <v>5.8719906048150321</v>
          </cell>
          <cell r="M2951">
            <v>3</v>
          </cell>
          <cell r="O2951">
            <v>0.19489717514091587</v>
          </cell>
          <cell r="P2951">
            <v>0.79790276546696459</v>
          </cell>
          <cell r="Q2951">
            <v>0.19495482272162498</v>
          </cell>
          <cell r="R2951">
            <v>35.71716505343818</v>
          </cell>
          <cell r="T2951">
            <v>49.55</v>
          </cell>
          <cell r="U2951">
            <v>11.86</v>
          </cell>
          <cell r="V2951">
            <v>6.6541815655178665E-2</v>
          </cell>
          <cell r="W2951">
            <v>6.0959824075025821</v>
          </cell>
          <cell r="X2951">
            <v>6.17</v>
          </cell>
          <cell r="Y2951">
            <v>1.36</v>
          </cell>
          <cell r="AB2951">
            <v>13.67</v>
          </cell>
          <cell r="AC2951">
            <v>0.16</v>
          </cell>
          <cell r="AD2951">
            <v>13.24</v>
          </cell>
          <cell r="AF2951">
            <v>2.76</v>
          </cell>
          <cell r="AG2951">
            <v>0.03</v>
          </cell>
          <cell r="AJ2951">
            <v>98.792524223157756</v>
          </cell>
          <cell r="AK2951">
            <v>1.8051028248590841</v>
          </cell>
          <cell r="AL2951">
            <v>0.50936669655107814</v>
          </cell>
          <cell r="AM2951">
            <v>0.19489717514091587</v>
          </cell>
          <cell r="AN2951">
            <v>0.31446952141016227</v>
          </cell>
          <cell r="AO2951">
            <v>2.2551148959308875E-3</v>
          </cell>
          <cell r="AP2951">
            <v>0.18572801774079964</v>
          </cell>
          <cell r="AQ2951">
            <v>0.18798313263673053</v>
          </cell>
          <cell r="AR2951">
            <v>3.7260838180486464E-2</v>
          </cell>
          <cell r="AS2951">
            <v>0</v>
          </cell>
          <cell r="AT2951">
            <v>0.74217869303635753</v>
          </cell>
          <cell r="AU2951">
            <v>4.9372974188972756E-3</v>
          </cell>
          <cell r="AV2951">
            <v>0.51682137979121601</v>
          </cell>
          <cell r="AW2951">
            <v>0.19495482272162498</v>
          </cell>
          <cell r="AX2951">
            <v>1.3943148045245731E-3</v>
          </cell>
          <cell r="AY2951">
            <v>35.71716505343818</v>
          </cell>
          <cell r="AZ2951">
            <v>51.291451775918105</v>
          </cell>
          <cell r="BA2951">
            <v>12.835533753220288</v>
          </cell>
          <cell r="BB2951">
            <v>37.744736598018036</v>
          </cell>
          <cell r="BC2951">
            <v>46.84976186105925</v>
          </cell>
          <cell r="BD2951">
            <v>15.405501540922712</v>
          </cell>
          <cell r="BE2951">
            <v>0.79790276546696459</v>
          </cell>
          <cell r="BO2951">
            <v>4.1900000000000004</v>
          </cell>
          <cell r="BP2951">
            <v>48.95</v>
          </cell>
          <cell r="BQ2951">
            <v>3</v>
          </cell>
          <cell r="BR2951">
            <v>15.96</v>
          </cell>
          <cell r="BS2951">
            <v>7.57</v>
          </cell>
          <cell r="BT2951">
            <v>0.15</v>
          </cell>
          <cell r="BU2951">
            <v>6.58</v>
          </cell>
          <cell r="BV2951">
            <v>6.77</v>
          </cell>
          <cell r="BW2951">
            <v>4.43</v>
          </cell>
          <cell r="BX2951">
            <v>2.4</v>
          </cell>
          <cell r="CR2951">
            <v>95.81</v>
          </cell>
          <cell r="CT2951">
            <v>51.090700344431689</v>
          </cell>
          <cell r="CU2951">
            <v>3.1311971610479072</v>
          </cell>
          <cell r="CV2951">
            <v>16.657968896774868</v>
          </cell>
          <cell r="CW2951">
            <v>7.9010541697108856</v>
          </cell>
          <cell r="CX2951">
            <v>0.15655985805239536</v>
          </cell>
          <cell r="CY2951">
            <v>6.8677591065650763</v>
          </cell>
          <cell r="CZ2951">
            <v>7.0660682600981106</v>
          </cell>
          <cell r="DA2951">
            <v>4.6237344744807434</v>
          </cell>
          <cell r="DB2951">
            <v>2.5049577288383258</v>
          </cell>
          <cell r="DC2951">
            <v>0</v>
          </cell>
          <cell r="DD2951">
            <v>0</v>
          </cell>
          <cell r="DE2951">
            <v>0.46501766784452297</v>
          </cell>
          <cell r="DF2951">
            <v>0.72156721572787719</v>
          </cell>
          <cell r="DH2951">
            <v>0.62302483069977421</v>
          </cell>
          <cell r="DJ2951">
            <v>1.2500000000000001E-2</v>
          </cell>
          <cell r="EA2951">
            <v>0.45333333333333337</v>
          </cell>
        </row>
        <row r="2952">
          <cell r="D2952" t="str">
            <v>s1</v>
          </cell>
          <cell r="E2952" t="str">
            <v>Shimizu 1980 geochemical Journal 14 p 185-202</v>
          </cell>
          <cell r="F2952" t="str">
            <v>DH30-25</v>
          </cell>
          <cell r="J2952">
            <v>1350</v>
          </cell>
          <cell r="K2952">
            <v>1623</v>
          </cell>
          <cell r="L2952">
            <v>6.1614294516327792</v>
          </cell>
          <cell r="M2952">
            <v>3</v>
          </cell>
          <cell r="O2952">
            <v>0.21959638213266519</v>
          </cell>
          <cell r="P2952">
            <v>0.62133613867395288</v>
          </cell>
          <cell r="Q2952">
            <v>0.15994625778116955</v>
          </cell>
          <cell r="R2952">
            <v>40.287686031932324</v>
          </cell>
          <cell r="T2952">
            <v>48.13</v>
          </cell>
          <cell r="U2952">
            <v>16.59</v>
          </cell>
          <cell r="V2952">
            <v>0</v>
          </cell>
          <cell r="W2952">
            <v>9.4700000000000006</v>
          </cell>
          <cell r="X2952">
            <v>9.4700000000000006</v>
          </cell>
          <cell r="Y2952">
            <v>1.2</v>
          </cell>
          <cell r="AB2952">
            <v>8.7200000000000006</v>
          </cell>
          <cell r="AC2952">
            <v>0.21</v>
          </cell>
          <cell r="AD2952">
            <v>13.17</v>
          </cell>
          <cell r="AF2952">
            <v>2.23</v>
          </cell>
          <cell r="AG2952">
            <v>0.01</v>
          </cell>
          <cell r="AJ2952">
            <v>99.73</v>
          </cell>
          <cell r="AK2952">
            <v>1.7804036178673348</v>
          </cell>
          <cell r="AL2952">
            <v>0.72349671387220993</v>
          </cell>
          <cell r="AM2952">
            <v>0.21959638213266519</v>
          </cell>
          <cell r="AN2952">
            <v>0.50390033173954474</v>
          </cell>
          <cell r="AO2952">
            <v>0</v>
          </cell>
          <cell r="AP2952">
            <v>0.29297328251287885</v>
          </cell>
          <cell r="AQ2952">
            <v>0.29297328251287885</v>
          </cell>
          <cell r="AR2952">
            <v>3.338406960424449E-2</v>
          </cell>
          <cell r="AS2952">
            <v>0</v>
          </cell>
          <cell r="AT2952">
            <v>0.48072949833056505</v>
          </cell>
          <cell r="AU2952">
            <v>6.5801064736587065E-3</v>
          </cell>
          <cell r="AV2952">
            <v>0.52201451669286747</v>
          </cell>
          <cell r="AW2952">
            <v>0.15994625778116955</v>
          </cell>
          <cell r="AX2952">
            <v>4.7193686507061839E-4</v>
          </cell>
          <cell r="AY2952">
            <v>40.287686031932324</v>
          </cell>
          <cell r="AZ2952">
            <v>37.101418592205917</v>
          </cell>
          <cell r="BA2952">
            <v>22.610895375861766</v>
          </cell>
          <cell r="BB2952">
            <v>41.094739515382024</v>
          </cell>
          <cell r="BC2952">
            <v>32.710516459931334</v>
          </cell>
          <cell r="BD2952">
            <v>26.194744024686639</v>
          </cell>
          <cell r="BE2952">
            <v>0.62133613867395288</v>
          </cell>
          <cell r="BO2952">
            <v>1.03</v>
          </cell>
          <cell r="BP2952">
            <v>55.87</v>
          </cell>
          <cell r="BQ2952">
            <v>1.79</v>
          </cell>
          <cell r="BR2952">
            <v>17.309999999999999</v>
          </cell>
          <cell r="BS2952">
            <v>9.6300000000000008</v>
          </cell>
          <cell r="BT2952">
            <v>0.14000000000000001</v>
          </cell>
          <cell r="BU2952">
            <v>2.7</v>
          </cell>
          <cell r="BV2952">
            <v>7.46</v>
          </cell>
          <cell r="BW2952">
            <v>2.91</v>
          </cell>
          <cell r="BX2952">
            <v>1.1599999999999999</v>
          </cell>
          <cell r="CR2952">
            <v>98.97</v>
          </cell>
          <cell r="CT2952">
            <v>56.451449934323534</v>
          </cell>
          <cell r="CU2952">
            <v>1.8086288774376074</v>
          </cell>
          <cell r="CV2952">
            <v>17.490148529857532</v>
          </cell>
          <cell r="CW2952">
            <v>9.7302212791755096</v>
          </cell>
          <cell r="CX2952">
            <v>0.14145700717389109</v>
          </cell>
          <cell r="CY2952">
            <v>2.7280994240678993</v>
          </cell>
          <cell r="CZ2952">
            <v>7.5376376679801966</v>
          </cell>
          <cell r="DA2952">
            <v>2.9402849348287359</v>
          </cell>
          <cell r="DB2952">
            <v>1.1720723451550974</v>
          </cell>
          <cell r="DC2952">
            <v>0</v>
          </cell>
          <cell r="DD2952">
            <v>0</v>
          </cell>
          <cell r="DE2952">
            <v>0.21897810218978098</v>
          </cell>
          <cell r="DF2952">
            <v>0.42580486077926633</v>
          </cell>
          <cell r="DH2952">
            <v>0.76632302405498276</v>
          </cell>
          <cell r="DL2952">
            <v>0.27400000000000002</v>
          </cell>
          <cell r="DQ2952">
            <v>0.29399999999999998</v>
          </cell>
          <cell r="DR2952">
            <v>0.33100000000000002</v>
          </cell>
          <cell r="DU2952">
            <v>0.308</v>
          </cell>
          <cell r="DW2952">
            <v>0.42599999999999999</v>
          </cell>
          <cell r="DX2952">
            <v>0.55200000000000005</v>
          </cell>
          <cell r="EA2952">
            <v>0.67039106145251393</v>
          </cell>
          <cell r="EB2952">
            <v>0.441</v>
          </cell>
          <cell r="EC2952">
            <v>0.68600000000000005</v>
          </cell>
          <cell r="EE2952">
            <v>0.82599999999999996</v>
          </cell>
          <cell r="EH2952">
            <v>0.84799999999999998</v>
          </cell>
          <cell r="EJ2952">
            <v>0.85499999999999998</v>
          </cell>
          <cell r="EK2952">
            <v>0.84899999999999998</v>
          </cell>
        </row>
        <row r="2953">
          <cell r="D2953" t="str">
            <v>s1</v>
          </cell>
          <cell r="E2953" t="str">
            <v>Shimizu 1980 geochemical Journal 14 p 185-202</v>
          </cell>
          <cell r="F2953" t="str">
            <v>DA20-76</v>
          </cell>
          <cell r="J2953">
            <v>1230</v>
          </cell>
          <cell r="K2953">
            <v>1503</v>
          </cell>
          <cell r="L2953">
            <v>6.6533599467731204</v>
          </cell>
          <cell r="M2953">
            <v>2</v>
          </cell>
          <cell r="O2953">
            <v>0.2447790914818162</v>
          </cell>
          <cell r="P2953">
            <v>0.74238877982380869</v>
          </cell>
          <cell r="Q2953">
            <v>0.14371016973865539</v>
          </cell>
          <cell r="R2953">
            <v>42.572622602397992</v>
          </cell>
          <cell r="T2953">
            <v>47.6</v>
          </cell>
          <cell r="U2953">
            <v>9.76</v>
          </cell>
          <cell r="V2953">
            <v>2.2179392970289742</v>
          </cell>
          <cell r="W2953">
            <v>5.2128817608131541</v>
          </cell>
          <cell r="X2953">
            <v>7.68</v>
          </cell>
          <cell r="Y2953">
            <v>2.4300000000000002</v>
          </cell>
          <cell r="AB2953">
            <v>12.42</v>
          </cell>
          <cell r="AC2953">
            <v>0.21</v>
          </cell>
          <cell r="AD2953">
            <v>17.25</v>
          </cell>
          <cell r="AF2953">
            <v>2.0099999999999998</v>
          </cell>
          <cell r="AG2953">
            <v>0.04</v>
          </cell>
          <cell r="AJ2953">
            <v>99.150821057842137</v>
          </cell>
          <cell r="AK2953">
            <v>1.7552209085181838</v>
          </cell>
          <cell r="AL2953">
            <v>0.4242894362288786</v>
          </cell>
          <cell r="AM2953">
            <v>0.2447790914818162</v>
          </cell>
          <cell r="AN2953">
            <v>0.1795103447470624</v>
          </cell>
          <cell r="AO2953">
            <v>7.6083455088211238E-2</v>
          </cell>
          <cell r="AP2953">
            <v>0.16076005155703676</v>
          </cell>
          <cell r="AQ2953">
            <v>0.236843506645248</v>
          </cell>
          <cell r="AR2953">
            <v>6.7388614779673159E-2</v>
          </cell>
          <cell r="AS2953">
            <v>0</v>
          </cell>
          <cell r="AT2953">
            <v>0.6825399987908144</v>
          </cell>
          <cell r="AU2953">
            <v>6.5592645230139173E-3</v>
          </cell>
          <cell r="AV2953">
            <v>0.68156633260138377</v>
          </cell>
          <cell r="AW2953">
            <v>0.14371016973865539</v>
          </cell>
          <cell r="AX2953">
            <v>1.8817681741486495E-3</v>
          </cell>
          <cell r="AY2953">
            <v>42.572622602397992</v>
          </cell>
          <cell r="AZ2953">
            <v>42.633440634687133</v>
          </cell>
          <cell r="BA2953">
            <v>10.041542073179972</v>
          </cell>
          <cell r="BB2953">
            <v>46.872237953195302</v>
          </cell>
          <cell r="BC2953">
            <v>40.571274000284298</v>
          </cell>
          <cell r="BD2953">
            <v>12.556488046520403</v>
          </cell>
          <cell r="BE2953">
            <v>0.74238877982380869</v>
          </cell>
          <cell r="BO2953">
            <v>1.25</v>
          </cell>
          <cell r="BP2953">
            <v>51.33</v>
          </cell>
          <cell r="BQ2953">
            <v>2.91</v>
          </cell>
          <cell r="BR2953">
            <v>19.18</v>
          </cell>
          <cell r="BS2953">
            <v>8.19</v>
          </cell>
          <cell r="BT2953">
            <v>0.15</v>
          </cell>
          <cell r="BU2953">
            <v>3.8</v>
          </cell>
          <cell r="BV2953">
            <v>5.09</v>
          </cell>
          <cell r="BW2953">
            <v>5.17</v>
          </cell>
          <cell r="BX2953">
            <v>2.93</v>
          </cell>
          <cell r="CR2953">
            <v>98.75</v>
          </cell>
          <cell r="CT2953">
            <v>51.979746835443038</v>
          </cell>
          <cell r="CU2953">
            <v>2.9468354430379748</v>
          </cell>
          <cell r="CV2953">
            <v>19.422784810126583</v>
          </cell>
          <cell r="CW2953">
            <v>8.2936708860759492</v>
          </cell>
          <cell r="CX2953">
            <v>0.15189873417721519</v>
          </cell>
          <cell r="CY2953">
            <v>3.8481012658227849</v>
          </cell>
          <cell r="CZ2953">
            <v>5.1544303797468354</v>
          </cell>
          <cell r="DA2953">
            <v>5.2354430379746839</v>
          </cell>
          <cell r="DB2953">
            <v>2.967088607594937</v>
          </cell>
          <cell r="DC2953">
            <v>0</v>
          </cell>
          <cell r="DD2953">
            <v>0</v>
          </cell>
          <cell r="DE2953">
            <v>0.31693077564637201</v>
          </cell>
          <cell r="DF2953">
            <v>0.48811566971041204</v>
          </cell>
          <cell r="DH2953">
            <v>0.38878143133462278</v>
          </cell>
          <cell r="DJ2953">
            <v>1.3651877133105802E-2</v>
          </cell>
          <cell r="DL2953">
            <v>0.22</v>
          </cell>
          <cell r="DQ2953">
            <v>0.28799999999999998</v>
          </cell>
          <cell r="DR2953">
            <v>0.33600000000000002</v>
          </cell>
          <cell r="DU2953">
            <v>0.23899999999999999</v>
          </cell>
          <cell r="DW2953">
            <v>0.45500000000000002</v>
          </cell>
          <cell r="DX2953">
            <v>0.59</v>
          </cell>
          <cell r="EA2953">
            <v>0.83505154639175261</v>
          </cell>
          <cell r="EB2953">
            <v>0.50800000000000001</v>
          </cell>
          <cell r="EC2953">
            <v>0.72499999999999998</v>
          </cell>
          <cell r="EE2953">
            <v>0.82799999999999996</v>
          </cell>
          <cell r="EH2953">
            <v>0.86699999999999999</v>
          </cell>
          <cell r="EJ2953">
            <v>0.86399999999999999</v>
          </cell>
          <cell r="EK2953">
            <v>0.86</v>
          </cell>
        </row>
        <row r="2954">
          <cell r="D2954" t="str">
            <v>s1</v>
          </cell>
          <cell r="E2954" t="str">
            <v>Shimizu 1980 geochemical Journal 14 p 185-202</v>
          </cell>
          <cell r="F2954" t="str">
            <v>DH30-40</v>
          </cell>
          <cell r="J2954">
            <v>1360</v>
          </cell>
          <cell r="K2954">
            <v>1633</v>
          </cell>
          <cell r="L2954">
            <v>6.1236987140232699</v>
          </cell>
          <cell r="M2954">
            <v>3</v>
          </cell>
          <cell r="O2954">
            <v>0.22807337821688489</v>
          </cell>
          <cell r="P2954">
            <v>0.7134826202676986</v>
          </cell>
          <cell r="Q2954">
            <v>0.16789023318089696</v>
          </cell>
          <cell r="R2954">
            <v>42.735696884842866</v>
          </cell>
          <cell r="T2954">
            <v>48.09</v>
          </cell>
          <cell r="U2954">
            <v>16.36</v>
          </cell>
          <cell r="V2954">
            <v>0</v>
          </cell>
          <cell r="W2954">
            <v>6.97</v>
          </cell>
          <cell r="X2954">
            <v>6.97</v>
          </cell>
          <cell r="Y2954">
            <v>1.24</v>
          </cell>
          <cell r="AB2954">
            <v>9.74</v>
          </cell>
          <cell r="AC2954">
            <v>0.18</v>
          </cell>
          <cell r="AD2954">
            <v>14.17</v>
          </cell>
          <cell r="AF2954">
            <v>2.35</v>
          </cell>
          <cell r="AG2954">
            <v>0.01</v>
          </cell>
          <cell r="AJ2954">
            <v>99.11</v>
          </cell>
          <cell r="AK2954">
            <v>1.7719266217831151</v>
          </cell>
          <cell r="AL2954">
            <v>0.71065992512984388</v>
          </cell>
          <cell r="AM2954">
            <v>0.22807337821688489</v>
          </cell>
          <cell r="AN2954">
            <v>0.48258654691295899</v>
          </cell>
          <cell r="AO2954">
            <v>0</v>
          </cell>
          <cell r="AP2954">
            <v>0.21478263479808093</v>
          </cell>
          <cell r="AQ2954">
            <v>0.21478263479808093</v>
          </cell>
          <cell r="AR2954">
            <v>3.4361179711188877E-2</v>
          </cell>
          <cell r="AS2954">
            <v>0</v>
          </cell>
          <cell r="AT2954">
            <v>0.53484949920634273</v>
          </cell>
          <cell r="AU2954">
            <v>5.6179061656638322E-3</v>
          </cell>
          <cell r="AV2954">
            <v>0.55944191950659428</v>
          </cell>
          <cell r="AW2954">
            <v>0.16789023318089696</v>
          </cell>
          <cell r="AX2954">
            <v>4.700805182734045E-4</v>
          </cell>
          <cell r="AY2954">
            <v>42.735696884842866</v>
          </cell>
          <cell r="AZ2954">
            <v>40.857085034406047</v>
          </cell>
          <cell r="BA2954">
            <v>16.40721808075109</v>
          </cell>
          <cell r="BB2954">
            <v>44.201203760811012</v>
          </cell>
          <cell r="BC2954">
            <v>36.525289160970374</v>
          </cell>
          <cell r="BD2954">
            <v>19.273507078218628</v>
          </cell>
          <cell r="BE2954">
            <v>0.7134826202676986</v>
          </cell>
          <cell r="BO2954">
            <v>3.65</v>
          </cell>
          <cell r="BP2954">
            <v>52.48</v>
          </cell>
          <cell r="BQ2954">
            <v>1.5</v>
          </cell>
          <cell r="BR2954">
            <v>17.52</v>
          </cell>
          <cell r="BS2954">
            <v>7.85</v>
          </cell>
          <cell r="BT2954">
            <v>0.1</v>
          </cell>
          <cell r="BU2954">
            <v>4.17</v>
          </cell>
          <cell r="BV2954">
            <v>8.98</v>
          </cell>
          <cell r="BW2954">
            <v>2.95</v>
          </cell>
          <cell r="BX2954">
            <v>0.8</v>
          </cell>
          <cell r="CR2954">
            <v>96.35</v>
          </cell>
          <cell r="CT2954">
            <v>54.468085106382979</v>
          </cell>
          <cell r="CU2954">
            <v>1.5568240788790868</v>
          </cell>
          <cell r="CV2954">
            <v>18.183705241307734</v>
          </cell>
          <cell r="CW2954">
            <v>8.1473793461338868</v>
          </cell>
          <cell r="CX2954">
            <v>0.10378827192527244</v>
          </cell>
          <cell r="CY2954">
            <v>4.327970939283861</v>
          </cell>
          <cell r="CZ2954">
            <v>9.3201868188894661</v>
          </cell>
          <cell r="DA2954">
            <v>3.061754021795537</v>
          </cell>
          <cell r="DB2954">
            <v>0.83030617540217955</v>
          </cell>
          <cell r="DC2954">
            <v>0</v>
          </cell>
          <cell r="DD2954">
            <v>0</v>
          </cell>
          <cell r="DE2954">
            <v>0.34692179700499171</v>
          </cell>
          <cell r="DF2954">
            <v>0.48638084731372339</v>
          </cell>
          <cell r="DH2954">
            <v>0.79661016949152541</v>
          </cell>
          <cell r="DL2954">
            <v>0.441</v>
          </cell>
          <cell r="DQ2954">
            <v>0.44900000000000001</v>
          </cell>
          <cell r="DR2954">
            <v>0.44700000000000001</v>
          </cell>
          <cell r="DU2954">
            <v>0.36</v>
          </cell>
          <cell r="DW2954">
            <v>0.48899999999999999</v>
          </cell>
          <cell r="DX2954">
            <v>0.59099999999999997</v>
          </cell>
          <cell r="EA2954">
            <v>0.82666666666666666</v>
          </cell>
          <cell r="EB2954">
            <v>0.44</v>
          </cell>
          <cell r="EC2954">
            <v>0.70899999999999996</v>
          </cell>
          <cell r="EE2954">
            <v>0.81</v>
          </cell>
          <cell r="EH2954">
            <v>0.86199999999999999</v>
          </cell>
          <cell r="EJ2954">
            <v>0.85099999999999998</v>
          </cell>
          <cell r="EK2954">
            <v>0.86899999999999999</v>
          </cell>
        </row>
        <row r="2955">
          <cell r="D2955" t="str">
            <v>s1</v>
          </cell>
          <cell r="E2955" t="str">
            <v>Shimizu 1980 geochemical Journal 14 p 185-202</v>
          </cell>
          <cell r="F2955" t="str">
            <v>DH30-33</v>
          </cell>
          <cell r="J2955">
            <v>1375</v>
          </cell>
          <cell r="K2955">
            <v>1648</v>
          </cell>
          <cell r="L2955">
            <v>6.0679611650485441</v>
          </cell>
          <cell r="M2955">
            <v>3</v>
          </cell>
          <cell r="O2955">
            <v>0.2427399098911649</v>
          </cell>
          <cell r="P2955">
            <v>0.54497422165900011</v>
          </cell>
          <cell r="Q2955">
            <v>0.20338510307139537</v>
          </cell>
          <cell r="R2955">
            <v>44.543235310242267</v>
          </cell>
          <cell r="T2955">
            <v>47.41</v>
          </cell>
          <cell r="U2955">
            <v>16.71</v>
          </cell>
          <cell r="V2955">
            <v>0</v>
          </cell>
          <cell r="W2955">
            <v>10.43</v>
          </cell>
          <cell r="X2955">
            <v>10.43</v>
          </cell>
          <cell r="Y2955">
            <v>0.81</v>
          </cell>
          <cell r="AB2955">
            <v>7.01</v>
          </cell>
          <cell r="AC2955">
            <v>0.14000000000000001</v>
          </cell>
          <cell r="AD2955">
            <v>14.37</v>
          </cell>
          <cell r="AF2955">
            <v>2.83</v>
          </cell>
          <cell r="AG2955">
            <v>0.02</v>
          </cell>
          <cell r="AJ2955">
            <v>99.73</v>
          </cell>
          <cell r="AK2955">
            <v>1.7572600901088351</v>
          </cell>
          <cell r="AL2955">
            <v>0.73018029836966813</v>
          </cell>
          <cell r="AM2955">
            <v>0.2427399098911649</v>
          </cell>
          <cell r="AN2955">
            <v>0.48744038847850324</v>
          </cell>
          <cell r="AO2955">
            <v>0</v>
          </cell>
          <cell r="AP2955">
            <v>0.32331498246223089</v>
          </cell>
          <cell r="AQ2955">
            <v>0.32331498246223089</v>
          </cell>
          <cell r="AR2955">
            <v>2.2579095161891174E-2</v>
          </cell>
          <cell r="AS2955">
            <v>0</v>
          </cell>
          <cell r="AT2955">
            <v>0.38722714031819783</v>
          </cell>
          <cell r="AU2955">
            <v>4.3954682357358983E-3</v>
          </cell>
          <cell r="AV2955">
            <v>0.57071207002259683</v>
          </cell>
          <cell r="AW2955">
            <v>0.20338510307139537</v>
          </cell>
          <cell r="AX2955">
            <v>9.4575224944830024E-4</v>
          </cell>
          <cell r="AY2955">
            <v>44.543235310242267</v>
          </cell>
          <cell r="AZ2955">
            <v>30.222507172527038</v>
          </cell>
          <cell r="BA2955">
            <v>25.234257517230692</v>
          </cell>
          <cell r="BB2955">
            <v>44.845742258828928</v>
          </cell>
          <cell r="BC2955">
            <v>26.299829055444906</v>
          </cell>
          <cell r="BD2955">
            <v>28.854428685726152</v>
          </cell>
          <cell r="BE2955">
            <v>0.54497422165900011</v>
          </cell>
          <cell r="BO2955">
            <v>0.70999999999999663</v>
          </cell>
          <cell r="BP2955">
            <v>57.28</v>
          </cell>
          <cell r="BQ2955">
            <v>1.51</v>
          </cell>
          <cell r="BR2955">
            <v>17.600000000000001</v>
          </cell>
          <cell r="BS2955">
            <v>7.15</v>
          </cell>
          <cell r="BT2955">
            <v>0.06</v>
          </cell>
          <cell r="BU2955">
            <v>2.35</v>
          </cell>
          <cell r="BV2955">
            <v>8.23</v>
          </cell>
          <cell r="BW2955">
            <v>3.9</v>
          </cell>
          <cell r="BX2955">
            <v>1.21</v>
          </cell>
          <cell r="CR2955">
            <v>99.29</v>
          </cell>
          <cell r="CT2955">
            <v>57.689596132541041</v>
          </cell>
          <cell r="CU2955">
            <v>1.5207976634102125</v>
          </cell>
          <cell r="CV2955">
            <v>17.725853560277976</v>
          </cell>
          <cell r="CW2955">
            <v>7.2011280088629261</v>
          </cell>
          <cell r="CX2955">
            <v>6.0429046228220359E-2</v>
          </cell>
          <cell r="CY2955">
            <v>2.3668043106052976</v>
          </cell>
          <cell r="CZ2955">
            <v>8.288850840970893</v>
          </cell>
          <cell r="DA2955">
            <v>3.9278880048343234</v>
          </cell>
          <cell r="DB2955">
            <v>1.2186524322691106</v>
          </cell>
          <cell r="DC2955">
            <v>0</v>
          </cell>
          <cell r="DD2955">
            <v>0</v>
          </cell>
          <cell r="DE2955">
            <v>0.2473684210526316</v>
          </cell>
          <cell r="DF2955">
            <v>0.37936541437634497</v>
          </cell>
          <cell r="DH2955">
            <v>0.72564102564102573</v>
          </cell>
          <cell r="DL2955">
            <v>0.629</v>
          </cell>
          <cell r="DU2955">
            <v>0.60099999999999998</v>
          </cell>
          <cell r="EA2955">
            <v>0.53642384105960272</v>
          </cell>
          <cell r="EK2955">
            <v>0.72199999999999998</v>
          </cell>
        </row>
        <row r="2956">
          <cell r="D2956" t="str">
            <v>s1</v>
          </cell>
          <cell r="E2956" t="str">
            <v>Shimizu 1980 geochemical Journal 14 p 185-202</v>
          </cell>
          <cell r="F2956" t="str">
            <v>DH30-36</v>
          </cell>
          <cell r="J2956">
            <v>1400</v>
          </cell>
          <cell r="K2956">
            <v>1673</v>
          </cell>
          <cell r="L2956">
            <v>5.9772863120143453</v>
          </cell>
          <cell r="M2956">
            <v>3</v>
          </cell>
          <cell r="O2956">
            <v>0.23306349867625742</v>
          </cell>
          <cell r="P2956">
            <v>0.63378184229726298</v>
          </cell>
          <cell r="Q2956">
            <v>0.20321912421917848</v>
          </cell>
          <cell r="R2956">
            <v>48.361952094720635</v>
          </cell>
          <cell r="T2956">
            <v>47.71</v>
          </cell>
          <cell r="U2956">
            <v>17.14</v>
          </cell>
          <cell r="V2956">
            <v>0</v>
          </cell>
          <cell r="W2956">
            <v>7.63</v>
          </cell>
          <cell r="X2956">
            <v>7.63</v>
          </cell>
          <cell r="Y2956">
            <v>0.95</v>
          </cell>
          <cell r="AB2956">
            <v>7.41</v>
          </cell>
          <cell r="AC2956">
            <v>0.14000000000000001</v>
          </cell>
          <cell r="AD2956">
            <v>15.23</v>
          </cell>
          <cell r="AF2956">
            <v>2.83</v>
          </cell>
          <cell r="AG2956">
            <v>0.02</v>
          </cell>
          <cell r="AJ2956">
            <v>99.06</v>
          </cell>
          <cell r="AK2956">
            <v>1.7669365013237426</v>
          </cell>
          <cell r="AL2956">
            <v>0.74835887583367644</v>
          </cell>
          <cell r="AM2956">
            <v>0.23306349867625742</v>
          </cell>
          <cell r="AN2956">
            <v>0.51529537715741902</v>
          </cell>
          <cell r="AO2956">
            <v>0</v>
          </cell>
          <cell r="AP2956">
            <v>0.23632599518678321</v>
          </cell>
          <cell r="AQ2956">
            <v>0.23632599518678321</v>
          </cell>
          <cell r="AR2956">
            <v>2.6460043626718607E-2</v>
          </cell>
          <cell r="AS2956">
            <v>0</v>
          </cell>
          <cell r="AT2956">
            <v>0.40898879933143784</v>
          </cell>
          <cell r="AU2956">
            <v>4.3918811747284498E-3</v>
          </cell>
          <cell r="AV2956">
            <v>0.60437379886535147</v>
          </cell>
          <cell r="AW2956">
            <v>0.20321912421917848</v>
          </cell>
          <cell r="AX2956">
            <v>9.4498043838409519E-4</v>
          </cell>
          <cell r="AY2956">
            <v>48.361952094720635</v>
          </cell>
          <cell r="AZ2956">
            <v>32.727257134042283</v>
          </cell>
          <cell r="BA2956">
            <v>18.910790771237092</v>
          </cell>
          <cell r="BB2956">
            <v>49.284940201059122</v>
          </cell>
          <cell r="BC2956">
            <v>28.827235620007123</v>
          </cell>
          <cell r="BD2956">
            <v>21.887824178933755</v>
          </cell>
          <cell r="BE2956">
            <v>0.63378184229726298</v>
          </cell>
          <cell r="BO2956">
            <v>1.65</v>
          </cell>
          <cell r="BP2956">
            <v>54.79</v>
          </cell>
          <cell r="BQ2956">
            <v>1.71</v>
          </cell>
          <cell r="BR2956">
            <v>17.29</v>
          </cell>
          <cell r="BS2956">
            <v>8.4700000000000006</v>
          </cell>
          <cell r="BT2956">
            <v>0.08</v>
          </cell>
          <cell r="BU2956">
            <v>2.7</v>
          </cell>
          <cell r="BV2956">
            <v>8.6300000000000008</v>
          </cell>
          <cell r="BW2956">
            <v>3.58</v>
          </cell>
          <cell r="BX2956">
            <v>1.1000000000000001</v>
          </cell>
          <cell r="CR2956">
            <v>98.35</v>
          </cell>
          <cell r="CT2956">
            <v>55.709201830198275</v>
          </cell>
          <cell r="CU2956">
            <v>1.7386883579054397</v>
          </cell>
          <cell r="CV2956">
            <v>17.580071174377224</v>
          </cell>
          <cell r="CW2956">
            <v>8.612099644128115</v>
          </cell>
          <cell r="CX2956">
            <v>8.1342145399084895E-2</v>
          </cell>
          <cell r="CY2956">
            <v>2.7452974072191152</v>
          </cell>
          <cell r="CZ2956">
            <v>8.7747839349262851</v>
          </cell>
          <cell r="DA2956">
            <v>3.6400610066090495</v>
          </cell>
          <cell r="DB2956">
            <v>1.1184544992374175</v>
          </cell>
          <cell r="DC2956">
            <v>0</v>
          </cell>
          <cell r="DD2956">
            <v>0</v>
          </cell>
          <cell r="DE2956">
            <v>0.24171888988361678</v>
          </cell>
          <cell r="DF2956">
            <v>0.4516220789226133</v>
          </cell>
          <cell r="DH2956">
            <v>0.79050279329608941</v>
          </cell>
          <cell r="DL2956">
            <v>0.50600000000000001</v>
          </cell>
          <cell r="DU2956">
            <v>0.68</v>
          </cell>
          <cell r="EA2956">
            <v>0.55555555555555558</v>
          </cell>
          <cell r="EJ2956">
            <v>0.313</v>
          </cell>
          <cell r="EK2956">
            <v>0.27300000000000002</v>
          </cell>
        </row>
        <row r="2957">
          <cell r="D2957" t="str">
            <v>r2</v>
          </cell>
          <cell r="E2957" t="str">
            <v>Rapp et al 2010 J Petrology 51 p1237</v>
          </cell>
          <cell r="F2957" t="str">
            <v>KJ-2</v>
          </cell>
          <cell r="G2957" t="str">
            <v>RR-07 + 6 wt % H2O</v>
          </cell>
          <cell r="J2957">
            <v>1250</v>
          </cell>
          <cell r="K2957">
            <v>1523</v>
          </cell>
          <cell r="L2957">
            <v>6.5659881812212735</v>
          </cell>
          <cell r="M2957">
            <v>3.8</v>
          </cell>
          <cell r="O2957">
            <v>5.7784797302740776E-2</v>
          </cell>
          <cell r="P2957">
            <v>0.73327357260770343</v>
          </cell>
          <cell r="Q2957">
            <v>0.44785066926055445</v>
          </cell>
          <cell r="R2957">
            <v>43.276922630473955</v>
          </cell>
          <cell r="T2957">
            <v>53.9</v>
          </cell>
          <cell r="U2957">
            <v>14.08</v>
          </cell>
          <cell r="X2957">
            <v>5.03</v>
          </cell>
          <cell r="Y2957">
            <v>0.13</v>
          </cell>
          <cell r="Z2957">
            <v>0.17</v>
          </cell>
          <cell r="AB2957">
            <v>7.76</v>
          </cell>
          <cell r="AC2957">
            <v>0.02</v>
          </cell>
          <cell r="AD2957">
            <v>11.23</v>
          </cell>
          <cell r="AF2957">
            <v>6.41</v>
          </cell>
          <cell r="AG2957">
            <v>0.02</v>
          </cell>
          <cell r="AJ2957">
            <v>93.72</v>
          </cell>
          <cell r="AK2957">
            <v>1.9422152026972592</v>
          </cell>
          <cell r="AL2957">
            <v>0.59813443986058323</v>
          </cell>
          <cell r="AM2957">
            <v>5.7784797302740776E-2</v>
          </cell>
          <cell r="AN2957">
            <v>0.54034964255784246</v>
          </cell>
          <cell r="AO2957">
            <v>0</v>
          </cell>
          <cell r="AP2957">
            <v>0.15158352447734835</v>
          </cell>
          <cell r="AQ2957">
            <v>0.15158352447734835</v>
          </cell>
          <cell r="AR2957">
            <v>3.5229571516599322E-3</v>
          </cell>
          <cell r="AS2957">
            <v>4.8427157348726246E-3</v>
          </cell>
          <cell r="AT2957">
            <v>0.41672733230326575</v>
          </cell>
          <cell r="AU2957">
            <v>6.1044929933774719E-4</v>
          </cell>
          <cell r="AV2957">
            <v>0.43359327666108438</v>
          </cell>
          <cell r="AW2957">
            <v>0.44785066926055445</v>
          </cell>
          <cell r="AX2957">
            <v>9.1943255403439039E-4</v>
          </cell>
          <cell r="AY2957">
            <v>43.276922630473955</v>
          </cell>
          <cell r="AZ2957">
            <v>41.593533592055536</v>
          </cell>
          <cell r="BA2957">
            <v>15.129543777470513</v>
          </cell>
          <cell r="BB2957">
            <v>44.887899313869909</v>
          </cell>
          <cell r="BC2957">
            <v>37.289083198477059</v>
          </cell>
          <cell r="BD2957">
            <v>17.823017487653043</v>
          </cell>
          <cell r="BE2957">
            <v>0.73327357260770343</v>
          </cell>
          <cell r="BH2957" t="str">
            <v>unspecified</v>
          </cell>
          <cell r="BO2957">
            <v>13.64</v>
          </cell>
          <cell r="BP2957">
            <v>54.38</v>
          </cell>
          <cell r="BQ2957">
            <v>0.57999999999999996</v>
          </cell>
          <cell r="BR2957">
            <v>14.02</v>
          </cell>
          <cell r="BS2957">
            <v>3.45</v>
          </cell>
          <cell r="BT2957">
            <v>0.03</v>
          </cell>
          <cell r="BU2957">
            <v>2.17</v>
          </cell>
          <cell r="BV2957">
            <v>3.8</v>
          </cell>
          <cell r="BW2957">
            <v>3.92</v>
          </cell>
          <cell r="BX2957">
            <v>3.33</v>
          </cell>
          <cell r="BY2957">
            <v>0.68</v>
          </cell>
          <cell r="CA2957" t="str">
            <v>n.d.</v>
          </cell>
          <cell r="CR2957">
            <v>86.36</v>
          </cell>
          <cell r="CT2957">
            <v>62.968967114404805</v>
          </cell>
          <cell r="CU2957">
            <v>0.67160722556739216</v>
          </cell>
          <cell r="CV2957">
            <v>16.234367762853172</v>
          </cell>
          <cell r="CW2957">
            <v>3.9949050486336262</v>
          </cell>
          <cell r="CX2957">
            <v>3.4738304770727181E-2</v>
          </cell>
          <cell r="CY2957">
            <v>2.5127373784159328</v>
          </cell>
          <cell r="CZ2957">
            <v>4.4001852709587768</v>
          </cell>
          <cell r="DA2957">
            <v>4.5391384900416849</v>
          </cell>
          <cell r="DB2957">
            <v>3.8559518295507171</v>
          </cell>
          <cell r="DC2957">
            <v>0.78740157480314943</v>
          </cell>
          <cell r="DD2957">
            <v>0</v>
          </cell>
          <cell r="DE2957">
            <v>0.38612099644128112</v>
          </cell>
          <cell r="DF2957">
            <v>0.25283786892460586</v>
          </cell>
          <cell r="DH2957">
            <v>1.6352040816326532</v>
          </cell>
          <cell r="DJ2957">
            <v>6.006006006006006E-3</v>
          </cell>
          <cell r="DK2957">
            <v>6.1224489795918364E-3</v>
          </cell>
          <cell r="DL2957">
            <v>1.0654112983151634E-3</v>
          </cell>
          <cell r="DO2957">
            <v>6.8259385665529011E-3</v>
          </cell>
          <cell r="DQ2957">
            <v>1.5258620689655172E-2</v>
          </cell>
          <cell r="DR2957">
            <v>3.3057851239669422E-2</v>
          </cell>
          <cell r="DT2957">
            <v>1.6206896551724137E-2</v>
          </cell>
          <cell r="DU2957">
            <v>9.8005698005698E-2</v>
          </cell>
          <cell r="DV2957">
            <v>3.7013801756587202E-2</v>
          </cell>
          <cell r="DW2957">
            <v>8.2206405693950171E-2</v>
          </cell>
          <cell r="DX2957">
            <v>0.1855779427359491</v>
          </cell>
          <cell r="DY2957">
            <v>5.3398692810457518E-2</v>
          </cell>
          <cell r="DZ2957">
            <v>0.14682539682539683</v>
          </cell>
          <cell r="EA2957">
            <v>0.22413793103448279</v>
          </cell>
          <cell r="EB2957">
            <v>0.21245421245421245</v>
          </cell>
          <cell r="EC2957">
            <v>0.22979397781299526</v>
          </cell>
          <cell r="EE2957">
            <v>0.25416666666666665</v>
          </cell>
          <cell r="EF2957">
            <v>0.28113207547169811</v>
          </cell>
          <cell r="EH2957">
            <v>0.45945945945945948</v>
          </cell>
          <cell r="EJ2957">
            <v>0.28985507246376818</v>
          </cell>
          <cell r="EM2957">
            <v>79.925925925925924</v>
          </cell>
          <cell r="EO2957">
            <v>3.1225296442687744</v>
          </cell>
          <cell r="ER2957">
            <v>2.2844827586206899</v>
          </cell>
          <cell r="ES2957">
            <v>1.8302828618968388</v>
          </cell>
        </row>
        <row r="2958">
          <cell r="D2958" t="str">
            <v>r2</v>
          </cell>
          <cell r="E2958" t="str">
            <v>Rapp et al 2010 J Petrology 51 p1237</v>
          </cell>
          <cell r="F2958" t="str">
            <v>KJ-3</v>
          </cell>
          <cell r="G2958" t="str">
            <v>RR-07 + 6 wt % H2O</v>
          </cell>
          <cell r="J2958">
            <v>1220</v>
          </cell>
          <cell r="K2958">
            <v>1493</v>
          </cell>
          <cell r="L2958">
            <v>6.6979236436704621</v>
          </cell>
          <cell r="M2958">
            <v>3.8</v>
          </cell>
          <cell r="O2958">
            <v>4.0074142609083374E-3</v>
          </cell>
          <cell r="P2958">
            <v>0.78115310166242591</v>
          </cell>
          <cell r="Q2958">
            <v>0.51375852879035333</v>
          </cell>
          <cell r="R2958">
            <v>45.484644558688188</v>
          </cell>
          <cell r="T2958">
            <v>55.97</v>
          </cell>
          <cell r="U2958">
            <v>15.57</v>
          </cell>
          <cell r="X2958">
            <v>3.29</v>
          </cell>
          <cell r="Y2958">
            <v>0.28999999999999998</v>
          </cell>
          <cell r="Z2958">
            <v>4.0000000000000001E-3</v>
          </cell>
          <cell r="AB2958">
            <v>6.59</v>
          </cell>
          <cell r="AC2958">
            <v>0.06</v>
          </cell>
          <cell r="AD2958">
            <v>9.7899999999999991</v>
          </cell>
          <cell r="AF2958">
            <v>7.43</v>
          </cell>
          <cell r="AG2958">
            <v>0.03</v>
          </cell>
          <cell r="AJ2958">
            <v>95.804000000000016</v>
          </cell>
          <cell r="AK2958">
            <v>1.9959925857390917</v>
          </cell>
          <cell r="AL2958">
            <v>0.65460572592539323</v>
          </cell>
          <cell r="AM2958">
            <v>4.0074142609083374E-3</v>
          </cell>
          <cell r="AN2958">
            <v>0.6505983116644849</v>
          </cell>
          <cell r="AO2958">
            <v>0</v>
          </cell>
          <cell r="AP2958">
            <v>9.812393278821431E-2</v>
          </cell>
          <cell r="AQ2958">
            <v>9.812393278821431E-2</v>
          </cell>
          <cell r="AR2958">
            <v>7.7778047998509799E-3</v>
          </cell>
          <cell r="AS2958">
            <v>1.1277038928781483E-4</v>
          </cell>
          <cell r="AT2958">
            <v>0.35024400632169672</v>
          </cell>
          <cell r="AU2958">
            <v>1.8124493846419802E-3</v>
          </cell>
          <cell r="AV2958">
            <v>0.37409379755178773</v>
          </cell>
          <cell r="AW2958">
            <v>0.51375852879035333</v>
          </cell>
          <cell r="AX2958">
            <v>1.364916765886434E-3</v>
          </cell>
          <cell r="AY2958">
            <v>45.484644558688188</v>
          </cell>
          <cell r="AZ2958">
            <v>42.584838991210333</v>
          </cell>
          <cell r="BA2958">
            <v>11.930516450101484</v>
          </cell>
          <cell r="BB2958">
            <v>47.457766750543975</v>
          </cell>
          <cell r="BC2958">
            <v>38.404355352421831</v>
          </cell>
          <cell r="BD2958">
            <v>14.137877897034187</v>
          </cell>
          <cell r="BE2958">
            <v>0.78115310166242591</v>
          </cell>
          <cell r="BH2958" t="str">
            <v>unspecified</v>
          </cell>
          <cell r="BO2958">
            <v>11.19</v>
          </cell>
          <cell r="BP2958">
            <v>59.34</v>
          </cell>
          <cell r="BQ2958">
            <v>0.72</v>
          </cell>
          <cell r="BR2958">
            <v>12.8</v>
          </cell>
          <cell r="BS2958">
            <v>2.2400000000000002</v>
          </cell>
          <cell r="BT2958">
            <v>5.1999999999999998E-2</v>
          </cell>
          <cell r="BU2958">
            <v>1.1299999999999999</v>
          </cell>
          <cell r="BV2958">
            <v>2.88</v>
          </cell>
          <cell r="BW2958">
            <v>3.67</v>
          </cell>
          <cell r="BX2958">
            <v>5.64</v>
          </cell>
          <cell r="BY2958">
            <v>0.85</v>
          </cell>
          <cell r="CA2958" t="str">
            <v>n.d.</v>
          </cell>
          <cell r="CR2958">
            <v>89.321999999999989</v>
          </cell>
          <cell r="CT2958">
            <v>66.433801303150403</v>
          </cell>
          <cell r="CU2958">
            <v>0.80607241217169356</v>
          </cell>
          <cell r="CV2958">
            <v>14.330176216385663</v>
          </cell>
          <cell r="CW2958">
            <v>2.5077808378674913</v>
          </cell>
          <cell r="CX2958">
            <v>5.8216340879066755E-2</v>
          </cell>
          <cell r="CY2958">
            <v>1.2650858691027966</v>
          </cell>
          <cell r="CZ2958">
            <v>3.2242896486867743</v>
          </cell>
          <cell r="DA2958">
            <v>4.1087302120418263</v>
          </cell>
          <cell r="DB2958">
            <v>6.3142338953449331</v>
          </cell>
          <cell r="DC2958">
            <v>0.95161326436936045</v>
          </cell>
          <cell r="DD2958">
            <v>0</v>
          </cell>
          <cell r="DE2958">
            <v>0.33531157270029666</v>
          </cell>
          <cell r="DF2958">
            <v>0.20600921676478853</v>
          </cell>
          <cell r="DH2958">
            <v>2.0245231607629428</v>
          </cell>
          <cell r="DJ2958">
            <v>5.3191489361702126E-3</v>
          </cell>
          <cell r="DK2958">
            <v>6.7750677506775072E-3</v>
          </cell>
          <cell r="DL2958">
            <v>4.9846625766871164E-3</v>
          </cell>
          <cell r="DO2958">
            <v>1.8348623853211007E-2</v>
          </cell>
          <cell r="DP2958">
            <v>0.5714285714285714</v>
          </cell>
          <cell r="DQ2958">
            <v>2.1468926553672319E-2</v>
          </cell>
          <cell r="DR2958">
            <v>4.0851063829787232E-2</v>
          </cell>
          <cell r="DU2958">
            <v>0.14960991280403854</v>
          </cell>
          <cell r="DV2958">
            <v>6.3189269746646792E-2</v>
          </cell>
          <cell r="DW2958">
            <v>9.5658914728682168E-2</v>
          </cell>
          <cell r="DX2958">
            <v>0.17053481331987891</v>
          </cell>
          <cell r="DY2958">
            <v>6.5106951871657756E-2</v>
          </cell>
          <cell r="DZ2958">
            <v>0.2038216560509554</v>
          </cell>
          <cell r="EA2958">
            <v>0.40277777777777779</v>
          </cell>
          <cell r="EB2958">
            <v>0.25899280575539568</v>
          </cell>
          <cell r="EC2958">
            <v>0.16413373860182373</v>
          </cell>
          <cell r="EE2958">
            <v>0.31088082901554404</v>
          </cell>
          <cell r="EF2958">
            <v>0.36675461741424797</v>
          </cell>
          <cell r="EJ2958">
            <v>0.88461538461538458</v>
          </cell>
          <cell r="EM2958">
            <v>86.380597014925371</v>
          </cell>
          <cell r="EO2958">
            <v>36.964285714285708</v>
          </cell>
          <cell r="ER2958">
            <v>20.224719101123597</v>
          </cell>
          <cell r="ES2958">
            <v>2.8925373134328356</v>
          </cell>
        </row>
        <row r="2959">
          <cell r="D2959" t="str">
            <v>r2</v>
          </cell>
          <cell r="E2959" t="str">
            <v>Rapp et al 2010 J Petrology 51 p1237</v>
          </cell>
          <cell r="F2959" t="str">
            <v>KJ-4</v>
          </cell>
          <cell r="G2959" t="str">
            <v>RR-07 + 6 wt % H2O</v>
          </cell>
          <cell r="J2959">
            <v>1200</v>
          </cell>
          <cell r="K2959">
            <v>1473</v>
          </cell>
          <cell r="L2959">
            <v>6.7888662593346911</v>
          </cell>
          <cell r="M2959">
            <v>3.8</v>
          </cell>
          <cell r="O2959">
            <v>1.07389104650224E-2</v>
          </cell>
          <cell r="P2959">
            <v>0.76475764048053241</v>
          </cell>
          <cell r="Q2959">
            <v>0.49623223477698009</v>
          </cell>
          <cell r="R2959">
            <v>45.283762510199502</v>
          </cell>
          <cell r="T2959">
            <v>56.43</v>
          </cell>
          <cell r="U2959">
            <v>15.57</v>
          </cell>
          <cell r="X2959">
            <v>3.7</v>
          </cell>
          <cell r="Y2959">
            <v>0.3</v>
          </cell>
          <cell r="Z2959">
            <v>0.06</v>
          </cell>
          <cell r="AB2959">
            <v>6.75</v>
          </cell>
          <cell r="AC2959">
            <v>0.15</v>
          </cell>
          <cell r="AD2959">
            <v>10.16</v>
          </cell>
          <cell r="AF2959">
            <v>7.26</v>
          </cell>
          <cell r="AG2959">
            <v>0.13</v>
          </cell>
          <cell r="AJ2959">
            <v>96.81</v>
          </cell>
          <cell r="AK2959">
            <v>1.9892610895349776</v>
          </cell>
          <cell r="AL2959">
            <v>0.6470799161196904</v>
          </cell>
          <cell r="AM2959">
            <v>1.07389104650224E-2</v>
          </cell>
          <cell r="AN2959">
            <v>0.636341005654668</v>
          </cell>
          <cell r="AO2959">
            <v>0</v>
          </cell>
          <cell r="AP2959">
            <v>0.10908345707118931</v>
          </cell>
          <cell r="AQ2959">
            <v>0.10908345707118931</v>
          </cell>
          <cell r="AR2959">
            <v>7.9535024089892256E-3</v>
          </cell>
          <cell r="AS2959">
            <v>1.672108518558714E-3</v>
          </cell>
          <cell r="AT2959">
            <v>0.35462323799008888</v>
          </cell>
          <cell r="AU2959">
            <v>4.4790304657332906E-3</v>
          </cell>
          <cell r="AV2959">
            <v>0.38376878266636422</v>
          </cell>
          <cell r="AW2959">
            <v>0.49623223477698009</v>
          </cell>
          <cell r="AX2959">
            <v>5.8466404474289526E-3</v>
          </cell>
          <cell r="AY2959">
            <v>45.283762510199502</v>
          </cell>
          <cell r="AZ2959">
            <v>41.844660678672284</v>
          </cell>
          <cell r="BA2959">
            <v>12.871576811128218</v>
          </cell>
          <cell r="BB2959">
            <v>47.13595809923288</v>
          </cell>
          <cell r="BC2959">
            <v>37.647215778667253</v>
          </cell>
          <cell r="BD2959">
            <v>15.216826122099864</v>
          </cell>
          <cell r="BE2959">
            <v>0.76475764048053241</v>
          </cell>
          <cell r="BH2959" t="str">
            <v>unspecified</v>
          </cell>
          <cell r="BO2959">
            <v>7.9000000000000057</v>
          </cell>
          <cell r="BP2959">
            <v>61.51</v>
          </cell>
          <cell r="BQ2959">
            <v>0.95</v>
          </cell>
          <cell r="BR2959">
            <v>12.78</v>
          </cell>
          <cell r="BS2959">
            <v>2.23</v>
          </cell>
          <cell r="BT2959">
            <v>0.06</v>
          </cell>
          <cell r="BU2959">
            <v>1.04</v>
          </cell>
          <cell r="BV2959">
            <v>2.86</v>
          </cell>
          <cell r="BW2959">
            <v>3.52</v>
          </cell>
          <cell r="BX2959">
            <v>6.6</v>
          </cell>
          <cell r="BY2959">
            <v>0.89</v>
          </cell>
          <cell r="CA2959" t="str">
            <v>b.d.</v>
          </cell>
          <cell r="CR2959">
            <v>92.44</v>
          </cell>
          <cell r="CT2959">
            <v>66.540458675897881</v>
          </cell>
          <cell r="CU2959">
            <v>1.0276936391172653</v>
          </cell>
          <cell r="CV2959">
            <v>13.825183903072263</v>
          </cell>
          <cell r="CW2959">
            <v>2.4123755949805279</v>
          </cell>
          <cell r="CX2959">
            <v>6.4906966681090444E-2</v>
          </cell>
          <cell r="CY2959">
            <v>1.1250540891389009</v>
          </cell>
          <cell r="CZ2959">
            <v>3.0938987451319777</v>
          </cell>
          <cell r="DA2959">
            <v>3.8078753786239723</v>
          </cell>
          <cell r="DB2959">
            <v>7.1397663349199485</v>
          </cell>
          <cell r="DC2959">
            <v>0.96278667243617488</v>
          </cell>
          <cell r="DD2959">
            <v>0</v>
          </cell>
          <cell r="DE2959">
            <v>0.31804281345565749</v>
          </cell>
          <cell r="DF2959">
            <v>0.21790383961180765</v>
          </cell>
          <cell r="DH2959">
            <v>2.0625</v>
          </cell>
          <cell r="DK2959">
            <v>6.1913696060037528E-3</v>
          </cell>
          <cell r="DL2959">
            <v>2.2667829119442022E-3</v>
          </cell>
          <cell r="DO2959">
            <v>3.0434782608695657E-2</v>
          </cell>
          <cell r="DP2959">
            <v>0.4</v>
          </cell>
          <cell r="DQ2959">
            <v>1.6078838174273857E-2</v>
          </cell>
          <cell r="DR2959">
            <v>2.8201058201058202E-2</v>
          </cell>
          <cell r="DU2959">
            <v>0.10463178940353215</v>
          </cell>
          <cell r="DV2959">
            <v>4.8403498067927597E-2</v>
          </cell>
          <cell r="DW2959">
            <v>6.5429234338747089E-2</v>
          </cell>
          <cell r="DX2959">
            <v>0.11369863013698629</v>
          </cell>
          <cell r="DY2959">
            <v>4.3168316831683172E-2</v>
          </cell>
          <cell r="EA2959">
            <v>0.31578947368421051</v>
          </cell>
          <cell r="EB2959">
            <v>0.171875</v>
          </cell>
          <cell r="EC2959">
            <v>0.15276145710928321</v>
          </cell>
          <cell r="EE2959">
            <v>0.31153846153846154</v>
          </cell>
          <cell r="EF2959">
            <v>0.23163265306122446</v>
          </cell>
          <cell r="EJ2959">
            <v>1.7142857142857144</v>
          </cell>
          <cell r="EM2959">
            <v>57.051282051282051</v>
          </cell>
          <cell r="EO2959">
            <v>25.327102803738317</v>
          </cell>
          <cell r="ER2959">
            <v>12.735042735042736</v>
          </cell>
          <cell r="ES2959">
            <v>1.6197802197802198</v>
          </cell>
        </row>
        <row r="2960">
          <cell r="D2960" t="str">
            <v>r2</v>
          </cell>
          <cell r="E2960" t="str">
            <v>Rapp et al 2010 J Petrology 51 p1237</v>
          </cell>
          <cell r="F2960" t="str">
            <v>KJ-6</v>
          </cell>
          <cell r="G2960" t="str">
            <v>RR-07 + 6 wt % H2O + 33% DP1</v>
          </cell>
          <cell r="J2960">
            <v>1250</v>
          </cell>
          <cell r="K2960">
            <v>1523</v>
          </cell>
          <cell r="L2960">
            <v>6.5659881812212735</v>
          </cell>
          <cell r="M2960">
            <v>3.8</v>
          </cell>
          <cell r="O2960">
            <v>1.090394170221809E-2</v>
          </cell>
          <cell r="P2960">
            <v>0.90180794326081704</v>
          </cell>
          <cell r="Q2960">
            <v>0.34961722309703963</v>
          </cell>
          <cell r="R2960">
            <v>32.668180891037295</v>
          </cell>
          <cell r="T2960">
            <v>56.26</v>
          </cell>
          <cell r="U2960">
            <v>8.91</v>
          </cell>
          <cell r="X2960">
            <v>2.86</v>
          </cell>
          <cell r="Y2960">
            <v>0.13</v>
          </cell>
          <cell r="Z2960">
            <v>0.14000000000000001</v>
          </cell>
          <cell r="AB2960">
            <v>14.74</v>
          </cell>
          <cell r="AC2960">
            <v>0.08</v>
          </cell>
          <cell r="AD2960">
            <v>11.03</v>
          </cell>
          <cell r="AF2960">
            <v>5.0999999999999996</v>
          </cell>
          <cell r="AG2960">
            <v>0.01</v>
          </cell>
          <cell r="AJ2960">
            <v>96.42</v>
          </cell>
          <cell r="AK2960">
            <v>1.9890960582977819</v>
          </cell>
          <cell r="AL2960">
            <v>0.37138238712704191</v>
          </cell>
          <cell r="AM2960">
            <v>1.090394170221809E-2</v>
          </cell>
          <cell r="AN2960">
            <v>0.36047844542482382</v>
          </cell>
          <cell r="AO2960">
            <v>0</v>
          </cell>
          <cell r="AP2960">
            <v>8.456633196190598E-2</v>
          </cell>
          <cell r="AQ2960">
            <v>8.456633196190598E-2</v>
          </cell>
          <cell r="AR2960">
            <v>3.4566452107537508E-3</v>
          </cell>
          <cell r="AS2960">
            <v>3.9130512510996999E-3</v>
          </cell>
          <cell r="AT2960">
            <v>0.77666760864624773</v>
          </cell>
          <cell r="AU2960">
            <v>2.3958357211010363E-3</v>
          </cell>
          <cell r="AV2960">
            <v>0.4178551319957271</v>
          </cell>
          <cell r="AW2960">
            <v>0.34961722309703963</v>
          </cell>
          <cell r="AX2960">
            <v>4.5106312647268451E-4</v>
          </cell>
          <cell r="AY2960">
            <v>32.668180891037295</v>
          </cell>
          <cell r="AZ2960">
            <v>60.720369306663038</v>
          </cell>
          <cell r="BA2960">
            <v>6.6114498022996715</v>
          </cell>
          <cell r="BB2960">
            <v>35.255977718897924</v>
          </cell>
          <cell r="BC2960">
            <v>56.64025414416821</v>
          </cell>
          <cell r="BD2960">
            <v>8.1037681369338586</v>
          </cell>
          <cell r="BE2960">
            <v>0.90180794326081704</v>
          </cell>
          <cell r="BH2960" t="str">
            <v>unspecified</v>
          </cell>
          <cell r="BO2960">
            <v>9.42</v>
          </cell>
          <cell r="BP2960">
            <v>56.67</v>
          </cell>
          <cell r="BQ2960">
            <v>0.54</v>
          </cell>
          <cell r="BR2960">
            <v>12.09</v>
          </cell>
          <cell r="BS2960">
            <v>3.2</v>
          </cell>
          <cell r="BT2960">
            <v>0.06</v>
          </cell>
          <cell r="BU2960">
            <v>5.95</v>
          </cell>
          <cell r="BV2960">
            <v>3.71</v>
          </cell>
          <cell r="BW2960">
            <v>5.13</v>
          </cell>
          <cell r="BX2960">
            <v>3.09</v>
          </cell>
          <cell r="BY2960">
            <v>0.57999999999999996</v>
          </cell>
          <cell r="CA2960">
            <v>2.7E-2</v>
          </cell>
          <cell r="CR2960">
            <v>91.046999999999997</v>
          </cell>
          <cell r="CT2960">
            <v>62.242578009160106</v>
          </cell>
          <cell r="CU2960">
            <v>0.59310026689512008</v>
          </cell>
          <cell r="CV2960">
            <v>13.27885597548519</v>
          </cell>
          <cell r="CW2960">
            <v>3.5146682482673786</v>
          </cell>
          <cell r="CX2960">
            <v>6.5900029655013348E-2</v>
          </cell>
          <cell r="CY2960">
            <v>6.5350862741221567</v>
          </cell>
          <cell r="CZ2960">
            <v>4.0748185003349917</v>
          </cell>
          <cell r="DA2960">
            <v>5.634452535503641</v>
          </cell>
          <cell r="DB2960">
            <v>3.3938515272331875</v>
          </cell>
          <cell r="DC2960">
            <v>0.63703361999846231</v>
          </cell>
          <cell r="DD2960">
            <v>2.9655013344756009E-2</v>
          </cell>
          <cell r="DE2960">
            <v>0.6502732240437159</v>
          </cell>
          <cell r="DF2960">
            <v>0.46146099383459693</v>
          </cell>
          <cell r="DH2960">
            <v>0.99415204678362568</v>
          </cell>
          <cell r="DJ2960">
            <v>3.2362459546925568E-3</v>
          </cell>
          <cell r="DQ2960">
            <v>2.6539589442815249E-2</v>
          </cell>
          <cell r="DR2960">
            <v>5.4594594594594592E-2</v>
          </cell>
          <cell r="DU2960">
            <v>0.13176599234554401</v>
          </cell>
          <cell r="DV2960">
            <v>2.9821769573520052E-2</v>
          </cell>
          <cell r="DW2960">
            <v>0.12567324955116696</v>
          </cell>
          <cell r="DX2960">
            <v>0.2565922920892495</v>
          </cell>
          <cell r="DY2960">
            <v>5.0470809792843692E-2</v>
          </cell>
          <cell r="DZ2960">
            <v>0.10309278350515465</v>
          </cell>
          <cell r="EA2960">
            <v>0.24074074074074073</v>
          </cell>
          <cell r="EB2960">
            <v>0.3</v>
          </cell>
          <cell r="EC2960">
            <v>0.22241379310344828</v>
          </cell>
          <cell r="EE2960">
            <v>0.43720930232558136</v>
          </cell>
          <cell r="EF2960">
            <v>0.36049382716049383</v>
          </cell>
          <cell r="EM2960">
            <v>6.5333333333333332</v>
          </cell>
          <cell r="EO2960">
            <v>5.333333333333333</v>
          </cell>
          <cell r="ER2960">
            <v>4.3181818181818183</v>
          </cell>
          <cell r="ES2960">
            <v>1.3535353535353536</v>
          </cell>
        </row>
        <row r="2961">
          <cell r="D2961" t="str">
            <v>r2</v>
          </cell>
          <cell r="E2961" t="str">
            <v>Rapp et al 2010 J Petrology 51 p1237</v>
          </cell>
          <cell r="F2961" t="str">
            <v>ST/DP302</v>
          </cell>
          <cell r="G2961" t="str">
            <v>ST-01 + 30% DP1</v>
          </cell>
          <cell r="J2961">
            <v>1200</v>
          </cell>
          <cell r="K2961">
            <v>1473</v>
          </cell>
          <cell r="L2961">
            <v>6.7888662593346911</v>
          </cell>
          <cell r="M2961">
            <v>3.5</v>
          </cell>
          <cell r="O2961">
            <v>5.9785041624316637E-2</v>
          </cell>
          <cell r="P2961">
            <v>0.70034653481985898</v>
          </cell>
          <cell r="Q2961">
            <v>0.55863466975630305</v>
          </cell>
          <cell r="R2961">
            <v>46.443610992923311</v>
          </cell>
          <cell r="T2961">
            <v>54.48</v>
          </cell>
          <cell r="U2961">
            <v>17.350000000000001</v>
          </cell>
          <cell r="X2961">
            <v>3.98</v>
          </cell>
          <cell r="Y2961">
            <v>0.59</v>
          </cell>
          <cell r="Z2961" t="str">
            <v>n.a.</v>
          </cell>
          <cell r="AB2961">
            <v>5.22</v>
          </cell>
          <cell r="AC2961">
            <v>0.06</v>
          </cell>
          <cell r="AD2961">
            <v>8.99</v>
          </cell>
          <cell r="AF2961">
            <v>8.09</v>
          </cell>
          <cell r="AG2961">
            <v>0.01</v>
          </cell>
          <cell r="AJ2961">
            <v>95.32</v>
          </cell>
          <cell r="AK2961">
            <v>1.9402149583756834</v>
          </cell>
          <cell r="AL2961">
            <v>0.72845008643137754</v>
          </cell>
          <cell r="AM2961">
            <v>5.9785041624316637E-2</v>
          </cell>
          <cell r="AN2961">
            <v>0.6686650448070609</v>
          </cell>
          <cell r="AO2961">
            <v>0</v>
          </cell>
          <cell r="AP2961">
            <v>0.11854172786606833</v>
          </cell>
          <cell r="AQ2961">
            <v>0.11854172786606833</v>
          </cell>
          <cell r="AR2961">
            <v>1.5802295761770158E-2</v>
          </cell>
          <cell r="AS2961">
            <v>0</v>
          </cell>
          <cell r="AT2961">
            <v>0.27705432437649541</v>
          </cell>
          <cell r="AU2961">
            <v>1.8099851839923485E-3</v>
          </cell>
          <cell r="AV2961">
            <v>0.34305728039771483</v>
          </cell>
          <cell r="AW2961">
            <v>0.55863466975630305</v>
          </cell>
          <cell r="AX2961">
            <v>4.5435367640628879E-4</v>
          </cell>
          <cell r="AY2961">
            <v>46.443610992923311</v>
          </cell>
          <cell r="AZ2961">
            <v>37.508031458570542</v>
          </cell>
          <cell r="BA2961">
            <v>16.048357548506143</v>
          </cell>
          <cell r="BB2961">
            <v>47.835582284068956</v>
          </cell>
          <cell r="BC2961">
            <v>33.391223719266264</v>
          </cell>
          <cell r="BD2961">
            <v>18.773193996664762</v>
          </cell>
          <cell r="BE2961">
            <v>0.70034653481985898</v>
          </cell>
          <cell r="BH2961" t="str">
            <v>unspecified</v>
          </cell>
          <cell r="BO2961">
            <v>4.33</v>
          </cell>
          <cell r="BP2961">
            <v>63.13</v>
          </cell>
          <cell r="BQ2961">
            <v>0.66</v>
          </cell>
          <cell r="BR2961">
            <v>15.31</v>
          </cell>
          <cell r="BS2961">
            <v>2.73</v>
          </cell>
          <cell r="BT2961">
            <v>0.06</v>
          </cell>
          <cell r="BU2961">
            <v>1.89</v>
          </cell>
          <cell r="BV2961">
            <v>3.88</v>
          </cell>
          <cell r="BW2961">
            <v>3.93</v>
          </cell>
          <cell r="BX2961">
            <v>3.3</v>
          </cell>
          <cell r="BY2961">
            <v>0.78</v>
          </cell>
          <cell r="CA2961" t="str">
            <v>b.d.</v>
          </cell>
          <cell r="CR2961">
            <v>95.67</v>
          </cell>
          <cell r="CT2961">
            <v>65.987247831086023</v>
          </cell>
          <cell r="CU2961">
            <v>0.6898714330511132</v>
          </cell>
          <cell r="CV2961">
            <v>16.002926727291733</v>
          </cell>
          <cell r="CW2961">
            <v>2.8535591094386956</v>
          </cell>
          <cell r="CX2961">
            <v>6.2715584822828477E-2</v>
          </cell>
          <cell r="CY2961">
            <v>1.9755409219190969</v>
          </cell>
          <cell r="CZ2961">
            <v>4.0556078185429074</v>
          </cell>
          <cell r="DA2961">
            <v>4.1078708058952653</v>
          </cell>
          <cell r="DB2961">
            <v>3.4493571652555661</v>
          </cell>
          <cell r="DC2961">
            <v>0.81530260269677013</v>
          </cell>
          <cell r="DD2961">
            <v>0</v>
          </cell>
          <cell r="DE2961">
            <v>0.40909090909090912</v>
          </cell>
          <cell r="DF2961">
            <v>0.18380952382187063</v>
          </cell>
          <cell r="DH2961">
            <v>2.0585241730279895</v>
          </cell>
          <cell r="DJ2961">
            <v>3.0303030303030307E-3</v>
          </cell>
          <cell r="DK2961">
            <v>8.0000000000000002E-3</v>
          </cell>
          <cell r="DQ2961">
            <v>2.1373200442967887E-2</v>
          </cell>
          <cell r="DR2961">
            <v>3.3435897435897435E-2</v>
          </cell>
          <cell r="DU2961">
            <v>8.6663207057602484E-2</v>
          </cell>
          <cell r="DV2961">
            <v>3.6207425590671985E-2</v>
          </cell>
          <cell r="DW2961">
            <v>7.0906432748538001E-2</v>
          </cell>
          <cell r="DX2961">
            <v>0.1057312252964427</v>
          </cell>
          <cell r="DY2961">
            <v>5.0532544378698217E-2</v>
          </cell>
          <cell r="EA2961">
            <v>0.89393939393939381</v>
          </cell>
          <cell r="EB2961">
            <v>0.13377926421404682</v>
          </cell>
          <cell r="EF2961">
            <v>0.24005681818181818</v>
          </cell>
          <cell r="EM2961">
            <v>15.74468085106383</v>
          </cell>
          <cell r="EO2961">
            <v>7.1864406779661021</v>
          </cell>
          <cell r="ER2961">
            <v>8.6486486486486491</v>
          </cell>
          <cell r="ES2961">
            <v>1.9061032863849765</v>
          </cell>
        </row>
        <row r="2962">
          <cell r="D2962" t="str">
            <v>r2</v>
          </cell>
          <cell r="E2962" t="str">
            <v>Rapp et al 2010 J Petrology 51 p1237</v>
          </cell>
          <cell r="F2962" t="str">
            <v>ST/DP 3</v>
          </cell>
          <cell r="G2962" t="str">
            <v>ST-01 + 50% DP1</v>
          </cell>
          <cell r="J2962">
            <v>1200</v>
          </cell>
          <cell r="K2962">
            <v>1473</v>
          </cell>
          <cell r="L2962">
            <v>6.7888662593346911</v>
          </cell>
          <cell r="M2962">
            <v>3.8</v>
          </cell>
          <cell r="BH2962" t="str">
            <v>unspecified</v>
          </cell>
          <cell r="BO2962">
            <v>11.63</v>
          </cell>
          <cell r="BP2962">
            <v>55.71</v>
          </cell>
          <cell r="BQ2962">
            <v>0.33</v>
          </cell>
          <cell r="BR2962">
            <v>12.49</v>
          </cell>
          <cell r="BS2962">
            <v>3.11</v>
          </cell>
          <cell r="BT2962">
            <v>0.04</v>
          </cell>
          <cell r="BU2962">
            <v>5.25</v>
          </cell>
          <cell r="BV2962">
            <v>3.64</v>
          </cell>
          <cell r="BW2962">
            <v>5.66</v>
          </cell>
          <cell r="BX2962">
            <v>2.61</v>
          </cell>
          <cell r="BY2962">
            <v>0.27</v>
          </cell>
          <cell r="CA2962" t="str">
            <v>n.d.</v>
          </cell>
          <cell r="CR2962">
            <v>89.11</v>
          </cell>
          <cell r="CT2962">
            <v>62.518235888228034</v>
          </cell>
          <cell r="CU2962">
            <v>0.37032880709235777</v>
          </cell>
          <cell r="CV2962">
            <v>14.016384244192571</v>
          </cell>
          <cell r="CW2962">
            <v>3.4900684547188869</v>
          </cell>
          <cell r="CX2962">
            <v>4.4888340253619124E-2</v>
          </cell>
          <cell r="CY2962">
            <v>5.8915946582875103</v>
          </cell>
          <cell r="CZ2962">
            <v>4.0848389630793402</v>
          </cell>
          <cell r="DA2962">
            <v>6.3517001458871061</v>
          </cell>
          <cell r="DB2962">
            <v>2.9289642015486477</v>
          </cell>
          <cell r="DC2962">
            <v>0.30299629671192907</v>
          </cell>
          <cell r="DD2962">
            <v>0</v>
          </cell>
          <cell r="DE2962">
            <v>0.62799043062200965</v>
          </cell>
          <cell r="DF2962">
            <v>0.41774781670804828</v>
          </cell>
        </row>
        <row r="2963">
          <cell r="D2963" t="str">
            <v>r2</v>
          </cell>
          <cell r="E2963" t="str">
            <v>Rapp et al 2010 J Petrology 51 p1237</v>
          </cell>
          <cell r="F2963" t="str">
            <v>CF-HP</v>
          </cell>
          <cell r="G2963" t="str">
            <v>SV4 + 30% DP2</v>
          </cell>
          <cell r="J2963">
            <v>1100</v>
          </cell>
          <cell r="K2963">
            <v>1373</v>
          </cell>
          <cell r="L2963">
            <v>7.2833211944646763</v>
          </cell>
          <cell r="M2963">
            <v>3</v>
          </cell>
          <cell r="O2963">
            <v>4.103098792669635E-2</v>
          </cell>
          <cell r="P2963">
            <v>0.86799077266850955</v>
          </cell>
          <cell r="Q2963">
            <v>0.24487687581642301</v>
          </cell>
          <cell r="R2963">
            <v>34.527536222419805</v>
          </cell>
          <cell r="T2963">
            <v>55.22</v>
          </cell>
          <cell r="U2963">
            <v>6.92</v>
          </cell>
          <cell r="X2963">
            <v>4.32</v>
          </cell>
          <cell r="Y2963">
            <v>0.16</v>
          </cell>
          <cell r="Z2963">
            <v>0.46</v>
          </cell>
          <cell r="AB2963">
            <v>15.94</v>
          </cell>
          <cell r="AC2963">
            <v>0.14000000000000001</v>
          </cell>
          <cell r="AD2963">
            <v>13.47</v>
          </cell>
          <cell r="AF2963">
            <v>3.56</v>
          </cell>
          <cell r="AG2963">
            <v>0.02</v>
          </cell>
          <cell r="AJ2963">
            <v>95.94</v>
          </cell>
          <cell r="AK2963">
            <v>1.9589690120733037</v>
          </cell>
          <cell r="AL2963">
            <v>0.28941752732006498</v>
          </cell>
          <cell r="AM2963">
            <v>4.103098792669635E-2</v>
          </cell>
          <cell r="AN2963">
            <v>0.24838653939336863</v>
          </cell>
          <cell r="AO2963">
            <v>1.2482737952627332E-2</v>
          </cell>
          <cell r="AP2963">
            <v>0.11568843011913435</v>
          </cell>
          <cell r="AQ2963">
            <v>0.12817116807176168</v>
          </cell>
          <cell r="AR2963">
            <v>4.2688075028767787E-3</v>
          </cell>
          <cell r="AS2963">
            <v>1.290091361011159E-2</v>
          </cell>
          <cell r="AT2963">
            <v>0.84275465781697712</v>
          </cell>
          <cell r="AU2963">
            <v>4.2069777917236092E-3</v>
          </cell>
          <cell r="AV2963">
            <v>0.51202711320810024</v>
          </cell>
          <cell r="AW2963">
            <v>0.24487687581642301</v>
          </cell>
          <cell r="AX2963">
            <v>9.0519564617795817E-4</v>
          </cell>
          <cell r="AY2963">
            <v>34.527536222419805</v>
          </cell>
          <cell r="AZ2963">
            <v>56.829494422812829</v>
          </cell>
          <cell r="BA2963">
            <v>7.8012205963590411</v>
          </cell>
          <cell r="BB2963">
            <v>37.324004527432685</v>
          </cell>
          <cell r="BC2963">
            <v>53.098152932360954</v>
          </cell>
          <cell r="BD2963">
            <v>9.5778425402063601</v>
          </cell>
          <cell r="BE2963">
            <v>0.86799077266850955</v>
          </cell>
          <cell r="BH2963" t="str">
            <v>unspecified</v>
          </cell>
          <cell r="BO2963">
            <v>9.3499999999999943</v>
          </cell>
          <cell r="BP2963">
            <v>58.24</v>
          </cell>
          <cell r="BQ2963">
            <v>0.69</v>
          </cell>
          <cell r="BR2963">
            <v>15.2</v>
          </cell>
          <cell r="BS2963">
            <v>2.63</v>
          </cell>
          <cell r="BT2963">
            <v>0.08</v>
          </cell>
          <cell r="BU2963">
            <v>1.86</v>
          </cell>
          <cell r="BV2963">
            <v>3.27</v>
          </cell>
          <cell r="BW2963">
            <v>6.03</v>
          </cell>
          <cell r="BX2963">
            <v>2.1800000000000002</v>
          </cell>
          <cell r="BY2963">
            <v>0.49</v>
          </cell>
          <cell r="CA2963">
            <v>0.01</v>
          </cell>
          <cell r="CR2963">
            <v>90.68</v>
          </cell>
          <cell r="CT2963">
            <v>64.225849139832377</v>
          </cell>
          <cell r="CU2963">
            <v>0.76091751213056913</v>
          </cell>
          <cell r="CV2963">
            <v>16.762240846934276</v>
          </cell>
          <cell r="CW2963">
            <v>2.900308778120865</v>
          </cell>
          <cell r="CX2963">
            <v>8.8222320247022507E-2</v>
          </cell>
          <cell r="CY2963">
            <v>2.0511689457432731</v>
          </cell>
          <cell r="CZ2963">
            <v>3.6060873400970448</v>
          </cell>
          <cell r="DA2963">
            <v>6.6497573886193209</v>
          </cell>
          <cell r="DB2963">
            <v>2.4040582267313635</v>
          </cell>
          <cell r="DC2963">
            <v>0.54036171151301282</v>
          </cell>
          <cell r="DD2963">
            <v>1.1027790030877813E-2</v>
          </cell>
          <cell r="DE2963">
            <v>0.41425389755011133</v>
          </cell>
          <cell r="DF2963">
            <v>0.21095668066052478</v>
          </cell>
          <cell r="DH2963">
            <v>0.5903814262023217</v>
          </cell>
          <cell r="DJ2963">
            <v>1.6999999999999999E-3</v>
          </cell>
          <cell r="DK2963">
            <v>0</v>
          </cell>
          <cell r="DL2963">
            <v>4.7321428571428575E-3</v>
          </cell>
          <cell r="DO2963">
            <v>4.6029919447640967E-3</v>
          </cell>
          <cell r="DQ2963">
            <v>4.4297082228116708E-2</v>
          </cell>
          <cell r="DR2963">
            <v>9.790123456790123E-2</v>
          </cell>
          <cell r="DT2963">
            <v>4.3354430379746837E-2</v>
          </cell>
          <cell r="DU2963">
            <v>0.12244897959183673</v>
          </cell>
          <cell r="DV2963">
            <v>2.5972540045766591E-2</v>
          </cell>
          <cell r="DW2963">
            <v>0.25794392523364484</v>
          </cell>
          <cell r="DX2963">
            <v>0.46812749003984072</v>
          </cell>
          <cell r="DY2963">
            <v>7.6079734219269099E-2</v>
          </cell>
          <cell r="DZ2963">
            <v>0.18107667210440459</v>
          </cell>
          <cell r="EA2963">
            <v>0.23188405797101452</v>
          </cell>
          <cell r="EB2963">
            <v>0.52554744525547437</v>
          </cell>
          <cell r="EC2963">
            <v>0.58666666666666667</v>
          </cell>
          <cell r="EE2963">
            <v>0.56617647058823528</v>
          </cell>
          <cell r="EF2963">
            <v>0.55823293172690758</v>
          </cell>
          <cell r="EH2963">
            <v>0.82352941176470595</v>
          </cell>
          <cell r="EM2963">
            <v>21.938547486033521</v>
          </cell>
          <cell r="EO2963">
            <v>7.2978723404255321</v>
          </cell>
          <cell r="ER2963">
            <v>3.756906077348066</v>
          </cell>
          <cell r="ES2963">
            <v>2.4063926940639266</v>
          </cell>
        </row>
        <row r="2964">
          <cell r="D2964" t="str">
            <v>r1</v>
          </cell>
          <cell r="E2964" t="str">
            <v>Righter et al 2004 geochimica</v>
          </cell>
          <cell r="F2964">
            <v>112</v>
          </cell>
          <cell r="J2964">
            <v>1275</v>
          </cell>
          <cell r="K2964">
            <v>1548</v>
          </cell>
          <cell r="L2964">
            <v>6.4599483204134369</v>
          </cell>
          <cell r="M2964">
            <v>1E-4</v>
          </cell>
          <cell r="O2964">
            <v>0.15224430881799722</v>
          </cell>
          <cell r="P2964">
            <v>0.6677935345015984</v>
          </cell>
          <cell r="R2964">
            <v>42.844120060436438</v>
          </cell>
          <cell r="T2964">
            <v>46.6</v>
          </cell>
          <cell r="U2964">
            <v>9.16</v>
          </cell>
          <cell r="V2964">
            <v>0</v>
          </cell>
          <cell r="W2964">
            <v>9.84</v>
          </cell>
          <cell r="X2964">
            <v>9.84</v>
          </cell>
          <cell r="Y2964">
            <v>0.03</v>
          </cell>
          <cell r="Z2964">
            <v>0.04</v>
          </cell>
          <cell r="AB2964">
            <v>11.1</v>
          </cell>
          <cell r="AC2964">
            <v>0.1</v>
          </cell>
          <cell r="AD2964">
            <v>17.329999999999998</v>
          </cell>
          <cell r="AE2964">
            <v>4.03</v>
          </cell>
          <cell r="AJ2964">
            <v>98.23</v>
          </cell>
          <cell r="AK2964">
            <v>1.8477556911820028</v>
          </cell>
          <cell r="AL2964">
            <v>0.42819508305627868</v>
          </cell>
          <cell r="AM2964">
            <v>0.15224430881799722</v>
          </cell>
          <cell r="AN2964">
            <v>0.27595077423828146</v>
          </cell>
          <cell r="AO2964">
            <v>0</v>
          </cell>
          <cell r="AP2964">
            <v>0.32630908231979633</v>
          </cell>
          <cell r="AQ2964">
            <v>0.32630908231979633</v>
          </cell>
          <cell r="AR2964">
            <v>8.9461321944646376E-4</v>
          </cell>
          <cell r="AS2964">
            <v>1.2538630221246756E-3</v>
          </cell>
          <cell r="AT2964">
            <v>0.65593875512142374</v>
          </cell>
          <cell r="AU2964">
            <v>3.3586879162565766E-3</v>
          </cell>
          <cell r="AV2964">
            <v>0.73629422416267032</v>
          </cell>
          <cell r="AW2964">
            <v>0</v>
          </cell>
          <cell r="AX2964">
            <v>0</v>
          </cell>
          <cell r="AY2964">
            <v>42.844120060436438</v>
          </cell>
          <cell r="AZ2964">
            <v>38.168327082390149</v>
          </cell>
          <cell r="BA2964">
            <v>18.987552857173409</v>
          </cell>
          <cell r="BB2964">
            <v>43.98802502081594</v>
          </cell>
          <cell r="BC2964">
            <v>33.871102938582808</v>
          </cell>
          <cell r="BD2964">
            <v>22.140872040601252</v>
          </cell>
          <cell r="BE2964">
            <v>0.6677935345015984</v>
          </cell>
          <cell r="BG2964">
            <v>-1.5</v>
          </cell>
          <cell r="BO2964">
            <v>4.83</v>
          </cell>
          <cell r="BP2964">
            <v>53.28</v>
          </cell>
          <cell r="BQ2964">
            <v>7.0000000000000007E-2</v>
          </cell>
          <cell r="BR2964">
            <v>16.34</v>
          </cell>
          <cell r="BS2964">
            <v>9.4600000000000009</v>
          </cell>
          <cell r="BT2964">
            <v>0.1</v>
          </cell>
          <cell r="BU2964">
            <v>4.9000000000000004</v>
          </cell>
          <cell r="BV2964">
            <v>10.9</v>
          </cell>
          <cell r="BW2964">
            <v>7.0000000000000007E-2</v>
          </cell>
          <cell r="BX2964">
            <v>0.02</v>
          </cell>
          <cell r="BY2964">
            <v>0.02</v>
          </cell>
          <cell r="CA2964">
            <v>0.01</v>
          </cell>
          <cell r="CC2964">
            <v>1.07</v>
          </cell>
          <cell r="CR2964">
            <v>96.24</v>
          </cell>
          <cell r="CT2964">
            <v>55.984028580435009</v>
          </cell>
          <cell r="CU2964">
            <v>7.3552590101922888E-2</v>
          </cell>
          <cell r="CV2964">
            <v>17.16927603236314</v>
          </cell>
          <cell r="CW2964">
            <v>9.9401071766312921</v>
          </cell>
          <cell r="CX2964">
            <v>0.10507512871703267</v>
          </cell>
          <cell r="CY2964">
            <v>5.148681307134602</v>
          </cell>
          <cell r="CZ2964">
            <v>11.453189030156562</v>
          </cell>
          <cell r="DA2964">
            <v>7.3552590101922888E-2</v>
          </cell>
          <cell r="DB2964">
            <v>2.1015025743406534E-2</v>
          </cell>
          <cell r="DC2964">
            <v>2.1015025743406534E-2</v>
          </cell>
          <cell r="DD2964">
            <v>1.0507512871703267E-2</v>
          </cell>
          <cell r="DE2964">
            <v>0.34122562674094709</v>
          </cell>
          <cell r="DF2964">
            <v>0.50753014929079143</v>
          </cell>
          <cell r="EA2964">
            <v>0.42857142857142849</v>
          </cell>
          <cell r="EO2964">
            <v>3.7663551401869158</v>
          </cell>
          <cell r="FA2964">
            <v>0.21153846153846154</v>
          </cell>
        </row>
        <row r="2965">
          <cell r="D2965" t="str">
            <v>p</v>
          </cell>
          <cell r="E2965" t="str">
            <v>Pertermann &amp; Hirschmann 2002</v>
          </cell>
          <cell r="F2965" t="str">
            <v>A314</v>
          </cell>
          <cell r="J2965">
            <v>1335</v>
          </cell>
          <cell r="K2965">
            <v>1608</v>
          </cell>
          <cell r="L2965">
            <v>6.2189054726368163</v>
          </cell>
          <cell r="M2965">
            <v>3</v>
          </cell>
          <cell r="O2965">
            <v>0.13910221075263784</v>
          </cell>
          <cell r="P2965">
            <v>0.57761802703445375</v>
          </cell>
          <cell r="R2965">
            <v>46.474718250088067</v>
          </cell>
          <cell r="T2965">
            <v>49.74</v>
          </cell>
          <cell r="U2965">
            <v>17.079999999999998</v>
          </cell>
          <cell r="V2965">
            <v>0</v>
          </cell>
          <cell r="W2965">
            <v>8.0399999999999991</v>
          </cell>
          <cell r="X2965">
            <v>8.0399999999999991</v>
          </cell>
          <cell r="Y2965">
            <v>2.84</v>
          </cell>
          <cell r="AB2965">
            <v>6.17</v>
          </cell>
          <cell r="AC2965">
            <v>0.1</v>
          </cell>
          <cell r="AD2965">
            <v>12.9</v>
          </cell>
          <cell r="AG2965">
            <v>3.98</v>
          </cell>
          <cell r="AJ2965">
            <v>100.85</v>
          </cell>
          <cell r="AK2965">
            <v>1.8608977892473622</v>
          </cell>
          <cell r="AL2965">
            <v>0.75334199146226566</v>
          </cell>
          <cell r="AM2965">
            <v>0.13910221075263784</v>
          </cell>
          <cell r="AN2965">
            <v>0.61423978070962781</v>
          </cell>
          <cell r="AO2965">
            <v>0</v>
          </cell>
          <cell r="AP2965">
            <v>0.2515638422576037</v>
          </cell>
          <cell r="AQ2965">
            <v>0.2515638422576037</v>
          </cell>
          <cell r="AR2965">
            <v>7.9908044676543832E-2</v>
          </cell>
          <cell r="AS2965">
            <v>0</v>
          </cell>
          <cell r="AT2965">
            <v>0.34401991452863545</v>
          </cell>
          <cell r="AU2965">
            <v>3.1690402768734609E-3</v>
          </cell>
          <cell r="AV2965">
            <v>0.51713108994545343</v>
          </cell>
          <cell r="AW2965">
            <v>0</v>
          </cell>
          <cell r="AY2965">
            <v>46.474718250088067</v>
          </cell>
          <cell r="AZ2965">
            <v>30.917167640847385</v>
          </cell>
          <cell r="BA2965">
            <v>22.608114109064541</v>
          </cell>
          <cell r="BB2965">
            <v>47.003644195203016</v>
          </cell>
          <cell r="BC2965">
            <v>27.02697519770868</v>
          </cell>
          <cell r="BD2965">
            <v>25.969380607088301</v>
          </cell>
          <cell r="BE2965">
            <v>0.57761802703445375</v>
          </cell>
          <cell r="BO2965">
            <v>2.06</v>
          </cell>
          <cell r="BP2965">
            <v>55.28</v>
          </cell>
          <cell r="BQ2965">
            <v>6.69</v>
          </cell>
          <cell r="BR2965">
            <v>14.59</v>
          </cell>
          <cell r="BS2965">
            <v>8.2799999999999994</v>
          </cell>
          <cell r="BT2965">
            <v>0.09</v>
          </cell>
          <cell r="BU2965">
            <v>1.44</v>
          </cell>
          <cell r="BV2965">
            <v>6.62</v>
          </cell>
          <cell r="BW2965">
            <v>4.3099999999999996</v>
          </cell>
          <cell r="BX2965">
            <v>0.64</v>
          </cell>
          <cell r="CR2965">
            <v>97.94</v>
          </cell>
          <cell r="CT2965">
            <v>56.442720032673066</v>
          </cell>
          <cell r="CU2965">
            <v>6.8307126812334085</v>
          </cell>
          <cell r="CV2965">
            <v>14.896875638145804</v>
          </cell>
          <cell r="CW2965">
            <v>8.4541556054727369</v>
          </cell>
          <cell r="CX2965">
            <v>9.1892995711660194E-2</v>
          </cell>
          <cell r="CY2965">
            <v>1.4702879313865631</v>
          </cell>
          <cell r="CZ2965">
            <v>6.7592403512354506</v>
          </cell>
          <cell r="DA2965">
            <v>4.4006534613028379</v>
          </cell>
          <cell r="DB2965">
            <v>0.65346130283847248</v>
          </cell>
          <cell r="DC2965">
            <v>0</v>
          </cell>
          <cell r="DD2965">
            <v>0</v>
          </cell>
          <cell r="DE2965">
            <v>0.14814814814814817</v>
          </cell>
          <cell r="DF2965">
            <v>0.6150471237531997</v>
          </cell>
          <cell r="DH2965">
            <v>0.92343387470997684</v>
          </cell>
          <cell r="DM2965">
            <v>3.7108125399872038E-3</v>
          </cell>
          <cell r="DN2965">
            <v>3.7411526794742167E-3</v>
          </cell>
          <cell r="DO2965">
            <v>9.5846645367412137E-3</v>
          </cell>
          <cell r="DQ2965">
            <v>2.9540481400437638E-2</v>
          </cell>
          <cell r="DR2965">
            <v>5.4176072234762979E-2</v>
          </cell>
          <cell r="DU2965">
            <v>9.0520922288642183E-2</v>
          </cell>
          <cell r="DW2965">
            <v>0.14887640449438203</v>
          </cell>
          <cell r="DX2965">
            <v>0.24038461538461536</v>
          </cell>
          <cell r="DY2965">
            <v>0.16991341991341991</v>
          </cell>
          <cell r="EA2965">
            <v>0.42451420029895359</v>
          </cell>
          <cell r="EB2965">
            <v>0.22467263955892489</v>
          </cell>
          <cell r="EE2965">
            <v>0.42934455802766086</v>
          </cell>
          <cell r="EF2965">
            <v>0.46707638279192276</v>
          </cell>
          <cell r="EH2965">
            <v>0.44843049327354256</v>
          </cell>
          <cell r="EJ2965">
            <v>0.4782818532818533</v>
          </cell>
        </row>
        <row r="2966">
          <cell r="D2966" t="str">
            <v>p</v>
          </cell>
          <cell r="E2966" t="str">
            <v>Pertermann &amp; Hirschmann 2002</v>
          </cell>
          <cell r="F2966" t="str">
            <v>A332</v>
          </cell>
          <cell r="J2966">
            <v>1365</v>
          </cell>
          <cell r="K2966">
            <v>1638</v>
          </cell>
          <cell r="L2966">
            <v>6.1050061050061046</v>
          </cell>
          <cell r="M2966">
            <v>3</v>
          </cell>
          <cell r="O2966">
            <v>0.12412095809518431</v>
          </cell>
          <cell r="P2966">
            <v>0.58208357756587126</v>
          </cell>
          <cell r="R2966">
            <v>46.303138668161026</v>
          </cell>
          <cell r="T2966">
            <v>50.09</v>
          </cell>
          <cell r="U2966">
            <v>17.059999999999999</v>
          </cell>
          <cell r="V2966">
            <v>0</v>
          </cell>
          <cell r="W2966">
            <v>7.83</v>
          </cell>
          <cell r="X2966">
            <v>7.83</v>
          </cell>
          <cell r="Y2966">
            <v>2.76</v>
          </cell>
          <cell r="AB2966">
            <v>6.12</v>
          </cell>
          <cell r="AC2966">
            <v>0.11</v>
          </cell>
          <cell r="AD2966">
            <v>12.61</v>
          </cell>
          <cell r="AG2966">
            <v>4.12</v>
          </cell>
          <cell r="AJ2966">
            <v>100.7</v>
          </cell>
          <cell r="AK2966">
            <v>1.8758790419048157</v>
          </cell>
          <cell r="AL2966">
            <v>0.75321749161288365</v>
          </cell>
          <cell r="AM2966">
            <v>0.12412095809518431</v>
          </cell>
          <cell r="AN2966">
            <v>0.62909653351769934</v>
          </cell>
          <cell r="AO2966">
            <v>0</v>
          </cell>
          <cell r="AP2966">
            <v>0.24523982255675697</v>
          </cell>
          <cell r="AQ2966">
            <v>0.24523982255675697</v>
          </cell>
          <cell r="AR2966">
            <v>7.7735304910097142E-2</v>
          </cell>
          <cell r="AS2966">
            <v>0</v>
          </cell>
          <cell r="AT2966">
            <v>0.34157564913103305</v>
          </cell>
          <cell r="AU2966">
            <v>3.4894542175610936E-3</v>
          </cell>
          <cell r="AV2966">
            <v>0.50601464376598626</v>
          </cell>
          <cell r="AW2966">
            <v>0</v>
          </cell>
          <cell r="AY2966">
            <v>46.303138668161026</v>
          </cell>
          <cell r="AZ2966">
            <v>31.256061148095327</v>
          </cell>
          <cell r="BA2966">
            <v>22.440800183743651</v>
          </cell>
          <cell r="BB2966">
            <v>46.862667317436561</v>
          </cell>
          <cell r="BC2966">
            <v>27.342221602700441</v>
          </cell>
          <cell r="BD2966">
            <v>25.795111079862991</v>
          </cell>
          <cell r="BE2966">
            <v>0.58208357756587126</v>
          </cell>
          <cell r="BO2966">
            <v>0.8</v>
          </cell>
          <cell r="BP2966">
            <v>56.03</v>
          </cell>
          <cell r="BQ2966">
            <v>6.92</v>
          </cell>
          <cell r="BR2966">
            <v>14.92</v>
          </cell>
          <cell r="BS2966">
            <v>7.79</v>
          </cell>
          <cell r="BT2966">
            <v>0.09</v>
          </cell>
          <cell r="BU2966">
            <v>1.62</v>
          </cell>
          <cell r="BV2966">
            <v>6.81</v>
          </cell>
          <cell r="BW2966">
            <v>4.3499999999999996</v>
          </cell>
          <cell r="BX2966">
            <v>0.67</v>
          </cell>
          <cell r="CR2966">
            <v>99.2</v>
          </cell>
          <cell r="CT2966">
            <v>56.48185483870968</v>
          </cell>
          <cell r="CU2966">
            <v>6.975806451612903</v>
          </cell>
          <cell r="CV2966">
            <v>15.040322580645162</v>
          </cell>
          <cell r="CW2966">
            <v>7.852822580645161</v>
          </cell>
          <cell r="CX2966">
            <v>9.0725806451612906E-2</v>
          </cell>
          <cell r="CY2966">
            <v>1.6330645161290323</v>
          </cell>
          <cell r="CZ2966">
            <v>6.86491935483871</v>
          </cell>
          <cell r="DA2966">
            <v>4.38508064516129</v>
          </cell>
          <cell r="DB2966">
            <v>0.67540322580645162</v>
          </cell>
          <cell r="DC2966">
            <v>0</v>
          </cell>
          <cell r="DD2966">
            <v>0</v>
          </cell>
          <cell r="DE2966">
            <v>0.17215727948990436</v>
          </cell>
          <cell r="DF2966">
            <v>0.61290378987786387</v>
          </cell>
          <cell r="DH2966">
            <v>0.94712643678160935</v>
          </cell>
          <cell r="DM2966">
            <v>1.7167381974248926E-3</v>
          </cell>
          <cell r="DN2966">
            <v>1.8330921369995176E-3</v>
          </cell>
          <cell r="DO2966">
            <v>9.1623036649214652E-3</v>
          </cell>
          <cell r="DQ2966">
            <v>2.4864864864864864E-2</v>
          </cell>
          <cell r="DR2966">
            <v>4.8098434004474271E-2</v>
          </cell>
          <cell r="DU2966">
            <v>8.5312225153913804E-2</v>
          </cell>
          <cell r="DW2966">
            <v>0.11977715877437325</v>
          </cell>
          <cell r="DX2966">
            <v>0.20215410107705054</v>
          </cell>
          <cell r="DY2966">
            <v>0.16261061946902652</v>
          </cell>
          <cell r="EA2966">
            <v>0.39884393063583812</v>
          </cell>
          <cell r="EB2966">
            <v>0.20124913254684249</v>
          </cell>
          <cell r="EE2966">
            <v>0.38517179023508136</v>
          </cell>
          <cell r="EF2966">
            <v>0.43862815884476536</v>
          </cell>
          <cell r="EH2966">
            <v>0.4077299945563419</v>
          </cell>
          <cell r="EJ2966">
            <v>0.44814278822961889</v>
          </cell>
        </row>
        <row r="2967">
          <cell r="D2967" t="str">
            <v>p</v>
          </cell>
          <cell r="E2967" t="str">
            <v>Pertermann &amp; Hirschmann 2002</v>
          </cell>
          <cell r="F2967" t="str">
            <v>A333</v>
          </cell>
          <cell r="J2967">
            <v>1365</v>
          </cell>
          <cell r="K2967">
            <v>1638</v>
          </cell>
          <cell r="L2967">
            <v>6.1050061050061046</v>
          </cell>
          <cell r="M2967">
            <v>3</v>
          </cell>
          <cell r="O2967">
            <v>0.12268687958248248</v>
          </cell>
          <cell r="P2967">
            <v>0.60355409590856246</v>
          </cell>
          <cell r="R2967">
            <v>45.981386442479604</v>
          </cell>
          <cell r="T2967">
            <v>50.11</v>
          </cell>
          <cell r="U2967">
            <v>16.68</v>
          </cell>
          <cell r="V2967">
            <v>0</v>
          </cell>
          <cell r="W2967">
            <v>7.62</v>
          </cell>
          <cell r="X2967">
            <v>7.62</v>
          </cell>
          <cell r="Y2967">
            <v>2.64</v>
          </cell>
          <cell r="AB2967">
            <v>6.51</v>
          </cell>
          <cell r="AC2967">
            <v>0.1</v>
          </cell>
          <cell r="AD2967">
            <v>12.77</v>
          </cell>
          <cell r="AG2967">
            <v>4.05</v>
          </cell>
          <cell r="AJ2967">
            <v>100.48</v>
          </cell>
          <cell r="AK2967">
            <v>1.8773131204175175</v>
          </cell>
          <cell r="AL2967">
            <v>0.73670892189829906</v>
          </cell>
          <cell r="AM2967">
            <v>0.12268687958248248</v>
          </cell>
          <cell r="AN2967">
            <v>0.61402204231581659</v>
          </cell>
          <cell r="AO2967">
            <v>0</v>
          </cell>
          <cell r="AP2967">
            <v>0.23874963458758763</v>
          </cell>
          <cell r="AQ2967">
            <v>0.23874963458758763</v>
          </cell>
          <cell r="AR2967">
            <v>7.4382652999832405E-2</v>
          </cell>
          <cell r="AS2967">
            <v>0</v>
          </cell>
          <cell r="AT2967">
            <v>0.36347536540262959</v>
          </cell>
          <cell r="AU2967">
            <v>3.173389150181657E-3</v>
          </cell>
          <cell r="AV2967">
            <v>0.51262219864984548</v>
          </cell>
          <cell r="AW2967">
            <v>0</v>
          </cell>
          <cell r="AY2967">
            <v>45.981386442479604</v>
          </cell>
          <cell r="AZ2967">
            <v>32.603155467943232</v>
          </cell>
          <cell r="BA2967">
            <v>21.415458089577157</v>
          </cell>
          <cell r="BB2967">
            <v>46.689154787591136</v>
          </cell>
          <cell r="BC2967">
            <v>28.613867550018014</v>
          </cell>
          <cell r="BD2967">
            <v>24.696977662390861</v>
          </cell>
          <cell r="BE2967">
            <v>0.60355409590856246</v>
          </cell>
          <cell r="BO2967">
            <v>1.02</v>
          </cell>
          <cell r="BP2967">
            <v>56.1</v>
          </cell>
          <cell r="BQ2967">
            <v>6.73</v>
          </cell>
          <cell r="BR2967">
            <v>14.86</v>
          </cell>
          <cell r="BS2967">
            <v>7.62</v>
          </cell>
          <cell r="BT2967">
            <v>0.08</v>
          </cell>
          <cell r="BU2967">
            <v>1.76</v>
          </cell>
          <cell r="BV2967">
            <v>7.01</v>
          </cell>
          <cell r="BW2967">
            <v>4.2300000000000004</v>
          </cell>
          <cell r="BX2967">
            <v>0.59</v>
          </cell>
          <cell r="CR2967">
            <v>98.98</v>
          </cell>
          <cell r="CT2967">
            <v>56.678116791270966</v>
          </cell>
          <cell r="CU2967">
            <v>6.7993534047282278</v>
          </cell>
          <cell r="CV2967">
            <v>15.01313396645787</v>
          </cell>
          <cell r="CW2967">
            <v>7.6985249545362695</v>
          </cell>
          <cell r="CX2967">
            <v>8.0824408971509401E-2</v>
          </cell>
          <cell r="CY2967">
            <v>1.7781369973732066</v>
          </cell>
          <cell r="CZ2967">
            <v>7.0822388361285107</v>
          </cell>
          <cell r="DA2967">
            <v>4.27359062436856</v>
          </cell>
          <cell r="DB2967">
            <v>0.59608001616488182</v>
          </cell>
          <cell r="DC2967">
            <v>0</v>
          </cell>
          <cell r="DD2967">
            <v>0</v>
          </cell>
          <cell r="DE2967">
            <v>0.18763326226012794</v>
          </cell>
          <cell r="DF2967">
            <v>0.60895753806481656</v>
          </cell>
          <cell r="DH2967">
            <v>0.95744680851063813</v>
          </cell>
          <cell r="DM2967">
            <v>2.3376623376623377E-3</v>
          </cell>
          <cell r="DN2967">
            <v>3.1045751633986926E-3</v>
          </cell>
          <cell r="DO2967">
            <v>7.4074074074074068E-3</v>
          </cell>
          <cell r="DQ2967">
            <v>2.9090909090909091E-2</v>
          </cell>
          <cell r="DR2967">
            <v>5.2369077306733167E-2</v>
          </cell>
          <cell r="DU2967">
            <v>9.0196078431372548E-2</v>
          </cell>
          <cell r="DW2967">
            <v>0.12462462462462465</v>
          </cell>
          <cell r="DX2967">
            <v>0.19796954314720813</v>
          </cell>
          <cell r="DY2967">
            <v>0.15094339622641509</v>
          </cell>
          <cell r="EA2967">
            <v>0.39227340267459138</v>
          </cell>
          <cell r="EB2967">
            <v>0.18930390492359933</v>
          </cell>
          <cell r="EE2967">
            <v>0.33381607530774804</v>
          </cell>
          <cell r="EF2967">
            <v>0.43075356415478611</v>
          </cell>
          <cell r="EH2967">
            <v>0.34638757596218772</v>
          </cell>
          <cell r="EJ2967">
            <v>0.36946107784431137</v>
          </cell>
        </row>
        <row r="2968">
          <cell r="D2968" t="str">
            <v>p</v>
          </cell>
          <cell r="E2968" t="str">
            <v>Pertermann &amp; Hirschmann 2002</v>
          </cell>
          <cell r="F2968" t="str">
            <v>A335</v>
          </cell>
          <cell r="J2968">
            <v>1365</v>
          </cell>
          <cell r="K2968">
            <v>1638</v>
          </cell>
          <cell r="L2968">
            <v>6.1050061050061046</v>
          </cell>
          <cell r="M2968">
            <v>3</v>
          </cell>
          <cell r="O2968">
            <v>8.5877186941508477E-2</v>
          </cell>
          <cell r="P2968">
            <v>0.56954097097784395</v>
          </cell>
          <cell r="R2968">
            <v>47.300458025638889</v>
          </cell>
          <cell r="T2968">
            <v>50.1</v>
          </cell>
          <cell r="U2968">
            <v>16.41</v>
          </cell>
          <cell r="V2968">
            <v>0</v>
          </cell>
          <cell r="W2968">
            <v>7.65</v>
          </cell>
          <cell r="X2968">
            <v>7.65</v>
          </cell>
          <cell r="Y2968">
            <v>2.4500000000000002</v>
          </cell>
          <cell r="AB2968">
            <v>5.68</v>
          </cell>
          <cell r="AD2968">
            <v>12.45</v>
          </cell>
          <cell r="AG2968">
            <v>4.07</v>
          </cell>
          <cell r="AJ2968">
            <v>98.829000000000036</v>
          </cell>
          <cell r="AK2968">
            <v>1.9141228130584915</v>
          </cell>
          <cell r="AL2968">
            <v>0.73914258581913939</v>
          </cell>
          <cell r="AM2968">
            <v>8.5877186941508477E-2</v>
          </cell>
          <cell r="AN2968">
            <v>0.65326539887763091</v>
          </cell>
          <cell r="AO2968">
            <v>0</v>
          </cell>
          <cell r="AP2968">
            <v>0.24443812298871662</v>
          </cell>
          <cell r="AQ2968">
            <v>0.24443812298871662</v>
          </cell>
          <cell r="AR2968">
            <v>7.0396907711455098E-2</v>
          </cell>
          <cell r="AS2968">
            <v>0</v>
          </cell>
          <cell r="AT2968">
            <v>0.32341643809225268</v>
          </cell>
          <cell r="AU2968">
            <v>0</v>
          </cell>
          <cell r="AV2968">
            <v>0.50967769025669241</v>
          </cell>
          <cell r="AW2968">
            <v>0</v>
          </cell>
          <cell r="AY2968">
            <v>47.300458025638889</v>
          </cell>
          <cell r="AZ2968">
            <v>30.014548306165274</v>
          </cell>
          <cell r="BA2968">
            <v>22.684993668195837</v>
          </cell>
          <cell r="BB2968">
            <v>47.774572152420802</v>
          </cell>
          <cell r="BC2968">
            <v>26.202712390610944</v>
          </cell>
          <cell r="BD2968">
            <v>26.022715456968253</v>
          </cell>
          <cell r="BE2968">
            <v>0.56954097097784395</v>
          </cell>
          <cell r="BO2968">
            <v>3.43</v>
          </cell>
          <cell r="BP2968">
            <v>55.27</v>
          </cell>
          <cell r="BQ2968">
            <v>6.66</v>
          </cell>
          <cell r="BR2968">
            <v>14.66</v>
          </cell>
          <cell r="BS2968">
            <v>7.63</v>
          </cell>
          <cell r="BU2968">
            <v>1.48</v>
          </cell>
          <cell r="BV2968">
            <v>6.39</v>
          </cell>
          <cell r="BW2968">
            <v>3.78</v>
          </cell>
          <cell r="BX2968">
            <v>0.7</v>
          </cell>
          <cell r="CR2968">
            <v>96.57</v>
          </cell>
          <cell r="CT2968">
            <v>57.233095164129644</v>
          </cell>
          <cell r="CU2968">
            <v>6.8965517241379306</v>
          </cell>
          <cell r="CV2968">
            <v>15.180697939318629</v>
          </cell>
          <cell r="CW2968">
            <v>7.9010044527285901</v>
          </cell>
          <cell r="CX2968">
            <v>0</v>
          </cell>
          <cell r="CY2968">
            <v>1.5325670498084292</v>
          </cell>
          <cell r="CZ2968">
            <v>6.6169617893755825</v>
          </cell>
          <cell r="DA2968">
            <v>3.9142590866728795</v>
          </cell>
          <cell r="DB2968">
            <v>0.72486279382831109</v>
          </cell>
          <cell r="DC2968">
            <v>0</v>
          </cell>
          <cell r="DD2968">
            <v>0</v>
          </cell>
          <cell r="DE2968">
            <v>0.16245883644346873</v>
          </cell>
          <cell r="DF2968">
            <v>0.57670507907717072</v>
          </cell>
          <cell r="DH2968">
            <v>1.0767195767195767</v>
          </cell>
          <cell r="DJ2968">
            <v>2.7142857142857142E-2</v>
          </cell>
          <cell r="EA2968">
            <v>0.3678678678678679</v>
          </cell>
          <cell r="EM2968">
            <v>12.075757575757576</v>
          </cell>
          <cell r="EN2968">
            <v>1.6176470588235294</v>
          </cell>
          <cell r="EO2968">
            <v>46.571428571428569</v>
          </cell>
          <cell r="ER2968">
            <v>1.8941798941798942</v>
          </cell>
          <cell r="ES2968">
            <v>1.9435483870967742</v>
          </cell>
        </row>
        <row r="2969">
          <cell r="D2969" t="str">
            <v>o1</v>
          </cell>
          <cell r="E2969" t="str">
            <v>O'Leary et al 2010 EPSL 297 p 111-120</v>
          </cell>
          <cell r="F2969" t="str">
            <v>8272fH-11</v>
          </cell>
          <cell r="J2969">
            <v>1275</v>
          </cell>
          <cell r="K2969">
            <v>1548</v>
          </cell>
          <cell r="L2969">
            <v>6.4599483204134369</v>
          </cell>
          <cell r="M2969">
            <v>1.5</v>
          </cell>
          <cell r="O2969">
            <v>0.28570337304782045</v>
          </cell>
          <cell r="P2969">
            <v>0.81588215737154746</v>
          </cell>
          <cell r="Q2969">
            <v>7.7810790014428005E-3</v>
          </cell>
          <cell r="R2969">
            <v>39.136591819413894</v>
          </cell>
          <cell r="T2969">
            <v>46.99</v>
          </cell>
          <cell r="U2969">
            <v>14.5</v>
          </cell>
          <cell r="V2969">
            <v>0</v>
          </cell>
          <cell r="W2969">
            <v>6.02</v>
          </cell>
          <cell r="X2969">
            <v>6.02</v>
          </cell>
          <cell r="Y2969">
            <v>0.48</v>
          </cell>
          <cell r="Z2969">
            <v>0.05</v>
          </cell>
          <cell r="AB2969">
            <v>14.97</v>
          </cell>
          <cell r="AD2969">
            <v>16.41</v>
          </cell>
          <cell r="AE2969">
            <v>0.02</v>
          </cell>
          <cell r="AF2969">
            <v>0.11</v>
          </cell>
          <cell r="AJ2969">
            <v>99.55</v>
          </cell>
          <cell r="AK2969">
            <v>1.7142966269521795</v>
          </cell>
          <cell r="AL2969">
            <v>0.62364306639179024</v>
          </cell>
          <cell r="AM2969">
            <v>0.28570337304782045</v>
          </cell>
          <cell r="AN2969">
            <v>0.33793969334396978</v>
          </cell>
          <cell r="AO2969">
            <v>0</v>
          </cell>
          <cell r="AP2969">
            <v>0.18367601497930755</v>
          </cell>
          <cell r="AQ2969">
            <v>0.18367601497930755</v>
          </cell>
          <cell r="AR2969">
            <v>1.3169739592693437E-2</v>
          </cell>
          <cell r="AS2969">
            <v>1.4420555867871081E-3</v>
          </cell>
          <cell r="AT2969">
            <v>0.81392428468292211</v>
          </cell>
          <cell r="AU2969">
            <v>0</v>
          </cell>
          <cell r="AV2969">
            <v>0.64148027351612058</v>
          </cell>
          <cell r="AW2969">
            <v>7.7810790014428005E-3</v>
          </cell>
          <cell r="AX2969">
            <v>0</v>
          </cell>
          <cell r="AY2969">
            <v>39.136591819413894</v>
          </cell>
          <cell r="AZ2969">
            <v>49.657368771361682</v>
          </cell>
          <cell r="BA2969">
            <v>11.206039409224427</v>
          </cell>
          <cell r="BB2969">
            <v>41.290061676638651</v>
          </cell>
          <cell r="BC2969">
            <v>45.282376375023695</v>
          </cell>
          <cell r="BD2969">
            <v>13.427561948337654</v>
          </cell>
          <cell r="BE2969">
            <v>0.81588215737154746</v>
          </cell>
          <cell r="BG2969">
            <v>-6.74</v>
          </cell>
          <cell r="BH2969" t="str">
            <v>Ni-NiO</v>
          </cell>
          <cell r="BO2969">
            <v>0.29999999999999716</v>
          </cell>
          <cell r="BP2969">
            <v>49.14</v>
          </cell>
          <cell r="BQ2969">
            <v>0.72</v>
          </cell>
          <cell r="BR2969">
            <v>19.670000000000002</v>
          </cell>
          <cell r="BS2969">
            <v>8.9499999999999993</v>
          </cell>
          <cell r="BU2969">
            <v>7.89</v>
          </cell>
          <cell r="BV2969">
            <v>9.5</v>
          </cell>
          <cell r="BW2969">
            <v>3.54</v>
          </cell>
          <cell r="BX2969">
            <v>0.16</v>
          </cell>
          <cell r="BY2969">
            <v>0.08</v>
          </cell>
          <cell r="CC2969">
            <v>0.02</v>
          </cell>
          <cell r="CR2969">
            <v>99.67</v>
          </cell>
          <cell r="CT2969">
            <v>49.302698906391093</v>
          </cell>
          <cell r="CU2969">
            <v>0.72238386676030897</v>
          </cell>
          <cell r="CV2969">
            <v>19.735125915521223</v>
          </cell>
          <cell r="CW2969">
            <v>8.9796327882010623</v>
          </cell>
          <cell r="CX2969">
            <v>0</v>
          </cell>
          <cell r="CY2969">
            <v>7.9161232065817195</v>
          </cell>
          <cell r="CZ2969">
            <v>9.5314537975318547</v>
          </cell>
          <cell r="DA2969">
            <v>3.551720678238186</v>
          </cell>
          <cell r="DB2969">
            <v>0.16052974816895757</v>
          </cell>
          <cell r="DC2969">
            <v>8.0264874084478785E-2</v>
          </cell>
          <cell r="DD2969">
            <v>0</v>
          </cell>
          <cell r="DE2969">
            <v>0.46852731591448932</v>
          </cell>
          <cell r="DF2969">
            <v>0.62143957667530403</v>
          </cell>
          <cell r="DH2969">
            <v>3.1073446327683614E-2</v>
          </cell>
          <cell r="EA2969">
            <v>0.66666666666666663</v>
          </cell>
          <cell r="FP2969">
            <v>8.6999999999999994E-2</v>
          </cell>
          <cell r="FS2969">
            <v>4.7699999999999999E-2</v>
          </cell>
        </row>
        <row r="2970">
          <cell r="D2970" t="str">
            <v>o1</v>
          </cell>
          <cell r="E2970" t="str">
            <v>O'Leary et al 2010 EPSL 297 p 111-120</v>
          </cell>
          <cell r="F2970" t="str">
            <v>8272fH-17</v>
          </cell>
          <cell r="J2970">
            <v>1275</v>
          </cell>
          <cell r="K2970">
            <v>1548</v>
          </cell>
          <cell r="L2970">
            <v>6.4599483204134369</v>
          </cell>
          <cell r="M2970">
            <v>1.5</v>
          </cell>
          <cell r="O2970">
            <v>0.2743417192390174</v>
          </cell>
          <cell r="P2970">
            <v>0.84397882517596223</v>
          </cell>
          <cell r="Q2970">
            <v>4.3093028573873864E-2</v>
          </cell>
          <cell r="R2970">
            <v>39.167462356375786</v>
          </cell>
          <cell r="T2970">
            <v>48.14</v>
          </cell>
          <cell r="U2970">
            <v>12.5</v>
          </cell>
          <cell r="V2970">
            <v>1.3018394775709945</v>
          </cell>
          <cell r="W2970">
            <v>3.8919026945817636</v>
          </cell>
          <cell r="X2970">
            <v>5.34</v>
          </cell>
          <cell r="Y2970">
            <v>0.33</v>
          </cell>
          <cell r="Z2970">
            <v>0.13</v>
          </cell>
          <cell r="AB2970">
            <v>16.21</v>
          </cell>
          <cell r="AD2970">
            <v>17.2</v>
          </cell>
          <cell r="AE2970">
            <v>0.08</v>
          </cell>
          <cell r="AF2970">
            <v>0.62</v>
          </cell>
          <cell r="AG2970">
            <v>0.03</v>
          </cell>
          <cell r="AJ2970">
            <v>100.43374217215276</v>
          </cell>
          <cell r="AK2970">
            <v>1.7256582807609826</v>
          </cell>
          <cell r="AL2970">
            <v>0.52825826092076811</v>
          </cell>
          <cell r="AM2970">
            <v>0.2743417192390174</v>
          </cell>
          <cell r="AN2970">
            <v>0.25391654168175071</v>
          </cell>
          <cell r="AO2970">
            <v>4.3413209178558176E-2</v>
          </cell>
          <cell r="AP2970">
            <v>0.11667723235882527</v>
          </cell>
          <cell r="AQ2970">
            <v>0.16009044153738344</v>
          </cell>
          <cell r="AR2970">
            <v>8.8964773712274462E-3</v>
          </cell>
          <cell r="AS2970">
            <v>3.6840332195101715E-3</v>
          </cell>
          <cell r="AT2970">
            <v>0.86599106129667158</v>
          </cell>
          <cell r="AU2970">
            <v>0</v>
          </cell>
          <cell r="AV2970">
            <v>0.66064987905429773</v>
          </cell>
          <cell r="AW2970">
            <v>4.3093028573873864E-2</v>
          </cell>
          <cell r="AX2970">
            <v>1.3719910093824995E-3</v>
          </cell>
          <cell r="AY2970">
            <v>39.167462356375786</v>
          </cell>
          <cell r="AZ2970">
            <v>51.341373652938458</v>
          </cell>
          <cell r="BA2970">
            <v>6.9173570618103488</v>
          </cell>
          <cell r="BB2970">
            <v>42.852765027040654</v>
          </cell>
          <cell r="BC2970">
            <v>48.551636916782961</v>
          </cell>
          <cell r="BD2970">
            <v>8.5955980561763798</v>
          </cell>
          <cell r="BE2970">
            <v>0.84397882517596223</v>
          </cell>
          <cell r="BG2970">
            <v>-6.74</v>
          </cell>
          <cell r="BH2970" t="str">
            <v>Ni-NiO</v>
          </cell>
          <cell r="BO2970">
            <v>2.25</v>
          </cell>
          <cell r="BP2970">
            <v>47.63</v>
          </cell>
          <cell r="BQ2970">
            <v>0.84</v>
          </cell>
          <cell r="BR2970">
            <v>18.850000000000001</v>
          </cell>
          <cell r="BS2970">
            <v>8.64</v>
          </cell>
          <cell r="BU2970">
            <v>8.56</v>
          </cell>
          <cell r="BV2970">
            <v>8.77</v>
          </cell>
          <cell r="BW2970">
            <v>4.18</v>
          </cell>
          <cell r="BX2970">
            <v>0.17</v>
          </cell>
          <cell r="BY2970">
            <v>0.08</v>
          </cell>
          <cell r="CC2970">
            <v>0.04</v>
          </cell>
          <cell r="CR2970">
            <v>97.76</v>
          </cell>
          <cell r="CT2970">
            <v>48.721358428805232</v>
          </cell>
          <cell r="CU2970">
            <v>0.85924713584288048</v>
          </cell>
          <cell r="CV2970">
            <v>19.281914893617021</v>
          </cell>
          <cell r="CW2970">
            <v>8.8379705400981994</v>
          </cell>
          <cell r="CX2970">
            <v>0</v>
          </cell>
          <cell r="CY2970">
            <v>8.756137479541735</v>
          </cell>
          <cell r="CZ2970">
            <v>8.9709492635024546</v>
          </cell>
          <cell r="DA2970">
            <v>4.2757774140752858</v>
          </cell>
          <cell r="DB2970">
            <v>0.1738952536824877</v>
          </cell>
          <cell r="DC2970">
            <v>8.1833060556464804E-2</v>
          </cell>
          <cell r="DD2970">
            <v>0</v>
          </cell>
          <cell r="DE2970">
            <v>0.49767441860465123</v>
          </cell>
          <cell r="DF2970">
            <v>0.67960308067769837</v>
          </cell>
          <cell r="DH2970">
            <v>0.14832535885167464</v>
          </cell>
          <cell r="EA2970">
            <v>0.3928571428571429</v>
          </cell>
          <cell r="FP2970">
            <v>6.0999999999999999E-2</v>
          </cell>
          <cell r="FS2970">
            <v>3.09E-2</v>
          </cell>
        </row>
        <row r="2971">
          <cell r="D2971" t="str">
            <v>o1</v>
          </cell>
          <cell r="E2971" t="str">
            <v>O'Leary et al 2010 EPSL 297 p 111-120</v>
          </cell>
          <cell r="F2971" t="str">
            <v>8272fH-18</v>
          </cell>
          <cell r="J2971">
            <v>1275</v>
          </cell>
          <cell r="K2971">
            <v>1548</v>
          </cell>
          <cell r="L2971">
            <v>6.4599483204134369</v>
          </cell>
          <cell r="M2971">
            <v>1.5</v>
          </cell>
          <cell r="O2971">
            <v>0.23214835193156813</v>
          </cell>
          <cell r="P2971">
            <v>0.86686427730512927</v>
          </cell>
          <cell r="Q2971">
            <v>3.4870559352965465E-2</v>
          </cell>
          <cell r="R2971">
            <v>35.139189157749776</v>
          </cell>
          <cell r="T2971">
            <v>49.15</v>
          </cell>
          <cell r="U2971">
            <v>10.8</v>
          </cell>
          <cell r="V2971">
            <v>0.54832141647739863</v>
          </cell>
          <cell r="W2971">
            <v>4.3300762886792015</v>
          </cell>
          <cell r="X2971">
            <v>4.9400000000000004</v>
          </cell>
          <cell r="Y2971">
            <v>0.27</v>
          </cell>
          <cell r="Z2971">
            <v>0.28999999999999998</v>
          </cell>
          <cell r="AB2971">
            <v>18.05</v>
          </cell>
          <cell r="AD2971">
            <v>15.69</v>
          </cell>
          <cell r="AE2971">
            <v>0.1</v>
          </cell>
          <cell r="AF2971">
            <v>0.5</v>
          </cell>
          <cell r="AJ2971">
            <v>99.728397705156596</v>
          </cell>
          <cell r="AK2971">
            <v>1.7678516480684319</v>
          </cell>
          <cell r="AL2971">
            <v>0.45796640584672282</v>
          </cell>
          <cell r="AM2971">
            <v>0.23214835193156813</v>
          </cell>
          <cell r="AN2971">
            <v>0.22581805391515469</v>
          </cell>
          <cell r="AO2971">
            <v>1.8347345715779895E-2</v>
          </cell>
          <cell r="AP2971">
            <v>0.13025466163966337</v>
          </cell>
          <cell r="AQ2971">
            <v>0.14860200735544327</v>
          </cell>
          <cell r="AR2971">
            <v>7.3036757528183536E-3</v>
          </cell>
          <cell r="AS2971">
            <v>8.2461601479607485E-3</v>
          </cell>
          <cell r="AT2971">
            <v>0.96756729978099887</v>
          </cell>
          <cell r="AU2971">
            <v>0</v>
          </cell>
          <cell r="AV2971">
            <v>0.60469926148368902</v>
          </cell>
          <cell r="AW2971">
            <v>3.4870559352965465E-2</v>
          </cell>
          <cell r="AX2971">
            <v>0</v>
          </cell>
          <cell r="AY2971">
            <v>35.139189157749776</v>
          </cell>
          <cell r="AZ2971">
            <v>56.225519916191928</v>
          </cell>
          <cell r="BA2971">
            <v>7.5691231750549859</v>
          </cell>
          <cell r="BB2971">
            <v>38.056774153503298</v>
          </cell>
          <cell r="BC2971">
            <v>52.632826696512645</v>
          </cell>
          <cell r="BD2971">
            <v>9.3103991499840539</v>
          </cell>
          <cell r="BE2971">
            <v>0.86686427730512927</v>
          </cell>
          <cell r="BG2971">
            <v>-6.74</v>
          </cell>
          <cell r="BH2971" t="str">
            <v>Ni-NiO</v>
          </cell>
          <cell r="BO2971">
            <v>1.28</v>
          </cell>
          <cell r="BP2971">
            <v>47.48</v>
          </cell>
          <cell r="BQ2971">
            <v>0.65</v>
          </cell>
          <cell r="BR2971">
            <v>19.260000000000002</v>
          </cell>
          <cell r="BS2971">
            <v>8.11</v>
          </cell>
          <cell r="BU2971">
            <v>9.74</v>
          </cell>
          <cell r="BV2971">
            <v>10.51</v>
          </cell>
          <cell r="BW2971">
            <v>2.73</v>
          </cell>
          <cell r="BX2971">
            <v>0.14000000000000001</v>
          </cell>
          <cell r="BY2971">
            <v>0.06</v>
          </cell>
          <cell r="CC2971">
            <v>0.04</v>
          </cell>
          <cell r="CR2971">
            <v>98.72</v>
          </cell>
          <cell r="CT2971">
            <v>48.095623987034038</v>
          </cell>
          <cell r="CU2971">
            <v>0.6584278768233387</v>
          </cell>
          <cell r="CV2971">
            <v>19.509724473257702</v>
          </cell>
          <cell r="CW2971">
            <v>8.2151539708265808</v>
          </cell>
          <cell r="CX2971">
            <v>0</v>
          </cell>
          <cell r="CY2971">
            <v>9.8662884927066443</v>
          </cell>
          <cell r="CZ2971">
            <v>10.646272285251216</v>
          </cell>
          <cell r="DA2971">
            <v>2.7653970826580228</v>
          </cell>
          <cell r="DB2971">
            <v>0.14181523500810375</v>
          </cell>
          <cell r="DC2971">
            <v>6.0777957860615885E-2</v>
          </cell>
          <cell r="DD2971">
            <v>0</v>
          </cell>
          <cell r="DE2971">
            <v>0.54565826330532208</v>
          </cell>
          <cell r="DF2971">
            <v>0.71125087233393247</v>
          </cell>
          <cell r="DH2971">
            <v>0.18315018315018314</v>
          </cell>
          <cell r="EA2971">
            <v>0.41538461538461541</v>
          </cell>
          <cell r="FP2971">
            <v>5.0700000000000002E-2</v>
          </cell>
          <cell r="FS2971">
            <v>2.93E-2</v>
          </cell>
        </row>
        <row r="2972">
          <cell r="D2972" t="str">
            <v>o1</v>
          </cell>
          <cell r="E2972" t="str">
            <v>O'Leary et al 2010 EPSL 297 p 111-120</v>
          </cell>
          <cell r="F2972" t="str">
            <v>8272fH-19</v>
          </cell>
          <cell r="J2972">
            <v>1275</v>
          </cell>
          <cell r="K2972">
            <v>1548</v>
          </cell>
          <cell r="L2972">
            <v>6.4599483204134369</v>
          </cell>
          <cell r="M2972">
            <v>1.5</v>
          </cell>
          <cell r="O2972">
            <v>0.23722799294745456</v>
          </cell>
          <cell r="P2972">
            <v>0.77519681245243754</v>
          </cell>
          <cell r="Q2972">
            <v>7.9112193777657117E-2</v>
          </cell>
          <cell r="R2972">
            <v>37.636608706237276</v>
          </cell>
          <cell r="T2972">
            <v>48.82</v>
          </cell>
          <cell r="U2972">
            <v>12.1</v>
          </cell>
          <cell r="V2972">
            <v>0.32735311419241042</v>
          </cell>
          <cell r="W2972">
            <v>7.1858697283732917</v>
          </cell>
          <cell r="X2972">
            <v>7.55</v>
          </cell>
          <cell r="Y2972">
            <v>0.48</v>
          </cell>
          <cell r="Z2972">
            <v>0.05</v>
          </cell>
          <cell r="AB2972">
            <v>14.61</v>
          </cell>
          <cell r="AD2972">
            <v>15.82</v>
          </cell>
          <cell r="AE2972">
            <v>0.08</v>
          </cell>
          <cell r="AF2972">
            <v>1.1299999999999999</v>
          </cell>
          <cell r="AJ2972">
            <v>100.60322284256571</v>
          </cell>
          <cell r="AK2972">
            <v>1.7627720070525454</v>
          </cell>
          <cell r="AL2972">
            <v>0.51507599591112596</v>
          </cell>
          <cell r="AM2972">
            <v>0.23722799294745456</v>
          </cell>
          <cell r="AN2972">
            <v>0.2778480029636714</v>
          </cell>
          <cell r="AO2972">
            <v>1.0995895068820261E-2</v>
          </cell>
          <cell r="AP2972">
            <v>0.21699670603713994</v>
          </cell>
          <cell r="AQ2972">
            <v>0.2279926011059602</v>
          </cell>
          <cell r="AR2972">
            <v>1.3034519684278118E-2</v>
          </cell>
          <cell r="AS2972">
            <v>1.4272493240662161E-3</v>
          </cell>
          <cell r="AT2972">
            <v>0.78619498045456848</v>
          </cell>
          <cell r="AU2972">
            <v>0</v>
          </cell>
          <cell r="AV2972">
            <v>0.61206711774406586</v>
          </cell>
          <cell r="AW2972">
            <v>7.9112193777657117E-2</v>
          </cell>
          <cell r="AX2972">
            <v>0</v>
          </cell>
          <cell r="AY2972">
            <v>37.636608706237276</v>
          </cell>
          <cell r="AZ2972">
            <v>48.343902144648965</v>
          </cell>
          <cell r="BA2972">
            <v>13.343340752831045</v>
          </cell>
          <cell r="BB2972">
            <v>39.794795798303525</v>
          </cell>
          <cell r="BC2972">
            <v>44.181502042347212</v>
          </cell>
          <cell r="BD2972">
            <v>16.023702159349273</v>
          </cell>
          <cell r="BE2972">
            <v>0.77519681245243754</v>
          </cell>
          <cell r="BG2972">
            <v>-6.74</v>
          </cell>
          <cell r="BH2972" t="str">
            <v>Ni-NiO</v>
          </cell>
          <cell r="BO2972">
            <v>1.08</v>
          </cell>
          <cell r="BP2972">
            <v>49.83</v>
          </cell>
          <cell r="BQ2972">
            <v>0.76</v>
          </cell>
          <cell r="BR2972">
            <v>20.5</v>
          </cell>
          <cell r="BS2972">
            <v>8.65</v>
          </cell>
          <cell r="BU2972">
            <v>6.43</v>
          </cell>
          <cell r="BV2972">
            <v>8.61</v>
          </cell>
          <cell r="BW2972">
            <v>3.83</v>
          </cell>
          <cell r="BX2972">
            <v>0.2</v>
          </cell>
          <cell r="BY2972">
            <v>0.1</v>
          </cell>
          <cell r="CC2972">
            <v>0.03</v>
          </cell>
          <cell r="CR2972">
            <v>98.94</v>
          </cell>
          <cell r="CT2972">
            <v>50.363856882959368</v>
          </cell>
          <cell r="CU2972">
            <v>0.76814230846977971</v>
          </cell>
          <cell r="CV2972">
            <v>20.719628057408531</v>
          </cell>
          <cell r="CW2972">
            <v>8.7426723266626247</v>
          </cell>
          <cell r="CX2972">
            <v>0</v>
          </cell>
          <cell r="CY2972">
            <v>6.4988882150798464</v>
          </cell>
          <cell r="CZ2972">
            <v>8.7022437841115838</v>
          </cell>
          <cell r="DA2972">
            <v>3.8710329492621791</v>
          </cell>
          <cell r="DB2972">
            <v>0.20214271275520518</v>
          </cell>
          <cell r="DC2972">
            <v>0.10107135637760259</v>
          </cell>
          <cell r="DD2972">
            <v>0</v>
          </cell>
          <cell r="DE2972">
            <v>0.42639257294429705</v>
          </cell>
          <cell r="DF2972">
            <v>0.51318130020639652</v>
          </cell>
          <cell r="DH2972">
            <v>0.29503916449086159</v>
          </cell>
          <cell r="EA2972">
            <v>0.63157894736842102</v>
          </cell>
          <cell r="FP2972">
            <v>6.6000000000000003E-2</v>
          </cell>
          <cell r="FS2972">
            <v>3.4000000000000002E-2</v>
          </cell>
        </row>
        <row r="2973">
          <cell r="D2973" t="str">
            <v>o1</v>
          </cell>
          <cell r="E2973" t="str">
            <v>O'Leary et al 2010 EPSL 297 p 111-120</v>
          </cell>
          <cell r="F2973" t="str">
            <v>8272fH-22</v>
          </cell>
          <cell r="J2973">
            <v>1275</v>
          </cell>
          <cell r="K2973">
            <v>1548</v>
          </cell>
          <cell r="L2973">
            <v>6.4599483204134369</v>
          </cell>
          <cell r="M2973">
            <v>1.5</v>
          </cell>
          <cell r="O2973">
            <v>0.26877971289411118</v>
          </cell>
          <cell r="P2973">
            <v>0.84700061899861179</v>
          </cell>
          <cell r="Q2973">
            <v>4.1054773378539973E-2</v>
          </cell>
          <cell r="R2973">
            <v>36.772281872994569</v>
          </cell>
          <cell r="T2973">
            <v>48.24</v>
          </cell>
          <cell r="U2973">
            <v>12.4</v>
          </cell>
          <cell r="V2973">
            <v>1.0318458035500311</v>
          </cell>
          <cell r="W2973">
            <v>4.2922293620133143</v>
          </cell>
          <cell r="X2973">
            <v>5.44</v>
          </cell>
          <cell r="Y2973">
            <v>0.3</v>
          </cell>
          <cell r="Z2973">
            <v>0.15</v>
          </cell>
          <cell r="AB2973">
            <v>16.899999999999999</v>
          </cell>
          <cell r="AD2973">
            <v>16.14</v>
          </cell>
          <cell r="AE2973">
            <v>7.0000000000000007E-2</v>
          </cell>
          <cell r="AF2973">
            <v>0.59</v>
          </cell>
          <cell r="AG2973">
            <v>0.02</v>
          </cell>
          <cell r="AJ2973">
            <v>100.13407516556333</v>
          </cell>
          <cell r="AK2973">
            <v>1.7312202871058888</v>
          </cell>
          <cell r="AL2973">
            <v>0.52463141076677611</v>
          </cell>
          <cell r="AM2973">
            <v>0.26877971289411118</v>
          </cell>
          <cell r="AN2973">
            <v>0.25585169787266493</v>
          </cell>
          <cell r="AO2973">
            <v>3.4448917194596973E-2</v>
          </cell>
          <cell r="AP2973">
            <v>0.12882595962864279</v>
          </cell>
          <cell r="AQ2973">
            <v>0.16327487682323977</v>
          </cell>
          <cell r="AR2973">
            <v>8.0969547640546355E-3</v>
          </cell>
          <cell r="AS2973">
            <v>4.2556682387052064E-3</v>
          </cell>
          <cell r="AT2973">
            <v>0.90388549830114218</v>
          </cell>
          <cell r="AU2973">
            <v>0</v>
          </cell>
          <cell r="AV2973">
            <v>0.62064428829993845</v>
          </cell>
          <cell r="AW2973">
            <v>4.1054773378539973E-2</v>
          </cell>
          <cell r="AX2973">
            <v>9.1570656142670283E-4</v>
          </cell>
          <cell r="AY2973">
            <v>36.772281872994569</v>
          </cell>
          <cell r="AZ2973">
            <v>53.553916391443337</v>
          </cell>
          <cell r="BA2973">
            <v>7.6327529139108359</v>
          </cell>
          <cell r="BB2973">
            <v>40.087609855718398</v>
          </cell>
          <cell r="BC2973">
            <v>50.461922997472797</v>
          </cell>
          <cell r="BD2973">
            <v>9.4504671468088031</v>
          </cell>
          <cell r="BE2973">
            <v>0.84700061899861179</v>
          </cell>
          <cell r="BG2973">
            <v>-6.74</v>
          </cell>
          <cell r="BH2973" t="str">
            <v>Ni-NiO</v>
          </cell>
          <cell r="BO2973">
            <v>2.2999999999999998</v>
          </cell>
          <cell r="BP2973">
            <v>46.54</v>
          </cell>
          <cell r="BQ2973">
            <v>0.82</v>
          </cell>
          <cell r="BR2973">
            <v>18.739999999999998</v>
          </cell>
          <cell r="BS2973">
            <v>7.93</v>
          </cell>
          <cell r="BU2973">
            <v>10.14</v>
          </cell>
          <cell r="BV2973">
            <v>10.52</v>
          </cell>
          <cell r="BW2973">
            <v>2.79</v>
          </cell>
          <cell r="BX2973">
            <v>0.12</v>
          </cell>
          <cell r="BY2973">
            <v>0.06</v>
          </cell>
          <cell r="CC2973">
            <v>0.05</v>
          </cell>
          <cell r="CR2973">
            <v>97.71</v>
          </cell>
          <cell r="CT2973">
            <v>47.630744038481225</v>
          </cell>
          <cell r="CU2973">
            <v>0.83921809436086381</v>
          </cell>
          <cell r="CV2973">
            <v>19.179203766247056</v>
          </cell>
          <cell r="CW2973">
            <v>8.1158530344898168</v>
          </cell>
          <cell r="CX2973">
            <v>0</v>
          </cell>
          <cell r="CY2973">
            <v>10.377648142462389</v>
          </cell>
          <cell r="CZ2973">
            <v>10.766554088629618</v>
          </cell>
          <cell r="DA2973">
            <v>2.8553883942278171</v>
          </cell>
          <cell r="DB2973">
            <v>0.12281240405280934</v>
          </cell>
          <cell r="DC2973">
            <v>6.140620202640467E-2</v>
          </cell>
          <cell r="DD2973">
            <v>0</v>
          </cell>
          <cell r="DE2973">
            <v>0.5611510791366906</v>
          </cell>
          <cell r="DF2973">
            <v>0.7585482929966888</v>
          </cell>
          <cell r="DH2973">
            <v>0.21146953405017921</v>
          </cell>
          <cell r="EA2973">
            <v>0.36585365853658536</v>
          </cell>
          <cell r="FP2973">
            <v>6.8500000000000005E-2</v>
          </cell>
          <cell r="FS2973">
            <v>3.7999999999999999E-2</v>
          </cell>
        </row>
        <row r="2974">
          <cell r="D2974" t="str">
            <v>o1</v>
          </cell>
          <cell r="E2974" t="str">
            <v>O'Leary et al 2010 EPSL 297 p 111-120</v>
          </cell>
          <cell r="F2974" t="str">
            <v>8272fH-23</v>
          </cell>
          <cell r="J2974">
            <v>1275</v>
          </cell>
          <cell r="K2974">
            <v>1548</v>
          </cell>
          <cell r="L2974">
            <v>6.4599483204134369</v>
          </cell>
          <cell r="M2974">
            <v>1.5</v>
          </cell>
          <cell r="O2974">
            <v>0.22059114565849991</v>
          </cell>
          <cell r="P2974">
            <v>0.85464364372782498</v>
          </cell>
          <cell r="Q2974">
            <v>4.2109098561823016E-2</v>
          </cell>
          <cell r="R2974">
            <v>32.481268511782481</v>
          </cell>
          <cell r="T2974">
            <v>49.98</v>
          </cell>
          <cell r="U2974">
            <v>10.3</v>
          </cell>
          <cell r="V2974">
            <v>1.044076381697963</v>
          </cell>
          <cell r="W2974">
            <v>4.5486247144627772</v>
          </cell>
          <cell r="X2974">
            <v>5.71</v>
          </cell>
          <cell r="Y2974">
            <v>0.26</v>
          </cell>
          <cell r="Z2974">
            <v>0.12</v>
          </cell>
          <cell r="AB2974">
            <v>18.84</v>
          </cell>
          <cell r="AD2974">
            <v>14.75</v>
          </cell>
          <cell r="AE2974">
            <v>0.09</v>
          </cell>
          <cell r="AF2974">
            <v>0.61</v>
          </cell>
          <cell r="AG2974">
            <v>0.02</v>
          </cell>
          <cell r="AJ2974">
            <v>100.56270109616075</v>
          </cell>
          <cell r="AK2974">
            <v>1.7794088543415001</v>
          </cell>
          <cell r="AL2974">
            <v>0.43231896799960789</v>
          </cell>
          <cell r="AM2974">
            <v>0.22059114565849991</v>
          </cell>
          <cell r="AN2974">
            <v>0.21172782234110799</v>
          </cell>
          <cell r="AO2974">
            <v>3.4580200489344293E-2</v>
          </cell>
          <cell r="AP2974">
            <v>0.13543628535555574</v>
          </cell>
          <cell r="AQ2974">
            <v>0.17001648584490003</v>
          </cell>
          <cell r="AR2974">
            <v>6.9615872118356714E-3</v>
          </cell>
          <cell r="AS2974">
            <v>3.3774755440620372E-3</v>
          </cell>
          <cell r="AT2974">
            <v>0.99963642927461338</v>
          </cell>
          <cell r="AU2974">
            <v>0</v>
          </cell>
          <cell r="AV2974">
            <v>0.56268548837022903</v>
          </cell>
          <cell r="AW2974">
            <v>4.2109098561823016E-2</v>
          </cell>
          <cell r="AX2974">
            <v>9.0842857786325364E-4</v>
          </cell>
          <cell r="AY2974">
            <v>32.481268511782481</v>
          </cell>
          <cell r="AZ2974">
            <v>57.704454698970856</v>
          </cell>
          <cell r="BA2974">
            <v>7.8181194322496976</v>
          </cell>
          <cell r="BB2974">
            <v>35.601071135184299</v>
          </cell>
          <cell r="BC2974">
            <v>54.666642613765291</v>
          </cell>
          <cell r="BD2974">
            <v>9.7322862510503949</v>
          </cell>
          <cell r="BE2974">
            <v>0.85464364372782498</v>
          </cell>
          <cell r="BG2974">
            <v>-6.74</v>
          </cell>
          <cell r="BH2974" t="str">
            <v>Ni-NiO</v>
          </cell>
          <cell r="BO2974">
            <v>3.08</v>
          </cell>
          <cell r="BP2974">
            <v>46.42</v>
          </cell>
          <cell r="BQ2974">
            <v>0.66</v>
          </cell>
          <cell r="BR2974">
            <v>18.71</v>
          </cell>
          <cell r="BS2974">
            <v>7.92</v>
          </cell>
          <cell r="BU2974">
            <v>9.52</v>
          </cell>
          <cell r="BV2974">
            <v>10.29</v>
          </cell>
          <cell r="BW2974">
            <v>3.17</v>
          </cell>
          <cell r="BX2974">
            <v>0.15</v>
          </cell>
          <cell r="BY2974">
            <v>0.05</v>
          </cell>
          <cell r="CC2974">
            <v>0.03</v>
          </cell>
          <cell r="CR2974">
            <v>96.92</v>
          </cell>
          <cell r="CT2974">
            <v>47.895171275278578</v>
          </cell>
          <cell r="CU2974">
            <v>0.6809739991745769</v>
          </cell>
          <cell r="CV2974">
            <v>19.30458109781263</v>
          </cell>
          <cell r="CW2974">
            <v>8.1716879900949237</v>
          </cell>
          <cell r="CX2974">
            <v>0</v>
          </cell>
          <cell r="CY2974">
            <v>9.8225340486999588</v>
          </cell>
          <cell r="CZ2974">
            <v>10.617003714403632</v>
          </cell>
          <cell r="DA2974">
            <v>3.2707387536112256</v>
          </cell>
          <cell r="DB2974">
            <v>0.15476681799422204</v>
          </cell>
          <cell r="DC2974">
            <v>5.1588939331407346E-2</v>
          </cell>
          <cell r="DD2974">
            <v>0</v>
          </cell>
          <cell r="DE2974">
            <v>0.54587155963302758</v>
          </cell>
          <cell r="DF2974">
            <v>0.73016440925560555</v>
          </cell>
          <cell r="DH2974">
            <v>0.19242902208201892</v>
          </cell>
          <cell r="EA2974">
            <v>0.39393939393939392</v>
          </cell>
          <cell r="FP2974">
            <v>5.5E-2</v>
          </cell>
          <cell r="FS2974">
            <v>2.2800000000000001E-2</v>
          </cell>
        </row>
        <row r="2975">
          <cell r="D2975" t="str">
            <v>o</v>
          </cell>
          <cell r="E2975" t="str">
            <v>Ottolini et al 2009 CMP</v>
          </cell>
          <cell r="F2975" t="str">
            <v>LiBBb</v>
          </cell>
          <cell r="J2975">
            <v>1330</v>
          </cell>
          <cell r="K2975">
            <v>1603</v>
          </cell>
          <cell r="L2975">
            <v>6.2383031815346222</v>
          </cell>
          <cell r="M2975">
            <v>1</v>
          </cell>
          <cell r="O2975">
            <v>0.10234133068342377</v>
          </cell>
          <cell r="P2975">
            <v>0.90114264213715667</v>
          </cell>
          <cell r="Q2975">
            <v>2.058634079009301E-2</v>
          </cell>
          <cell r="R2975">
            <v>23.829985821622362</v>
          </cell>
          <cell r="T2975">
            <v>53.62</v>
          </cell>
          <cell r="U2975">
            <v>4.97</v>
          </cell>
          <cell r="V2975">
            <v>0</v>
          </cell>
          <cell r="W2975">
            <v>4.68</v>
          </cell>
          <cell r="X2975">
            <v>4.68</v>
          </cell>
          <cell r="Y2975">
            <v>5.0000000000000001E-3</v>
          </cell>
          <cell r="Z2975">
            <v>1.1000000000000001</v>
          </cell>
          <cell r="AB2975">
            <v>23.94</v>
          </cell>
          <cell r="AC2975">
            <v>0.13</v>
          </cell>
          <cell r="AD2975">
            <v>11.56</v>
          </cell>
          <cell r="AF2975">
            <v>0.3</v>
          </cell>
          <cell r="AJ2975">
            <v>100.30500000000001</v>
          </cell>
          <cell r="AK2975">
            <v>1.8976586693165762</v>
          </cell>
          <cell r="AL2975">
            <v>0.20736490082441236</v>
          </cell>
          <cell r="AM2975">
            <v>0.10234133068342377</v>
          </cell>
          <cell r="AN2975">
            <v>0.10502357014098859</v>
          </cell>
          <cell r="AO2975">
            <v>0</v>
          </cell>
          <cell r="AP2975">
            <v>0.13852002900267296</v>
          </cell>
          <cell r="AQ2975">
            <v>0.13852002900267296</v>
          </cell>
          <cell r="AR2975">
            <v>1.330812030508495E-4</v>
          </cell>
          <cell r="AS2975">
            <v>3.0776231906694283E-2</v>
          </cell>
          <cell r="AT2975">
            <v>1.2626910896968415</v>
          </cell>
          <cell r="AU2975">
            <v>3.8971368934005469E-3</v>
          </cell>
          <cell r="AV2975">
            <v>0.43837252036625834</v>
          </cell>
          <cell r="AW2975">
            <v>2.058634079009301E-2</v>
          </cell>
          <cell r="AX2975">
            <v>0</v>
          </cell>
          <cell r="AY2975">
            <v>23.829985821622362</v>
          </cell>
          <cell r="AZ2975">
            <v>68.640047828327909</v>
          </cell>
          <cell r="BA2975">
            <v>7.5299663500497287</v>
          </cell>
          <cell r="BB2975">
            <v>25.983992319464416</v>
          </cell>
          <cell r="BC2975">
            <v>64.690819145610007</v>
          </cell>
          <cell r="BD2975">
            <v>9.3251885349255712</v>
          </cell>
          <cell r="BE2975">
            <v>0.90114264213715667</v>
          </cell>
          <cell r="BG2975">
            <v>-15.91</v>
          </cell>
          <cell r="BP2975">
            <v>50.19</v>
          </cell>
          <cell r="BQ2975">
            <v>0.49</v>
          </cell>
          <cell r="BR2975">
            <v>15.51</v>
          </cell>
          <cell r="BS2975">
            <v>7.31</v>
          </cell>
          <cell r="BT2975">
            <v>0.11</v>
          </cell>
          <cell r="BU2975">
            <v>12.05</v>
          </cell>
          <cell r="BV2975">
            <v>12.32</v>
          </cell>
          <cell r="BW2975">
            <v>1.85</v>
          </cell>
          <cell r="BX2975">
            <v>0.02</v>
          </cell>
          <cell r="CA2975">
            <v>0.16</v>
          </cell>
          <cell r="CR2975">
            <v>100.01</v>
          </cell>
          <cell r="CT2975">
            <v>50.184981501849819</v>
          </cell>
          <cell r="CU2975">
            <v>0.48995100489951005</v>
          </cell>
          <cell r="CV2975">
            <v>15.508449155084492</v>
          </cell>
          <cell r="CW2975">
            <v>7.3092690730926906</v>
          </cell>
          <cell r="CX2975">
            <v>0.10998900109989002</v>
          </cell>
          <cell r="CY2975">
            <v>12.048795120487952</v>
          </cell>
          <cell r="CZ2975">
            <v>12.318768123187681</v>
          </cell>
          <cell r="DA2975">
            <v>1.8498150184981501</v>
          </cell>
          <cell r="DB2975">
            <v>1.9998000199980003E-2</v>
          </cell>
          <cell r="DC2975">
            <v>0</v>
          </cell>
          <cell r="DD2975">
            <v>0.15998400159984003</v>
          </cell>
          <cell r="DE2975">
            <v>0.6224173553719009</v>
          </cell>
          <cell r="DF2975">
            <v>0.90416852877933429</v>
          </cell>
          <cell r="EM2975">
            <v>6.875</v>
          </cell>
          <cell r="FK2975">
            <v>0.24895359417652413</v>
          </cell>
          <cell r="FO2975">
            <v>4.5686746987951804E-2</v>
          </cell>
        </row>
        <row r="2976">
          <cell r="D2976" t="str">
            <v>o</v>
          </cell>
          <cell r="E2976" t="str">
            <v>Ottolini et al 2009 CMP</v>
          </cell>
          <cell r="F2976" t="str">
            <v>LiBBb</v>
          </cell>
          <cell r="J2976">
            <v>1330</v>
          </cell>
          <cell r="K2976">
            <v>1603</v>
          </cell>
          <cell r="L2976">
            <v>6.2383031815346222</v>
          </cell>
          <cell r="M2976">
            <v>1</v>
          </cell>
          <cell r="O2976">
            <v>0.10992671254019437</v>
          </cell>
          <cell r="P2976">
            <v>0.90321241233767469</v>
          </cell>
          <cell r="Q2976">
            <v>2.0790985065791339E-2</v>
          </cell>
          <cell r="R2976">
            <v>33.364627398681748</v>
          </cell>
          <cell r="T2976">
            <v>52.88</v>
          </cell>
          <cell r="U2976">
            <v>5.01</v>
          </cell>
          <cell r="V2976">
            <v>0</v>
          </cell>
          <cell r="W2976">
            <v>3.97</v>
          </cell>
          <cell r="X2976">
            <v>3.97</v>
          </cell>
          <cell r="Y2976">
            <v>5.0000000000000001E-3</v>
          </cell>
          <cell r="Z2976">
            <v>1.2</v>
          </cell>
          <cell r="AB2976">
            <v>20.79</v>
          </cell>
          <cell r="AC2976">
            <v>0.13</v>
          </cell>
          <cell r="AD2976">
            <v>16.03</v>
          </cell>
          <cell r="AF2976">
            <v>0.3</v>
          </cell>
          <cell r="AJ2976">
            <v>100.315</v>
          </cell>
          <cell r="AK2976">
            <v>1.8900732874598056</v>
          </cell>
          <cell r="AL2976">
            <v>0.21111179288806728</v>
          </cell>
          <cell r="AM2976">
            <v>0.10992671254019437</v>
          </cell>
          <cell r="AN2976">
            <v>0.10118508034787291</v>
          </cell>
          <cell r="AO2976">
            <v>0</v>
          </cell>
          <cell r="AP2976">
            <v>0.11867333194852887</v>
          </cell>
          <cell r="AQ2976">
            <v>0.11867333194852887</v>
          </cell>
          <cell r="AR2976">
            <v>1.3440413395367947E-4</v>
          </cell>
          <cell r="AS2976">
            <v>3.390782361131111E-2</v>
          </cell>
          <cell r="AT2976">
            <v>1.1074480624864584</v>
          </cell>
          <cell r="AU2976">
            <v>3.935877472164841E-3</v>
          </cell>
          <cell r="AV2976">
            <v>0.61392443493391891</v>
          </cell>
          <cell r="AW2976">
            <v>2.0790985065791339E-2</v>
          </cell>
          <cell r="AX2976">
            <v>0</v>
          </cell>
          <cell r="AY2976">
            <v>33.364627398681748</v>
          </cell>
          <cell r="AZ2976">
            <v>60.185895634256447</v>
          </cell>
          <cell r="BA2976">
            <v>6.4494769670617993</v>
          </cell>
          <cell r="BB2976">
            <v>35.987971339030018</v>
          </cell>
          <cell r="BC2976">
            <v>56.111101223746964</v>
          </cell>
          <cell r="BD2976">
            <v>7.9009274372230198</v>
          </cell>
          <cell r="BE2976">
            <v>0.90321241233767469</v>
          </cell>
          <cell r="BG2976">
            <v>-15.91</v>
          </cell>
          <cell r="BP2976">
            <v>50.19</v>
          </cell>
          <cell r="BQ2976">
            <v>0.49</v>
          </cell>
          <cell r="BR2976">
            <v>15.51</v>
          </cell>
          <cell r="BS2976">
            <v>7.31</v>
          </cell>
          <cell r="BT2976">
            <v>0.11</v>
          </cell>
          <cell r="BU2976">
            <v>12.05</v>
          </cell>
          <cell r="BV2976">
            <v>12.32</v>
          </cell>
          <cell r="BW2976">
            <v>1.85</v>
          </cell>
          <cell r="BX2976">
            <v>0.02</v>
          </cell>
          <cell r="CA2976">
            <v>0.16</v>
          </cell>
          <cell r="CR2976">
            <v>100.01</v>
          </cell>
          <cell r="CT2976">
            <v>50.184981501849819</v>
          </cell>
          <cell r="CU2976">
            <v>0.48995100489951005</v>
          </cell>
          <cell r="CV2976">
            <v>15.508449155084492</v>
          </cell>
          <cell r="CW2976">
            <v>7.3092690730926906</v>
          </cell>
          <cell r="CX2976">
            <v>0.10998900109989002</v>
          </cell>
          <cell r="CY2976">
            <v>12.048795120487952</v>
          </cell>
          <cell r="CZ2976">
            <v>12.318768123187681</v>
          </cell>
          <cell r="DA2976">
            <v>1.8498150184981501</v>
          </cell>
          <cell r="DB2976">
            <v>1.9998000199980003E-2</v>
          </cell>
          <cell r="DC2976">
            <v>0</v>
          </cell>
          <cell r="DD2976">
            <v>0.15998400159984003</v>
          </cell>
          <cell r="DE2976">
            <v>0.6224173553719009</v>
          </cell>
          <cell r="DF2976">
            <v>0.90416852877933429</v>
          </cell>
          <cell r="EM2976">
            <v>7.5</v>
          </cell>
        </row>
        <row r="2977">
          <cell r="D2977" t="str">
            <v>n</v>
          </cell>
          <cell r="E2977" t="str">
            <v>Nicholls &amp; Harris 1980 GCA 44 p287-308</v>
          </cell>
          <cell r="F2977">
            <v>4448</v>
          </cell>
          <cell r="J2977">
            <v>1000</v>
          </cell>
          <cell r="K2977">
            <v>1273</v>
          </cell>
          <cell r="L2977">
            <v>7.8554595443833461</v>
          </cell>
          <cell r="M2977">
            <v>1.5</v>
          </cell>
          <cell r="O2977">
            <v>4.9173108E-2</v>
          </cell>
          <cell r="P2977">
            <v>0.71842815699999996</v>
          </cell>
          <cell r="Q2977">
            <v>6.4720536999999995E-2</v>
          </cell>
          <cell r="R2977">
            <v>43.39398345</v>
          </cell>
          <cell r="T2977">
            <v>52.6</v>
          </cell>
          <cell r="U2977">
            <v>5.9</v>
          </cell>
          <cell r="V2977">
            <v>0</v>
          </cell>
          <cell r="W2977">
            <v>8.8000000000000007</v>
          </cell>
          <cell r="X2977">
            <v>8.8000000000000007</v>
          </cell>
          <cell r="Y2977">
            <v>0.5</v>
          </cell>
          <cell r="AB2977">
            <v>12.6</v>
          </cell>
          <cell r="AD2977">
            <v>18.7</v>
          </cell>
          <cell r="AF2977">
            <v>0.9</v>
          </cell>
          <cell r="AJ2977">
            <v>100</v>
          </cell>
          <cell r="AK2977">
            <v>1.950826892</v>
          </cell>
          <cell r="AL2977">
            <v>0.25797200100000001</v>
          </cell>
          <cell r="AM2977">
            <v>4.9173108E-2</v>
          </cell>
          <cell r="AN2977">
            <v>0.20879889200000001</v>
          </cell>
          <cell r="AO2977">
            <v>0</v>
          </cell>
          <cell r="AP2977">
            <v>0.27295502500000002</v>
          </cell>
          <cell r="AQ2977">
            <v>0.27295502500000002</v>
          </cell>
          <cell r="AR2977">
            <v>1.3946281E-2</v>
          </cell>
          <cell r="AS2977">
            <v>0</v>
          </cell>
          <cell r="AT2977">
            <v>0.69644241900000003</v>
          </cell>
          <cell r="AU2977">
            <v>0</v>
          </cell>
          <cell r="AV2977">
            <v>0.74313684599999996</v>
          </cell>
          <cell r="AW2977">
            <v>6.4720536999999995E-2</v>
          </cell>
          <cell r="AX2977">
            <v>0</v>
          </cell>
          <cell r="AY2977">
            <v>43.39398345</v>
          </cell>
          <cell r="AZ2977">
            <v>40.667356150000003</v>
          </cell>
          <cell r="BA2977">
            <v>15.938660390000001</v>
          </cell>
          <cell r="BB2977">
            <v>44.899649779999997</v>
          </cell>
          <cell r="BC2977">
            <v>36.369920469999997</v>
          </cell>
          <cell r="BD2977">
            <v>18.730429749999999</v>
          </cell>
          <cell r="BE2977">
            <v>0.71842815699999996</v>
          </cell>
          <cell r="BK2977" t="str">
            <v>wet</v>
          </cell>
          <cell r="BP2977">
            <v>62.6</v>
          </cell>
          <cell r="BQ2977">
            <v>0.7</v>
          </cell>
          <cell r="BR2977">
            <v>18.600000000000001</v>
          </cell>
          <cell r="BS2977">
            <v>5.2</v>
          </cell>
          <cell r="BU2977">
            <v>2.2999999999999998</v>
          </cell>
          <cell r="BV2977">
            <v>6.4</v>
          </cell>
          <cell r="BW2977">
            <v>2.8</v>
          </cell>
          <cell r="BX2977">
            <v>1.4</v>
          </cell>
          <cell r="CR2977">
            <v>100</v>
          </cell>
          <cell r="CT2977">
            <v>62.6</v>
          </cell>
          <cell r="CU2977">
            <v>0.7</v>
          </cell>
          <cell r="CV2977">
            <v>18.600000000000001</v>
          </cell>
          <cell r="CW2977">
            <v>5.2</v>
          </cell>
          <cell r="CX2977">
            <v>0</v>
          </cell>
          <cell r="CY2977">
            <v>2.2999999999999998</v>
          </cell>
          <cell r="CZ2977">
            <v>6.4</v>
          </cell>
          <cell r="DA2977">
            <v>2.8</v>
          </cell>
          <cell r="DB2977">
            <v>1.4</v>
          </cell>
          <cell r="DC2977">
            <v>0</v>
          </cell>
          <cell r="DD2977">
            <v>0</v>
          </cell>
          <cell r="DE2977">
            <v>0.30666666666666664</v>
          </cell>
          <cell r="DF2977">
            <v>0.19711129632923335</v>
          </cell>
          <cell r="DH2977">
            <v>0.32142857142857145</v>
          </cell>
          <cell r="DQ2977">
            <v>0.36</v>
          </cell>
          <cell r="EA2977">
            <v>0.7142857142857143</v>
          </cell>
        </row>
        <row r="2978">
          <cell r="D2978" t="str">
            <v>n</v>
          </cell>
          <cell r="E2978" t="str">
            <v>Nicholls &amp; Harris 1980 GCA 44 p287-308</v>
          </cell>
          <cell r="F2978">
            <v>5322</v>
          </cell>
          <cell r="J2978">
            <v>1380</v>
          </cell>
          <cell r="K2978">
            <v>1653</v>
          </cell>
          <cell r="L2978">
            <v>6.0496067755595888</v>
          </cell>
          <cell r="M2978">
            <v>3</v>
          </cell>
          <cell r="O2978">
            <v>0.170035082</v>
          </cell>
          <cell r="P2978">
            <v>0.74034003100000001</v>
          </cell>
          <cell r="Q2978">
            <v>0.203758623</v>
          </cell>
          <cell r="R2978">
            <v>43.876749529999998</v>
          </cell>
          <cell r="T2978">
            <v>50.5</v>
          </cell>
          <cell r="U2978">
            <v>16.5</v>
          </cell>
          <cell r="V2978">
            <v>0</v>
          </cell>
          <cell r="W2978">
            <v>6</v>
          </cell>
          <cell r="X2978">
            <v>6</v>
          </cell>
          <cell r="Y2978">
            <v>0.5</v>
          </cell>
          <cell r="AB2978">
            <v>9.6</v>
          </cell>
          <cell r="AD2978">
            <v>14.1</v>
          </cell>
          <cell r="AF2978">
            <v>2.9</v>
          </cell>
          <cell r="AJ2978">
            <v>100.1</v>
          </cell>
          <cell r="AK2978">
            <v>1.8299649179999999</v>
          </cell>
          <cell r="AL2978">
            <v>0.704892517</v>
          </cell>
          <cell r="AM2978">
            <v>0.170035082</v>
          </cell>
          <cell r="AN2978">
            <v>0.53485743500000005</v>
          </cell>
          <cell r="AO2978">
            <v>0</v>
          </cell>
          <cell r="AP2978">
            <v>0.18183524600000001</v>
          </cell>
          <cell r="AQ2978">
            <v>0.18183524600000001</v>
          </cell>
          <cell r="AR2978">
            <v>1.3626265E-2</v>
          </cell>
          <cell r="AS2978">
            <v>0</v>
          </cell>
          <cell r="AT2978">
            <v>0.51844692100000001</v>
          </cell>
          <cell r="AU2978">
            <v>0</v>
          </cell>
          <cell r="AV2978">
            <v>0.54747551100000003</v>
          </cell>
          <cell r="AW2978">
            <v>0.203758623</v>
          </cell>
          <cell r="AX2978">
            <v>0</v>
          </cell>
          <cell r="AY2978">
            <v>43.876749529999998</v>
          </cell>
          <cell r="AZ2978">
            <v>41.550288989999999</v>
          </cell>
          <cell r="BA2978">
            <v>14.57296148</v>
          </cell>
          <cell r="BB2978">
            <v>45.542974569999998</v>
          </cell>
          <cell r="BC2978">
            <v>37.27725908</v>
          </cell>
          <cell r="BD2978">
            <v>17.179766350000001</v>
          </cell>
          <cell r="BE2978">
            <v>0.74034003100000001</v>
          </cell>
          <cell r="BO2978">
            <v>0</v>
          </cell>
          <cell r="BP2978">
            <v>61.9</v>
          </cell>
          <cell r="BQ2978">
            <v>0.7</v>
          </cell>
          <cell r="BR2978">
            <v>17.600000000000001</v>
          </cell>
          <cell r="BS2978">
            <v>5.0999999999999996</v>
          </cell>
          <cell r="BU2978">
            <v>2.7</v>
          </cell>
          <cell r="BV2978">
            <v>6.8</v>
          </cell>
          <cell r="BW2978">
            <v>4</v>
          </cell>
          <cell r="BX2978">
            <v>1.3</v>
          </cell>
          <cell r="CR2978">
            <v>100.1</v>
          </cell>
          <cell r="CT2978">
            <v>61.838161838161838</v>
          </cell>
          <cell r="CU2978">
            <v>0.69930069930069927</v>
          </cell>
          <cell r="CV2978">
            <v>17.582417582417584</v>
          </cell>
          <cell r="CW2978">
            <v>5.0949050949050942</v>
          </cell>
          <cell r="CX2978">
            <v>0</v>
          </cell>
          <cell r="CY2978">
            <v>2.6973026973026974</v>
          </cell>
          <cell r="CZ2978">
            <v>6.7932067932067932</v>
          </cell>
          <cell r="DA2978">
            <v>3.9960039960039961</v>
          </cell>
          <cell r="DB2978">
            <v>1.2987012987012987</v>
          </cell>
          <cell r="DC2978">
            <v>0</v>
          </cell>
          <cell r="DD2978">
            <v>0</v>
          </cell>
          <cell r="DE2978">
            <v>0.3461538461538462</v>
          </cell>
          <cell r="DF2978">
            <v>0.26523841283180877</v>
          </cell>
          <cell r="DH2978">
            <v>0.72499999999999998</v>
          </cell>
          <cell r="EA2978">
            <v>0.7142857142857143</v>
          </cell>
          <cell r="EJ2978">
            <v>0.77777777777777779</v>
          </cell>
        </row>
        <row r="2979">
          <cell r="D2979" t="str">
            <v>n</v>
          </cell>
          <cell r="E2979" t="str">
            <v>Nicholls &amp; Harris 1980 GCA 44 p287-308</v>
          </cell>
          <cell r="F2979">
            <v>4511</v>
          </cell>
          <cell r="J2979">
            <v>1000</v>
          </cell>
          <cell r="K2979">
            <v>1273</v>
          </cell>
          <cell r="L2979">
            <v>7.8554595443833461</v>
          </cell>
          <cell r="M2979">
            <v>1.5</v>
          </cell>
          <cell r="O2979">
            <v>6.8317643999999997E-2</v>
          </cell>
          <cell r="P2979">
            <v>0.75786412700000005</v>
          </cell>
          <cell r="Q2979">
            <v>5.7291557E-2</v>
          </cell>
          <cell r="R2979">
            <v>44.792855750000001</v>
          </cell>
          <cell r="T2979">
            <v>52.3</v>
          </cell>
          <cell r="U2979">
            <v>4.5999999999999996</v>
          </cell>
          <cell r="V2979">
            <v>0</v>
          </cell>
          <cell r="W2979">
            <v>7.8</v>
          </cell>
          <cell r="X2979">
            <v>7.8</v>
          </cell>
          <cell r="Y2979">
            <v>0.3</v>
          </cell>
          <cell r="AB2979">
            <v>13.7</v>
          </cell>
          <cell r="AD2979">
            <v>20.399999999999999</v>
          </cell>
          <cell r="AF2979">
            <v>0.8</v>
          </cell>
          <cell r="AJ2979">
            <v>99.9</v>
          </cell>
          <cell r="AK2979">
            <v>1.931682356</v>
          </cell>
          <cell r="AL2979">
            <v>0.20029929799999999</v>
          </cell>
          <cell r="AM2979">
            <v>6.8317643999999997E-2</v>
          </cell>
          <cell r="AN2979">
            <v>0.131981654</v>
          </cell>
          <cell r="AO2979">
            <v>0</v>
          </cell>
          <cell r="AP2979">
            <v>0.24093731099999999</v>
          </cell>
          <cell r="AQ2979">
            <v>0.24093731099999999</v>
          </cell>
          <cell r="AR2979">
            <v>8.3331789999999996E-3</v>
          </cell>
          <cell r="AS2979">
            <v>0</v>
          </cell>
          <cell r="AT2979">
            <v>0.75411273000000001</v>
          </cell>
          <cell r="AU2979">
            <v>0</v>
          </cell>
          <cell r="AV2979">
            <v>0.80734357000000001</v>
          </cell>
          <cell r="AW2979">
            <v>5.7291557E-2</v>
          </cell>
          <cell r="AX2979">
            <v>0</v>
          </cell>
          <cell r="AY2979">
            <v>44.792855750000001</v>
          </cell>
          <cell r="AZ2979">
            <v>41.83951416</v>
          </cell>
          <cell r="BA2979">
            <v>13.36763009</v>
          </cell>
          <cell r="BB2979">
            <v>46.591975869999999</v>
          </cell>
          <cell r="BC2979">
            <v>37.615945910000001</v>
          </cell>
          <cell r="BD2979">
            <v>15.79207822</v>
          </cell>
          <cell r="BE2979">
            <v>0.75786412700000005</v>
          </cell>
          <cell r="BK2979" t="str">
            <v>wet</v>
          </cell>
          <cell r="BP2979">
            <v>63.5</v>
          </cell>
          <cell r="BQ2979">
            <v>0.7</v>
          </cell>
          <cell r="BR2979">
            <v>19.100000000000001</v>
          </cell>
          <cell r="BS2979">
            <v>4.5</v>
          </cell>
          <cell r="BU2979">
            <v>2</v>
          </cell>
          <cell r="BV2979">
            <v>5.9</v>
          </cell>
          <cell r="BW2979">
            <v>2.9</v>
          </cell>
          <cell r="BX2979">
            <v>1.4</v>
          </cell>
          <cell r="CR2979">
            <v>100</v>
          </cell>
          <cell r="CT2979">
            <v>63.5</v>
          </cell>
          <cell r="CU2979">
            <v>0.7</v>
          </cell>
          <cell r="CV2979">
            <v>19.100000000000001</v>
          </cell>
          <cell r="CW2979">
            <v>4.5</v>
          </cell>
          <cell r="CX2979">
            <v>0</v>
          </cell>
          <cell r="CY2979">
            <v>2</v>
          </cell>
          <cell r="CZ2979">
            <v>5.9</v>
          </cell>
          <cell r="DA2979">
            <v>2.9</v>
          </cell>
          <cell r="DB2979">
            <v>1.4</v>
          </cell>
          <cell r="DC2979">
            <v>0</v>
          </cell>
          <cell r="DD2979">
            <v>0</v>
          </cell>
          <cell r="DE2979">
            <v>0.30769230769230771</v>
          </cell>
          <cell r="DF2979">
            <v>0.15263528563037004</v>
          </cell>
          <cell r="DH2979">
            <v>0.27586206896551724</v>
          </cell>
          <cell r="EA2979">
            <v>0.4285714285714286</v>
          </cell>
          <cell r="EG2979">
            <v>1.2459016393442623</v>
          </cell>
        </row>
        <row r="2980">
          <cell r="D2980" t="str">
            <v>n</v>
          </cell>
          <cell r="E2980" t="str">
            <v>Nicholls &amp; Harris 1980 GCA 44 p287-308</v>
          </cell>
          <cell r="F2980">
            <v>4512</v>
          </cell>
          <cell r="J2980">
            <v>1000</v>
          </cell>
          <cell r="K2980">
            <v>1273</v>
          </cell>
          <cell r="L2980">
            <v>7.8554595443833461</v>
          </cell>
          <cell r="M2980">
            <v>1.5</v>
          </cell>
          <cell r="O2980">
            <v>7.2922466000000005E-2</v>
          </cell>
          <cell r="P2980">
            <v>0.75651721500000002</v>
          </cell>
          <cell r="Q2980">
            <v>5.7264475000000002E-2</v>
          </cell>
          <cell r="R2980">
            <v>45.051093710000004</v>
          </cell>
          <cell r="T2980">
            <v>52.2</v>
          </cell>
          <cell r="U2980">
            <v>4.7</v>
          </cell>
          <cell r="V2980">
            <v>0</v>
          </cell>
          <cell r="W2980">
            <v>7.8</v>
          </cell>
          <cell r="X2980">
            <v>7.8</v>
          </cell>
          <cell r="Y2980">
            <v>0.4</v>
          </cell>
          <cell r="AB2980">
            <v>13.6</v>
          </cell>
          <cell r="AD2980">
            <v>20.5</v>
          </cell>
          <cell r="AF2980">
            <v>0.8</v>
          </cell>
          <cell r="AJ2980">
            <v>100</v>
          </cell>
          <cell r="AK2980">
            <v>1.9270775339999999</v>
          </cell>
          <cell r="AL2980">
            <v>0.20455689099999999</v>
          </cell>
          <cell r="AM2980">
            <v>7.2922466000000005E-2</v>
          </cell>
          <cell r="AN2980">
            <v>0.131634425</v>
          </cell>
          <cell r="AO2980">
            <v>0</v>
          </cell>
          <cell r="AP2980">
            <v>0.24082342000000001</v>
          </cell>
          <cell r="AQ2980">
            <v>0.24082342000000001</v>
          </cell>
          <cell r="AR2980">
            <v>1.1105653E-2</v>
          </cell>
          <cell r="AS2980">
            <v>0</v>
          </cell>
          <cell r="AT2980">
            <v>0.74825439100000002</v>
          </cell>
          <cell r="AU2980">
            <v>0</v>
          </cell>
          <cell r="AV2980">
            <v>0.810917636</v>
          </cell>
          <cell r="AW2980">
            <v>5.7264475000000002E-2</v>
          </cell>
          <cell r="AX2980">
            <v>0</v>
          </cell>
          <cell r="AY2980">
            <v>45.051093710000004</v>
          </cell>
          <cell r="AZ2980">
            <v>41.569793560000001</v>
          </cell>
          <cell r="BA2980">
            <v>13.379112729999999</v>
          </cell>
          <cell r="BB2980">
            <v>46.841998089999997</v>
          </cell>
          <cell r="BC2980">
            <v>37.358628019999998</v>
          </cell>
          <cell r="BD2980">
            <v>15.799373879999999</v>
          </cell>
          <cell r="BE2980">
            <v>0.75651721500000002</v>
          </cell>
          <cell r="BK2980" t="str">
            <v>wet</v>
          </cell>
          <cell r="BP2980">
            <v>62.9</v>
          </cell>
          <cell r="BQ2980">
            <v>0.7</v>
          </cell>
          <cell r="BR2980">
            <v>18.7</v>
          </cell>
          <cell r="BS2980">
            <v>5.2</v>
          </cell>
          <cell r="BU2980">
            <v>2.4</v>
          </cell>
          <cell r="BV2980">
            <v>6.4</v>
          </cell>
          <cell r="BW2980">
            <v>2.4</v>
          </cell>
          <cell r="BX2980">
            <v>1.4</v>
          </cell>
          <cell r="CR2980">
            <v>100.1</v>
          </cell>
          <cell r="CT2980">
            <v>62.837162837162836</v>
          </cell>
          <cell r="CU2980">
            <v>0.69930069930069927</v>
          </cell>
          <cell r="CV2980">
            <v>18.681318681318682</v>
          </cell>
          <cell r="CW2980">
            <v>5.1948051948051948</v>
          </cell>
          <cell r="CX2980">
            <v>0</v>
          </cell>
          <cell r="CY2980">
            <v>2.3976023976023977</v>
          </cell>
          <cell r="CZ2980">
            <v>6.3936063936063938</v>
          </cell>
          <cell r="DA2980">
            <v>2.3976023976023977</v>
          </cell>
          <cell r="DB2980">
            <v>1.3986013986013985</v>
          </cell>
          <cell r="DC2980">
            <v>0</v>
          </cell>
          <cell r="DD2980">
            <v>0</v>
          </cell>
          <cell r="DE2980">
            <v>0.31578947368421051</v>
          </cell>
          <cell r="DF2980">
            <v>0.18913235594815148</v>
          </cell>
          <cell r="DH2980">
            <v>0.33333333333333337</v>
          </cell>
          <cell r="EA2980">
            <v>0.57142857142857151</v>
          </cell>
          <cell r="EJ2980">
            <v>0.93877551020408168</v>
          </cell>
        </row>
        <row r="2981">
          <cell r="D2981" t="str">
            <v>n</v>
          </cell>
          <cell r="E2981" t="str">
            <v>Nicholls &amp; Harris 1980 GCA 44 p287-308</v>
          </cell>
          <cell r="F2981">
            <v>4845</v>
          </cell>
          <cell r="J2981">
            <v>1080</v>
          </cell>
          <cell r="K2981">
            <v>1353</v>
          </cell>
          <cell r="L2981">
            <v>7.390983000739098</v>
          </cell>
          <cell r="M2981">
            <v>1.5</v>
          </cell>
          <cell r="O2981">
            <v>8.3311905000000006E-2</v>
          </cell>
          <cell r="P2981">
            <v>0.78209171300000002</v>
          </cell>
          <cell r="Q2981">
            <v>2.8642484999999999E-2</v>
          </cell>
          <cell r="R2981">
            <v>45.110048749999997</v>
          </cell>
          <cell r="T2981">
            <v>51.9</v>
          </cell>
          <cell r="U2981">
            <v>4.7</v>
          </cell>
          <cell r="V2981">
            <v>0</v>
          </cell>
          <cell r="W2981">
            <v>7.1</v>
          </cell>
          <cell r="X2981">
            <v>7.1</v>
          </cell>
          <cell r="Y2981">
            <v>0.6</v>
          </cell>
          <cell r="AB2981">
            <v>14.3</v>
          </cell>
          <cell r="AD2981">
            <v>20.9</v>
          </cell>
          <cell r="AF2981">
            <v>0.4</v>
          </cell>
          <cell r="AJ2981">
            <v>99.9</v>
          </cell>
          <cell r="AK2981">
            <v>1.916688095</v>
          </cell>
          <cell r="AL2981">
            <v>0.20463010000000001</v>
          </cell>
          <cell r="AM2981">
            <v>8.3311905000000006E-2</v>
          </cell>
          <cell r="AN2981">
            <v>0.121318195</v>
          </cell>
          <cell r="AO2981">
            <v>0</v>
          </cell>
          <cell r="AP2981">
            <v>0.21928951499999999</v>
          </cell>
          <cell r="AQ2981">
            <v>0.21928951499999999</v>
          </cell>
          <cell r="AR2981">
            <v>1.6664440999999999E-2</v>
          </cell>
          <cell r="AS2981">
            <v>0</v>
          </cell>
          <cell r="AT2981">
            <v>0.78704906200000002</v>
          </cell>
          <cell r="AU2981">
            <v>0</v>
          </cell>
          <cell r="AV2981">
            <v>0.827036302</v>
          </cell>
          <cell r="AW2981">
            <v>2.8642484999999999E-2</v>
          </cell>
          <cell r="AX2981">
            <v>0</v>
          </cell>
          <cell r="AY2981">
            <v>45.110048749999997</v>
          </cell>
          <cell r="AZ2981">
            <v>42.92897601</v>
          </cell>
          <cell r="BA2981">
            <v>11.96097524</v>
          </cell>
          <cell r="BB2981">
            <v>47.087826990000003</v>
          </cell>
          <cell r="BC2981">
            <v>38.731905150000003</v>
          </cell>
          <cell r="BD2981">
            <v>14.180267860000001</v>
          </cell>
          <cell r="BE2981">
            <v>0.78209171300000002</v>
          </cell>
          <cell r="BK2981" t="str">
            <v>wet</v>
          </cell>
          <cell r="BP2981">
            <v>50.8</v>
          </cell>
          <cell r="BQ2981">
            <v>2</v>
          </cell>
          <cell r="BR2981">
            <v>20.2</v>
          </cell>
          <cell r="BS2981">
            <v>9.9</v>
          </cell>
          <cell r="BU2981">
            <v>4.7</v>
          </cell>
          <cell r="BV2981">
            <v>9.8000000000000007</v>
          </cell>
          <cell r="BW2981">
            <v>2.1</v>
          </cell>
          <cell r="BX2981">
            <v>0.7</v>
          </cell>
          <cell r="CR2981">
            <v>100.2</v>
          </cell>
          <cell r="CT2981">
            <v>50.69860279441118</v>
          </cell>
          <cell r="CU2981">
            <v>1.9960079840319362</v>
          </cell>
          <cell r="CV2981">
            <v>20.159680638722556</v>
          </cell>
          <cell r="CW2981">
            <v>9.8802395209580833</v>
          </cell>
          <cell r="CX2981">
            <v>0</v>
          </cell>
          <cell r="CY2981">
            <v>4.6906187624750499</v>
          </cell>
          <cell r="CZ2981">
            <v>9.7804391217564888</v>
          </cell>
          <cell r="DA2981">
            <v>2.0958083832335328</v>
          </cell>
          <cell r="DB2981">
            <v>0.69860279441117767</v>
          </cell>
          <cell r="DC2981">
            <v>0</v>
          </cell>
          <cell r="DD2981">
            <v>0</v>
          </cell>
          <cell r="DE2981">
            <v>0.32191780821917809</v>
          </cell>
          <cell r="DF2981">
            <v>0.51916058220052685</v>
          </cell>
          <cell r="DH2981">
            <v>0.19047619047619047</v>
          </cell>
          <cell r="DX2981">
            <v>0.39449541284403672</v>
          </cell>
          <cell r="EA2981">
            <v>0.3</v>
          </cell>
        </row>
        <row r="2982">
          <cell r="D2982" t="str">
            <v>n</v>
          </cell>
          <cell r="E2982" t="str">
            <v>Nicholls &amp; Harris 1980 GCA 44 p287-308</v>
          </cell>
          <cell r="F2982">
            <v>4510</v>
          </cell>
          <cell r="J2982">
            <v>1000</v>
          </cell>
          <cell r="K2982">
            <v>1273</v>
          </cell>
          <cell r="L2982">
            <v>7.8554595443833461</v>
          </cell>
          <cell r="M2982">
            <v>1.5</v>
          </cell>
          <cell r="O2982">
            <v>9.9132502999999997E-2</v>
          </cell>
          <cell r="P2982">
            <v>0.72448206599999998</v>
          </cell>
          <cell r="Q2982">
            <v>7.8876571000000006E-2</v>
          </cell>
          <cell r="R2982">
            <v>45.379960099999998</v>
          </cell>
          <cell r="T2982">
            <v>51.4</v>
          </cell>
          <cell r="U2982">
            <v>7.3</v>
          </cell>
          <cell r="V2982">
            <v>0</v>
          </cell>
          <cell r="W2982">
            <v>8.1999999999999993</v>
          </cell>
          <cell r="X2982">
            <v>8.1999999999999993</v>
          </cell>
          <cell r="Y2982">
            <v>0.6</v>
          </cell>
          <cell r="AB2982">
            <v>12.1</v>
          </cell>
          <cell r="AD2982">
            <v>19.3</v>
          </cell>
          <cell r="AF2982">
            <v>1.1000000000000001</v>
          </cell>
          <cell r="AJ2982">
            <v>100</v>
          </cell>
          <cell r="AK2982">
            <v>1.9008674969999999</v>
          </cell>
          <cell r="AL2982">
            <v>0.31827253</v>
          </cell>
          <cell r="AM2982">
            <v>9.9132502999999997E-2</v>
          </cell>
          <cell r="AN2982">
            <v>0.21914002599999999</v>
          </cell>
          <cell r="AO2982">
            <v>0</v>
          </cell>
          <cell r="AP2982">
            <v>0.25361679500000001</v>
          </cell>
          <cell r="AQ2982">
            <v>0.25361679500000001</v>
          </cell>
          <cell r="AR2982">
            <v>1.6687658000000001E-2</v>
          </cell>
          <cell r="AS2982">
            <v>0</v>
          </cell>
          <cell r="AT2982">
            <v>0.66689241300000002</v>
          </cell>
          <cell r="AU2982">
            <v>0</v>
          </cell>
          <cell r="AV2982">
            <v>0.76478653600000002</v>
          </cell>
          <cell r="AW2982">
            <v>7.8876571000000006E-2</v>
          </cell>
          <cell r="AX2982">
            <v>0</v>
          </cell>
          <cell r="AY2982">
            <v>45.379960099999998</v>
          </cell>
          <cell r="AZ2982">
            <v>39.571239370000001</v>
          </cell>
          <cell r="BA2982">
            <v>15.048800529999999</v>
          </cell>
          <cell r="BB2982">
            <v>46.940981700000002</v>
          </cell>
          <cell r="BC2982">
            <v>35.37941833</v>
          </cell>
          <cell r="BD2982">
            <v>17.679599970000002</v>
          </cell>
          <cell r="BE2982">
            <v>0.72448206599999998</v>
          </cell>
          <cell r="BK2982" t="str">
            <v>wet</v>
          </cell>
          <cell r="BP2982">
            <v>64.400000000000006</v>
          </cell>
          <cell r="BQ2982">
            <v>0.6</v>
          </cell>
          <cell r="BR2982">
            <v>19.3</v>
          </cell>
          <cell r="BS2982">
            <v>4.3</v>
          </cell>
          <cell r="BU2982">
            <v>1.8</v>
          </cell>
          <cell r="BV2982">
            <v>5.6</v>
          </cell>
          <cell r="BW2982">
            <v>2.6</v>
          </cell>
          <cell r="BX2982">
            <v>1.4</v>
          </cell>
          <cell r="CR2982">
            <v>100</v>
          </cell>
          <cell r="CT2982">
            <v>64.400000000000006</v>
          </cell>
          <cell r="CU2982">
            <v>0.6</v>
          </cell>
          <cell r="CV2982">
            <v>19.3</v>
          </cell>
          <cell r="CW2982">
            <v>4.3</v>
          </cell>
          <cell r="CX2982">
            <v>0</v>
          </cell>
          <cell r="CY2982">
            <v>1.8</v>
          </cell>
          <cell r="CZ2982">
            <v>5.6</v>
          </cell>
          <cell r="DA2982">
            <v>2.6</v>
          </cell>
          <cell r="DB2982">
            <v>1.4</v>
          </cell>
          <cell r="DC2982">
            <v>0</v>
          </cell>
          <cell r="DD2982">
            <v>0</v>
          </cell>
          <cell r="DE2982">
            <v>0.29508196721311475</v>
          </cell>
          <cell r="DF2982">
            <v>0.11975963824617344</v>
          </cell>
          <cell r="DH2982">
            <v>0.42307692307692307</v>
          </cell>
          <cell r="DX2982">
            <v>1.1309523809523809</v>
          </cell>
          <cell r="EA2982">
            <v>1</v>
          </cell>
        </row>
        <row r="2983">
          <cell r="D2983" t="str">
            <v>n</v>
          </cell>
          <cell r="E2983" t="str">
            <v>Nicholls &amp; Harris 1980 GCA 44 p287-308</v>
          </cell>
          <cell r="F2983">
            <v>4935</v>
          </cell>
          <cell r="J2983">
            <v>1240</v>
          </cell>
          <cell r="K2983">
            <v>1513</v>
          </cell>
          <cell r="L2983">
            <v>6.6093853271645733</v>
          </cell>
          <cell r="M2983">
            <v>3</v>
          </cell>
          <cell r="O2983">
            <v>7.8707402999999995E-2</v>
          </cell>
          <cell r="P2983">
            <v>0.83323804400000001</v>
          </cell>
          <cell r="Q2983">
            <v>7.7757483000000002E-2</v>
          </cell>
          <cell r="R2983">
            <v>45.712871319999998</v>
          </cell>
          <cell r="T2983">
            <v>52.7</v>
          </cell>
          <cell r="U2983">
            <v>6.4</v>
          </cell>
          <cell r="V2983">
            <v>0</v>
          </cell>
          <cell r="W2983">
            <v>5.0999999999999996</v>
          </cell>
          <cell r="X2983">
            <v>5.0999999999999996</v>
          </cell>
          <cell r="Y2983">
            <v>0.3</v>
          </cell>
          <cell r="AB2983">
            <v>14.3</v>
          </cell>
          <cell r="AD2983">
            <v>20.100000000000001</v>
          </cell>
          <cell r="AF2983">
            <v>1.1000000000000001</v>
          </cell>
          <cell r="AJ2983">
            <v>100</v>
          </cell>
          <cell r="AK2983">
            <v>1.9212925970000001</v>
          </cell>
          <cell r="AL2983">
            <v>0.27507456699999999</v>
          </cell>
          <cell r="AM2983">
            <v>7.8707402999999995E-2</v>
          </cell>
          <cell r="AN2983">
            <v>0.19636716400000001</v>
          </cell>
          <cell r="AO2983">
            <v>0</v>
          </cell>
          <cell r="AP2983">
            <v>0.15549932299999999</v>
          </cell>
          <cell r="AQ2983">
            <v>0.15549932299999999</v>
          </cell>
          <cell r="AR2983">
            <v>8.2254479999999998E-3</v>
          </cell>
          <cell r="AS2983">
            <v>0</v>
          </cell>
          <cell r="AT2983">
            <v>0.77696349099999995</v>
          </cell>
          <cell r="AU2983">
            <v>0</v>
          </cell>
          <cell r="AV2983">
            <v>0.78518709099999995</v>
          </cell>
          <cell r="AW2983">
            <v>7.7757483000000002E-2</v>
          </cell>
          <cell r="AX2983">
            <v>0</v>
          </cell>
          <cell r="AY2983">
            <v>45.712871319999998</v>
          </cell>
          <cell r="AZ2983">
            <v>45.234100920000003</v>
          </cell>
          <cell r="BA2983">
            <v>9.0530277629999993</v>
          </cell>
          <cell r="BB2983">
            <v>48.072087240000002</v>
          </cell>
          <cell r="BC2983">
            <v>41.115295740000001</v>
          </cell>
          <cell r="BD2983">
            <v>10.812617019999999</v>
          </cell>
          <cell r="BE2983">
            <v>0.83323804400000001</v>
          </cell>
          <cell r="BK2983" t="str">
            <v>wet</v>
          </cell>
          <cell r="BP2983">
            <v>53.1</v>
          </cell>
          <cell r="BQ2983">
            <v>1.8</v>
          </cell>
          <cell r="BR2983">
            <v>18.100000000000001</v>
          </cell>
          <cell r="BS2983">
            <v>7.3</v>
          </cell>
          <cell r="BU2983">
            <v>5.6</v>
          </cell>
          <cell r="BV2983">
            <v>10.5</v>
          </cell>
          <cell r="BW2983">
            <v>2.7</v>
          </cell>
          <cell r="BX2983">
            <v>0.7</v>
          </cell>
          <cell r="CR2983">
            <v>99.8</v>
          </cell>
          <cell r="CT2983">
            <v>53.206412825651299</v>
          </cell>
          <cell r="CU2983">
            <v>1.8036072144288577</v>
          </cell>
          <cell r="CV2983">
            <v>18.136272545090183</v>
          </cell>
          <cell r="CW2983">
            <v>7.3146292585170336</v>
          </cell>
          <cell r="CX2983">
            <v>0</v>
          </cell>
          <cell r="CY2983">
            <v>5.6112224448897798</v>
          </cell>
          <cell r="CZ2983">
            <v>10.521042084168336</v>
          </cell>
          <cell r="DA2983">
            <v>2.7054108216432864</v>
          </cell>
          <cell r="DB2983">
            <v>0.70140280561122248</v>
          </cell>
          <cell r="DC2983">
            <v>0</v>
          </cell>
          <cell r="DD2983">
            <v>0</v>
          </cell>
          <cell r="DE2983">
            <v>0.434108527131783</v>
          </cell>
          <cell r="DF2983">
            <v>0.5589586627709785</v>
          </cell>
          <cell r="DH2983">
            <v>0.40740740740740744</v>
          </cell>
          <cell r="EA2983">
            <v>0.16666666666666666</v>
          </cell>
          <cell r="EJ2983">
            <v>0.36144578313253012</v>
          </cell>
        </row>
        <row r="2984">
          <cell r="D2984" t="str">
            <v>n</v>
          </cell>
          <cell r="E2984" t="str">
            <v>Nicholls &amp; Harris 1980 GCA 44 p287-308</v>
          </cell>
          <cell r="F2984">
            <v>4851</v>
          </cell>
          <cell r="J2984">
            <v>1080</v>
          </cell>
          <cell r="K2984">
            <v>1353</v>
          </cell>
          <cell r="L2984">
            <v>7.390983000739098</v>
          </cell>
          <cell r="M2984">
            <v>1.5</v>
          </cell>
          <cell r="O2984">
            <v>0.20995866699999999</v>
          </cell>
          <cell r="P2984">
            <v>0.72855525700000001</v>
          </cell>
          <cell r="Q2984">
            <v>2.8863206999999998E-2</v>
          </cell>
          <cell r="R2984">
            <v>46.323160250000001</v>
          </cell>
          <cell r="T2984">
            <v>48.1</v>
          </cell>
          <cell r="U2984">
            <v>9</v>
          </cell>
          <cell r="V2984">
            <v>0</v>
          </cell>
          <cell r="W2984">
            <v>8.1</v>
          </cell>
          <cell r="X2984">
            <v>8.1</v>
          </cell>
          <cell r="Y2984">
            <v>2</v>
          </cell>
          <cell r="AB2984">
            <v>12.2</v>
          </cell>
          <cell r="AD2984">
            <v>20.100000000000001</v>
          </cell>
          <cell r="AF2984">
            <v>0.4</v>
          </cell>
          <cell r="AJ2984">
            <v>99.9</v>
          </cell>
          <cell r="AK2984">
            <v>1.790041333</v>
          </cell>
          <cell r="AL2984">
            <v>0.39486447499999999</v>
          </cell>
          <cell r="AM2984">
            <v>0.20995866699999999</v>
          </cell>
          <cell r="AN2984">
            <v>0.184905808</v>
          </cell>
          <cell r="AO2984">
            <v>0</v>
          </cell>
          <cell r="AP2984">
            <v>0.252103244</v>
          </cell>
          <cell r="AQ2984">
            <v>0.252103244</v>
          </cell>
          <cell r="AR2984">
            <v>5.5976198999999997E-2</v>
          </cell>
          <cell r="AS2984">
            <v>0</v>
          </cell>
          <cell r="AT2984">
            <v>0.67664284500000005</v>
          </cell>
          <cell r="AU2984">
            <v>0</v>
          </cell>
          <cell r="AV2984">
            <v>0.80150869700000005</v>
          </cell>
          <cell r="AW2984">
            <v>2.8863206999999998E-2</v>
          </cell>
          <cell r="AX2984">
            <v>0</v>
          </cell>
          <cell r="AY2984">
            <v>46.323160250000001</v>
          </cell>
          <cell r="AZ2984">
            <v>39.106543780000003</v>
          </cell>
          <cell r="BA2984">
            <v>14.570295979999999</v>
          </cell>
          <cell r="BB2984">
            <v>47.91757587</v>
          </cell>
          <cell r="BC2984">
            <v>34.964640860000003</v>
          </cell>
          <cell r="BD2984">
            <v>17.11778327</v>
          </cell>
          <cell r="BE2984">
            <v>0.72855525700000001</v>
          </cell>
          <cell r="BK2984" t="str">
            <v>wet</v>
          </cell>
          <cell r="BP2984">
            <v>48.9</v>
          </cell>
          <cell r="BQ2984">
            <v>1.8</v>
          </cell>
          <cell r="BR2984">
            <v>19.600000000000001</v>
          </cell>
          <cell r="BS2984">
            <v>11.2</v>
          </cell>
          <cell r="BU2984">
            <v>5.6</v>
          </cell>
          <cell r="BV2984">
            <v>10.8</v>
          </cell>
          <cell r="BW2984">
            <v>1.5</v>
          </cell>
          <cell r="BX2984">
            <v>0.7</v>
          </cell>
          <cell r="CR2984">
            <v>100.1</v>
          </cell>
          <cell r="CT2984">
            <v>48.851148851148849</v>
          </cell>
          <cell r="CU2984">
            <v>1.7982017982017982</v>
          </cell>
          <cell r="CV2984">
            <v>19.580419580419584</v>
          </cell>
          <cell r="CW2984">
            <v>11.188811188811188</v>
          </cell>
          <cell r="CX2984">
            <v>0</v>
          </cell>
          <cell r="CY2984">
            <v>5.5944055944055942</v>
          </cell>
          <cell r="CZ2984">
            <v>10.78921078921079</v>
          </cell>
          <cell r="DA2984">
            <v>1.4985014985014986</v>
          </cell>
          <cell r="DB2984">
            <v>0.69930069930069927</v>
          </cell>
          <cell r="DC2984">
            <v>0</v>
          </cell>
          <cell r="DD2984">
            <v>0</v>
          </cell>
          <cell r="DE2984">
            <v>0.33333333333333331</v>
          </cell>
          <cell r="DF2984">
            <v>0.62048431363082279</v>
          </cell>
          <cell r="DH2984">
            <v>0.26666666666666666</v>
          </cell>
          <cell r="DQ2984">
            <v>5.8139534883720929E-2</v>
          </cell>
          <cell r="EA2984">
            <v>1.1111111111111112</v>
          </cell>
        </row>
        <row r="2985">
          <cell r="D2985" t="str">
            <v>n</v>
          </cell>
          <cell r="E2985" t="str">
            <v>Nicholls &amp; Harris 1980 GCA 44 p287-308</v>
          </cell>
          <cell r="F2985">
            <v>4848</v>
          </cell>
          <cell r="J2985">
            <v>1080</v>
          </cell>
          <cell r="K2985">
            <v>1353</v>
          </cell>
          <cell r="L2985">
            <v>7.390983000739098</v>
          </cell>
          <cell r="M2985">
            <v>1.5</v>
          </cell>
          <cell r="O2985">
            <v>0.11476934900000001</v>
          </cell>
          <cell r="P2985">
            <v>0.77964647799999998</v>
          </cell>
          <cell r="Q2985">
            <v>2.8613448E-2</v>
          </cell>
          <cell r="R2985">
            <v>46.567032910000002</v>
          </cell>
          <cell r="T2985">
            <v>51.1</v>
          </cell>
          <cell r="U2985">
            <v>6.2</v>
          </cell>
          <cell r="V2985">
            <v>0</v>
          </cell>
          <cell r="W2985">
            <v>6.9</v>
          </cell>
          <cell r="X2985">
            <v>6.9</v>
          </cell>
          <cell r="Y2985">
            <v>0.3</v>
          </cell>
          <cell r="AB2985">
            <v>13.7</v>
          </cell>
          <cell r="AD2985">
            <v>21.3</v>
          </cell>
          <cell r="AF2985">
            <v>0.4</v>
          </cell>
          <cell r="AJ2985">
            <v>99.9</v>
          </cell>
          <cell r="AK2985">
            <v>1.8852306510000001</v>
          </cell>
          <cell r="AL2985">
            <v>0.26966392500000003</v>
          </cell>
          <cell r="AM2985">
            <v>0.11476934900000001</v>
          </cell>
          <cell r="AN2985">
            <v>0.15489457700000001</v>
          </cell>
          <cell r="AO2985">
            <v>0</v>
          </cell>
          <cell r="AP2985">
            <v>0.21289630000000001</v>
          </cell>
          <cell r="AQ2985">
            <v>0.21289630000000001</v>
          </cell>
          <cell r="AR2985">
            <v>8.3237740000000008E-3</v>
          </cell>
          <cell r="AS2985">
            <v>0</v>
          </cell>
          <cell r="AT2985">
            <v>0.75326161999999997</v>
          </cell>
          <cell r="AU2985">
            <v>0</v>
          </cell>
          <cell r="AV2985">
            <v>0.84201028099999997</v>
          </cell>
          <cell r="AW2985">
            <v>2.8613448E-2</v>
          </cell>
          <cell r="AX2985">
            <v>0</v>
          </cell>
          <cell r="AY2985">
            <v>46.567032910000002</v>
          </cell>
          <cell r="AZ2985">
            <v>41.658824610000003</v>
          </cell>
          <cell r="BA2985">
            <v>11.77414248</v>
          </cell>
          <cell r="BB2985">
            <v>48.534242050000003</v>
          </cell>
          <cell r="BC2985">
            <v>37.528367660000001</v>
          </cell>
          <cell r="BD2985">
            <v>13.93739029</v>
          </cell>
          <cell r="BE2985">
            <v>0.77964647799999998</v>
          </cell>
          <cell r="BK2985" t="str">
            <v>wet</v>
          </cell>
          <cell r="BP2985">
            <v>51.4</v>
          </cell>
          <cell r="BQ2985">
            <v>2</v>
          </cell>
          <cell r="BR2985">
            <v>20.7</v>
          </cell>
          <cell r="BS2985">
            <v>9.6</v>
          </cell>
          <cell r="BU2985">
            <v>4.3</v>
          </cell>
          <cell r="BV2985">
            <v>9.1999999999999993</v>
          </cell>
          <cell r="BW2985">
            <v>2.1</v>
          </cell>
          <cell r="BX2985">
            <v>0.8</v>
          </cell>
          <cell r="CR2985">
            <v>100.1</v>
          </cell>
          <cell r="CT2985">
            <v>51.348651348651352</v>
          </cell>
          <cell r="CU2985">
            <v>1.9980019980019981</v>
          </cell>
          <cell r="CV2985">
            <v>20.679320679320679</v>
          </cell>
          <cell r="CW2985">
            <v>9.5904095904095907</v>
          </cell>
          <cell r="CX2985">
            <v>0</v>
          </cell>
          <cell r="CY2985">
            <v>4.2957042957042955</v>
          </cell>
          <cell r="CZ2985">
            <v>9.1908091908091905</v>
          </cell>
          <cell r="DA2985">
            <v>2.0979020979020979</v>
          </cell>
          <cell r="DB2985">
            <v>0.79920079920079923</v>
          </cell>
          <cell r="DC2985">
            <v>0</v>
          </cell>
          <cell r="DD2985">
            <v>0</v>
          </cell>
          <cell r="DE2985">
            <v>0.30935251798561147</v>
          </cell>
          <cell r="DF2985">
            <v>0.46561089575440417</v>
          </cell>
          <cell r="DH2985">
            <v>0.19047619047619047</v>
          </cell>
          <cell r="EA2985">
            <v>0.15</v>
          </cell>
          <cell r="EJ2985">
            <v>0.46875</v>
          </cell>
        </row>
        <row r="2986">
          <cell r="D2986" t="str">
            <v>n</v>
          </cell>
          <cell r="E2986" t="str">
            <v>Nicholls &amp; Harris 1980 GCA 44 p287-308</v>
          </cell>
          <cell r="F2986">
            <v>4847</v>
          </cell>
          <cell r="J2986">
            <v>1080</v>
          </cell>
          <cell r="K2986">
            <v>1353</v>
          </cell>
          <cell r="L2986">
            <v>7.390983000739098</v>
          </cell>
          <cell r="M2986">
            <v>1.5</v>
          </cell>
          <cell r="O2986">
            <v>0.22012548900000001</v>
          </cell>
          <cell r="P2986">
            <v>0.69535917800000002</v>
          </cell>
          <cell r="Q2986">
            <v>4.3319093000000003E-2</v>
          </cell>
          <cell r="R2986">
            <v>46.601448249999997</v>
          </cell>
          <cell r="T2986">
            <v>47.8</v>
          </cell>
          <cell r="U2986">
            <v>9.5</v>
          </cell>
          <cell r="V2986">
            <v>0</v>
          </cell>
          <cell r="W2986">
            <v>8.9</v>
          </cell>
          <cell r="X2986">
            <v>8.9</v>
          </cell>
          <cell r="Y2986">
            <v>2</v>
          </cell>
          <cell r="AB2986">
            <v>11.4</v>
          </cell>
          <cell r="AD2986">
            <v>19.899999999999999</v>
          </cell>
          <cell r="AF2986">
            <v>0.6</v>
          </cell>
          <cell r="AJ2986">
            <v>100.1</v>
          </cell>
          <cell r="AK2986">
            <v>1.779874511</v>
          </cell>
          <cell r="AL2986">
            <v>0.41703515099999999</v>
          </cell>
          <cell r="AM2986">
            <v>0.22012548900000001</v>
          </cell>
          <cell r="AN2986">
            <v>0.19690966200000001</v>
          </cell>
          <cell r="AO2986">
            <v>0</v>
          </cell>
          <cell r="AP2986">
            <v>0.27715768499999999</v>
          </cell>
          <cell r="AQ2986">
            <v>0.27715768499999999</v>
          </cell>
          <cell r="AR2986">
            <v>5.6007593000000001E-2</v>
          </cell>
          <cell r="AS2986">
            <v>0</v>
          </cell>
          <cell r="AT2986">
            <v>0.63262743099999996</v>
          </cell>
          <cell r="AU2986">
            <v>0</v>
          </cell>
          <cell r="AV2986">
            <v>0.79397853699999998</v>
          </cell>
          <cell r="AW2986">
            <v>4.3319093000000003E-2</v>
          </cell>
          <cell r="AX2986">
            <v>0</v>
          </cell>
          <cell r="AY2986">
            <v>46.601448249999997</v>
          </cell>
          <cell r="AZ2986">
            <v>37.131173080000003</v>
          </cell>
          <cell r="BA2986">
            <v>16.267378669999999</v>
          </cell>
          <cell r="BB2986">
            <v>47.958209930000002</v>
          </cell>
          <cell r="BC2986">
            <v>33.028222270000001</v>
          </cell>
          <cell r="BD2986">
            <v>19.01356779</v>
          </cell>
          <cell r="BE2986">
            <v>0.69535917800000002</v>
          </cell>
          <cell r="BK2986" t="str">
            <v>wet</v>
          </cell>
          <cell r="BP2986">
            <v>52</v>
          </cell>
          <cell r="BQ2986">
            <v>2</v>
          </cell>
          <cell r="BR2986">
            <v>20.399999999999999</v>
          </cell>
          <cell r="BS2986">
            <v>9.6</v>
          </cell>
          <cell r="BU2986">
            <v>4.2</v>
          </cell>
          <cell r="BV2986">
            <v>8.6</v>
          </cell>
          <cell r="BW2986">
            <v>2.4</v>
          </cell>
          <cell r="BX2986">
            <v>0.7</v>
          </cell>
          <cell r="CR2986">
            <v>99.9</v>
          </cell>
          <cell r="CT2986">
            <v>52.052052052052055</v>
          </cell>
          <cell r="CU2986">
            <v>2.0020020020020022</v>
          </cell>
          <cell r="CV2986">
            <v>20.42042042042042</v>
          </cell>
          <cell r="CW2986">
            <v>9.6096096096096097</v>
          </cell>
          <cell r="CX2986">
            <v>0</v>
          </cell>
          <cell r="CY2986">
            <v>4.2042042042042045</v>
          </cell>
          <cell r="CZ2986">
            <v>8.6086086086086091</v>
          </cell>
          <cell r="DA2986">
            <v>2.4024024024024024</v>
          </cell>
          <cell r="DB2986">
            <v>0.70070070070070067</v>
          </cell>
          <cell r="DC2986">
            <v>0</v>
          </cell>
          <cell r="DD2986">
            <v>0</v>
          </cell>
          <cell r="DE2986">
            <v>0.30434782608695654</v>
          </cell>
          <cell r="DF2986">
            <v>0.45389786966931389</v>
          </cell>
          <cell r="DH2986">
            <v>0.25</v>
          </cell>
          <cell r="EA2986">
            <v>1</v>
          </cell>
          <cell r="EG2986">
            <v>0.61702127659574468</v>
          </cell>
        </row>
        <row r="2987">
          <cell r="D2987" t="str">
            <v>n</v>
          </cell>
          <cell r="E2987" t="str">
            <v>Nicholls &amp; Harris 1980 GCA 44 p287-308</v>
          </cell>
          <cell r="F2987">
            <v>4688</v>
          </cell>
          <cell r="J2987">
            <v>1380</v>
          </cell>
          <cell r="K2987">
            <v>1653</v>
          </cell>
          <cell r="L2987">
            <v>6.0496067755595888</v>
          </cell>
          <cell r="M2987">
            <v>3</v>
          </cell>
          <cell r="O2987">
            <v>0.129566984</v>
          </cell>
          <cell r="P2987">
            <v>0.70471852499999998</v>
          </cell>
          <cell r="Q2987">
            <v>0.24647313500000001</v>
          </cell>
          <cell r="R2987">
            <v>46.758500400000003</v>
          </cell>
          <cell r="T2987">
            <v>51.5</v>
          </cell>
          <cell r="U2987">
            <v>18.2</v>
          </cell>
          <cell r="V2987">
            <v>0</v>
          </cell>
          <cell r="W2987">
            <v>5.6</v>
          </cell>
          <cell r="X2987">
            <v>5.6</v>
          </cell>
          <cell r="Y2987">
            <v>0.8</v>
          </cell>
          <cell r="AB2987">
            <v>7.5</v>
          </cell>
          <cell r="AD2987">
            <v>13</v>
          </cell>
          <cell r="AF2987">
            <v>3.5</v>
          </cell>
          <cell r="AJ2987">
            <v>100.1</v>
          </cell>
          <cell r="AK2987">
            <v>1.870433016</v>
          </cell>
          <cell r="AL2987">
            <v>0.77928064399999997</v>
          </cell>
          <cell r="AM2987">
            <v>0.129566984</v>
          </cell>
          <cell r="AN2987">
            <v>0.64971365999999997</v>
          </cell>
          <cell r="AO2987">
            <v>0</v>
          </cell>
          <cell r="AP2987">
            <v>0.17009768</v>
          </cell>
          <cell r="AQ2987">
            <v>0.17009768</v>
          </cell>
          <cell r="AR2987">
            <v>2.1851453999999999E-2</v>
          </cell>
          <cell r="AS2987">
            <v>0</v>
          </cell>
          <cell r="AT2987">
            <v>0.40595498099999999</v>
          </cell>
          <cell r="AU2987">
            <v>0</v>
          </cell>
          <cell r="AV2987">
            <v>0.50590908899999998</v>
          </cell>
          <cell r="AW2987">
            <v>0.24647313500000001</v>
          </cell>
          <cell r="AX2987">
            <v>0</v>
          </cell>
          <cell r="AY2987">
            <v>46.758500400000003</v>
          </cell>
          <cell r="AZ2987">
            <v>37.520271039999997</v>
          </cell>
          <cell r="BA2987">
            <v>15.72122856</v>
          </cell>
          <cell r="BB2987">
            <v>48.182771420000002</v>
          </cell>
          <cell r="BC2987">
            <v>33.41797631</v>
          </cell>
          <cell r="BD2987">
            <v>18.399252270000002</v>
          </cell>
          <cell r="BE2987">
            <v>0.70471852499999998</v>
          </cell>
          <cell r="BK2987" t="str">
            <v>dry</v>
          </cell>
          <cell r="BO2987">
            <v>0</v>
          </cell>
          <cell r="BP2987">
            <v>64</v>
          </cell>
          <cell r="BQ2987">
            <v>0.6</v>
          </cell>
          <cell r="BR2987">
            <v>17.2</v>
          </cell>
          <cell r="BS2987">
            <v>3.7</v>
          </cell>
          <cell r="BU2987">
            <v>2.4</v>
          </cell>
          <cell r="BV2987">
            <v>6.5</v>
          </cell>
          <cell r="BW2987">
            <v>3.8</v>
          </cell>
          <cell r="BX2987">
            <v>1.3</v>
          </cell>
          <cell r="CR2987">
            <v>99.5</v>
          </cell>
          <cell r="CT2987">
            <v>64.321608040200999</v>
          </cell>
          <cell r="CU2987">
            <v>0.60301507537688448</v>
          </cell>
          <cell r="CV2987">
            <v>17.286432160804019</v>
          </cell>
          <cell r="CW2987">
            <v>3.7185929648241207</v>
          </cell>
          <cell r="CX2987">
            <v>0</v>
          </cell>
          <cell r="CY2987">
            <v>2.4120603015075379</v>
          </cell>
          <cell r="CZ2987">
            <v>6.5326633165829149</v>
          </cell>
          <cell r="DA2987">
            <v>3.8190954773869348</v>
          </cell>
          <cell r="DB2987">
            <v>1.306532663316583</v>
          </cell>
          <cell r="DC2987">
            <v>0</v>
          </cell>
          <cell r="DD2987">
            <v>0</v>
          </cell>
          <cell r="DE2987">
            <v>0.39344262295081966</v>
          </cell>
          <cell r="DF2987">
            <v>0.21151382912682426</v>
          </cell>
          <cell r="DH2987">
            <v>0.92105263157894746</v>
          </cell>
          <cell r="DQ2987">
            <v>0.13829787234042554</v>
          </cell>
          <cell r="EA2987">
            <v>1.3333333333333335</v>
          </cell>
        </row>
        <row r="2988">
          <cell r="D2988" t="str">
            <v>n</v>
          </cell>
          <cell r="E2988" t="str">
            <v>Nicholls &amp; Harris 1980 GCA 44 p287-308</v>
          </cell>
          <cell r="F2988">
            <v>4890</v>
          </cell>
          <cell r="J2988">
            <v>1240</v>
          </cell>
          <cell r="K2988">
            <v>1513</v>
          </cell>
          <cell r="L2988">
            <v>6.6093853271645733</v>
          </cell>
          <cell r="M2988">
            <v>3</v>
          </cell>
          <cell r="O2988">
            <v>7.3889438000000002E-2</v>
          </cell>
          <cell r="P2988">
            <v>0.81668144300000001</v>
          </cell>
          <cell r="Q2988">
            <v>0.106298827</v>
          </cell>
          <cell r="R2988">
            <v>47.832203300000003</v>
          </cell>
          <cell r="T2988">
            <v>52.7</v>
          </cell>
          <cell r="U2988">
            <v>6.9</v>
          </cell>
          <cell r="V2988">
            <v>0</v>
          </cell>
          <cell r="W2988">
            <v>5.2</v>
          </cell>
          <cell r="X2988">
            <v>5.2</v>
          </cell>
          <cell r="Y2988">
            <v>0.3</v>
          </cell>
          <cell r="AB2988">
            <v>13</v>
          </cell>
          <cell r="AD2988">
            <v>20.3</v>
          </cell>
          <cell r="AF2988">
            <v>1.5</v>
          </cell>
          <cell r="AJ2988">
            <v>99.9</v>
          </cell>
          <cell r="AK2988">
            <v>1.9261105620000001</v>
          </cell>
          <cell r="AL2988">
            <v>0.297308454</v>
          </cell>
          <cell r="AM2988">
            <v>7.3889438000000002E-2</v>
          </cell>
          <cell r="AN2988">
            <v>0.223419016</v>
          </cell>
          <cell r="AO2988">
            <v>0</v>
          </cell>
          <cell r="AP2988">
            <v>0.15894591599999999</v>
          </cell>
          <cell r="AQ2988">
            <v>0.15894591599999999</v>
          </cell>
          <cell r="AR2988">
            <v>8.2460750000000003E-3</v>
          </cell>
          <cell r="AS2988">
            <v>0</v>
          </cell>
          <cell r="AT2988">
            <v>0.70810168900000003</v>
          </cell>
          <cell r="AU2988">
            <v>0</v>
          </cell>
          <cell r="AV2988">
            <v>0.79498847800000005</v>
          </cell>
          <cell r="AW2988">
            <v>0.106298827</v>
          </cell>
          <cell r="AX2988">
            <v>0</v>
          </cell>
          <cell r="AY2988">
            <v>47.832203300000003</v>
          </cell>
          <cell r="AZ2988">
            <v>42.604471490000002</v>
          </cell>
          <cell r="BA2988">
            <v>9.5633252080000002</v>
          </cell>
          <cell r="BB2988">
            <v>50.076452709999998</v>
          </cell>
          <cell r="BC2988">
            <v>38.552392130000001</v>
          </cell>
          <cell r="BD2988">
            <v>11.371155160000001</v>
          </cell>
          <cell r="BE2988">
            <v>0.81668144300000001</v>
          </cell>
          <cell r="BK2988" t="str">
            <v>wet</v>
          </cell>
          <cell r="BP2988">
            <v>54.8</v>
          </cell>
          <cell r="BQ2988">
            <v>1.9</v>
          </cell>
          <cell r="BR2988">
            <v>18.100000000000001</v>
          </cell>
          <cell r="BS2988">
            <v>7.3</v>
          </cell>
          <cell r="BU2988">
            <v>4.2</v>
          </cell>
          <cell r="BV2988">
            <v>9.4</v>
          </cell>
          <cell r="BW2988">
            <v>3.5</v>
          </cell>
          <cell r="BX2988">
            <v>0.8</v>
          </cell>
          <cell r="CR2988">
            <v>100</v>
          </cell>
          <cell r="CT2988">
            <v>54.8</v>
          </cell>
          <cell r="CU2988">
            <v>1.9</v>
          </cell>
          <cell r="CV2988">
            <v>18.100000000000001</v>
          </cell>
          <cell r="CW2988">
            <v>7.3</v>
          </cell>
          <cell r="CX2988">
            <v>0</v>
          </cell>
          <cell r="CY2988">
            <v>4.2</v>
          </cell>
          <cell r="CZ2988">
            <v>9.4</v>
          </cell>
          <cell r="DA2988">
            <v>3.5</v>
          </cell>
          <cell r="DB2988">
            <v>0.8</v>
          </cell>
          <cell r="DC2988">
            <v>0</v>
          </cell>
          <cell r="DD2988">
            <v>0</v>
          </cell>
          <cell r="DE2988">
            <v>0.36521739130434783</v>
          </cell>
          <cell r="DF2988">
            <v>0.48671027729810235</v>
          </cell>
          <cell r="DH2988">
            <v>0.42857142857142855</v>
          </cell>
          <cell r="EA2988">
            <v>0.15789473684210525</v>
          </cell>
          <cell r="EG2988">
            <v>0.34848484848484851</v>
          </cell>
        </row>
        <row r="2989">
          <cell r="D2989" t="str">
            <v>n</v>
          </cell>
          <cell r="E2989" t="str">
            <v>Nicholls &amp; Harris 1980 GCA 44 p287-308</v>
          </cell>
          <cell r="F2989">
            <v>4697</v>
          </cell>
          <cell r="J2989">
            <v>1380</v>
          </cell>
          <cell r="K2989">
            <v>1653</v>
          </cell>
          <cell r="L2989">
            <v>6.0496067755595888</v>
          </cell>
          <cell r="M2989">
            <v>3</v>
          </cell>
          <cell r="O2989">
            <v>0.15497249399999999</v>
          </cell>
          <cell r="P2989">
            <v>0.70567389999999997</v>
          </cell>
          <cell r="Q2989">
            <v>0.246961665</v>
          </cell>
          <cell r="R2989">
            <v>47.882293699999998</v>
          </cell>
          <cell r="T2989">
            <v>50.7</v>
          </cell>
          <cell r="U2989">
            <v>18.399999999999999</v>
          </cell>
          <cell r="V2989">
            <v>0</v>
          </cell>
          <cell r="W2989">
            <v>5.5</v>
          </cell>
          <cell r="X2989">
            <v>5.5</v>
          </cell>
          <cell r="Y2989">
            <v>1</v>
          </cell>
          <cell r="AB2989">
            <v>7.4</v>
          </cell>
          <cell r="AD2989">
            <v>13.4</v>
          </cell>
          <cell r="AF2989">
            <v>3.5</v>
          </cell>
          <cell r="AJ2989">
            <v>99.9</v>
          </cell>
          <cell r="AK2989">
            <v>1.8450275060000001</v>
          </cell>
          <cell r="AL2989">
            <v>0.789405739</v>
          </cell>
          <cell r="AM2989">
            <v>0.15497249399999999</v>
          </cell>
          <cell r="AN2989">
            <v>0.63443324499999998</v>
          </cell>
          <cell r="AO2989">
            <v>0</v>
          </cell>
          <cell r="AP2989">
            <v>0.167391348</v>
          </cell>
          <cell r="AQ2989">
            <v>0.167391348</v>
          </cell>
          <cell r="AR2989">
            <v>2.7368456999999999E-2</v>
          </cell>
          <cell r="AS2989">
            <v>0</v>
          </cell>
          <cell r="AT2989">
            <v>0.40133615499999997</v>
          </cell>
          <cell r="AU2989">
            <v>0</v>
          </cell>
          <cell r="AV2989">
            <v>0.52250912999999999</v>
          </cell>
          <cell r="AW2989">
            <v>0.246961665</v>
          </cell>
          <cell r="AX2989">
            <v>0</v>
          </cell>
          <cell r="AY2989">
            <v>47.882293699999998</v>
          </cell>
          <cell r="AZ2989">
            <v>36.778105060000001</v>
          </cell>
          <cell r="BA2989">
            <v>15.33960123</v>
          </cell>
          <cell r="BB2989">
            <v>49.315956239999998</v>
          </cell>
          <cell r="BC2989">
            <v>32.740464690000003</v>
          </cell>
          <cell r="BD2989">
            <v>17.943579060000001</v>
          </cell>
          <cell r="BE2989">
            <v>0.70567389999999997</v>
          </cell>
          <cell r="BK2989" t="str">
            <v>dry</v>
          </cell>
          <cell r="BO2989">
            <v>0</v>
          </cell>
          <cell r="BP2989">
            <v>63.9</v>
          </cell>
          <cell r="BQ2989">
            <v>0.6</v>
          </cell>
          <cell r="BR2989">
            <v>17.7</v>
          </cell>
          <cell r="BS2989">
            <v>3.7</v>
          </cell>
          <cell r="BU2989">
            <v>2.4</v>
          </cell>
          <cell r="BV2989">
            <v>6.4</v>
          </cell>
          <cell r="BW2989">
            <v>3.9</v>
          </cell>
          <cell r="BX2989">
            <v>1.5</v>
          </cell>
          <cell r="CR2989">
            <v>100.1</v>
          </cell>
          <cell r="CT2989">
            <v>63.836163836163834</v>
          </cell>
          <cell r="CU2989">
            <v>0.59940059940059942</v>
          </cell>
          <cell r="CV2989">
            <v>17.682317682317681</v>
          </cell>
          <cell r="CW2989">
            <v>3.6963036963036964</v>
          </cell>
          <cell r="CX2989">
            <v>0</v>
          </cell>
          <cell r="CY2989">
            <v>2.3976023976023977</v>
          </cell>
          <cell r="CZ2989">
            <v>6.3936063936063938</v>
          </cell>
          <cell r="DA2989">
            <v>3.8961038961038961</v>
          </cell>
          <cell r="DB2989">
            <v>1.4985014985014986</v>
          </cell>
          <cell r="DC2989">
            <v>0</v>
          </cell>
          <cell r="DD2989">
            <v>0</v>
          </cell>
          <cell r="DE2989">
            <v>0.39344262295081966</v>
          </cell>
          <cell r="DF2989">
            <v>0.20610795860774184</v>
          </cell>
          <cell r="DH2989">
            <v>0.89743589743589747</v>
          </cell>
          <cell r="DX2989">
            <v>0.4765625</v>
          </cell>
          <cell r="EA2989">
            <v>1.6666666666666667</v>
          </cell>
        </row>
        <row r="2990">
          <cell r="D2990" t="str">
            <v>n</v>
          </cell>
          <cell r="E2990" t="str">
            <v>Nicholls &amp; Harris 1980 GCA 44 p287-308</v>
          </cell>
          <cell r="F2990">
            <v>4693</v>
          </cell>
          <cell r="J2990">
            <v>1380</v>
          </cell>
          <cell r="K2990">
            <v>1653</v>
          </cell>
          <cell r="L2990">
            <v>6.0496067755595888</v>
          </cell>
          <cell r="M2990">
            <v>3</v>
          </cell>
          <cell r="O2990">
            <v>0.120649546</v>
          </cell>
          <cell r="P2990">
            <v>0.72363782899999995</v>
          </cell>
          <cell r="Q2990">
            <v>0.254230228</v>
          </cell>
          <cell r="R2990">
            <v>48.437320700000001</v>
          </cell>
          <cell r="T2990">
            <v>51.6</v>
          </cell>
          <cell r="U2990">
            <v>18.5</v>
          </cell>
          <cell r="V2990">
            <v>0</v>
          </cell>
          <cell r="W2990">
            <v>4.9000000000000004</v>
          </cell>
          <cell r="X2990">
            <v>4.9000000000000004</v>
          </cell>
          <cell r="Y2990">
            <v>0.9</v>
          </cell>
          <cell r="AB2990">
            <v>7.2</v>
          </cell>
          <cell r="AD2990">
            <v>13</v>
          </cell>
          <cell r="AF2990">
            <v>3.6</v>
          </cell>
          <cell r="AJ2990">
            <v>99.7</v>
          </cell>
          <cell r="AK2990">
            <v>1.8793504539999999</v>
          </cell>
          <cell r="AL2990">
            <v>0.79436000600000001</v>
          </cell>
          <cell r="AM2990">
            <v>0.120649546</v>
          </cell>
          <cell r="AN2990">
            <v>0.67371046000000001</v>
          </cell>
          <cell r="AO2990">
            <v>0</v>
          </cell>
          <cell r="AP2990">
            <v>0.14925523900000001</v>
          </cell>
          <cell r="AQ2990">
            <v>0.14925523900000001</v>
          </cell>
          <cell r="AR2990">
            <v>2.4652218E-2</v>
          </cell>
          <cell r="AS2990">
            <v>0</v>
          </cell>
          <cell r="AT2990">
            <v>0.39081592199999998</v>
          </cell>
          <cell r="AU2990">
            <v>0</v>
          </cell>
          <cell r="AV2990">
            <v>0.50733593300000002</v>
          </cell>
          <cell r="AW2990">
            <v>0.254230228</v>
          </cell>
          <cell r="AX2990">
            <v>0</v>
          </cell>
          <cell r="AY2990">
            <v>48.437320700000001</v>
          </cell>
          <cell r="AZ2990">
            <v>37.312705289999997</v>
          </cell>
          <cell r="BA2990">
            <v>14.24997402</v>
          </cell>
          <cell r="BB2990">
            <v>50.001125129999998</v>
          </cell>
          <cell r="BC2990">
            <v>33.291961239999999</v>
          </cell>
          <cell r="BD2990">
            <v>16.706913629999999</v>
          </cell>
          <cell r="BE2990">
            <v>0.72363782899999995</v>
          </cell>
          <cell r="BK2990" t="str">
            <v>dry</v>
          </cell>
          <cell r="BO2990">
            <v>0</v>
          </cell>
          <cell r="BP2990">
            <v>63.4</v>
          </cell>
          <cell r="BQ2990">
            <v>0.6</v>
          </cell>
          <cell r="BR2990">
            <v>17.5</v>
          </cell>
          <cell r="BS2990">
            <v>4</v>
          </cell>
          <cell r="BU2990">
            <v>2.6</v>
          </cell>
          <cell r="BV2990">
            <v>6.6</v>
          </cell>
          <cell r="BW2990">
            <v>3.9</v>
          </cell>
          <cell r="BX2990">
            <v>1.4</v>
          </cell>
          <cell r="CR2990">
            <v>100</v>
          </cell>
          <cell r="CT2990">
            <v>63.4</v>
          </cell>
          <cell r="CU2990">
            <v>0.6</v>
          </cell>
          <cell r="CV2990">
            <v>17.5</v>
          </cell>
          <cell r="CW2990">
            <v>4</v>
          </cell>
          <cell r="CX2990">
            <v>0</v>
          </cell>
          <cell r="CY2990">
            <v>2.6</v>
          </cell>
          <cell r="CZ2990">
            <v>6.6</v>
          </cell>
          <cell r="DA2990">
            <v>3.9</v>
          </cell>
          <cell r="DB2990">
            <v>1.4</v>
          </cell>
          <cell r="DC2990">
            <v>0</v>
          </cell>
          <cell r="DD2990">
            <v>0</v>
          </cell>
          <cell r="DE2990">
            <v>0.39393939393939392</v>
          </cell>
          <cell r="DF2990">
            <v>0.22736654653932256</v>
          </cell>
          <cell r="DH2990">
            <v>0.92307692307692313</v>
          </cell>
          <cell r="EA2990">
            <v>1.5</v>
          </cell>
          <cell r="EG2990">
            <v>1.1445783132530121</v>
          </cell>
        </row>
        <row r="2991">
          <cell r="D2991" t="str">
            <v>n</v>
          </cell>
          <cell r="E2991" t="str">
            <v>Nicholls &amp; Harris 1980 GCA 44 p287-308</v>
          </cell>
          <cell r="F2991">
            <v>3694</v>
          </cell>
          <cell r="J2991">
            <v>1380</v>
          </cell>
          <cell r="K2991">
            <v>1653</v>
          </cell>
          <cell r="L2991">
            <v>6.0496067755595888</v>
          </cell>
          <cell r="M2991">
            <v>3</v>
          </cell>
          <cell r="O2991">
            <v>0.119968161</v>
          </cell>
          <cell r="P2991">
            <v>0.81853394300000004</v>
          </cell>
          <cell r="Q2991">
            <v>0.24535590700000001</v>
          </cell>
          <cell r="R2991">
            <v>50.955469739999998</v>
          </cell>
          <cell r="T2991">
            <v>52</v>
          </cell>
          <cell r="U2991">
            <v>17.899999999999999</v>
          </cell>
          <cell r="V2991">
            <v>0</v>
          </cell>
          <cell r="W2991">
            <v>3.2</v>
          </cell>
          <cell r="X2991">
            <v>3.2</v>
          </cell>
          <cell r="Y2991">
            <v>0.9</v>
          </cell>
          <cell r="AB2991">
            <v>8.1</v>
          </cell>
          <cell r="AD2991">
            <v>14.3</v>
          </cell>
          <cell r="AF2991">
            <v>3.5</v>
          </cell>
          <cell r="AJ2991">
            <v>99.9</v>
          </cell>
          <cell r="AK2991">
            <v>1.8800318389999999</v>
          </cell>
          <cell r="AL2991">
            <v>0.762961216</v>
          </cell>
          <cell r="AM2991">
            <v>0.119968161</v>
          </cell>
          <cell r="AN2991">
            <v>0.64299305500000004</v>
          </cell>
          <cell r="AO2991">
            <v>0</v>
          </cell>
          <cell r="AP2991">
            <v>9.6758085999999993E-2</v>
          </cell>
          <cell r="AQ2991">
            <v>9.6758085999999993E-2</v>
          </cell>
          <cell r="AR2991">
            <v>2.4471455E-2</v>
          </cell>
          <cell r="AS2991">
            <v>0</v>
          </cell>
          <cell r="AT2991">
            <v>0.43644403300000001</v>
          </cell>
          <cell r="AU2991">
            <v>0</v>
          </cell>
          <cell r="AV2991">
            <v>0.55397746299999995</v>
          </cell>
          <cell r="AW2991">
            <v>0.24535590700000001</v>
          </cell>
          <cell r="AX2991">
            <v>0</v>
          </cell>
          <cell r="AY2991">
            <v>50.955469739999998</v>
          </cell>
          <cell r="AZ2991">
            <v>40.144612709999997</v>
          </cell>
          <cell r="BA2991">
            <v>8.8999175420000007</v>
          </cell>
          <cell r="BB2991">
            <v>53.21052701</v>
          </cell>
          <cell r="BC2991">
            <v>36.234060149999998</v>
          </cell>
          <cell r="BD2991">
            <v>10.555412840000001</v>
          </cell>
          <cell r="BE2991">
            <v>0.81853394300000004</v>
          </cell>
          <cell r="BK2991" t="str">
            <v>dry</v>
          </cell>
          <cell r="BO2991">
            <v>0</v>
          </cell>
          <cell r="BP2991">
            <v>63.8</v>
          </cell>
          <cell r="BQ2991">
            <v>0.6</v>
          </cell>
          <cell r="BR2991">
            <v>17.600000000000001</v>
          </cell>
          <cell r="BS2991">
            <v>3.4</v>
          </cell>
          <cell r="BU2991">
            <v>2.6</v>
          </cell>
          <cell r="BV2991">
            <v>6.7</v>
          </cell>
          <cell r="BW2991">
            <v>3.9</v>
          </cell>
          <cell r="BX2991">
            <v>1.4</v>
          </cell>
          <cell r="CR2991">
            <v>100</v>
          </cell>
          <cell r="CT2991">
            <v>63.8</v>
          </cell>
          <cell r="CU2991">
            <v>0.6</v>
          </cell>
          <cell r="CV2991">
            <v>17.600000000000001</v>
          </cell>
          <cell r="CW2991">
            <v>3.4</v>
          </cell>
          <cell r="CX2991">
            <v>0</v>
          </cell>
          <cell r="CY2991">
            <v>2.6</v>
          </cell>
          <cell r="CZ2991">
            <v>6.7</v>
          </cell>
          <cell r="DA2991">
            <v>3.9</v>
          </cell>
          <cell r="DB2991">
            <v>1.4</v>
          </cell>
          <cell r="DC2991">
            <v>0</v>
          </cell>
          <cell r="DD2991">
            <v>0</v>
          </cell>
          <cell r="DE2991">
            <v>0.43333333333333335</v>
          </cell>
          <cell r="DF2991">
            <v>0.21524419816903717</v>
          </cell>
          <cell r="DH2991">
            <v>0.89743589999999995</v>
          </cell>
          <cell r="DX2991">
            <v>0.29411764705882354</v>
          </cell>
        </row>
        <row r="2992">
          <cell r="D2992" t="str">
            <v>n</v>
          </cell>
          <cell r="E2992" t="str">
            <v>Nicholls &amp; Harris 1980 GCA 44 p287-308</v>
          </cell>
          <cell r="F2992">
            <v>3694</v>
          </cell>
          <cell r="J2992">
            <v>1380</v>
          </cell>
          <cell r="K2992">
            <v>1653</v>
          </cell>
          <cell r="L2992">
            <v>6.0496067755595888</v>
          </cell>
          <cell r="M2992">
            <v>3</v>
          </cell>
          <cell r="O2992">
            <v>0.119968161</v>
          </cell>
          <cell r="P2992">
            <v>0.81853394300000004</v>
          </cell>
          <cell r="Q2992">
            <v>0.24535590700000001</v>
          </cell>
          <cell r="R2992">
            <v>50.955469739999998</v>
          </cell>
          <cell r="T2992">
            <v>52</v>
          </cell>
          <cell r="U2992">
            <v>17.899999999999999</v>
          </cell>
          <cell r="V2992">
            <v>0</v>
          </cell>
          <cell r="W2992">
            <v>3.2</v>
          </cell>
          <cell r="X2992">
            <v>3.2</v>
          </cell>
          <cell r="Y2992">
            <v>0.9</v>
          </cell>
          <cell r="AB2992">
            <v>8.1</v>
          </cell>
          <cell r="AD2992">
            <v>14.3</v>
          </cell>
          <cell r="AF2992">
            <v>3.5</v>
          </cell>
          <cell r="AJ2992">
            <v>99.9</v>
          </cell>
          <cell r="AK2992">
            <v>1.8800318389999999</v>
          </cell>
          <cell r="AL2992">
            <v>0.762961216</v>
          </cell>
          <cell r="AM2992">
            <v>0.119968161</v>
          </cell>
          <cell r="AN2992">
            <v>0.64299305500000004</v>
          </cell>
          <cell r="AO2992">
            <v>0</v>
          </cell>
          <cell r="AP2992">
            <v>9.6758085999999993E-2</v>
          </cell>
          <cell r="AQ2992">
            <v>9.6758085999999993E-2</v>
          </cell>
          <cell r="AR2992">
            <v>2.4471455E-2</v>
          </cell>
          <cell r="AS2992">
            <v>0</v>
          </cell>
          <cell r="AT2992">
            <v>0.43644403300000001</v>
          </cell>
          <cell r="AU2992">
            <v>0</v>
          </cell>
          <cell r="AV2992">
            <v>0.55397746299999995</v>
          </cell>
          <cell r="AW2992">
            <v>0.24535590700000001</v>
          </cell>
          <cell r="AX2992">
            <v>0</v>
          </cell>
          <cell r="AY2992">
            <v>50.955469739999998</v>
          </cell>
          <cell r="AZ2992">
            <v>40.144612709999997</v>
          </cell>
          <cell r="BA2992">
            <v>8.8999175420000007</v>
          </cell>
          <cell r="BB2992">
            <v>53.21052701</v>
          </cell>
          <cell r="BC2992">
            <v>36.234060149999998</v>
          </cell>
          <cell r="BD2992">
            <v>10.555412840000001</v>
          </cell>
          <cell r="BE2992">
            <v>0.81853394300000004</v>
          </cell>
          <cell r="BK2992" t="str">
            <v>dry</v>
          </cell>
          <cell r="BO2992">
            <v>0</v>
          </cell>
          <cell r="BP2992">
            <v>63.8</v>
          </cell>
          <cell r="BQ2992">
            <v>0.6</v>
          </cell>
          <cell r="BR2992">
            <v>17.600000000000001</v>
          </cell>
          <cell r="BS2992">
            <v>3.4</v>
          </cell>
          <cell r="BU2992">
            <v>2.6</v>
          </cell>
          <cell r="BV2992">
            <v>6.7</v>
          </cell>
          <cell r="BW2992">
            <v>3.9</v>
          </cell>
          <cell r="BX2992">
            <v>1.4</v>
          </cell>
          <cell r="CR2992">
            <v>100</v>
          </cell>
          <cell r="CT2992">
            <v>63.8</v>
          </cell>
          <cell r="CU2992">
            <v>0.6</v>
          </cell>
          <cell r="CV2992">
            <v>17.600000000000001</v>
          </cell>
          <cell r="CW2992">
            <v>3.4</v>
          </cell>
          <cell r="CX2992">
            <v>0</v>
          </cell>
          <cell r="CY2992">
            <v>2.6</v>
          </cell>
          <cell r="CZ2992">
            <v>6.7</v>
          </cell>
          <cell r="DA2992">
            <v>3.9</v>
          </cell>
          <cell r="DB2992">
            <v>1.4</v>
          </cell>
          <cell r="DC2992">
            <v>0</v>
          </cell>
          <cell r="DD2992">
            <v>0</v>
          </cell>
          <cell r="DE2992">
            <v>0.43333333333333335</v>
          </cell>
          <cell r="DF2992">
            <v>0.21524419816903717</v>
          </cell>
          <cell r="DH2992">
            <v>0.89743589743589747</v>
          </cell>
          <cell r="EA2992">
            <v>1.5</v>
          </cell>
          <cell r="EJ2992">
            <v>0.87628865979381443</v>
          </cell>
        </row>
        <row r="2993">
          <cell r="D2993" t="str">
            <v>m8</v>
          </cell>
          <cell r="E2993" t="str">
            <v>Mercer &amp; Johnson 2008 CMP</v>
          </cell>
          <cell r="F2993" t="str">
            <v>CNM-41</v>
          </cell>
          <cell r="J2993">
            <v>1325</v>
          </cell>
          <cell r="K2993">
            <v>1598</v>
          </cell>
          <cell r="L2993">
            <v>6.2578222778473087</v>
          </cell>
          <cell r="M2993">
            <v>2</v>
          </cell>
          <cell r="O2993">
            <v>0.19931384455959167</v>
          </cell>
          <cell r="P2993">
            <v>0.69615347350062973</v>
          </cell>
          <cell r="Q2993">
            <v>0.12492244759838755</v>
          </cell>
          <cell r="R2993">
            <v>32.14092104015802</v>
          </cell>
          <cell r="T2993">
            <v>49.19</v>
          </cell>
          <cell r="U2993">
            <v>11.53</v>
          </cell>
          <cell r="V2993">
            <v>0</v>
          </cell>
          <cell r="W2993">
            <v>10.43</v>
          </cell>
          <cell r="X2993">
            <v>10.43</v>
          </cell>
          <cell r="Y2993">
            <v>0.74</v>
          </cell>
          <cell r="AB2993">
            <v>13.41</v>
          </cell>
          <cell r="AC2993">
            <v>0.25</v>
          </cell>
          <cell r="AD2993">
            <v>12.69</v>
          </cell>
          <cell r="AF2993">
            <v>1.76</v>
          </cell>
          <cell r="AJ2993">
            <v>100</v>
          </cell>
          <cell r="AK2993">
            <v>1.8006861554404083</v>
          </cell>
          <cell r="AL2993">
            <v>0.49759737504575302</v>
          </cell>
          <cell r="AM2993">
            <v>0.19931384455959167</v>
          </cell>
          <cell r="AN2993">
            <v>0.29828353048616135</v>
          </cell>
          <cell r="AO2993">
            <v>0</v>
          </cell>
          <cell r="AP2993">
            <v>0.31931619307767589</v>
          </cell>
          <cell r="AQ2993">
            <v>0.31931619307767589</v>
          </cell>
          <cell r="AR2993">
            <v>2.0372688619339548E-2</v>
          </cell>
          <cell r="AS2993">
            <v>0</v>
          </cell>
          <cell r="AT2993">
            <v>0.73159657119359101</v>
          </cell>
          <cell r="AU2993">
            <v>7.7519726447798972E-3</v>
          </cell>
          <cell r="AV2993">
            <v>0.49775659638006448</v>
          </cell>
          <cell r="AW2993">
            <v>0.12492244759838755</v>
          </cell>
          <cell r="AX2993">
            <v>0</v>
          </cell>
          <cell r="AY2993">
            <v>32.14092104015802</v>
          </cell>
          <cell r="AZ2993">
            <v>47.240333526447493</v>
          </cell>
          <cell r="BA2993">
            <v>20.618745433394484</v>
          </cell>
          <cell r="BB2993">
            <v>33.344592935754278</v>
          </cell>
          <cell r="BC2993">
            <v>42.360690919191114</v>
          </cell>
          <cell r="BD2993">
            <v>24.294716145054615</v>
          </cell>
          <cell r="BE2993">
            <v>0.69615347350062973</v>
          </cell>
          <cell r="BH2993" t="str">
            <v>graphite</v>
          </cell>
          <cell r="BP2993">
            <v>54.32</v>
          </cell>
          <cell r="BQ2993">
            <v>1.52</v>
          </cell>
          <cell r="BR2993">
            <v>18.079999999999998</v>
          </cell>
          <cell r="BS2993">
            <v>9.1199999999999992</v>
          </cell>
          <cell r="BT2993">
            <v>0.12</v>
          </cell>
          <cell r="BU2993">
            <v>4.2</v>
          </cell>
          <cell r="BV2993">
            <v>7.39</v>
          </cell>
          <cell r="BW2993">
            <v>4.4000000000000004</v>
          </cell>
          <cell r="BX2993">
            <v>1.03</v>
          </cell>
          <cell r="CR2993">
            <v>100.18</v>
          </cell>
          <cell r="CT2993">
            <v>54.222399680574966</v>
          </cell>
          <cell r="CU2993">
            <v>1.5172689159512878</v>
          </cell>
          <cell r="CV2993">
            <v>18.047514473946894</v>
          </cell>
          <cell r="CW2993">
            <v>9.1036134957077248</v>
          </cell>
          <cell r="CX2993">
            <v>0.11978438810141745</v>
          </cell>
          <cell r="CY2993">
            <v>4.1924535835496108</v>
          </cell>
          <cell r="CZ2993">
            <v>7.3767219005789579</v>
          </cell>
          <cell r="DA2993">
            <v>4.3920942303853074</v>
          </cell>
          <cell r="DB2993">
            <v>1.0281493312038332</v>
          </cell>
          <cell r="DC2993">
            <v>0</v>
          </cell>
          <cell r="DD2993">
            <v>0</v>
          </cell>
          <cell r="DE2993">
            <v>0.31531531531531537</v>
          </cell>
          <cell r="DF2993">
            <v>0.4880865308130698</v>
          </cell>
          <cell r="DH2993">
            <v>0.4</v>
          </cell>
          <cell r="DK2993">
            <v>1.0416666666666667</v>
          </cell>
          <cell r="DQ2993">
            <v>0.11827956989247312</v>
          </cell>
          <cell r="DR2993">
            <v>0.15925925925925924</v>
          </cell>
          <cell r="DU2993">
            <v>9.2831356369262499E-2</v>
          </cell>
          <cell r="DW2993">
            <v>0.43076923076923074</v>
          </cell>
          <cell r="DX2993">
            <v>0.55882352941176472</v>
          </cell>
          <cell r="DY2993">
            <v>0.38615096693699308</v>
          </cell>
          <cell r="EA2993">
            <v>0.69781094527363186</v>
          </cell>
          <cell r="EE2993">
            <v>0.85714285714285721</v>
          </cell>
          <cell r="EF2993">
            <v>1.4646464646464645</v>
          </cell>
          <cell r="EH2993">
            <v>0.92857142857142871</v>
          </cell>
          <cell r="EJ2993">
            <v>1.0909090909090908</v>
          </cell>
          <cell r="EM2993">
            <v>60.107142857142854</v>
          </cell>
        </row>
        <row r="2994">
          <cell r="D2994" t="str">
            <v>m8</v>
          </cell>
          <cell r="E2994" t="str">
            <v>Mercer &amp; Johnson 2008 CMP</v>
          </cell>
          <cell r="F2994" t="str">
            <v>CNM-51</v>
          </cell>
          <cell r="J2994">
            <v>1075</v>
          </cell>
          <cell r="K2994">
            <v>1348</v>
          </cell>
          <cell r="L2994">
            <v>7.4183976261127595</v>
          </cell>
          <cell r="M2994">
            <v>1</v>
          </cell>
          <cell r="O2994">
            <v>0.18259646012408792</v>
          </cell>
          <cell r="P2994">
            <v>0.66899235386293587</v>
          </cell>
          <cell r="Q2994">
            <v>4.3838125140734235E-2</v>
          </cell>
          <cell r="R2994">
            <v>38.347600761734775</v>
          </cell>
          <cell r="T2994">
            <v>48.23</v>
          </cell>
          <cell r="U2994">
            <v>5.2</v>
          </cell>
          <cell r="V2994">
            <v>2.4257254835169384</v>
          </cell>
          <cell r="W2994">
            <v>9.3017514087687001</v>
          </cell>
          <cell r="X2994">
            <v>12</v>
          </cell>
          <cell r="Y2994">
            <v>1.59</v>
          </cell>
          <cell r="AB2994">
            <v>13.61</v>
          </cell>
          <cell r="AC2994">
            <v>0.27</v>
          </cell>
          <cell r="AD2994">
            <v>17.600000000000001</v>
          </cell>
          <cell r="AF2994">
            <v>0.6</v>
          </cell>
          <cell r="AJ2994">
            <v>98.827476892285631</v>
          </cell>
          <cell r="AK2994">
            <v>1.8174035398759121</v>
          </cell>
          <cell r="AL2994">
            <v>0.23100693703583064</v>
          </cell>
          <cell r="AM2994">
            <v>0.18259646012408792</v>
          </cell>
          <cell r="AN2994">
            <v>4.8410476911742717E-2</v>
          </cell>
          <cell r="AO2994">
            <v>8.5033782557754733E-2</v>
          </cell>
          <cell r="AP2994">
            <v>0.29313944951920978</v>
          </cell>
          <cell r="AQ2994">
            <v>0.37817323207696452</v>
          </cell>
          <cell r="AR2994">
            <v>4.5059529925240441E-2</v>
          </cell>
          <cell r="AS2994">
            <v>0</v>
          </cell>
          <cell r="AT2994">
            <v>0.76431769370778324</v>
          </cell>
          <cell r="AU2994">
            <v>8.6180476643138246E-3</v>
          </cell>
          <cell r="AV2994">
            <v>0.71062580592493796</v>
          </cell>
          <cell r="AW2994">
            <v>4.3838125140734235E-2</v>
          </cell>
          <cell r="AX2994">
            <v>0</v>
          </cell>
          <cell r="AY2994">
            <v>38.347600761734775</v>
          </cell>
          <cell r="AZ2994">
            <v>41.244983687704533</v>
          </cell>
          <cell r="BA2994">
            <v>15.818725528896351</v>
          </cell>
          <cell r="BB2994">
            <v>41.698825809778938</v>
          </cell>
          <cell r="BC2994">
            <v>38.764995915989815</v>
          </cell>
          <cell r="BD2994">
            <v>19.536178274231244</v>
          </cell>
          <cell r="BE2994">
            <v>0.66899235386293587</v>
          </cell>
          <cell r="BH2994" t="str">
            <v>graphite</v>
          </cell>
          <cell r="BO2994">
            <v>5.91</v>
          </cell>
          <cell r="BP2994">
            <v>49.77</v>
          </cell>
          <cell r="BQ2994">
            <v>1.22</v>
          </cell>
          <cell r="BR2994">
            <v>18.59</v>
          </cell>
          <cell r="BS2994">
            <v>7.57</v>
          </cell>
          <cell r="BT2994">
            <v>0.13</v>
          </cell>
          <cell r="BU2994">
            <v>4.58</v>
          </cell>
          <cell r="BV2994">
            <v>7.26</v>
          </cell>
          <cell r="BW2994">
            <v>3.9</v>
          </cell>
          <cell r="BX2994">
            <v>0.71</v>
          </cell>
          <cell r="BY2994">
            <v>0.28000000000000003</v>
          </cell>
          <cell r="CR2994">
            <v>94.01</v>
          </cell>
          <cell r="CT2994">
            <v>52.941176470588232</v>
          </cell>
          <cell r="CU2994">
            <v>1.2977342835868524</v>
          </cell>
          <cell r="CV2994">
            <v>19.774492075311137</v>
          </cell>
          <cell r="CW2994">
            <v>8.0523348579938308</v>
          </cell>
          <cell r="CX2994">
            <v>0.13828316136581215</v>
          </cell>
          <cell r="CY2994">
            <v>4.8718221465801506</v>
          </cell>
          <cell r="CZ2994">
            <v>7.7225827039676629</v>
          </cell>
          <cell r="DA2994">
            <v>4.1484948409743643</v>
          </cell>
          <cell r="DB2994">
            <v>0.75523880438251245</v>
          </cell>
          <cell r="DC2994">
            <v>0.29784065524944159</v>
          </cell>
          <cell r="DD2994">
            <v>0</v>
          </cell>
          <cell r="DE2994">
            <v>0.37695473251028805</v>
          </cell>
          <cell r="DF2994">
            <v>0.45257108767699172</v>
          </cell>
          <cell r="DH2994">
            <v>0.15384615384615385</v>
          </cell>
          <cell r="DV2994">
            <v>0.10714285714285712</v>
          </cell>
          <cell r="EA2994">
            <v>1.3032786885245902</v>
          </cell>
        </row>
        <row r="2995">
          <cell r="D2995" t="str">
            <v>m8</v>
          </cell>
          <cell r="E2995" t="str">
            <v>Mercer &amp; Johnson 2008 CMP</v>
          </cell>
          <cell r="F2995" t="str">
            <v>CNM-15</v>
          </cell>
          <cell r="J2995">
            <v>1350</v>
          </cell>
          <cell r="K2995">
            <v>1623</v>
          </cell>
          <cell r="L2995">
            <v>6.1614294516327792</v>
          </cell>
          <cell r="M2995">
            <v>2</v>
          </cell>
          <cell r="O2995">
            <v>0.2272145310655227</v>
          </cell>
          <cell r="P2995">
            <v>0.77364498505433632</v>
          </cell>
          <cell r="Q2995">
            <v>0.12563592405102805</v>
          </cell>
          <cell r="R2995">
            <v>39.35222812473453</v>
          </cell>
          <cell r="T2995">
            <v>48.7</v>
          </cell>
          <cell r="U2995">
            <v>12.57</v>
          </cell>
          <cell r="V2995">
            <v>0.27777979816110299</v>
          </cell>
          <cell r="W2995">
            <v>6.6410124603324778</v>
          </cell>
          <cell r="X2995">
            <v>6.95</v>
          </cell>
          <cell r="Y2995">
            <v>0.56999999999999995</v>
          </cell>
          <cell r="AB2995">
            <v>13.33</v>
          </cell>
          <cell r="AC2995">
            <v>0.17</v>
          </cell>
          <cell r="AD2995">
            <v>15.55</v>
          </cell>
          <cell r="AF2995">
            <v>1.78</v>
          </cell>
          <cell r="AJ2995">
            <v>99.588792258493584</v>
          </cell>
          <cell r="AK2995">
            <v>1.7727854689344773</v>
          </cell>
          <cell r="AL2995">
            <v>0.53944859978083837</v>
          </cell>
          <cell r="AM2995">
            <v>0.2272145310655227</v>
          </cell>
          <cell r="AN2995">
            <v>0.31223406871531567</v>
          </cell>
          <cell r="AO2995">
            <v>9.4068370250308675E-3</v>
          </cell>
          <cell r="AP2995">
            <v>0.20217942109499606</v>
          </cell>
          <cell r="AQ2995">
            <v>0.21158625812002693</v>
          </cell>
          <cell r="AR2995">
            <v>1.5604774688102289E-2</v>
          </cell>
          <cell r="AS2995">
            <v>0</v>
          </cell>
          <cell r="AT2995">
            <v>0.72316775283404011</v>
          </cell>
          <cell r="AU2995">
            <v>5.2418810704497852E-3</v>
          </cell>
          <cell r="AV2995">
            <v>0.6065293405210368</v>
          </cell>
          <cell r="AW2995">
            <v>0.12563592405102805</v>
          </cell>
          <cell r="AX2995">
            <v>0</v>
          </cell>
          <cell r="AY2995">
            <v>39.35222812473453</v>
          </cell>
          <cell r="AZ2995">
            <v>46.919844566018554</v>
          </cell>
          <cell r="BA2995">
            <v>13.117602347517593</v>
          </cell>
          <cell r="BB2995">
            <v>41.508563941918553</v>
          </cell>
          <cell r="BC2995">
            <v>42.776763611530804</v>
          </cell>
          <cell r="BD2995">
            <v>15.714672446550642</v>
          </cell>
          <cell r="BE2995">
            <v>0.77364498505433632</v>
          </cell>
          <cell r="BH2995" t="str">
            <v>graphite</v>
          </cell>
          <cell r="BP2995">
            <v>53.55</v>
          </cell>
          <cell r="BQ2995">
            <v>1.3</v>
          </cell>
          <cell r="BR2995">
            <v>18.55</v>
          </cell>
          <cell r="BS2995">
            <v>7.85</v>
          </cell>
          <cell r="BU2995">
            <v>5.0199999999999996</v>
          </cell>
          <cell r="BV2995">
            <v>8.3000000000000007</v>
          </cell>
          <cell r="BW2995">
            <v>4.08</v>
          </cell>
          <cell r="BX2995">
            <v>0.72</v>
          </cell>
          <cell r="CR2995">
            <v>99.37</v>
          </cell>
          <cell r="CT2995">
            <v>53.889503874408774</v>
          </cell>
          <cell r="CU2995">
            <v>1.3082419241219685</v>
          </cell>
          <cell r="CV2995">
            <v>18.667605917278856</v>
          </cell>
          <cell r="CW2995">
            <v>7.8997685418134251</v>
          </cell>
          <cell r="CX2995">
            <v>0</v>
          </cell>
          <cell r="CY2995">
            <v>5.051826506994062</v>
          </cell>
          <cell r="CZ2995">
            <v>8.3526215155479537</v>
          </cell>
          <cell r="DA2995">
            <v>4.1058669618597161</v>
          </cell>
          <cell r="DB2995">
            <v>0.724564757975244</v>
          </cell>
          <cell r="DC2995">
            <v>0</v>
          </cell>
          <cell r="DD2995">
            <v>0</v>
          </cell>
          <cell r="DE2995">
            <v>0.39005439005439002</v>
          </cell>
          <cell r="DF2995">
            <v>0.48729390433953829</v>
          </cell>
          <cell r="DH2995">
            <v>0.43627450980392157</v>
          </cell>
          <cell r="EA2995">
            <v>0.4384615384615384</v>
          </cell>
        </row>
        <row r="2996">
          <cell r="D2996" t="str">
            <v>m8</v>
          </cell>
          <cell r="E2996" t="str">
            <v>Mercer &amp; Johnson 2008 CMP</v>
          </cell>
          <cell r="F2996" t="str">
            <v>CNM-14</v>
          </cell>
          <cell r="J2996">
            <v>1325</v>
          </cell>
          <cell r="K2996">
            <v>1598</v>
          </cell>
          <cell r="L2996">
            <v>6.2578222778473087</v>
          </cell>
          <cell r="M2996">
            <v>2</v>
          </cell>
          <cell r="O2996">
            <v>0.22726688219502966</v>
          </cell>
          <cell r="P2996">
            <v>0.75693868464016623</v>
          </cell>
          <cell r="Q2996">
            <v>0.1282764133508067</v>
          </cell>
          <cell r="R2996">
            <v>39.828286498057786</v>
          </cell>
          <cell r="T2996">
            <v>48.5</v>
          </cell>
          <cell r="U2996">
            <v>13</v>
          </cell>
          <cell r="V2996">
            <v>0</v>
          </cell>
          <cell r="W2996">
            <v>7.25</v>
          </cell>
          <cell r="X2996">
            <v>7.25</v>
          </cell>
          <cell r="Y2996">
            <v>0.64</v>
          </cell>
          <cell r="AB2996">
            <v>12.67</v>
          </cell>
          <cell r="AC2996">
            <v>0.19</v>
          </cell>
          <cell r="AD2996">
            <v>15.41</v>
          </cell>
          <cell r="AF2996">
            <v>1.81</v>
          </cell>
          <cell r="AJ2996">
            <v>99.47</v>
          </cell>
          <cell r="AK2996">
            <v>1.7727331178049703</v>
          </cell>
          <cell r="AL2996">
            <v>0.56018637590970588</v>
          </cell>
          <cell r="AM2996">
            <v>0.22726688219502966</v>
          </cell>
          <cell r="AN2996">
            <v>0.33291949371467622</v>
          </cell>
          <cell r="AO2996">
            <v>0</v>
          </cell>
          <cell r="AP2996">
            <v>0.2216231164882537</v>
          </cell>
          <cell r="AQ2996">
            <v>0.2216231164882537</v>
          </cell>
          <cell r="AR2996">
            <v>1.7592883153244757E-2</v>
          </cell>
          <cell r="AS2996">
            <v>0</v>
          </cell>
          <cell r="AT2996">
            <v>0.69017609829077253</v>
          </cell>
          <cell r="AU2996">
            <v>5.8825583052008893E-3</v>
          </cell>
          <cell r="AV2996">
            <v>0.60352943669704529</v>
          </cell>
          <cell r="AW2996">
            <v>0.1282764133508067</v>
          </cell>
          <cell r="AX2996">
            <v>0</v>
          </cell>
          <cell r="AY2996">
            <v>39.828286498057786</v>
          </cell>
          <cell r="AZ2996">
            <v>45.546297670705073</v>
          </cell>
          <cell r="BA2996">
            <v>14.625415831237143</v>
          </cell>
          <cell r="BB2996">
            <v>41.571620863264862</v>
          </cell>
          <cell r="BC2996">
            <v>41.090496909189802</v>
          </cell>
          <cell r="BD2996">
            <v>17.33788222754535</v>
          </cell>
          <cell r="BE2996">
            <v>0.75693868464016623</v>
          </cell>
          <cell r="BH2996" t="str">
            <v>graphite</v>
          </cell>
          <cell r="BP2996">
            <v>55.51</v>
          </cell>
          <cell r="BQ2996">
            <v>1.25</v>
          </cell>
          <cell r="BR2996">
            <v>18.600000000000001</v>
          </cell>
          <cell r="BS2996">
            <v>7.69</v>
          </cell>
          <cell r="BU2996">
            <v>4.2300000000000004</v>
          </cell>
          <cell r="BV2996">
            <v>7.98</v>
          </cell>
          <cell r="BW2996">
            <v>4.4400000000000004</v>
          </cell>
          <cell r="BX2996">
            <v>0.81</v>
          </cell>
          <cell r="CR2996">
            <v>100.51</v>
          </cell>
          <cell r="CT2996">
            <v>55.228335489006071</v>
          </cell>
          <cell r="CU2996">
            <v>1.2436573475276091</v>
          </cell>
          <cell r="CV2996">
            <v>18.505621331210826</v>
          </cell>
          <cell r="CW2996">
            <v>7.6509800019898515</v>
          </cell>
          <cell r="CX2996">
            <v>0</v>
          </cell>
          <cell r="CY2996">
            <v>4.20853646403343</v>
          </cell>
          <cell r="CZ2996">
            <v>7.9395085066162574</v>
          </cell>
          <cell r="DA2996">
            <v>4.4174708984180686</v>
          </cell>
          <cell r="DB2996">
            <v>0.8058899611978908</v>
          </cell>
          <cell r="DC2996">
            <v>0</v>
          </cell>
          <cell r="DD2996">
            <v>0</v>
          </cell>
          <cell r="DE2996">
            <v>0.35486577181208057</v>
          </cell>
          <cell r="DF2996">
            <v>0.43966306196382449</v>
          </cell>
          <cell r="DH2996">
            <v>0.40765765765765766</v>
          </cell>
          <cell r="EA2996">
            <v>0.51200000000000001</v>
          </cell>
        </row>
        <row r="2997">
          <cell r="D2997" t="str">
            <v>m8</v>
          </cell>
          <cell r="E2997" t="str">
            <v>Mercer &amp; Johnson 2008 CMP</v>
          </cell>
          <cell r="F2997" t="str">
            <v>CNM-43</v>
          </cell>
          <cell r="J2997">
            <v>1125</v>
          </cell>
          <cell r="K2997">
            <v>1398</v>
          </cell>
          <cell r="L2997">
            <v>7.1530758226037197</v>
          </cell>
          <cell r="M2997">
            <v>1.5</v>
          </cell>
          <cell r="O2997">
            <v>0.20360023737019528</v>
          </cell>
          <cell r="P2997">
            <v>0.70943636802533849</v>
          </cell>
          <cell r="Q2997">
            <v>6.9619523409910705E-2</v>
          </cell>
          <cell r="R2997">
            <v>40.645139593318312</v>
          </cell>
          <cell r="T2997">
            <v>48.53</v>
          </cell>
          <cell r="U2997">
            <v>7.9</v>
          </cell>
          <cell r="V2997">
            <v>2.3153582240440764</v>
          </cell>
          <cell r="W2997">
            <v>7.2045181045115942</v>
          </cell>
          <cell r="X2997">
            <v>9.7799999999999994</v>
          </cell>
          <cell r="Y2997">
            <v>0.94</v>
          </cell>
          <cell r="AB2997">
            <v>13.4</v>
          </cell>
          <cell r="AC2997">
            <v>0.24</v>
          </cell>
          <cell r="AD2997">
            <v>17.989999999999998</v>
          </cell>
          <cell r="AF2997">
            <v>0.97</v>
          </cell>
          <cell r="AJ2997">
            <v>99.489876328555667</v>
          </cell>
          <cell r="AK2997">
            <v>1.7963997626298047</v>
          </cell>
          <cell r="AL2997">
            <v>0.34475244857946935</v>
          </cell>
          <cell r="AM2997">
            <v>0.20360023737019528</v>
          </cell>
          <cell r="AN2997">
            <v>0.14115221120927407</v>
          </cell>
          <cell r="AO2997">
            <v>7.9730893415669968E-2</v>
          </cell>
          <cell r="AP2997">
            <v>0.22303502350698801</v>
          </cell>
          <cell r="AQ2997">
            <v>0.30276591692265797</v>
          </cell>
          <cell r="AR2997">
            <v>2.6168328077580866E-2</v>
          </cell>
          <cell r="AS2997">
            <v>0</v>
          </cell>
          <cell r="AT2997">
            <v>0.7392293075487254</v>
          </cell>
          <cell r="AU2997">
            <v>7.5251465010241015E-3</v>
          </cell>
          <cell r="AV2997">
            <v>0.71353956633082705</v>
          </cell>
          <cell r="AW2997">
            <v>6.9619523409910705E-2</v>
          </cell>
          <cell r="AX2997">
            <v>0</v>
          </cell>
          <cell r="AY2997">
            <v>40.645139593318312</v>
          </cell>
          <cell r="AZ2997">
            <v>42.108496591567217</v>
          </cell>
          <cell r="BA2997">
            <v>12.704676926685671</v>
          </cell>
          <cell r="BB2997">
            <v>44.435297657372743</v>
          </cell>
          <cell r="BC2997">
            <v>39.789839557777789</v>
          </cell>
          <cell r="BD2997">
            <v>15.774862784849471</v>
          </cell>
          <cell r="BE2997">
            <v>0.70943636802533849</v>
          </cell>
          <cell r="BH2997" t="str">
            <v>graphite</v>
          </cell>
          <cell r="BO2997">
            <v>4.49</v>
          </cell>
          <cell r="BP2997">
            <v>50.85</v>
          </cell>
          <cell r="BQ2997">
            <v>1.08</v>
          </cell>
          <cell r="BR2997">
            <v>18.73</v>
          </cell>
          <cell r="BS2997">
            <v>7.58</v>
          </cell>
          <cell r="BT2997">
            <v>0.1</v>
          </cell>
          <cell r="BU2997">
            <v>4.75</v>
          </cell>
          <cell r="BV2997">
            <v>7.11</v>
          </cell>
          <cell r="BW2997">
            <v>4.2300000000000004</v>
          </cell>
          <cell r="BX2997">
            <v>0.72</v>
          </cell>
          <cell r="BY2997">
            <v>0.34</v>
          </cell>
          <cell r="CR2997">
            <v>95.49</v>
          </cell>
          <cell r="CT2997">
            <v>53.251649387370406</v>
          </cell>
          <cell r="CU2997">
            <v>1.1310084825636193</v>
          </cell>
          <cell r="CV2997">
            <v>19.61461933186721</v>
          </cell>
          <cell r="CW2997">
            <v>7.9380039794742903</v>
          </cell>
          <cell r="CX2997">
            <v>0.10472300764477956</v>
          </cell>
          <cell r="CY2997">
            <v>4.9743428631270286</v>
          </cell>
          <cell r="CZ2997">
            <v>7.4458058435438268</v>
          </cell>
          <cell r="DA2997">
            <v>4.4297832233741756</v>
          </cell>
          <cell r="DB2997">
            <v>0.75400565504241279</v>
          </cell>
          <cell r="DC2997">
            <v>0.35605822599225051</v>
          </cell>
          <cell r="DD2997">
            <v>0</v>
          </cell>
          <cell r="DE2997">
            <v>0.38523925385239255</v>
          </cell>
          <cell r="DF2997">
            <v>0.44822663695718612</v>
          </cell>
          <cell r="DH2997">
            <v>0.22931442080378248</v>
          </cell>
          <cell r="EA2997">
            <v>0.87037037037037024</v>
          </cell>
        </row>
        <row r="2998">
          <cell r="D2998" t="str">
            <v>m8</v>
          </cell>
          <cell r="E2998" t="str">
            <v>Mercer &amp; Johnson 2008 CMP</v>
          </cell>
          <cell r="F2998" t="str">
            <v>CNM-44</v>
          </cell>
          <cell r="J2998">
            <v>1100</v>
          </cell>
          <cell r="K2998">
            <v>1373</v>
          </cell>
          <cell r="L2998">
            <v>7.2833211944646763</v>
          </cell>
          <cell r="M2998">
            <v>1</v>
          </cell>
          <cell r="O2998">
            <v>0.19258829296110314</v>
          </cell>
          <cell r="P2998">
            <v>0.73405343321815597</v>
          </cell>
          <cell r="Q2998">
            <v>4.6774386548985344E-2</v>
          </cell>
          <cell r="R2998">
            <v>41.316496028898875</v>
          </cell>
          <cell r="T2998">
            <v>48.7</v>
          </cell>
          <cell r="U2998">
            <v>6.4</v>
          </cell>
          <cell r="V2998">
            <v>2.7835307874285942</v>
          </cell>
          <cell r="W2998">
            <v>6.1037477336723081</v>
          </cell>
          <cell r="X2998">
            <v>9.1999999999999993</v>
          </cell>
          <cell r="Y2998">
            <v>1</v>
          </cell>
          <cell r="AB2998">
            <v>14.25</v>
          </cell>
          <cell r="AC2998">
            <v>0.26</v>
          </cell>
          <cell r="AD2998">
            <v>19.010000000000002</v>
          </cell>
          <cell r="AF2998">
            <v>0.65</v>
          </cell>
          <cell r="AJ2998">
            <v>99.15727852110092</v>
          </cell>
          <cell r="AK2998">
            <v>1.8074117070388969</v>
          </cell>
          <cell r="AL2998">
            <v>0.280024270284284</v>
          </cell>
          <cell r="AM2998">
            <v>0.19258829296110314</v>
          </cell>
          <cell r="AN2998">
            <v>8.7435977323180869E-2</v>
          </cell>
          <cell r="AO2998">
            <v>9.6103653624680874E-2</v>
          </cell>
          <cell r="AP2998">
            <v>0.18945241135180568</v>
          </cell>
          <cell r="AQ2998">
            <v>0.28555606497648656</v>
          </cell>
          <cell r="AR2998">
            <v>2.7911524281113022E-2</v>
          </cell>
          <cell r="AS2998">
            <v>0</v>
          </cell>
          <cell r="AT2998">
            <v>0.78817866464206998</v>
          </cell>
          <cell r="AU2998">
            <v>8.1735833861832814E-3</v>
          </cell>
          <cell r="AV2998">
            <v>0.7559697988419809</v>
          </cell>
          <cell r="AW2998">
            <v>4.6774386548985344E-2</v>
          </cell>
          <cell r="AX2998">
            <v>0</v>
          </cell>
          <cell r="AY2998">
            <v>41.316496028898875</v>
          </cell>
          <cell r="AZ2998">
            <v>43.076827563258071</v>
          </cell>
          <cell r="BA2998">
            <v>10.354262582014028</v>
          </cell>
          <cell r="BB2998">
            <v>45.750026871754457</v>
          </cell>
          <cell r="BC2998">
            <v>41.228217661783255</v>
          </cell>
          <cell r="BD2998">
            <v>13.021755466462279</v>
          </cell>
          <cell r="BE2998">
            <v>0.73405343321815597</v>
          </cell>
          <cell r="BH2998" t="str">
            <v>graphite</v>
          </cell>
          <cell r="BO2998">
            <v>4.3600000000000003</v>
          </cell>
          <cell r="BP2998">
            <v>50.68</v>
          </cell>
          <cell r="BQ2998">
            <v>1.0900000000000001</v>
          </cell>
          <cell r="BR2998">
            <v>18.23</v>
          </cell>
          <cell r="BS2998">
            <v>7.69</v>
          </cell>
          <cell r="BT2998">
            <v>0.16</v>
          </cell>
          <cell r="BU2998">
            <v>5.22</v>
          </cell>
          <cell r="BV2998">
            <v>7.92</v>
          </cell>
          <cell r="BW2998">
            <v>3.63</v>
          </cell>
          <cell r="BX2998">
            <v>0.68</v>
          </cell>
          <cell r="BY2998">
            <v>0.34</v>
          </cell>
          <cell r="CR2998">
            <v>95.64</v>
          </cell>
          <cell r="CT2998">
            <v>52.990380593893768</v>
          </cell>
          <cell r="CU2998">
            <v>1.1396905060644082</v>
          </cell>
          <cell r="CV2998">
            <v>19.061062317022166</v>
          </cell>
          <cell r="CW2998">
            <v>8.0405687996654116</v>
          </cell>
          <cell r="CX2998">
            <v>0.16729401923881221</v>
          </cell>
          <cell r="CY2998">
            <v>5.4579673776662485</v>
          </cell>
          <cell r="CZ2998">
            <v>8.281053952321205</v>
          </cell>
          <cell r="DA2998">
            <v>3.7954830614805521</v>
          </cell>
          <cell r="DB2998">
            <v>0.71099958176495193</v>
          </cell>
          <cell r="DC2998">
            <v>0.35549979088247596</v>
          </cell>
          <cell r="DD2998">
            <v>0</v>
          </cell>
          <cell r="DE2998">
            <v>0.40433772269558482</v>
          </cell>
          <cell r="DF2998">
            <v>0.49194666368298673</v>
          </cell>
          <cell r="DH2998">
            <v>0.1790633608815427</v>
          </cell>
          <cell r="EA2998">
            <v>0.9174311926605504</v>
          </cell>
        </row>
        <row r="2999">
          <cell r="D2999" t="str">
            <v>m8</v>
          </cell>
          <cell r="E2999" t="str">
            <v>Mercer &amp; Johnson 2008 CMP</v>
          </cell>
          <cell r="F2999" t="str">
            <v>CNM-57</v>
          </cell>
          <cell r="J2999">
            <v>1100</v>
          </cell>
          <cell r="K2999">
            <v>1373</v>
          </cell>
          <cell r="L2999">
            <v>7.2833211944646763</v>
          </cell>
          <cell r="M2999">
            <v>1.5</v>
          </cell>
          <cell r="O2999">
            <v>0.2133899683145537</v>
          </cell>
          <cell r="P2999">
            <v>0.72094339006778385</v>
          </cell>
          <cell r="Q2999">
            <v>7.3262087988730962E-2</v>
          </cell>
          <cell r="R2999">
            <v>41.943960299185512</v>
          </cell>
          <cell r="T2999">
            <v>48.23</v>
          </cell>
          <cell r="U2999">
            <v>8.3000000000000007</v>
          </cell>
          <cell r="V2999">
            <v>2.6823082135255265</v>
          </cell>
          <cell r="W2999">
            <v>6.1763423653776126</v>
          </cell>
          <cell r="X2999">
            <v>9.16</v>
          </cell>
          <cell r="Y2999">
            <v>0.81</v>
          </cell>
          <cell r="AB2999">
            <v>13.28</v>
          </cell>
          <cell r="AC2999">
            <v>0.11</v>
          </cell>
          <cell r="AD2999">
            <v>18.510000000000002</v>
          </cell>
          <cell r="AF2999">
            <v>1.02</v>
          </cell>
          <cell r="AJ2999">
            <v>99.118650578903143</v>
          </cell>
          <cell r="AK2999">
            <v>1.7866100316854463</v>
          </cell>
          <cell r="AL2999">
            <v>0.36247509225972446</v>
          </cell>
          <cell r="AM2999">
            <v>0.2133899683145537</v>
          </cell>
          <cell r="AN2999">
            <v>0.14908512394517076</v>
          </cell>
          <cell r="AO2999">
            <v>9.2435102159198479E-2</v>
          </cell>
          <cell r="AP2999">
            <v>0.19134596104090873</v>
          </cell>
          <cell r="AQ2999">
            <v>0.28378106320010721</v>
          </cell>
          <cell r="AR2999">
            <v>2.2565915099457611E-2</v>
          </cell>
          <cell r="AS2999">
            <v>0</v>
          </cell>
          <cell r="AT2999">
            <v>0.73314902589199027</v>
          </cell>
          <cell r="AU2999">
            <v>3.451566230706752E-3</v>
          </cell>
          <cell r="AV2999">
            <v>0.73470521764383645</v>
          </cell>
          <cell r="AW2999">
            <v>7.3262087988730962E-2</v>
          </cell>
          <cell r="AX2999">
            <v>0</v>
          </cell>
          <cell r="AY2999">
            <v>41.943960299185512</v>
          </cell>
          <cell r="AZ2999">
            <v>41.855118075815049</v>
          </cell>
          <cell r="BA2999">
            <v>10.923847007712487</v>
          </cell>
          <cell r="BB2999">
            <v>46.332772451347957</v>
          </cell>
          <cell r="BC2999">
            <v>39.962293371583627</v>
          </cell>
          <cell r="BD2999">
            <v>13.70493417706842</v>
          </cell>
          <cell r="BE2999">
            <v>0.72094339006778385</v>
          </cell>
          <cell r="BH2999" t="str">
            <v>graphite</v>
          </cell>
          <cell r="BO2999">
            <v>5.2</v>
          </cell>
          <cell r="BP2999">
            <v>50.19</v>
          </cell>
          <cell r="BQ2999">
            <v>1.22</v>
          </cell>
          <cell r="BR2999">
            <v>18.72</v>
          </cell>
          <cell r="BS2999">
            <v>7.52</v>
          </cell>
          <cell r="BT2999">
            <v>0.12</v>
          </cell>
          <cell r="BU2999">
            <v>4.58</v>
          </cell>
          <cell r="BV2999">
            <v>7.04</v>
          </cell>
          <cell r="BW2999">
            <v>4.3499999999999996</v>
          </cell>
          <cell r="BX2999">
            <v>0.7</v>
          </cell>
          <cell r="BY2999">
            <v>0.28999999999999998</v>
          </cell>
          <cell r="CR2999">
            <v>94.73</v>
          </cell>
          <cell r="CT2999">
            <v>52.982159822653863</v>
          </cell>
          <cell r="CU2999">
            <v>1.287870790668215</v>
          </cell>
          <cell r="CV2999">
            <v>19.761427214187691</v>
          </cell>
          <cell r="CW2999">
            <v>7.9383511031352265</v>
          </cell>
          <cell r="CX2999">
            <v>0.12667581547556214</v>
          </cell>
          <cell r="CY2999">
            <v>4.8347936239839546</v>
          </cell>
          <cell r="CZ2999">
            <v>7.4316478412329783</v>
          </cell>
          <cell r="DA2999">
            <v>4.5919983109891263</v>
          </cell>
          <cell r="DB2999">
            <v>0.73894225694077909</v>
          </cell>
          <cell r="DC2999">
            <v>0.30613322073260846</v>
          </cell>
          <cell r="DD2999">
            <v>0</v>
          </cell>
          <cell r="DE2999">
            <v>0.37851239669421488</v>
          </cell>
          <cell r="DF2999">
            <v>0.45091143075479456</v>
          </cell>
          <cell r="DH2999">
            <v>0.23448275862068968</v>
          </cell>
          <cell r="EA2999">
            <v>0.66393442622950827</v>
          </cell>
        </row>
        <row r="3000">
          <cell r="D3000" t="str">
            <v>m8</v>
          </cell>
          <cell r="E3000" t="str">
            <v>Mercer &amp; Johnson 2008 CMP</v>
          </cell>
          <cell r="F3000" t="str">
            <v>CNM-45</v>
          </cell>
          <cell r="J3000">
            <v>1200</v>
          </cell>
          <cell r="K3000">
            <v>1473</v>
          </cell>
          <cell r="L3000">
            <v>6.7888662593346911</v>
          </cell>
          <cell r="M3000">
            <v>2</v>
          </cell>
          <cell r="O3000">
            <v>0.20861676825598519</v>
          </cell>
          <cell r="P3000">
            <v>0.74628420680360541</v>
          </cell>
          <cell r="Q3000">
            <v>0.10240990316408528</v>
          </cell>
          <cell r="R3000">
            <v>42.413993808591158</v>
          </cell>
          <cell r="T3000">
            <v>48.84</v>
          </cell>
          <cell r="U3000">
            <v>9.86</v>
          </cell>
          <cell r="V3000">
            <v>1.6818153355901653</v>
          </cell>
          <cell r="W3000">
            <v>6.0292376689764566</v>
          </cell>
          <cell r="X3000">
            <v>7.9</v>
          </cell>
          <cell r="Y3000">
            <v>0.6</v>
          </cell>
          <cell r="AB3000">
            <v>13.04</v>
          </cell>
          <cell r="AC3000">
            <v>0.12</v>
          </cell>
          <cell r="AD3000">
            <v>17.899999999999999</v>
          </cell>
          <cell r="AF3000">
            <v>1.44</v>
          </cell>
          <cell r="AJ3000">
            <v>99.511053004566634</v>
          </cell>
          <cell r="AK3000">
            <v>1.7913832317440148</v>
          </cell>
          <cell r="AL3000">
            <v>0.42636086513754723</v>
          </cell>
          <cell r="AM3000">
            <v>0.20861676825598519</v>
          </cell>
          <cell r="AN3000">
            <v>0.21774409688156204</v>
          </cell>
          <cell r="AO3000">
            <v>5.7386124669013938E-2</v>
          </cell>
          <cell r="AP3000">
            <v>0.18494844523713241</v>
          </cell>
          <cell r="AQ3000">
            <v>0.24233456990614635</v>
          </cell>
          <cell r="AR3000">
            <v>1.65508203429191E-2</v>
          </cell>
          <cell r="AS3000">
            <v>0</v>
          </cell>
          <cell r="AT3000">
            <v>0.71280727149495871</v>
          </cell>
          <cell r="AU3000">
            <v>3.7282507623322141E-3</v>
          </cell>
          <cell r="AV3000">
            <v>0.70349348438677872</v>
          </cell>
          <cell r="AW3000">
            <v>0.10240990316408528</v>
          </cell>
          <cell r="AX3000">
            <v>0</v>
          </cell>
          <cell r="AY3000">
            <v>42.413993808591158</v>
          </cell>
          <cell r="AZ3000">
            <v>42.975526953543067</v>
          </cell>
          <cell r="BA3000">
            <v>11.150639466169475</v>
          </cell>
          <cell r="BB3000">
            <v>45.990364433141892</v>
          </cell>
          <cell r="BC3000">
            <v>40.277441045893255</v>
          </cell>
          <cell r="BD3000">
            <v>13.73219452096486</v>
          </cell>
          <cell r="BE3000">
            <v>0.74628420680360541</v>
          </cell>
          <cell r="BH3000" t="str">
            <v>graphite</v>
          </cell>
          <cell r="BO3000">
            <v>4.16</v>
          </cell>
          <cell r="BP3000">
            <v>50.8</v>
          </cell>
          <cell r="BQ3000">
            <v>1.1399999999999999</v>
          </cell>
          <cell r="BR3000">
            <v>18.14</v>
          </cell>
          <cell r="BS3000">
            <v>7.56</v>
          </cell>
          <cell r="BT3000">
            <v>0.11</v>
          </cell>
          <cell r="BU3000">
            <v>5.09</v>
          </cell>
          <cell r="BV3000">
            <v>7.91</v>
          </cell>
          <cell r="BW3000">
            <v>4.0599999999999996</v>
          </cell>
          <cell r="BX3000">
            <v>0.68</v>
          </cell>
          <cell r="BY3000">
            <v>0.35</v>
          </cell>
          <cell r="CR3000">
            <v>95.84</v>
          </cell>
          <cell r="CT3000">
            <v>53.005008347245408</v>
          </cell>
          <cell r="CU3000">
            <v>1.189482470784641</v>
          </cell>
          <cell r="CV3000">
            <v>18.927378964941571</v>
          </cell>
          <cell r="CW3000">
            <v>7.8881469115191987</v>
          </cell>
          <cell r="CX3000">
            <v>0.11477462437395659</v>
          </cell>
          <cell r="CY3000">
            <v>5.3109348914858101</v>
          </cell>
          <cell r="CZ3000">
            <v>8.2533388981636069</v>
          </cell>
          <cell r="DA3000">
            <v>4.2362270450751245</v>
          </cell>
          <cell r="DB3000">
            <v>0.70951585976627718</v>
          </cell>
          <cell r="DC3000">
            <v>0.36519198664440738</v>
          </cell>
          <cell r="DD3000">
            <v>0</v>
          </cell>
          <cell r="DE3000">
            <v>0.40237154150197629</v>
          </cell>
          <cell r="DF3000">
            <v>0.49714332538250749</v>
          </cell>
          <cell r="DH3000">
            <v>0.35467980295566504</v>
          </cell>
          <cell r="DV3000">
            <v>8.5714285714285715E-2</v>
          </cell>
          <cell r="EA3000">
            <v>0.52631578947368418</v>
          </cell>
        </row>
        <row r="3001">
          <cell r="D3001" t="str">
            <v>m8</v>
          </cell>
          <cell r="E3001" t="str">
            <v>Mercer &amp; Johnson 2008 CMP</v>
          </cell>
          <cell r="F3001" t="str">
            <v>CNM-65</v>
          </cell>
          <cell r="J3001">
            <v>1075</v>
          </cell>
          <cell r="K3001">
            <v>1348</v>
          </cell>
          <cell r="L3001">
            <v>7.4183976261127595</v>
          </cell>
          <cell r="M3001">
            <v>1.5</v>
          </cell>
          <cell r="O3001">
            <v>0.15588409245347901</v>
          </cell>
          <cell r="P3001">
            <v>0.74074439320953867</v>
          </cell>
          <cell r="Q3001">
            <v>4.9522230318122432E-2</v>
          </cell>
          <cell r="R3001">
            <v>42.494430727674761</v>
          </cell>
          <cell r="T3001">
            <v>49.82</v>
          </cell>
          <cell r="U3001">
            <v>5.2</v>
          </cell>
          <cell r="V3001">
            <v>2.6247939660686077</v>
          </cell>
          <cell r="W3001">
            <v>5.9803181690004363</v>
          </cell>
          <cell r="X3001">
            <v>8.9</v>
          </cell>
          <cell r="Y3001">
            <v>0.79</v>
          </cell>
          <cell r="AB3001">
            <v>14.27</v>
          </cell>
          <cell r="AC3001">
            <v>0.3</v>
          </cell>
          <cell r="AD3001">
            <v>19.8</v>
          </cell>
          <cell r="AF3001">
            <v>0.69</v>
          </cell>
          <cell r="AJ3001">
            <v>99.47511213506904</v>
          </cell>
          <cell r="AK3001">
            <v>1.844115907546521</v>
          </cell>
          <cell r="AL3001">
            <v>0.22692137423555339</v>
          </cell>
          <cell r="AM3001">
            <v>0.15588409245347901</v>
          </cell>
          <cell r="AN3001">
            <v>7.1037281782074385E-2</v>
          </cell>
          <cell r="AO3001">
            <v>9.0384810069236821E-2</v>
          </cell>
          <cell r="AP3001">
            <v>0.1851331594147223</v>
          </cell>
          <cell r="AQ3001">
            <v>0.27551796948395912</v>
          </cell>
          <cell r="AR3001">
            <v>2.1992115460145047E-2</v>
          </cell>
          <cell r="AS3001">
            <v>0</v>
          </cell>
          <cell r="AT3001">
            <v>0.7872091703253703</v>
          </cell>
          <cell r="AU3001">
            <v>9.4062553767968772E-3</v>
          </cell>
          <cell r="AV3001">
            <v>0.78531497725353183</v>
          </cell>
          <cell r="AW3001">
            <v>4.9522230318122432E-2</v>
          </cell>
          <cell r="AX3001">
            <v>0</v>
          </cell>
          <cell r="AY3001">
            <v>42.494430727674761</v>
          </cell>
          <cell r="AZ3001">
            <v>42.596928016797641</v>
          </cell>
          <cell r="BA3001">
            <v>10.017799795004615</v>
          </cell>
          <cell r="BB3001">
            <v>46.85667964843968</v>
          </cell>
          <cell r="BC3001">
            <v>40.597636671255401</v>
          </cell>
          <cell r="BD3001">
            <v>12.545683680304908</v>
          </cell>
          <cell r="BE3001">
            <v>0.74074439320953867</v>
          </cell>
          <cell r="BH3001" t="str">
            <v>graphite</v>
          </cell>
          <cell r="BO3001">
            <v>9.0399999999999991</v>
          </cell>
          <cell r="BP3001">
            <v>48.47</v>
          </cell>
          <cell r="BQ3001">
            <v>1.1000000000000001</v>
          </cell>
          <cell r="BR3001">
            <v>16.86</v>
          </cell>
          <cell r="BS3001">
            <v>6.84</v>
          </cell>
          <cell r="BT3001">
            <v>0.13</v>
          </cell>
          <cell r="BU3001">
            <v>5.12</v>
          </cell>
          <cell r="BV3001">
            <v>8.02</v>
          </cell>
          <cell r="BW3001">
            <v>3.45</v>
          </cell>
          <cell r="BX3001">
            <v>0.65</v>
          </cell>
          <cell r="BY3001">
            <v>0.24</v>
          </cell>
          <cell r="CR3001">
            <v>90.88</v>
          </cell>
          <cell r="CT3001">
            <v>53.334066901408448</v>
          </cell>
          <cell r="CU3001">
            <v>1.2103873239436622</v>
          </cell>
          <cell r="CV3001">
            <v>18.551936619718312</v>
          </cell>
          <cell r="CW3001">
            <v>7.5264084507042259</v>
          </cell>
          <cell r="CX3001">
            <v>0.14304577464788731</v>
          </cell>
          <cell r="CY3001">
            <v>5.6338028169014089</v>
          </cell>
          <cell r="CZ3001">
            <v>8.824823943661972</v>
          </cell>
          <cell r="DA3001">
            <v>3.7962147887323945</v>
          </cell>
          <cell r="DB3001">
            <v>0.71522887323943662</v>
          </cell>
          <cell r="DC3001">
            <v>0.2640845070422535</v>
          </cell>
          <cell r="DD3001">
            <v>0</v>
          </cell>
          <cell r="DE3001">
            <v>0.42809364548494983</v>
          </cell>
          <cell r="DF3001">
            <v>0.51441694550745243</v>
          </cell>
          <cell r="DH3001">
            <v>0.2</v>
          </cell>
          <cell r="EA3001">
            <v>0.71818181818181814</v>
          </cell>
        </row>
        <row r="3002">
          <cell r="D3002" t="str">
            <v>m8</v>
          </cell>
          <cell r="E3002" t="str">
            <v>Mercer &amp; Johnson 2008 CMP</v>
          </cell>
          <cell r="F3002" t="str">
            <v>CNM-56</v>
          </cell>
          <cell r="J3002">
            <v>1150</v>
          </cell>
          <cell r="K3002">
            <v>1423</v>
          </cell>
          <cell r="L3002">
            <v>7.0274068868587491</v>
          </cell>
          <cell r="M3002">
            <v>1.5</v>
          </cell>
          <cell r="O3002">
            <v>0.21084218144330258</v>
          </cell>
          <cell r="P3002">
            <v>0.75806265600063338</v>
          </cell>
          <cell r="Q3002">
            <v>6.8147915732851672E-2</v>
          </cell>
          <cell r="R3002">
            <v>42.725989925126406</v>
          </cell>
          <cell r="T3002">
            <v>48.36</v>
          </cell>
          <cell r="U3002">
            <v>8.6</v>
          </cell>
          <cell r="V3002">
            <v>2.5250962697087864</v>
          </cell>
          <cell r="W3002">
            <v>5.0112166076654212</v>
          </cell>
          <cell r="X3002">
            <v>7.82</v>
          </cell>
          <cell r="Y3002">
            <v>0.5</v>
          </cell>
          <cell r="AB3002">
            <v>13.75</v>
          </cell>
          <cell r="AC3002">
            <v>0.24</v>
          </cell>
          <cell r="AD3002">
            <v>18.82</v>
          </cell>
          <cell r="AF3002">
            <v>0.95</v>
          </cell>
          <cell r="AJ3002">
            <v>98.756312877374199</v>
          </cell>
          <cell r="AK3002">
            <v>1.7891578185566974</v>
          </cell>
          <cell r="AL3002">
            <v>0.37510113659635769</v>
          </cell>
          <cell r="AM3002">
            <v>0.21084218144330258</v>
          </cell>
          <cell r="AN3002">
            <v>0.16425895515305511</v>
          </cell>
          <cell r="AO3002">
            <v>8.6907256159495461E-2</v>
          </cell>
          <cell r="AP3002">
            <v>0.15505328270654309</v>
          </cell>
          <cell r="AQ3002">
            <v>0.24196053886603855</v>
          </cell>
          <cell r="AR3002">
            <v>1.3911942931801636E-2</v>
          </cell>
          <cell r="AS3002">
            <v>0</v>
          </cell>
          <cell r="AT3002">
            <v>0.75813533251242915</v>
          </cell>
          <cell r="AU3002">
            <v>7.5211564042917444E-3</v>
          </cell>
          <cell r="AV3002">
            <v>0.74606415839953255</v>
          </cell>
          <cell r="AW3002">
            <v>6.8147915732851672E-2</v>
          </cell>
          <cell r="AX3002">
            <v>0</v>
          </cell>
          <cell r="AY3002">
            <v>42.725989925126406</v>
          </cell>
          <cell r="AZ3002">
            <v>43.417288197165725</v>
          </cell>
          <cell r="BA3002">
            <v>8.8796719694847184</v>
          </cell>
          <cell r="BB3002">
            <v>47.295580553501829</v>
          </cell>
          <cell r="BC3002">
            <v>41.540727603662297</v>
          </cell>
          <cell r="BD3002">
            <v>11.163691842835867</v>
          </cell>
          <cell r="BE3002">
            <v>0.75806265600063338</v>
          </cell>
          <cell r="BH3002" t="str">
            <v>graphite</v>
          </cell>
          <cell r="BO3002">
            <v>5.12</v>
          </cell>
          <cell r="BP3002">
            <v>49.67</v>
          </cell>
          <cell r="BQ3002">
            <v>1.1399999999999999</v>
          </cell>
          <cell r="BR3002">
            <v>17.62</v>
          </cell>
          <cell r="BS3002">
            <v>7.65</v>
          </cell>
          <cell r="BT3002">
            <v>0.1</v>
          </cell>
          <cell r="BU3002">
            <v>5.53</v>
          </cell>
          <cell r="BV3002">
            <v>8.33</v>
          </cell>
          <cell r="BW3002">
            <v>3.88</v>
          </cell>
          <cell r="BX3002">
            <v>0.62</v>
          </cell>
          <cell r="BY3002">
            <v>0.25</v>
          </cell>
          <cell r="CR3002">
            <v>94.79</v>
          </cell>
          <cell r="CT3002">
            <v>52.400042198544149</v>
          </cell>
          <cell r="CU3002">
            <v>1.202658508281464</v>
          </cell>
          <cell r="CV3002">
            <v>18.588458698174911</v>
          </cell>
          <cell r="CW3002">
            <v>8.0704715687308788</v>
          </cell>
          <cell r="CX3002">
            <v>0.10549636037556703</v>
          </cell>
          <cell r="CY3002">
            <v>5.8339487287688572</v>
          </cell>
          <cell r="CZ3002">
            <v>8.7878468192847343</v>
          </cell>
          <cell r="DA3002">
            <v>4.0932587825720015</v>
          </cell>
          <cell r="DB3002">
            <v>0.65407743432851562</v>
          </cell>
          <cell r="DC3002">
            <v>0.26374090093891761</v>
          </cell>
          <cell r="DD3002">
            <v>0</v>
          </cell>
          <cell r="DE3002">
            <v>0.41957511380880119</v>
          </cell>
          <cell r="DF3002">
            <v>0.54465067513552556</v>
          </cell>
          <cell r="DH3002">
            <v>0.24484536082474226</v>
          </cell>
          <cell r="EA3002">
            <v>0.43859649122807021</v>
          </cell>
        </row>
        <row r="3003">
          <cell r="D3003" t="str">
            <v>m8</v>
          </cell>
          <cell r="E3003" t="str">
            <v>Mercer &amp; Johnson 2008 CMP</v>
          </cell>
          <cell r="F3003" t="str">
            <v>CNM-29</v>
          </cell>
          <cell r="J3003">
            <v>1165</v>
          </cell>
          <cell r="K3003">
            <v>1438</v>
          </cell>
          <cell r="L3003">
            <v>6.9541029207232263</v>
          </cell>
          <cell r="M3003">
            <v>1.5</v>
          </cell>
          <cell r="O3003">
            <v>0.20998459018659399</v>
          </cell>
          <cell r="P3003">
            <v>0.76391296509450968</v>
          </cell>
          <cell r="Q3003">
            <v>7.8160538766363238E-2</v>
          </cell>
          <cell r="R3003">
            <v>43.342382982149338</v>
          </cell>
          <cell r="T3003">
            <v>49.29</v>
          </cell>
          <cell r="U3003">
            <v>10.95</v>
          </cell>
          <cell r="V3003">
            <v>0</v>
          </cell>
          <cell r="W3003">
            <v>7.22</v>
          </cell>
          <cell r="X3003">
            <v>7.22</v>
          </cell>
          <cell r="Y3003">
            <v>0.73</v>
          </cell>
          <cell r="AB3003">
            <v>13.11</v>
          </cell>
          <cell r="AC3003">
            <v>0.12</v>
          </cell>
          <cell r="AD3003">
            <v>18.260000000000002</v>
          </cell>
          <cell r="AF3003">
            <v>1.1100000000000001</v>
          </cell>
          <cell r="AJ3003">
            <v>100.79</v>
          </cell>
          <cell r="AK3003">
            <v>1.790015409813406</v>
          </cell>
          <cell r="AL3003">
            <v>0.46881299480433769</v>
          </cell>
          <cell r="AM3003">
            <v>0.20998459018659399</v>
          </cell>
          <cell r="AN3003">
            <v>0.2588284046177437</v>
          </cell>
          <cell r="AO3003">
            <v>0</v>
          </cell>
          <cell r="AP3003">
            <v>0.21928583591790179</v>
          </cell>
          <cell r="AQ3003">
            <v>0.21928583591790179</v>
          </cell>
          <cell r="AR3003">
            <v>1.9937754146997992E-2</v>
          </cell>
          <cell r="AS3003">
            <v>0</v>
          </cell>
          <cell r="AT3003">
            <v>0.70954888813073425</v>
          </cell>
          <cell r="AU3003">
            <v>3.6913924319879957E-3</v>
          </cell>
          <cell r="AV3003">
            <v>0.71054718598827138</v>
          </cell>
          <cell r="AW3003">
            <v>7.8160538766363238E-2</v>
          </cell>
          <cell r="AX3003">
            <v>0</v>
          </cell>
          <cell r="AY3003">
            <v>43.342382982149338</v>
          </cell>
          <cell r="AZ3003">
            <v>43.281488211295454</v>
          </cell>
          <cell r="BA3003">
            <v>13.37612880655521</v>
          </cell>
          <cell r="BB3003">
            <v>45.174623653577228</v>
          </cell>
          <cell r="BC3003">
            <v>38.991228692942727</v>
          </cell>
          <cell r="BD3003">
            <v>15.834147653480057</v>
          </cell>
          <cell r="BE3003">
            <v>0.76391296509450968</v>
          </cell>
          <cell r="BH3003" t="str">
            <v>graphite</v>
          </cell>
          <cell r="BO3003">
            <v>2.41</v>
          </cell>
          <cell r="BP3003">
            <v>51.78</v>
          </cell>
          <cell r="BQ3003">
            <v>1.1200000000000001</v>
          </cell>
          <cell r="BR3003">
            <v>19.32</v>
          </cell>
          <cell r="BS3003">
            <v>6.99</v>
          </cell>
          <cell r="BT3003">
            <v>0.11</v>
          </cell>
          <cell r="BU3003">
            <v>4.99</v>
          </cell>
          <cell r="BV3003">
            <v>8.48</v>
          </cell>
          <cell r="BW3003">
            <v>4.29</v>
          </cell>
          <cell r="BX3003">
            <v>0.51</v>
          </cell>
          <cell r="CR3003">
            <v>97.59</v>
          </cell>
          <cell r="CT3003">
            <v>53.058715032277895</v>
          </cell>
          <cell r="CU3003">
            <v>1.1476585715749565</v>
          </cell>
          <cell r="CV3003">
            <v>19.797110359667997</v>
          </cell>
          <cell r="CW3003">
            <v>7.1626191208115584</v>
          </cell>
          <cell r="CX3003">
            <v>0.11271646685111179</v>
          </cell>
          <cell r="CY3003">
            <v>5.1132288144277078</v>
          </cell>
          <cell r="CZ3003">
            <v>8.6894148990675273</v>
          </cell>
          <cell r="DA3003">
            <v>4.39594220719336</v>
          </cell>
          <cell r="DB3003">
            <v>0.52259452812788199</v>
          </cell>
          <cell r="DC3003">
            <v>0</v>
          </cell>
          <cell r="DD3003">
            <v>0</v>
          </cell>
          <cell r="DE3003">
            <v>0.41652754590984975</v>
          </cell>
          <cell r="DF3003">
            <v>0.46253900074729765</v>
          </cell>
          <cell r="DH3003">
            <v>0.25874125874125875</v>
          </cell>
          <cell r="EA3003">
            <v>0.65178571428571419</v>
          </cell>
        </row>
        <row r="3004">
          <cell r="D3004" t="str">
            <v>m8</v>
          </cell>
          <cell r="E3004" t="str">
            <v>Mercer &amp; Johnson 2008 CMP</v>
          </cell>
          <cell r="F3004" t="str">
            <v>CNM-54</v>
          </cell>
          <cell r="J3004">
            <v>1175</v>
          </cell>
          <cell r="K3004">
            <v>1448</v>
          </cell>
          <cell r="L3004">
            <v>6.9060773480662982</v>
          </cell>
          <cell r="M3004">
            <v>2</v>
          </cell>
          <cell r="O3004">
            <v>0.23146488224308892</v>
          </cell>
          <cell r="P3004">
            <v>0.73269283856788781</v>
          </cell>
          <cell r="Q3004">
            <v>0.11349439851703096</v>
          </cell>
          <cell r="R3004">
            <v>44.039185952337675</v>
          </cell>
          <cell r="T3004">
            <v>48.04</v>
          </cell>
          <cell r="U3004">
            <v>10.4</v>
          </cell>
          <cell r="V3004">
            <v>2.6167527767237697</v>
          </cell>
          <cell r="W3004">
            <v>5.079262762264996</v>
          </cell>
          <cell r="X3004">
            <v>7.99</v>
          </cell>
          <cell r="Y3004">
            <v>0.64</v>
          </cell>
          <cell r="AB3004">
            <v>12.29</v>
          </cell>
          <cell r="AC3004">
            <v>0.14000000000000001</v>
          </cell>
          <cell r="AD3004">
            <v>18.36</v>
          </cell>
          <cell r="AF3004">
            <v>1.59</v>
          </cell>
          <cell r="AJ3004">
            <v>99.156015538988768</v>
          </cell>
          <cell r="AK3004">
            <v>1.7685351177569111</v>
          </cell>
          <cell r="AL3004">
            <v>0.45136886547135979</v>
          </cell>
          <cell r="AM3004">
            <v>0.23146488224308892</v>
          </cell>
          <cell r="AN3004">
            <v>0.21990398322827087</v>
          </cell>
          <cell r="AO3004">
            <v>8.9616736140765596E-2</v>
          </cell>
          <cell r="AP3004">
            <v>0.15638201375735405</v>
          </cell>
          <cell r="AQ3004">
            <v>0.24599874989811965</v>
          </cell>
          <cell r="AR3004">
            <v>1.7719280695542666E-2</v>
          </cell>
          <cell r="AS3004">
            <v>0</v>
          </cell>
          <cell r="AT3004">
            <v>0.67428617094039578</v>
          </cell>
          <cell r="AU3004">
            <v>4.365658343766305E-3</v>
          </cell>
          <cell r="AV3004">
            <v>0.7242317583768737</v>
          </cell>
          <cell r="AW3004">
            <v>0.11349439851703096</v>
          </cell>
          <cell r="AX3004">
            <v>0</v>
          </cell>
          <cell r="AY3004">
            <v>44.039185952337675</v>
          </cell>
          <cell r="AZ3004">
            <v>41.002087693151438</v>
          </cell>
          <cell r="BA3004">
            <v>9.509299342100018</v>
          </cell>
          <cell r="BB3004">
            <v>48.781219268420898</v>
          </cell>
          <cell r="BC3004">
            <v>39.255662975149654</v>
          </cell>
          <cell r="BD3004">
            <v>11.963117756429462</v>
          </cell>
          <cell r="BE3004">
            <v>0.73269283856788781</v>
          </cell>
          <cell r="BH3004" t="str">
            <v>graphite</v>
          </cell>
          <cell r="BO3004">
            <v>5.88</v>
          </cell>
          <cell r="BP3004">
            <v>50.09</v>
          </cell>
          <cell r="BQ3004">
            <v>1.1599999999999999</v>
          </cell>
          <cell r="BR3004">
            <v>18.18</v>
          </cell>
          <cell r="BS3004">
            <v>7.41</v>
          </cell>
          <cell r="BT3004">
            <v>0.12</v>
          </cell>
          <cell r="BU3004">
            <v>4.5199999999999996</v>
          </cell>
          <cell r="BV3004">
            <v>7.46</v>
          </cell>
          <cell r="BW3004">
            <v>4.09</v>
          </cell>
          <cell r="BX3004">
            <v>0.73</v>
          </cell>
          <cell r="BY3004">
            <v>0.28000000000000003</v>
          </cell>
          <cell r="CR3004">
            <v>94.04</v>
          </cell>
          <cell r="CT3004">
            <v>53.264568268821776</v>
          </cell>
          <cell r="CU3004">
            <v>1.2335176520629518</v>
          </cell>
          <cell r="CV3004">
            <v>19.332199064227989</v>
          </cell>
          <cell r="CW3004">
            <v>7.879625691195236</v>
          </cell>
          <cell r="CX3004">
            <v>0.12760527435133986</v>
          </cell>
          <cell r="CY3004">
            <v>4.8064653339004675</v>
          </cell>
          <cell r="CZ3004">
            <v>7.9327945555082939</v>
          </cell>
          <cell r="DA3004">
            <v>4.3492131008081669</v>
          </cell>
          <cell r="DB3004">
            <v>0.77626541897065071</v>
          </cell>
          <cell r="DC3004">
            <v>0.29774564015312638</v>
          </cell>
          <cell r="DD3004">
            <v>0</v>
          </cell>
          <cell r="DE3004">
            <v>0.37887678122380553</v>
          </cell>
          <cell r="DF3004">
            <v>0.46282626564434287</v>
          </cell>
          <cell r="DH3004">
            <v>0.38875305623471884</v>
          </cell>
          <cell r="DK3004">
            <v>0.26666666666666666</v>
          </cell>
          <cell r="DQ3004">
            <v>0.11</v>
          </cell>
          <cell r="DR3004">
            <v>0.10116731517509728</v>
          </cell>
          <cell r="DU3004">
            <v>9.9374865272688087E-2</v>
          </cell>
          <cell r="DW3004">
            <v>0.4178082191780822</v>
          </cell>
          <cell r="DX3004">
            <v>0.54761904761904756</v>
          </cell>
          <cell r="DY3004">
            <v>0.20337995337995338</v>
          </cell>
          <cell r="EA3004">
            <v>0.51552095072226212</v>
          </cell>
          <cell r="EE3004">
            <v>0.81818181818181823</v>
          </cell>
          <cell r="EF3004">
            <v>0.59285714285714286</v>
          </cell>
          <cell r="EH3004">
            <v>0.8</v>
          </cell>
          <cell r="EJ3004">
            <v>1.1818181818181817</v>
          </cell>
          <cell r="EM3004">
            <v>4.6363636363636367</v>
          </cell>
        </row>
        <row r="3005">
          <cell r="D3005" t="str">
            <v>m8</v>
          </cell>
          <cell r="E3005" t="str">
            <v>Mercer &amp; Johnson 2008 CMP</v>
          </cell>
          <cell r="F3005" t="str">
            <v>CNM-42</v>
          </cell>
          <cell r="J3005">
            <v>1075</v>
          </cell>
          <cell r="K3005">
            <v>1348</v>
          </cell>
          <cell r="L3005">
            <v>7.4183976261127595</v>
          </cell>
          <cell r="M3005">
            <v>0.5</v>
          </cell>
          <cell r="O3005">
            <v>0.26403010975193242</v>
          </cell>
          <cell r="P3005">
            <v>0.74092683844120966</v>
          </cell>
          <cell r="Q3005">
            <v>3.8118764748666621E-2</v>
          </cell>
          <cell r="R3005">
            <v>44.253570560998014</v>
          </cell>
          <cell r="T3005">
            <v>46.8</v>
          </cell>
          <cell r="U3005">
            <v>7.83</v>
          </cell>
          <cell r="V3005">
            <v>4.4636244102257949</v>
          </cell>
          <cell r="W3005">
            <v>3.6149005447988931</v>
          </cell>
          <cell r="X3005">
            <v>8.58</v>
          </cell>
          <cell r="Y3005">
            <v>1.25</v>
          </cell>
          <cell r="AB3005">
            <v>13.77</v>
          </cell>
          <cell r="AC3005">
            <v>0.18</v>
          </cell>
          <cell r="AD3005">
            <v>20.52</v>
          </cell>
          <cell r="AF3005">
            <v>0.53</v>
          </cell>
          <cell r="AJ3005">
            <v>98.958524955024686</v>
          </cell>
          <cell r="AK3005">
            <v>1.7359698902480676</v>
          </cell>
          <cell r="AL3005">
            <v>0.34240939132127335</v>
          </cell>
          <cell r="AM3005">
            <v>0.26403010975193242</v>
          </cell>
          <cell r="AN3005">
            <v>7.8379281569340931E-2</v>
          </cell>
          <cell r="AO3005">
            <v>0.15402801511429942</v>
          </cell>
          <cell r="AP3005">
            <v>0.11214195420953971</v>
          </cell>
          <cell r="AQ3005">
            <v>0.26616996932383913</v>
          </cell>
          <cell r="AR3005">
            <v>3.4870788908480145E-2</v>
          </cell>
          <cell r="AS3005">
            <v>0</v>
          </cell>
          <cell r="AT3005">
            <v>0.76122309494553086</v>
          </cell>
          <cell r="AU3005">
            <v>5.6556152927179195E-3</v>
          </cell>
          <cell r="AV3005">
            <v>0.81558248521142396</v>
          </cell>
          <cell r="AW3005">
            <v>3.8118764748666621E-2</v>
          </cell>
          <cell r="AX3005">
            <v>0</v>
          </cell>
          <cell r="AY3005">
            <v>44.253570560998014</v>
          </cell>
          <cell r="AZ3005">
            <v>41.304025718625731</v>
          </cell>
          <cell r="BA3005">
            <v>6.08483136095498</v>
          </cell>
          <cell r="BB3005">
            <v>50.945225418750404</v>
          </cell>
          <cell r="BC3005">
            <v>41.098931513709992</v>
          </cell>
          <cell r="BD3005">
            <v>7.9558430675396155</v>
          </cell>
          <cell r="BE3005">
            <v>0.74092683844120966</v>
          </cell>
          <cell r="BH3005" t="str">
            <v>graphite</v>
          </cell>
          <cell r="BO3005">
            <v>3.92</v>
          </cell>
          <cell r="BP3005">
            <v>51.83</v>
          </cell>
          <cell r="BQ3005">
            <v>1.07</v>
          </cell>
          <cell r="BR3005">
            <v>18.39</v>
          </cell>
          <cell r="BS3005">
            <v>6.54</v>
          </cell>
          <cell r="BT3005">
            <v>0.11</v>
          </cell>
          <cell r="BU3005">
            <v>5.22</v>
          </cell>
          <cell r="BV3005">
            <v>8.0299999999999994</v>
          </cell>
          <cell r="BW3005">
            <v>3.88</v>
          </cell>
          <cell r="BX3005">
            <v>0.68</v>
          </cell>
          <cell r="BY3005">
            <v>0.34</v>
          </cell>
          <cell r="CR3005">
            <v>96.09</v>
          </cell>
          <cell r="CT3005">
            <v>53.93901550629618</v>
          </cell>
          <cell r="CU3005">
            <v>1.113539390155063</v>
          </cell>
          <cell r="CV3005">
            <v>19.138307836403371</v>
          </cell>
          <cell r="CW3005">
            <v>6.8061192631907588</v>
          </cell>
          <cell r="CX3005">
            <v>0.11447601207201583</v>
          </cell>
          <cell r="CY3005">
            <v>5.4324071183265685</v>
          </cell>
          <cell r="CZ3005">
            <v>8.356748881257154</v>
          </cell>
          <cell r="DA3005">
            <v>4.0378811530856487</v>
          </cell>
          <cell r="DB3005">
            <v>0.70766989280882509</v>
          </cell>
          <cell r="DC3005">
            <v>0.35383494640441254</v>
          </cell>
          <cell r="DD3005">
            <v>0</v>
          </cell>
          <cell r="DE3005">
            <v>0.44387755102040816</v>
          </cell>
          <cell r="DF3005">
            <v>0.46220191553514017</v>
          </cell>
          <cell r="DH3005">
            <v>0.13659793814432991</v>
          </cell>
          <cell r="DK3005">
            <v>0.1111111111111111</v>
          </cell>
          <cell r="DQ3005">
            <v>0.1</v>
          </cell>
          <cell r="DR3005">
            <v>0.16129032258064516</v>
          </cell>
          <cell r="DU3005">
            <v>0.14104019986372929</v>
          </cell>
          <cell r="DW3005">
            <v>0.29285714285714282</v>
          </cell>
          <cell r="DX3005">
            <v>0.58974358974358976</v>
          </cell>
          <cell r="DY3005">
            <v>0.51284796573875802</v>
          </cell>
          <cell r="EA3005">
            <v>1.1070354780517138</v>
          </cell>
          <cell r="EE3005">
            <v>0.51351351351351349</v>
          </cell>
          <cell r="EF3005">
            <v>1.5947712418300652</v>
          </cell>
          <cell r="EH3005">
            <v>0.57894736842105265</v>
          </cell>
          <cell r="EJ3005">
            <v>0.6875</v>
          </cell>
          <cell r="EM3005">
            <v>34</v>
          </cell>
        </row>
        <row r="3006">
          <cell r="D3006" t="str">
            <v>m8</v>
          </cell>
          <cell r="E3006" t="str">
            <v>Mercer &amp; Johnson 2008 CMP</v>
          </cell>
          <cell r="F3006" t="str">
            <v>CNM-39</v>
          </cell>
          <cell r="J3006">
            <v>1140</v>
          </cell>
          <cell r="K3006">
            <v>1413</v>
          </cell>
          <cell r="L3006">
            <v>7.0771408351026182</v>
          </cell>
          <cell r="M3006">
            <v>1.5</v>
          </cell>
          <cell r="O3006">
            <v>0.22907536196479317</v>
          </cell>
          <cell r="P3006">
            <v>0.72223319849844536</v>
          </cell>
          <cell r="Q3006">
            <v>9.2474265600580058E-2</v>
          </cell>
          <cell r="R3006">
            <v>44.607854020521856</v>
          </cell>
          <cell r="T3006">
            <v>47.9</v>
          </cell>
          <cell r="U3006">
            <v>11.65</v>
          </cell>
          <cell r="V3006">
            <v>0</v>
          </cell>
          <cell r="W3006">
            <v>7.95</v>
          </cell>
          <cell r="X3006">
            <v>7.95</v>
          </cell>
          <cell r="Y3006">
            <v>1.02</v>
          </cell>
          <cell r="AB3006">
            <v>11.6</v>
          </cell>
          <cell r="AC3006">
            <v>0.09</v>
          </cell>
          <cell r="AD3006">
            <v>17.989999999999998</v>
          </cell>
          <cell r="AF3006">
            <v>1.29</v>
          </cell>
          <cell r="AJ3006">
            <v>99.49</v>
          </cell>
          <cell r="AK3006">
            <v>1.7709246380352068</v>
          </cell>
          <cell r="AL3006">
            <v>0.50778288938623672</v>
          </cell>
          <cell r="AM3006">
            <v>0.22907536196479317</v>
          </cell>
          <cell r="AN3006">
            <v>0.27870752742144356</v>
          </cell>
          <cell r="AO3006">
            <v>0</v>
          </cell>
          <cell r="AP3006">
            <v>0.24581429036115549</v>
          </cell>
          <cell r="AQ3006">
            <v>0.24581429036115549</v>
          </cell>
          <cell r="AR3006">
            <v>2.8360910096264982E-2</v>
          </cell>
          <cell r="AS3006">
            <v>0</v>
          </cell>
          <cell r="AT3006">
            <v>0.63915212402792942</v>
          </cell>
          <cell r="AU3006">
            <v>2.8185003690254879E-3</v>
          </cell>
          <cell r="AV3006">
            <v>0.71267238212360107</v>
          </cell>
          <cell r="AW3006">
            <v>9.2474265600580058E-2</v>
          </cell>
          <cell r="AX3006">
            <v>0</v>
          </cell>
          <cell r="AY3006">
            <v>44.607854020521856</v>
          </cell>
          <cell r="AZ3006">
            <v>40.006046762451312</v>
          </cell>
          <cell r="BA3006">
            <v>15.386099217026844</v>
          </cell>
          <cell r="BB3006">
            <v>46.148616831294831</v>
          </cell>
          <cell r="BC3006">
            <v>35.773050365117385</v>
          </cell>
          <cell r="BD3006">
            <v>18.078332803587774</v>
          </cell>
          <cell r="BE3006">
            <v>0.72223319849844536</v>
          </cell>
          <cell r="BH3006" t="str">
            <v>graphite</v>
          </cell>
          <cell r="BO3006">
            <v>4.57</v>
          </cell>
          <cell r="BP3006">
            <v>54</v>
          </cell>
          <cell r="BQ3006">
            <v>1.1599999999999999</v>
          </cell>
          <cell r="BR3006">
            <v>18.899999999999999</v>
          </cell>
          <cell r="BS3006">
            <v>6.22</v>
          </cell>
          <cell r="BU3006">
            <v>3.51</v>
          </cell>
          <cell r="BV3006">
            <v>7.87</v>
          </cell>
          <cell r="BW3006">
            <v>3.12</v>
          </cell>
          <cell r="BX3006">
            <v>0.57999999999999996</v>
          </cell>
          <cell r="CR3006">
            <v>95.36</v>
          </cell>
          <cell r="CT3006">
            <v>56.627516778523493</v>
          </cell>
          <cell r="CU3006">
            <v>1.2164429530201342</v>
          </cell>
          <cell r="CV3006">
            <v>19.81963087248322</v>
          </cell>
          <cell r="CW3006">
            <v>6.5226510067114098</v>
          </cell>
          <cell r="CX3006">
            <v>0</v>
          </cell>
          <cell r="CY3006">
            <v>3.6807885906040267</v>
          </cell>
          <cell r="CZ3006">
            <v>8.2529362416107386</v>
          </cell>
          <cell r="DA3006">
            <v>3.2718120805369129</v>
          </cell>
          <cell r="DB3006">
            <v>0.60822147651006708</v>
          </cell>
          <cell r="DC3006">
            <v>0</v>
          </cell>
          <cell r="DD3006">
            <v>0</v>
          </cell>
          <cell r="DE3006">
            <v>0.3607399794450154</v>
          </cell>
          <cell r="DF3006">
            <v>0.33728632006819781</v>
          </cell>
          <cell r="DH3006">
            <v>0.41346153846153844</v>
          </cell>
          <cell r="EA3006">
            <v>0.8793103448275863</v>
          </cell>
        </row>
        <row r="3007">
          <cell r="D3007" t="str">
            <v>m8</v>
          </cell>
          <cell r="E3007" t="str">
            <v>Mercer &amp; Johnson 2008 CMP</v>
          </cell>
          <cell r="F3007" t="str">
            <v>CNM-76 e</v>
          </cell>
          <cell r="J3007">
            <v>1050</v>
          </cell>
          <cell r="K3007">
            <v>1323</v>
          </cell>
          <cell r="L3007">
            <v>7.5585789871504154</v>
          </cell>
          <cell r="M3007">
            <v>2</v>
          </cell>
          <cell r="O3007">
            <v>0.14500153843843733</v>
          </cell>
          <cell r="P3007">
            <v>0.76699594358902567</v>
          </cell>
          <cell r="Q3007">
            <v>5.0807523954782045E-2</v>
          </cell>
          <cell r="R3007">
            <v>45.527726231079868</v>
          </cell>
          <cell r="T3007">
            <v>50.97</v>
          </cell>
          <cell r="U3007">
            <v>4.75</v>
          </cell>
          <cell r="V3007">
            <v>3.0765872671241468</v>
          </cell>
          <cell r="W3007">
            <v>4.3677672223313166</v>
          </cell>
          <cell r="X3007">
            <v>7.79</v>
          </cell>
          <cell r="Y3007">
            <v>0.6</v>
          </cell>
          <cell r="AB3007">
            <v>14.39</v>
          </cell>
          <cell r="AC3007">
            <v>0.19</v>
          </cell>
          <cell r="AD3007">
            <v>21.81</v>
          </cell>
          <cell r="AF3007">
            <v>0.72</v>
          </cell>
          <cell r="AJ3007">
            <v>100.87435448945546</v>
          </cell>
          <cell r="AK3007">
            <v>1.8549984615615627</v>
          </cell>
          <cell r="AL3007">
            <v>0.20380277834163318</v>
          </cell>
          <cell r="AM3007">
            <v>0.14500153843843733</v>
          </cell>
          <cell r="AN3007">
            <v>5.8801239903195857E-2</v>
          </cell>
          <cell r="AO3007">
            <v>0.10416310044407773</v>
          </cell>
          <cell r="AP3007">
            <v>0.13294249849537657</v>
          </cell>
          <cell r="AQ3007">
            <v>0.23710559893945429</v>
          </cell>
          <cell r="AR3007">
            <v>1.6422361022972991E-2</v>
          </cell>
          <cell r="AS3007">
            <v>0</v>
          </cell>
          <cell r="AT3007">
            <v>0.78049728142090169</v>
          </cell>
          <cell r="AU3007">
            <v>5.8572470324629502E-3</v>
          </cell>
          <cell r="AV3007">
            <v>0.85050874772622964</v>
          </cell>
          <cell r="AW3007">
            <v>5.0807523954782045E-2</v>
          </cell>
          <cell r="AX3007">
            <v>0</v>
          </cell>
          <cell r="AY3007">
            <v>45.527726231079868</v>
          </cell>
          <cell r="AZ3007">
            <v>41.780013018832634</v>
          </cell>
          <cell r="BA3007">
            <v>7.1164108448670698</v>
          </cell>
          <cell r="BB3007">
            <v>50.742997271425352</v>
          </cell>
          <cell r="BC3007">
            <v>40.248685768473116</v>
          </cell>
          <cell r="BD3007">
            <v>9.0083169601015332</v>
          </cell>
          <cell r="BE3007">
            <v>0.76699594358902567</v>
          </cell>
          <cell r="BH3007" t="str">
            <v>graphite</v>
          </cell>
          <cell r="BO3007">
            <v>11.84</v>
          </cell>
          <cell r="BP3007">
            <v>47.67</v>
          </cell>
          <cell r="BQ3007">
            <v>0.91</v>
          </cell>
          <cell r="BR3007">
            <v>17.04</v>
          </cell>
          <cell r="BS3007">
            <v>6.57</v>
          </cell>
          <cell r="BT3007">
            <v>0.11</v>
          </cell>
          <cell r="BU3007">
            <v>4.45</v>
          </cell>
          <cell r="BV3007">
            <v>8.31</v>
          </cell>
          <cell r="BW3007">
            <v>2.38</v>
          </cell>
          <cell r="BX3007">
            <v>0.5</v>
          </cell>
          <cell r="BY3007">
            <v>0.21</v>
          </cell>
          <cell r="CR3007">
            <v>88.15</v>
          </cell>
          <cell r="CT3007">
            <v>54.078275666477595</v>
          </cell>
          <cell r="CU3007">
            <v>1.0323312535450935</v>
          </cell>
          <cell r="CV3007">
            <v>19.330686330119114</v>
          </cell>
          <cell r="CW3007">
            <v>7.4532047646057853</v>
          </cell>
          <cell r="CX3007">
            <v>0.12478729438457176</v>
          </cell>
          <cell r="CY3007">
            <v>5.0482132728304023</v>
          </cell>
          <cell r="CZ3007">
            <v>9.4271128757799207</v>
          </cell>
          <cell r="DA3007">
            <v>2.6999432785025523</v>
          </cell>
          <cell r="DB3007">
            <v>0.56721497447532609</v>
          </cell>
          <cell r="DC3007">
            <v>0.23823028927963696</v>
          </cell>
          <cell r="DD3007">
            <v>0</v>
          </cell>
          <cell r="DE3007">
            <v>0.40381125226860254</v>
          </cell>
          <cell r="DF3007">
            <v>0.44640000534446261</v>
          </cell>
          <cell r="DH3007">
            <v>0.30252100840336132</v>
          </cell>
          <cell r="EA3007">
            <v>0.65934065934065933</v>
          </cell>
        </row>
        <row r="3008">
          <cell r="D3008" t="str">
            <v>m8</v>
          </cell>
          <cell r="E3008" t="str">
            <v>Mercer &amp; Johnson 2008 CMP</v>
          </cell>
          <cell r="F3008" t="str">
            <v>CNM-77 e</v>
          </cell>
          <cell r="J3008">
            <v>1050</v>
          </cell>
          <cell r="K3008">
            <v>1323</v>
          </cell>
          <cell r="L3008">
            <v>7.5585789871504154</v>
          </cell>
          <cell r="M3008">
            <v>1.5</v>
          </cell>
          <cell r="O3008">
            <v>0.12852512392614779</v>
          </cell>
          <cell r="P3008">
            <v>0.80540298172850577</v>
          </cell>
          <cell r="Q3008">
            <v>3.9087013989368272E-2</v>
          </cell>
          <cell r="R3008">
            <v>45.580397522130731</v>
          </cell>
          <cell r="T3008">
            <v>51.06</v>
          </cell>
          <cell r="U3008">
            <v>4.33</v>
          </cell>
          <cell r="V3008">
            <v>2.4540222209792368</v>
          </cell>
          <cell r="W3008">
            <v>3.7802756162633626</v>
          </cell>
          <cell r="X3008">
            <v>6.51</v>
          </cell>
          <cell r="Y3008">
            <v>0.46</v>
          </cell>
          <cell r="AB3008">
            <v>15.12</v>
          </cell>
          <cell r="AC3008">
            <v>0.17</v>
          </cell>
          <cell r="AD3008">
            <v>21.87</v>
          </cell>
          <cell r="AF3008">
            <v>0.55000000000000004</v>
          </cell>
          <cell r="AJ3008">
            <v>99.794297837242596</v>
          </cell>
          <cell r="AK3008">
            <v>1.8714748760738522</v>
          </cell>
          <cell r="AL3008">
            <v>0.18710209809184497</v>
          </cell>
          <cell r="AM3008">
            <v>0.12852512392614779</v>
          </cell>
          <cell r="AN3008">
            <v>5.8576974165697182E-2</v>
          </cell>
          <cell r="AO3008">
            <v>8.3675327625094553E-2</v>
          </cell>
          <cell r="AP3008">
            <v>0.11587829254431831</v>
          </cell>
          <cell r="AQ3008">
            <v>0.19955362016941286</v>
          </cell>
          <cell r="AR3008">
            <v>1.2679918062361486E-2</v>
          </cell>
          <cell r="AS3008">
            <v>0</v>
          </cell>
          <cell r="AT3008">
            <v>0.82591748900762174</v>
          </cell>
          <cell r="AU3008">
            <v>5.2779239970414697E-3</v>
          </cell>
          <cell r="AV3008">
            <v>0.85890706060849686</v>
          </cell>
          <cell r="AW3008">
            <v>3.9087013989368272E-2</v>
          </cell>
          <cell r="AX3008">
            <v>0</v>
          </cell>
          <cell r="AY3008">
            <v>45.580397522130731</v>
          </cell>
          <cell r="AZ3008">
            <v>43.829710100155886</v>
          </cell>
          <cell r="BA3008">
            <v>6.1494181158714483</v>
          </cell>
          <cell r="BB3008">
            <v>50.393910946436485</v>
          </cell>
          <cell r="BC3008">
            <v>41.884326034303967</v>
          </cell>
          <cell r="BD3008">
            <v>7.7217630192595674</v>
          </cell>
          <cell r="BE3008">
            <v>0.80540298172850577</v>
          </cell>
          <cell r="BH3008" t="str">
            <v>graphite</v>
          </cell>
          <cell r="BO3008">
            <v>9.91</v>
          </cell>
          <cell r="BP3008">
            <v>48.32</v>
          </cell>
          <cell r="BQ3008">
            <v>0.88</v>
          </cell>
          <cell r="BR3008">
            <v>17.010000000000002</v>
          </cell>
          <cell r="BS3008">
            <v>6.98</v>
          </cell>
          <cell r="BT3008">
            <v>0.1</v>
          </cell>
          <cell r="BU3008">
            <v>5.04</v>
          </cell>
          <cell r="BV3008">
            <v>8.6999999999999993</v>
          </cell>
          <cell r="BW3008">
            <v>2.36</v>
          </cell>
          <cell r="BX3008">
            <v>0.5</v>
          </cell>
          <cell r="BY3008">
            <v>0.2</v>
          </cell>
          <cell r="CR3008">
            <v>90.09</v>
          </cell>
          <cell r="CT3008">
            <v>53.635253635253633</v>
          </cell>
          <cell r="CU3008">
            <v>0.97680097680097677</v>
          </cell>
          <cell r="CV3008">
            <v>18.881118881118883</v>
          </cell>
          <cell r="CW3008">
            <v>7.7478077478077481</v>
          </cell>
          <cell r="CX3008">
            <v>0.11100011100011099</v>
          </cell>
          <cell r="CY3008">
            <v>5.5944055944055942</v>
          </cell>
          <cell r="CZ3008">
            <v>9.657009657009656</v>
          </cell>
          <cell r="DA3008">
            <v>2.6196026196026194</v>
          </cell>
          <cell r="DB3008">
            <v>0.55500055500055501</v>
          </cell>
          <cell r="DC3008">
            <v>0.22200022200022199</v>
          </cell>
          <cell r="DD3008">
            <v>0</v>
          </cell>
          <cell r="DE3008">
            <v>0.41930116472545753</v>
          </cell>
          <cell r="DF3008">
            <v>0.48857050331422258</v>
          </cell>
          <cell r="DH3008">
            <v>0.23305084745762714</v>
          </cell>
          <cell r="EA3008">
            <v>0.52272727272727271</v>
          </cell>
        </row>
        <row r="3009">
          <cell r="D3009" t="str">
            <v>m8</v>
          </cell>
          <cell r="E3009" t="str">
            <v>Mercer &amp; Johnson 2008 CMP</v>
          </cell>
          <cell r="F3009" t="str">
            <v>CNM-69</v>
          </cell>
          <cell r="J3009">
            <v>1100</v>
          </cell>
          <cell r="K3009">
            <v>1373</v>
          </cell>
          <cell r="L3009">
            <v>7.2833211944646763</v>
          </cell>
          <cell r="M3009">
            <v>2</v>
          </cell>
          <cell r="O3009">
            <v>0.17217101434274995</v>
          </cell>
          <cell r="P3009">
            <v>0.79539628749504265</v>
          </cell>
          <cell r="Q3009">
            <v>5.7482897993287978E-2</v>
          </cell>
          <cell r="R3009">
            <v>45.686007926307639</v>
          </cell>
          <cell r="T3009">
            <v>49.94</v>
          </cell>
          <cell r="U3009">
            <v>6.27</v>
          </cell>
          <cell r="V3009">
            <v>2.806509830290191</v>
          </cell>
          <cell r="W3009">
            <v>3.4881870630809888</v>
          </cell>
          <cell r="X3009">
            <v>6.61</v>
          </cell>
          <cell r="Y3009">
            <v>0.56999999999999995</v>
          </cell>
          <cell r="Z3009">
            <v>0.15</v>
          </cell>
          <cell r="AB3009">
            <v>14.42</v>
          </cell>
          <cell r="AC3009">
            <v>0.11</v>
          </cell>
          <cell r="AD3009">
            <v>21.21</v>
          </cell>
          <cell r="AF3009">
            <v>0.81</v>
          </cell>
          <cell r="AJ3009">
            <v>99.774696893371171</v>
          </cell>
          <cell r="AK3009">
            <v>1.82782898565725</v>
          </cell>
          <cell r="AL3009">
            <v>0.27054663292669429</v>
          </cell>
          <cell r="AM3009">
            <v>0.17217101434274995</v>
          </cell>
          <cell r="AN3009">
            <v>9.8375618583944335E-2</v>
          </cell>
          <cell r="AO3009">
            <v>9.5558501252211769E-2</v>
          </cell>
          <cell r="AP3009">
            <v>0.10677319063336979</v>
          </cell>
          <cell r="AQ3009">
            <v>0.20233169188558156</v>
          </cell>
          <cell r="AR3009">
            <v>1.5689796200106503E-2</v>
          </cell>
          <cell r="AS3009">
            <v>4.3402000996700905E-3</v>
          </cell>
          <cell r="AT3009">
            <v>0.78656381449815127</v>
          </cell>
          <cell r="AU3009">
            <v>3.4102854105207783E-3</v>
          </cell>
          <cell r="AV3009">
            <v>0.8318056953287376</v>
          </cell>
          <cell r="AW3009">
            <v>5.7482897993287978E-2</v>
          </cell>
          <cell r="AX3009">
            <v>0</v>
          </cell>
          <cell r="AY3009">
            <v>45.686007926307639</v>
          </cell>
          <cell r="AZ3009">
            <v>43.201147654450075</v>
          </cell>
          <cell r="BA3009">
            <v>5.8643994156176582</v>
          </cell>
          <cell r="BB3009">
            <v>50.939480544839014</v>
          </cell>
          <cell r="BC3009">
            <v>41.634136625151172</v>
          </cell>
          <cell r="BD3009">
            <v>7.4263828300098256</v>
          </cell>
          <cell r="BE3009">
            <v>0.79539628749504265</v>
          </cell>
          <cell r="BH3009" t="str">
            <v>graphite</v>
          </cell>
          <cell r="BO3009">
            <v>11.87</v>
          </cell>
          <cell r="BP3009">
            <v>46.55</v>
          </cell>
          <cell r="BQ3009">
            <v>0.89</v>
          </cell>
          <cell r="BR3009">
            <v>16.64</v>
          </cell>
          <cell r="BS3009">
            <v>6.79</v>
          </cell>
          <cell r="BT3009">
            <v>0.13</v>
          </cell>
          <cell r="BU3009">
            <v>5.6</v>
          </cell>
          <cell r="BV3009">
            <v>8.2100000000000009</v>
          </cell>
          <cell r="BW3009">
            <v>2.6</v>
          </cell>
          <cell r="BX3009">
            <v>0.52</v>
          </cell>
          <cell r="BY3009">
            <v>0.2</v>
          </cell>
          <cell r="CR3009">
            <v>88.13</v>
          </cell>
          <cell r="CT3009">
            <v>52.819698173153299</v>
          </cell>
          <cell r="CU3009">
            <v>1.0098717803245205</v>
          </cell>
          <cell r="CV3009">
            <v>18.881198229887666</v>
          </cell>
          <cell r="CW3009">
            <v>7.7045274027005561</v>
          </cell>
          <cell r="CX3009">
            <v>0.14750936117099739</v>
          </cell>
          <cell r="CY3009">
            <v>6.3542494042891189</v>
          </cell>
          <cell r="CZ3009">
            <v>9.3157835016452974</v>
          </cell>
          <cell r="DA3009">
            <v>2.950187223419948</v>
          </cell>
          <cell r="DB3009">
            <v>0.59003744468398955</v>
          </cell>
          <cell r="DC3009">
            <v>0.22693747872461137</v>
          </cell>
          <cell r="DD3009">
            <v>0</v>
          </cell>
          <cell r="DE3009">
            <v>0.4519774011299435</v>
          </cell>
          <cell r="DF3009">
            <v>0.52455582330744976</v>
          </cell>
          <cell r="DH3009">
            <v>0.31153846153846154</v>
          </cell>
          <cell r="EA3009">
            <v>0.64044943820224709</v>
          </cell>
        </row>
        <row r="3010">
          <cell r="D3010" t="str">
            <v>m8</v>
          </cell>
          <cell r="E3010" t="str">
            <v>Mercer &amp; Johnson 2008 CMP</v>
          </cell>
          <cell r="F3010" t="str">
            <v>CNM-53</v>
          </cell>
          <cell r="J3010">
            <v>1050</v>
          </cell>
          <cell r="K3010">
            <v>1323</v>
          </cell>
          <cell r="L3010">
            <v>7.5585789871504154</v>
          </cell>
          <cell r="M3010">
            <v>0.5</v>
          </cell>
          <cell r="O3010">
            <v>0.3169474174726794</v>
          </cell>
          <cell r="P3010">
            <v>0.71912232162933043</v>
          </cell>
          <cell r="Q3010">
            <v>4.0430944855441443E-2</v>
          </cell>
          <cell r="R3010">
            <v>45.701085683781557</v>
          </cell>
          <cell r="T3010">
            <v>45.2</v>
          </cell>
          <cell r="U3010">
            <v>8.61</v>
          </cell>
          <cell r="V3010">
            <v>6.3566315727261848</v>
          </cell>
          <cell r="W3010">
            <v>2.0192196076460682</v>
          </cell>
          <cell r="X3010">
            <v>9.09</v>
          </cell>
          <cell r="Y3010">
            <v>1.36</v>
          </cell>
          <cell r="AB3010">
            <v>13.06</v>
          </cell>
          <cell r="AC3010">
            <v>0.14000000000000001</v>
          </cell>
          <cell r="AD3010">
            <v>21.26</v>
          </cell>
          <cell r="AF3010">
            <v>0.56000000000000005</v>
          </cell>
          <cell r="AJ3010">
            <v>98.565851180372263</v>
          </cell>
          <cell r="AK3010">
            <v>1.6830525825273206</v>
          </cell>
          <cell r="AL3010">
            <v>0.37796359544301361</v>
          </cell>
          <cell r="AM3010">
            <v>0.3169474174726794</v>
          </cell>
          <cell r="AN3010">
            <v>6.1016177970334207E-2</v>
          </cell>
          <cell r="AO3010">
            <v>0.22019225049669444</v>
          </cell>
          <cell r="AP3010">
            <v>6.2880825733950263E-2</v>
          </cell>
          <cell r="AQ3010">
            <v>0.2830730762306447</v>
          </cell>
          <cell r="AR3010">
            <v>3.8084966930546679E-2</v>
          </cell>
          <cell r="AS3010">
            <v>0</v>
          </cell>
          <cell r="AT3010">
            <v>0.72474313000087309</v>
          </cell>
          <cell r="AU3010">
            <v>4.4156872427931551E-3</v>
          </cell>
          <cell r="AV3010">
            <v>0.84823601676936644</v>
          </cell>
          <cell r="AW3010">
            <v>4.0430944855441443E-2</v>
          </cell>
          <cell r="AX3010">
            <v>0</v>
          </cell>
          <cell r="AY3010">
            <v>45.701085683781557</v>
          </cell>
          <cell r="AZ3010">
            <v>39.04756132503109</v>
          </cell>
          <cell r="BA3010">
            <v>3.3878801983429057</v>
          </cell>
          <cell r="BB3010">
            <v>54.863833953025555</v>
          </cell>
          <cell r="BC3010">
            <v>40.516929838099294</v>
          </cell>
          <cell r="BD3010">
            <v>4.6192362088751553</v>
          </cell>
          <cell r="BE3010">
            <v>0.71912232162933043</v>
          </cell>
          <cell r="BH3010" t="str">
            <v>graphite</v>
          </cell>
          <cell r="BO3010">
            <v>5.57</v>
          </cell>
          <cell r="BP3010">
            <v>51.27</v>
          </cell>
          <cell r="BQ3010">
            <v>1.1599999999999999</v>
          </cell>
          <cell r="BR3010">
            <v>18.47</v>
          </cell>
          <cell r="BS3010">
            <v>5.82</v>
          </cell>
          <cell r="BT3010">
            <v>0.14000000000000001</v>
          </cell>
          <cell r="BU3010">
            <v>4.88</v>
          </cell>
          <cell r="BV3010">
            <v>7.78</v>
          </cell>
          <cell r="BW3010">
            <v>3.89</v>
          </cell>
          <cell r="BX3010">
            <v>0.68</v>
          </cell>
          <cell r="BY3010">
            <v>0.26</v>
          </cell>
          <cell r="CR3010">
            <v>94.35</v>
          </cell>
          <cell r="CT3010">
            <v>54.340222575516691</v>
          </cell>
          <cell r="CU3010">
            <v>1.2294647588765233</v>
          </cell>
          <cell r="CV3010">
            <v>19.576046634870163</v>
          </cell>
          <cell r="CW3010">
            <v>6.1685214626391094</v>
          </cell>
          <cell r="CX3010">
            <v>0.14838367779544251</v>
          </cell>
          <cell r="CY3010">
            <v>5.172231054583996</v>
          </cell>
          <cell r="CZ3010">
            <v>8.2458929517753052</v>
          </cell>
          <cell r="DA3010">
            <v>4.1229464758876526</v>
          </cell>
          <cell r="DB3010">
            <v>0.72072072072072069</v>
          </cell>
          <cell r="DC3010">
            <v>0.27556968733439319</v>
          </cell>
          <cell r="DD3010">
            <v>0</v>
          </cell>
          <cell r="DE3010">
            <v>0.45607476635514022</v>
          </cell>
          <cell r="DF3010">
            <v>0.43042645844719779</v>
          </cell>
          <cell r="DH3010">
            <v>0.14395886889460155</v>
          </cell>
          <cell r="EA3010">
            <v>1.1724137931034484</v>
          </cell>
        </row>
        <row r="3011">
          <cell r="D3011" t="str">
            <v>m6</v>
          </cell>
          <cell r="E3011" t="str">
            <v>McDade et al 2003b Phys Earth</v>
          </cell>
          <cell r="F3011" t="str">
            <v>R64-12 cpx</v>
          </cell>
          <cell r="J3011">
            <v>1315</v>
          </cell>
          <cell r="K3011">
            <v>1588</v>
          </cell>
          <cell r="L3011">
            <v>6.2972292191435768</v>
          </cell>
          <cell r="M3011">
            <v>1.5</v>
          </cell>
          <cell r="O3011">
            <v>0.1905457618648474</v>
          </cell>
          <cell r="P3011">
            <v>0.91934137378433578</v>
          </cell>
          <cell r="Q3011">
            <v>6.1868689937760672E-2</v>
          </cell>
          <cell r="R3011">
            <v>33.604942516999728</v>
          </cell>
          <cell r="T3011">
            <v>50.47</v>
          </cell>
          <cell r="U3011">
            <v>8.27</v>
          </cell>
          <cell r="V3011">
            <v>2.085837040023546</v>
          </cell>
          <cell r="W3011">
            <v>1.2548325010188321</v>
          </cell>
          <cell r="X3011">
            <v>3.13</v>
          </cell>
          <cell r="Y3011">
            <v>0.39</v>
          </cell>
          <cell r="Z3011">
            <v>0.56999999999999995</v>
          </cell>
          <cell r="AB3011">
            <v>20.02</v>
          </cell>
          <cell r="AD3011">
            <v>15.33</v>
          </cell>
          <cell r="AF3011">
            <v>0.89</v>
          </cell>
          <cell r="AJ3011">
            <v>99.280669541042371</v>
          </cell>
          <cell r="AK3011">
            <v>1.8094542381351526</v>
          </cell>
          <cell r="AL3011">
            <v>0.34954844891689174</v>
          </cell>
          <cell r="AM3011">
            <v>0.1905457618648474</v>
          </cell>
          <cell r="AN3011">
            <v>0.15900268705204434</v>
          </cell>
          <cell r="AO3011">
            <v>5.6225043222719151E-2</v>
          </cell>
          <cell r="AP3011">
            <v>3.7624911718761173E-2</v>
          </cell>
          <cell r="AQ3011">
            <v>9.3849954941480324E-2</v>
          </cell>
          <cell r="AR3011">
            <v>1.0515606618467536E-2</v>
          </cell>
          <cell r="AS3011">
            <v>1.615550829090865E-2</v>
          </cell>
          <cell r="AT3011">
            <v>1.0696952149272128</v>
          </cell>
          <cell r="AU3011">
            <v>0</v>
          </cell>
          <cell r="AV3011">
            <v>0.58891233823212608</v>
          </cell>
          <cell r="AW3011">
            <v>6.1868689937760672E-2</v>
          </cell>
          <cell r="AX3011">
            <v>0</v>
          </cell>
          <cell r="AY3011">
            <v>33.604942516999728</v>
          </cell>
          <cell r="AZ3011">
            <v>61.039723358911424</v>
          </cell>
          <cell r="BA3011">
            <v>2.1469799721156266</v>
          </cell>
          <cell r="BB3011">
            <v>37.842445074182024</v>
          </cell>
          <cell r="BC3011">
            <v>59.411643552044602</v>
          </cell>
          <cell r="BD3011">
            <v>2.7459113737733709</v>
          </cell>
          <cell r="BE3011">
            <v>0.91934137378433578</v>
          </cell>
          <cell r="BG3011">
            <v>-8.3699999999999992</v>
          </cell>
          <cell r="BH3011" t="str">
            <v>QFM</v>
          </cell>
          <cell r="BI3011">
            <v>-2</v>
          </cell>
          <cell r="BJ3011">
            <v>0.91934137378433589</v>
          </cell>
          <cell r="BO3011">
            <v>0</v>
          </cell>
          <cell r="BP3011">
            <v>47.95</v>
          </cell>
          <cell r="BQ3011">
            <v>0.96</v>
          </cell>
          <cell r="BR3011">
            <v>18.3</v>
          </cell>
          <cell r="BS3011">
            <v>4.66</v>
          </cell>
          <cell r="BU3011">
            <v>12.4</v>
          </cell>
          <cell r="BV3011">
            <v>9.92</v>
          </cell>
          <cell r="BW3011">
            <v>3.21</v>
          </cell>
          <cell r="CA3011">
            <v>0.12</v>
          </cell>
          <cell r="CR3011">
            <v>97.52</v>
          </cell>
          <cell r="CT3011">
            <v>49.169401148482358</v>
          </cell>
          <cell r="CU3011">
            <v>0.98441345365053312</v>
          </cell>
          <cell r="CV3011">
            <v>18.765381460213288</v>
          </cell>
          <cell r="CW3011">
            <v>4.7785069729286294</v>
          </cell>
          <cell r="CX3011">
            <v>0</v>
          </cell>
          <cell r="CY3011">
            <v>12.715340442986053</v>
          </cell>
          <cell r="CZ3011">
            <v>10.172272354388841</v>
          </cell>
          <cell r="DA3011">
            <v>3.2916324856439703</v>
          </cell>
          <cell r="DB3011">
            <v>0</v>
          </cell>
          <cell r="DC3011">
            <v>0</v>
          </cell>
          <cell r="DD3011">
            <v>0.12305168170631664</v>
          </cell>
          <cell r="DE3011">
            <v>0.72684642438452518</v>
          </cell>
          <cell r="DF3011">
            <v>0.77433962957172608</v>
          </cell>
          <cell r="DH3011">
            <v>0.27725856697819318</v>
          </cell>
          <cell r="EA3011">
            <v>0.40625</v>
          </cell>
          <cell r="EM3011">
            <v>4.75</v>
          </cell>
        </row>
        <row r="3012">
          <cell r="D3012" t="str">
            <v>m6</v>
          </cell>
          <cell r="E3012" t="str">
            <v>McDade et al 2003a Am Mineral</v>
          </cell>
          <cell r="F3012" t="str">
            <v>MW1-5 cpx</v>
          </cell>
          <cell r="J3012">
            <v>1245</v>
          </cell>
          <cell r="K3012">
            <v>1518</v>
          </cell>
          <cell r="L3012">
            <v>6.587615283267457</v>
          </cell>
          <cell r="M3012">
            <v>1.3</v>
          </cell>
          <cell r="O3012">
            <v>0.19891887320835644</v>
          </cell>
          <cell r="P3012">
            <v>0.86301596333352859</v>
          </cell>
          <cell r="Q3012">
            <v>6.6792751532489883E-2</v>
          </cell>
          <cell r="R3012">
            <v>36.808132072582623</v>
          </cell>
          <cell r="T3012">
            <v>49.67</v>
          </cell>
          <cell r="U3012">
            <v>7.5</v>
          </cell>
          <cell r="V3012">
            <v>3.853278556034708</v>
          </cell>
          <cell r="W3012">
            <v>1.6159025781247975</v>
          </cell>
          <cell r="X3012">
            <v>5.08</v>
          </cell>
          <cell r="Y3012">
            <v>0.42</v>
          </cell>
          <cell r="Z3012">
            <v>0.56000000000000005</v>
          </cell>
          <cell r="AB3012">
            <v>17.96</v>
          </cell>
          <cell r="AC3012">
            <v>0.14000000000000001</v>
          </cell>
          <cell r="AD3012">
            <v>16.86</v>
          </cell>
          <cell r="AF3012">
            <v>0.95</v>
          </cell>
          <cell r="AJ3012">
            <v>99.529181134159529</v>
          </cell>
          <cell r="AK3012">
            <v>1.8010811267916436</v>
          </cell>
          <cell r="AL3012">
            <v>0.32061803580177101</v>
          </cell>
          <cell r="AM3012">
            <v>0.19891887320835644</v>
          </cell>
          <cell r="AN3012">
            <v>0.12169916259341457</v>
          </cell>
          <cell r="AO3012">
            <v>0.10505207721507048</v>
          </cell>
          <cell r="AP3012">
            <v>4.9003795718108201E-2</v>
          </cell>
          <cell r="AQ3012">
            <v>0.15405587293317868</v>
          </cell>
          <cell r="AR3012">
            <v>1.1453647959320537E-2</v>
          </cell>
          <cell r="AS3012">
            <v>1.6053089013721197E-2</v>
          </cell>
          <cell r="AT3012">
            <v>0.97057059218022546</v>
          </cell>
          <cell r="AU3012">
            <v>4.3000961937304343E-3</v>
          </cell>
          <cell r="AV3012">
            <v>0.65507478759391891</v>
          </cell>
          <cell r="AW3012">
            <v>6.6792751532489883E-2</v>
          </cell>
          <cell r="AX3012">
            <v>0</v>
          </cell>
          <cell r="AY3012">
            <v>36.808132072582623</v>
          </cell>
          <cell r="AZ3012">
            <v>54.535590774225213</v>
          </cell>
          <cell r="BA3012">
            <v>2.7534843639381883</v>
          </cell>
          <cell r="BB3012">
            <v>42.272962893465248</v>
          </cell>
          <cell r="BC3012">
            <v>54.135469756553221</v>
          </cell>
          <cell r="BD3012">
            <v>3.5915673499815073</v>
          </cell>
          <cell r="BE3012">
            <v>0.86301596333352859</v>
          </cell>
          <cell r="BG3012">
            <v>-6.06</v>
          </cell>
          <cell r="BH3012" t="str">
            <v>NNO</v>
          </cell>
          <cell r="BI3012">
            <v>1</v>
          </cell>
          <cell r="BJ3012">
            <v>0.86301596333352859</v>
          </cell>
          <cell r="BO3012">
            <v>1.64</v>
          </cell>
          <cell r="BP3012">
            <v>46.8</v>
          </cell>
          <cell r="BQ3012">
            <v>1.42</v>
          </cell>
          <cell r="BR3012">
            <v>15.58</v>
          </cell>
          <cell r="BS3012">
            <v>7.46</v>
          </cell>
          <cell r="BT3012">
            <v>0.17</v>
          </cell>
          <cell r="BU3012">
            <v>10.65</v>
          </cell>
          <cell r="BV3012">
            <v>9.57</v>
          </cell>
          <cell r="BW3012">
            <v>3.5</v>
          </cell>
          <cell r="BX3012">
            <v>0.51</v>
          </cell>
          <cell r="CA3012">
            <v>0.05</v>
          </cell>
          <cell r="CR3012">
            <v>95.71</v>
          </cell>
          <cell r="CT3012">
            <v>48.897711837843481</v>
          </cell>
          <cell r="CU3012">
            <v>1.4836485215755928</v>
          </cell>
          <cell r="CV3012">
            <v>16.278340821230799</v>
          </cell>
          <cell r="CW3012">
            <v>7.794378852784452</v>
          </cell>
          <cell r="CX3012">
            <v>0.17761989342806392</v>
          </cell>
          <cell r="CY3012">
            <v>11.127363911816946</v>
          </cell>
          <cell r="CZ3012">
            <v>9.9989551770974803</v>
          </cell>
          <cell r="DA3012">
            <v>3.656880158813081</v>
          </cell>
          <cell r="DB3012">
            <v>0.53285968028419184</v>
          </cell>
          <cell r="DC3012">
            <v>0</v>
          </cell>
          <cell r="DD3012">
            <v>5.2241145125901153E-2</v>
          </cell>
          <cell r="DE3012">
            <v>0.58807288790723355</v>
          </cell>
          <cell r="DF3012">
            <v>0.8973483842351121</v>
          </cell>
          <cell r="DH3012">
            <v>0.27142857142857141</v>
          </cell>
          <cell r="DO3012">
            <v>7.7307692307692303E-3</v>
          </cell>
          <cell r="DP3012">
            <v>2.1956521739130434E-2</v>
          </cell>
          <cell r="DQ3012">
            <v>4.3256464011180995E-2</v>
          </cell>
          <cell r="DR3012">
            <v>8.8405797101449274E-2</v>
          </cell>
          <cell r="DU3012">
            <v>7.7264325323475033E-2</v>
          </cell>
          <cell r="DW3012">
            <v>2.1134492223238793E-2</v>
          </cell>
          <cell r="DX3012">
            <v>0.36313364055299541</v>
          </cell>
          <cell r="DY3012">
            <v>0.10291970802919707</v>
          </cell>
          <cell r="DZ3012">
            <v>0.20574712643678159</v>
          </cell>
          <cell r="EA3012">
            <v>0.29577464788732394</v>
          </cell>
          <cell r="EB3012">
            <v>0.44854469854469853</v>
          </cell>
          <cell r="EF3012">
            <v>0.56099903938520657</v>
          </cell>
          <cell r="EH3012">
            <v>0.57822222222222219</v>
          </cell>
          <cell r="EJ3012">
            <v>0.5429064251832687</v>
          </cell>
          <cell r="EK3012">
            <v>0.51930758988015979</v>
          </cell>
          <cell r="EM3012">
            <v>11.2</v>
          </cell>
          <cell r="ER3012">
            <v>0.33442622950819673</v>
          </cell>
          <cell r="ES3012">
            <v>1.0635964912280702</v>
          </cell>
          <cell r="FK3012">
            <v>0.10492845786963434</v>
          </cell>
        </row>
        <row r="3013">
          <cell r="D3013" t="str">
            <v>m6</v>
          </cell>
          <cell r="E3013" t="str">
            <v>McDade et al 2003b Phys Earth</v>
          </cell>
          <cell r="F3013" t="str">
            <v>R64-11</v>
          </cell>
          <cell r="J3013">
            <v>1315</v>
          </cell>
          <cell r="K3013">
            <v>1588</v>
          </cell>
          <cell r="L3013">
            <v>6.2972292191435768</v>
          </cell>
          <cell r="M3013">
            <v>1.5</v>
          </cell>
          <cell r="O3013">
            <v>0.21390271883430123</v>
          </cell>
          <cell r="P3013">
            <v>0.9046559977996006</v>
          </cell>
          <cell r="Q3013">
            <v>5.9384312119469811E-2</v>
          </cell>
          <cell r="R3013">
            <v>37.179843747198539</v>
          </cell>
          <cell r="T3013">
            <v>49.57</v>
          </cell>
          <cell r="U3013">
            <v>9.44</v>
          </cell>
          <cell r="V3013">
            <v>1.6285628944285173</v>
          </cell>
          <cell r="W3013">
            <v>1.955921957908763</v>
          </cell>
          <cell r="X3013">
            <v>3.42</v>
          </cell>
          <cell r="Y3013">
            <v>0.34</v>
          </cell>
          <cell r="Z3013">
            <v>0.83</v>
          </cell>
          <cell r="AB3013">
            <v>18.21</v>
          </cell>
          <cell r="AD3013">
            <v>16.57</v>
          </cell>
          <cell r="AF3013">
            <v>0.85</v>
          </cell>
          <cell r="AJ3013">
            <v>99.394484852337271</v>
          </cell>
          <cell r="AK3013">
            <v>1.7860972811656988</v>
          </cell>
          <cell r="AL3013">
            <v>0.40100127658678059</v>
          </cell>
          <cell r="AM3013">
            <v>0.21390271883430123</v>
          </cell>
          <cell r="AN3013">
            <v>0.18709855775247936</v>
          </cell>
          <cell r="AO3013">
            <v>4.4119019207929711E-2</v>
          </cell>
          <cell r="AP3013">
            <v>5.8940408878019809E-2</v>
          </cell>
          <cell r="AQ3013">
            <v>0.10305942808594952</v>
          </cell>
          <cell r="AR3013">
            <v>9.2134128505356148E-3</v>
          </cell>
          <cell r="AS3013">
            <v>2.3642628292290111E-2</v>
          </cell>
          <cell r="AT3013">
            <v>0.97786255659572374</v>
          </cell>
          <cell r="AU3013">
            <v>0</v>
          </cell>
          <cell r="AV3013">
            <v>0.63973910430355141</v>
          </cell>
          <cell r="AW3013">
            <v>5.9384312119469811E-2</v>
          </cell>
          <cell r="AX3013">
            <v>0</v>
          </cell>
          <cell r="AY3013">
            <v>37.179843747198539</v>
          </cell>
          <cell r="AZ3013">
            <v>56.830631136804918</v>
          </cell>
          <cell r="BA3013">
            <v>3.4254513718782609</v>
          </cell>
          <cell r="BB3013">
            <v>41.223406119310177</v>
          </cell>
          <cell r="BC3013">
            <v>54.463026269373479</v>
          </cell>
          <cell r="BD3013">
            <v>4.3135676113163504</v>
          </cell>
          <cell r="BE3013">
            <v>0.9046559977996006</v>
          </cell>
          <cell r="BG3013">
            <v>-8.3699999999999992</v>
          </cell>
          <cell r="BH3013" t="str">
            <v>QFM</v>
          </cell>
          <cell r="BI3013">
            <v>-2</v>
          </cell>
          <cell r="BJ3013">
            <v>0.9046559977996006</v>
          </cell>
          <cell r="BO3013">
            <v>0</v>
          </cell>
          <cell r="BP3013">
            <v>47.6</v>
          </cell>
          <cell r="BQ3013">
            <v>1</v>
          </cell>
          <cell r="BR3013">
            <v>18.25</v>
          </cell>
          <cell r="BS3013">
            <v>6.73</v>
          </cell>
          <cell r="BU3013">
            <v>10.82</v>
          </cell>
          <cell r="BV3013">
            <v>9.81</v>
          </cell>
          <cell r="BW3013">
            <v>3.82</v>
          </cell>
          <cell r="CA3013">
            <v>0.11</v>
          </cell>
          <cell r="CR3013">
            <v>98.14</v>
          </cell>
          <cell r="CT3013">
            <v>48.502139800285306</v>
          </cell>
          <cell r="CU3013">
            <v>1.0189525168127165</v>
          </cell>
          <cell r="CV3013">
            <v>18.595883431832078</v>
          </cell>
          <cell r="CW3013">
            <v>6.8575504381495822</v>
          </cell>
          <cell r="CX3013">
            <v>0</v>
          </cell>
          <cell r="CY3013">
            <v>11.025066231913593</v>
          </cell>
          <cell r="CZ3013">
            <v>9.9959241899327491</v>
          </cell>
          <cell r="DA3013">
            <v>3.892398614224577</v>
          </cell>
          <cell r="DB3013">
            <v>0</v>
          </cell>
          <cell r="DC3013">
            <v>0</v>
          </cell>
          <cell r="DD3013">
            <v>0.11208477684939881</v>
          </cell>
          <cell r="DE3013">
            <v>0.61652421652421652</v>
          </cell>
          <cell r="DF3013">
            <v>0.77683119791019728</v>
          </cell>
          <cell r="DH3013">
            <v>0.22251308900523561</v>
          </cell>
          <cell r="DM3013">
            <v>2.1000000000000001E-2</v>
          </cell>
          <cell r="DN3013">
            <v>1.7999999999999999E-2</v>
          </cell>
          <cell r="DO3013">
            <v>1.2E-2</v>
          </cell>
          <cell r="DP3013">
            <v>3.5000000000000003E-2</v>
          </cell>
          <cell r="DQ3013">
            <v>7.0999999999999994E-2</v>
          </cell>
          <cell r="DR3013">
            <v>0.122</v>
          </cell>
          <cell r="DU3013">
            <v>7.3999999999999996E-2</v>
          </cell>
          <cell r="DW3013">
            <v>0.27300000000000002</v>
          </cell>
          <cell r="DX3013">
            <v>0.45900000000000002</v>
          </cell>
          <cell r="DY3013">
            <v>0.18</v>
          </cell>
          <cell r="DZ3013">
            <v>0.37</v>
          </cell>
          <cell r="EA3013">
            <v>0.34</v>
          </cell>
          <cell r="EB3013">
            <v>0.35399999999999998</v>
          </cell>
          <cell r="EF3013">
            <v>0.76</v>
          </cell>
          <cell r="EH3013">
            <v>0.76</v>
          </cell>
          <cell r="EJ3013">
            <v>0.76</v>
          </cell>
          <cell r="EK3013">
            <v>0.74</v>
          </cell>
          <cell r="EM3013">
            <v>7.545454545454545</v>
          </cell>
          <cell r="ES3013">
            <v>2.13</v>
          </cell>
          <cell r="FK3013">
            <v>0.22700000000000001</v>
          </cell>
        </row>
        <row r="3014">
          <cell r="D3014" t="str">
            <v>m6</v>
          </cell>
          <cell r="E3014" t="str">
            <v>McDade et al 2003b Phys Earth</v>
          </cell>
          <cell r="F3014" t="str">
            <v>R64-3 cpx</v>
          </cell>
          <cell r="J3014">
            <v>1315</v>
          </cell>
          <cell r="K3014">
            <v>1588</v>
          </cell>
          <cell r="L3014">
            <v>6.2972292191435768</v>
          </cell>
          <cell r="M3014">
            <v>1.5</v>
          </cell>
          <cell r="O3014">
            <v>0.1613403954063175</v>
          </cell>
          <cell r="P3014">
            <v>0.91386148810136802</v>
          </cell>
          <cell r="Q3014">
            <v>5.6830416792872769E-2</v>
          </cell>
          <cell r="R3014">
            <v>35.756970011939728</v>
          </cell>
          <cell r="T3014">
            <v>51.44</v>
          </cell>
          <cell r="U3014">
            <v>7.85</v>
          </cell>
          <cell r="V3014">
            <v>0.21993333848287672</v>
          </cell>
          <cell r="W3014">
            <v>9.5357799240404148E-2</v>
          </cell>
          <cell r="X3014">
            <v>3.23</v>
          </cell>
          <cell r="Y3014">
            <v>0.37</v>
          </cell>
          <cell r="Z3014">
            <v>0.67</v>
          </cell>
          <cell r="AB3014">
            <v>19.23</v>
          </cell>
          <cell r="AD3014">
            <v>16.29</v>
          </cell>
          <cell r="AF3014">
            <v>0.82</v>
          </cell>
          <cell r="AJ3014">
            <v>96.985291137723252</v>
          </cell>
          <cell r="AK3014">
            <v>1.6692060165090137</v>
          </cell>
          <cell r="AL3014">
            <v>0.33079398349098632</v>
          </cell>
          <cell r="AM3014">
            <v>0.1613403954063175</v>
          </cell>
          <cell r="AN3014">
            <v>0.16945358808466882</v>
          </cell>
          <cell r="AO3014">
            <v>9.8923661295522436E-3</v>
          </cell>
          <cell r="AP3014">
            <v>8.6663425462928406E-2</v>
          </cell>
          <cell r="AQ3014">
            <v>9.655579159248065E-2</v>
          </cell>
          <cell r="AR3014">
            <v>9.9462076883654917E-3</v>
          </cell>
          <cell r="AS3014">
            <v>1.8932442608236823E-2</v>
          </cell>
          <cell r="AT3014">
            <v>1.0243805870868692</v>
          </cell>
          <cell r="AU3014">
            <v>0</v>
          </cell>
          <cell r="AV3014">
            <v>0.62390096614650703</v>
          </cell>
          <cell r="AW3014">
            <v>5.6830416792872769E-2</v>
          </cell>
          <cell r="AX3014">
            <v>0</v>
          </cell>
          <cell r="AY3014">
            <v>35.756970011939728</v>
          </cell>
          <cell r="AZ3014">
            <v>58.709230985029578</v>
          </cell>
          <cell r="BA3014">
            <v>4.9668483838863411</v>
          </cell>
          <cell r="BB3014">
            <v>38.806117827884712</v>
          </cell>
          <cell r="BC3014">
            <v>55.071747465878538</v>
          </cell>
          <cell r="BD3014">
            <v>6.1221347062367615</v>
          </cell>
          <cell r="BE3014">
            <v>0.91386148810136802</v>
          </cell>
          <cell r="BG3014">
            <v>-8.3699999999999992</v>
          </cell>
          <cell r="BH3014" t="str">
            <v>QFM</v>
          </cell>
          <cell r="BI3014">
            <v>-2</v>
          </cell>
          <cell r="BJ3014">
            <v>0.91613326502082992</v>
          </cell>
          <cell r="BO3014">
            <v>0</v>
          </cell>
          <cell r="BP3014">
            <v>49.19</v>
          </cell>
          <cell r="BQ3014">
            <v>0.85</v>
          </cell>
          <cell r="BR3014">
            <v>17.190000000000001</v>
          </cell>
          <cell r="BS3014">
            <v>5.19</v>
          </cell>
          <cell r="BU3014">
            <v>12.72</v>
          </cell>
          <cell r="BV3014">
            <v>10.9</v>
          </cell>
          <cell r="BW3014">
            <v>2.71</v>
          </cell>
          <cell r="CA3014">
            <v>0.2</v>
          </cell>
          <cell r="CR3014">
            <v>98.95</v>
          </cell>
          <cell r="CT3014">
            <v>49.711975745325923</v>
          </cell>
          <cell r="CU3014">
            <v>0.85901970692268825</v>
          </cell>
          <cell r="CV3014">
            <v>17.372410308236486</v>
          </cell>
          <cell r="CW3014">
            <v>5.2450732693279436</v>
          </cell>
          <cell r="CX3014">
            <v>0</v>
          </cell>
          <cell r="CY3014">
            <v>12.854977261243052</v>
          </cell>
          <cell r="CZ3014">
            <v>11.01566447700859</v>
          </cell>
          <cell r="DA3014">
            <v>2.7387569479535117</v>
          </cell>
          <cell r="DB3014">
            <v>0</v>
          </cell>
          <cell r="DC3014">
            <v>0</v>
          </cell>
          <cell r="DD3014">
            <v>0.20212228398180898</v>
          </cell>
          <cell r="DE3014">
            <v>0.7102177554438861</v>
          </cell>
          <cell r="DF3014">
            <v>0.83468813606373815</v>
          </cell>
          <cell r="DH3014">
            <v>0.30258302583025831</v>
          </cell>
          <cell r="EA3014">
            <v>0.43529411764705883</v>
          </cell>
          <cell r="EM3014">
            <v>3.35</v>
          </cell>
        </row>
        <row r="3015">
          <cell r="D3015" t="str">
            <v>l-1</v>
          </cell>
          <cell r="E3015" t="str">
            <v>Latourette &amp; Burnett 1992</v>
          </cell>
          <cell r="F3015" t="str">
            <v>JdeF</v>
          </cell>
          <cell r="J3015">
            <v>1179</v>
          </cell>
          <cell r="K3015">
            <v>1452</v>
          </cell>
          <cell r="L3015">
            <v>6.887052341597796</v>
          </cell>
          <cell r="M3015">
            <v>1E-4</v>
          </cell>
          <cell r="O3015">
            <v>8.7838377648143728E-2</v>
          </cell>
          <cell r="P3015">
            <v>0.83140617804980599</v>
          </cell>
          <cell r="Q3015">
            <v>1.1012981732625295E-2</v>
          </cell>
          <cell r="R3015">
            <v>46.929040213044999</v>
          </cell>
          <cell r="T3015">
            <v>52.35</v>
          </cell>
          <cell r="U3015">
            <v>3.5550000000000002</v>
          </cell>
          <cell r="V3015">
            <v>0</v>
          </cell>
          <cell r="W3015">
            <v>5.5449999999999999</v>
          </cell>
          <cell r="X3015">
            <v>5.5449999999999999</v>
          </cell>
          <cell r="Y3015">
            <v>0.93100000000000005</v>
          </cell>
          <cell r="Z3015">
            <v>1.6500000000000001E-2</v>
          </cell>
          <cell r="AB3015">
            <v>15.345000000000001</v>
          </cell>
          <cell r="AC3015">
            <v>0.14649999999999999</v>
          </cell>
          <cell r="AD3015">
            <v>22.7</v>
          </cell>
          <cell r="AF3015">
            <v>0.1555</v>
          </cell>
          <cell r="AJ3015">
            <v>100.7445</v>
          </cell>
          <cell r="AK3015">
            <v>1.9121616223518563</v>
          </cell>
          <cell r="AL3015">
            <v>0.15308586306596533</v>
          </cell>
          <cell r="AM3015">
            <v>8.7838377648143728E-2</v>
          </cell>
          <cell r="AN3015">
            <v>6.5247485417821605E-2</v>
          </cell>
          <cell r="AO3015">
            <v>0</v>
          </cell>
          <cell r="AP3015">
            <v>0.16938887885634002</v>
          </cell>
          <cell r="AQ3015">
            <v>0.16938887885634002</v>
          </cell>
          <cell r="AR3015">
            <v>2.5574845406546042E-2</v>
          </cell>
          <cell r="AS3015">
            <v>4.7645657797189012E-4</v>
          </cell>
          <cell r="AT3015">
            <v>0.83532693395903601</v>
          </cell>
          <cell r="AU3015">
            <v>4.5326956181713559E-3</v>
          </cell>
          <cell r="AV3015">
            <v>0.88843972243148794</v>
          </cell>
          <cell r="AW3015">
            <v>1.1012981732625295E-2</v>
          </cell>
          <cell r="AX3015">
            <v>0</v>
          </cell>
          <cell r="AY3015">
            <v>46.929040213044999</v>
          </cell>
          <cell r="AZ3015">
            <v>44.123523841907215</v>
          </cell>
          <cell r="BA3015">
            <v>8.9474359450478023</v>
          </cell>
          <cell r="BB3015">
            <v>49.280370435006276</v>
          </cell>
          <cell r="BC3015">
            <v>40.048426608195328</v>
          </cell>
          <cell r="BD3015">
            <v>10.671202956798396</v>
          </cell>
          <cell r="BE3015">
            <v>0.83140617804980599</v>
          </cell>
          <cell r="BG3015">
            <v>-8.8800000000000008</v>
          </cell>
          <cell r="BH3015" t="str">
            <v>FMQ</v>
          </cell>
          <cell r="BP3015">
            <v>52.05</v>
          </cell>
          <cell r="BQ3015">
            <v>1.8</v>
          </cell>
          <cell r="BR3015">
            <v>13.4</v>
          </cell>
          <cell r="BS3015">
            <v>9.7200000000000006</v>
          </cell>
          <cell r="BT3015">
            <v>0.21</v>
          </cell>
          <cell r="BU3015">
            <v>5.5</v>
          </cell>
          <cell r="BV3015">
            <v>14.16</v>
          </cell>
          <cell r="BW3015">
            <v>1.69</v>
          </cell>
          <cell r="BX3015">
            <v>8.8999999999999996E-2</v>
          </cell>
          <cell r="CR3015">
            <v>98.618999999999986</v>
          </cell>
          <cell r="CT3015">
            <v>52.778876281446784</v>
          </cell>
          <cell r="CU3015">
            <v>1.8252060961883616</v>
          </cell>
          <cell r="CV3015">
            <v>13.58764538273558</v>
          </cell>
          <cell r="CW3015">
            <v>9.8561129194171535</v>
          </cell>
          <cell r="CX3015">
            <v>0.21294071122197553</v>
          </cell>
          <cell r="CY3015">
            <v>5.5770186272422162</v>
          </cell>
          <cell r="CZ3015">
            <v>14.358287956681778</v>
          </cell>
          <cell r="DA3015">
            <v>1.7136657236435173</v>
          </cell>
          <cell r="DB3015">
            <v>9.0246301422646766E-2</v>
          </cell>
          <cell r="DC3015">
            <v>0</v>
          </cell>
          <cell r="DD3015">
            <v>0</v>
          </cell>
          <cell r="DE3015">
            <v>0.36136662286465177</v>
          </cell>
          <cell r="DF3015">
            <v>0.83068690352633134</v>
          </cell>
          <cell r="DH3015">
            <v>9.2011834319526628E-2</v>
          </cell>
          <cell r="DM3015">
            <v>1.1599999999999999E-2</v>
          </cell>
          <cell r="DN3015">
            <v>4.7000000000000002E-3</v>
          </cell>
          <cell r="EA3015">
            <v>0.51007938333333325</v>
          </cell>
        </row>
        <row r="3016">
          <cell r="D3016" t="str">
            <v>l-1</v>
          </cell>
          <cell r="E3016" t="str">
            <v>Latourette &amp; Burnett 1992</v>
          </cell>
          <cell r="F3016" t="str">
            <v>JdeF</v>
          </cell>
          <cell r="J3016">
            <v>1179</v>
          </cell>
          <cell r="K3016">
            <v>1452</v>
          </cell>
          <cell r="L3016">
            <v>6.887052341597796</v>
          </cell>
          <cell r="M3016">
            <v>1E-4</v>
          </cell>
          <cell r="O3016">
            <v>8.8937648585642348E-2</v>
          </cell>
          <cell r="P3016">
            <v>0.85473367178310422</v>
          </cell>
          <cell r="Q3016">
            <v>6.9254157009343746E-3</v>
          </cell>
          <cell r="R3016">
            <v>46.600026821775245</v>
          </cell>
          <cell r="T3016">
            <v>51.9</v>
          </cell>
          <cell r="U3016">
            <v>3.165</v>
          </cell>
          <cell r="V3016">
            <v>0</v>
          </cell>
          <cell r="W3016">
            <v>4.82</v>
          </cell>
          <cell r="X3016">
            <v>4.82</v>
          </cell>
          <cell r="Y3016">
            <v>0.9335</v>
          </cell>
          <cell r="Z3016">
            <v>1.4999999999999999E-2</v>
          </cell>
          <cell r="AB3016">
            <v>15.914999999999999</v>
          </cell>
          <cell r="AC3016">
            <v>0.1555</v>
          </cell>
          <cell r="AD3016">
            <v>22.6</v>
          </cell>
          <cell r="AF3016">
            <v>9.7000000000000003E-2</v>
          </cell>
          <cell r="AJ3016">
            <v>99.600999999999999</v>
          </cell>
          <cell r="AK3016">
            <v>1.9110623514143577</v>
          </cell>
          <cell r="AL3016">
            <v>0.13739432150930406</v>
          </cell>
          <cell r="AM3016">
            <v>8.8937648585642348E-2</v>
          </cell>
          <cell r="AN3016">
            <v>4.8456672923661709E-2</v>
          </cell>
          <cell r="AO3016">
            <v>0</v>
          </cell>
          <cell r="AP3016">
            <v>0.14843283035253971</v>
          </cell>
          <cell r="AQ3016">
            <v>0.14843283035253971</v>
          </cell>
          <cell r="AR3016">
            <v>2.5850993946231499E-2</v>
          </cell>
          <cell r="AS3016">
            <v>4.3664674748640747E-4</v>
          </cell>
          <cell r="AT3016">
            <v>0.87336507818216236</v>
          </cell>
          <cell r="AU3016">
            <v>4.8500801122889825E-3</v>
          </cell>
          <cell r="AV3016">
            <v>0.89168228203469513</v>
          </cell>
          <cell r="AW3016">
            <v>6.9254157009343746E-3</v>
          </cell>
          <cell r="AX3016">
            <v>0</v>
          </cell>
          <cell r="AY3016">
            <v>46.600026821775245</v>
          </cell>
          <cell r="AZ3016">
            <v>45.64275514774333</v>
          </cell>
          <cell r="BA3016">
            <v>7.7572180304814307</v>
          </cell>
          <cell r="BB3016">
            <v>49.124540612291582</v>
          </cell>
          <cell r="BC3016">
            <v>41.587916674834204</v>
          </cell>
          <cell r="BD3016">
            <v>9.2875427128742079</v>
          </cell>
          <cell r="BE3016">
            <v>0.85473367178310422</v>
          </cell>
          <cell r="BG3016">
            <v>-11.01</v>
          </cell>
          <cell r="BH3016" t="str">
            <v>IW+1</v>
          </cell>
          <cell r="BP3016">
            <v>51.7</v>
          </cell>
          <cell r="BQ3016">
            <v>1.77</v>
          </cell>
          <cell r="BR3016">
            <v>13.324999999999999</v>
          </cell>
          <cell r="BS3016">
            <v>8.2750000000000004</v>
          </cell>
          <cell r="BT3016">
            <v>0.20150000000000001</v>
          </cell>
          <cell r="BU3016">
            <v>5.96</v>
          </cell>
          <cell r="BV3016">
            <v>14.805</v>
          </cell>
          <cell r="BW3016">
            <v>0.97299999999999998</v>
          </cell>
          <cell r="BX3016">
            <v>4.65E-2</v>
          </cell>
          <cell r="CR3016">
            <v>97.055999999999983</v>
          </cell>
          <cell r="CT3016">
            <v>53.268216287504131</v>
          </cell>
          <cell r="CU3016">
            <v>1.8236894164193871</v>
          </cell>
          <cell r="CV3016">
            <v>13.729187273326742</v>
          </cell>
          <cell r="CW3016">
            <v>8.5260056050115409</v>
          </cell>
          <cell r="CX3016">
            <v>0.20761210023079466</v>
          </cell>
          <cell r="CY3016">
            <v>6.140784701615563</v>
          </cell>
          <cell r="CZ3016">
            <v>15.254080118694365</v>
          </cell>
          <cell r="DA3016">
            <v>1.0025140125288494</v>
          </cell>
          <cell r="DB3016">
            <v>4.791048466864492E-2</v>
          </cell>
          <cell r="DC3016">
            <v>0</v>
          </cell>
          <cell r="DD3016">
            <v>0</v>
          </cell>
          <cell r="DE3016">
            <v>0.41868633649455572</v>
          </cell>
          <cell r="DF3016">
            <v>0.81941061802785653</v>
          </cell>
          <cell r="DH3016">
            <v>9.9691675231243587E-2</v>
          </cell>
          <cell r="DM3016">
            <v>8.0000000000000002E-3</v>
          </cell>
          <cell r="DN3016">
            <v>4.0000000000000001E-3</v>
          </cell>
          <cell r="EA3016">
            <v>0.51187444067796606</v>
          </cell>
        </row>
        <row r="3017">
          <cell r="D3017" t="str">
            <v>l-1</v>
          </cell>
          <cell r="E3017" t="str">
            <v>Latourette &amp; Burnett 1992</v>
          </cell>
          <cell r="F3017" t="str">
            <v>JdeF</v>
          </cell>
          <cell r="J3017">
            <v>1179</v>
          </cell>
          <cell r="K3017">
            <v>1452</v>
          </cell>
          <cell r="L3017">
            <v>6.887052341597796</v>
          </cell>
          <cell r="M3017">
            <v>1E-4</v>
          </cell>
          <cell r="O3017">
            <v>9.9464893696126211E-2</v>
          </cell>
          <cell r="P3017">
            <v>0.82180017213730294</v>
          </cell>
          <cell r="Q3017">
            <v>1.2851497237678837E-2</v>
          </cell>
          <cell r="R3017">
            <v>47.189431994814548</v>
          </cell>
          <cell r="T3017">
            <v>51.9</v>
          </cell>
          <cell r="U3017">
            <v>3.86</v>
          </cell>
          <cell r="V3017">
            <v>0</v>
          </cell>
          <cell r="W3017">
            <v>5.8</v>
          </cell>
          <cell r="X3017">
            <v>5.8</v>
          </cell>
          <cell r="Y3017">
            <v>1.0109999999999999</v>
          </cell>
          <cell r="Z3017">
            <v>0.02</v>
          </cell>
          <cell r="AB3017">
            <v>15.01</v>
          </cell>
          <cell r="AC3017">
            <v>0.13100000000000001</v>
          </cell>
          <cell r="AD3017">
            <v>22.7</v>
          </cell>
          <cell r="AF3017">
            <v>0.18099999999999999</v>
          </cell>
          <cell r="AJ3017">
            <v>100.613</v>
          </cell>
          <cell r="AK3017">
            <v>1.9005351063038738</v>
          </cell>
          <cell r="AL3017">
            <v>0.16664159487669736</v>
          </cell>
          <cell r="AM3017">
            <v>9.9464893696126211E-2</v>
          </cell>
          <cell r="AN3017">
            <v>6.7176701180571147E-2</v>
          </cell>
          <cell r="AO3017">
            <v>0</v>
          </cell>
          <cell r="AP3017">
            <v>0.17762821987019062</v>
          </cell>
          <cell r="AQ3017">
            <v>0.17762821987019062</v>
          </cell>
          <cell r="AR3017">
            <v>2.7842941740208876E-2</v>
          </cell>
          <cell r="AS3017">
            <v>5.7898859032492068E-4</v>
          </cell>
          <cell r="AT3017">
            <v>0.81916410030563536</v>
          </cell>
          <cell r="AU3017">
            <v>4.0634119539950924E-3</v>
          </cell>
          <cell r="AV3017">
            <v>0.89069413912139528</v>
          </cell>
          <cell r="AW3017">
            <v>1.2851497237678837E-2</v>
          </cell>
          <cell r="AX3017">
            <v>0</v>
          </cell>
          <cell r="AY3017">
            <v>47.189431994814548</v>
          </cell>
          <cell r="AZ3017">
            <v>43.399733877330142</v>
          </cell>
          <cell r="BA3017">
            <v>9.4108341278553045</v>
          </cell>
          <cell r="BB3017">
            <v>49.470120604018717</v>
          </cell>
          <cell r="BC3017">
            <v>39.324957635273151</v>
          </cell>
          <cell r="BD3017">
            <v>11.204921760708137</v>
          </cell>
          <cell r="BE3017">
            <v>0.82180017213730294</v>
          </cell>
          <cell r="BG3017">
            <v>-7.81</v>
          </cell>
          <cell r="BH3017" t="str">
            <v>NNO</v>
          </cell>
          <cell r="BP3017">
            <v>51</v>
          </cell>
          <cell r="BQ3017">
            <v>1.81</v>
          </cell>
          <cell r="BR3017">
            <v>13.39</v>
          </cell>
          <cell r="BS3017">
            <v>9.9600000000000009</v>
          </cell>
          <cell r="BT3017">
            <v>0.20499999999999999</v>
          </cell>
          <cell r="BU3017">
            <v>5.45</v>
          </cell>
          <cell r="BV3017">
            <v>14</v>
          </cell>
          <cell r="BW3017">
            <v>1.87</v>
          </cell>
          <cell r="BX3017">
            <v>0.10299999999999999</v>
          </cell>
          <cell r="CR3017">
            <v>97.787999999999997</v>
          </cell>
          <cell r="CT3017">
            <v>52.15363848324948</v>
          </cell>
          <cell r="CU3017">
            <v>1.8509428559741483</v>
          </cell>
          <cell r="CV3017">
            <v>13.69288665275903</v>
          </cell>
          <cell r="CW3017">
            <v>10.1852988096699</v>
          </cell>
          <cell r="CX3017">
            <v>0.20963717429541459</v>
          </cell>
          <cell r="CY3017">
            <v>5.5732809751707775</v>
          </cell>
          <cell r="CZ3017">
            <v>14.31668507383319</v>
          </cell>
          <cell r="DA3017">
            <v>1.9123000777191477</v>
          </cell>
          <cell r="DB3017">
            <v>0.10532989732891561</v>
          </cell>
          <cell r="DC3017">
            <v>0</v>
          </cell>
          <cell r="DD3017">
            <v>0</v>
          </cell>
          <cell r="DE3017">
            <v>0.35366645035691108</v>
          </cell>
          <cell r="DF3017">
            <v>0.84853214819831091</v>
          </cell>
          <cell r="DH3017">
            <v>9.6791443850267375E-2</v>
          </cell>
          <cell r="DM3017">
            <v>1.2999999999999999E-2</v>
          </cell>
          <cell r="DN3017">
            <v>3.8E-3</v>
          </cell>
          <cell r="EA3017">
            <v>0.5462081104972375</v>
          </cell>
        </row>
        <row r="3018">
          <cell r="D3018" t="str">
            <v>l-1</v>
          </cell>
          <cell r="E3018" t="str">
            <v>Latourette &amp; Burnett 1992</v>
          </cell>
          <cell r="F3018" t="str">
            <v>Takashima bas</v>
          </cell>
          <cell r="J3018">
            <v>1160</v>
          </cell>
          <cell r="K3018">
            <v>1433</v>
          </cell>
          <cell r="L3018">
            <v>6.9783670621074672</v>
          </cell>
          <cell r="M3018">
            <v>1E-4</v>
          </cell>
          <cell r="O3018">
            <v>0.13137020264116361</v>
          </cell>
          <cell r="P3018">
            <v>0.86424147851952993</v>
          </cell>
          <cell r="Q3018">
            <v>1.4651503886186964E-2</v>
          </cell>
          <cell r="R3018">
            <v>46.799144088153348</v>
          </cell>
          <cell r="T3018">
            <v>50.2</v>
          </cell>
          <cell r="U3018">
            <v>4.59</v>
          </cell>
          <cell r="V3018">
            <v>0.15892658073276772</v>
          </cell>
          <cell r="W3018">
            <v>4.2071250039212416</v>
          </cell>
          <cell r="X3018">
            <v>4.3499999999999996</v>
          </cell>
          <cell r="Y3018">
            <v>1.24</v>
          </cell>
          <cell r="Z3018">
            <v>7.0999999999999994E-2</v>
          </cell>
          <cell r="AB3018">
            <v>15.54</v>
          </cell>
          <cell r="AC3018">
            <v>0.111</v>
          </cell>
          <cell r="AD3018">
            <v>22</v>
          </cell>
          <cell r="AF3018">
            <v>0.20300000000000001</v>
          </cell>
          <cell r="AJ3018">
            <v>98.321051584654029</v>
          </cell>
          <cell r="AK3018">
            <v>1.8686297973588364</v>
          </cell>
          <cell r="AL3018">
            <v>0.20142798519944646</v>
          </cell>
          <cell r="AM3018">
            <v>0.13137020264116361</v>
          </cell>
          <cell r="AN3018">
            <v>7.005778255828285E-2</v>
          </cell>
          <cell r="AO3018">
            <v>4.4478610931264484E-3</v>
          </cell>
          <cell r="AP3018">
            <v>0.13097258535388226</v>
          </cell>
          <cell r="AQ3018">
            <v>0.13542044644700871</v>
          </cell>
          <cell r="AR3018">
            <v>3.4713360826751229E-2</v>
          </cell>
          <cell r="AS3018">
            <v>2.0893412224418373E-3</v>
          </cell>
          <cell r="AT3018">
            <v>0.86208928605615476</v>
          </cell>
          <cell r="AU3018">
            <v>3.4998832024834034E-3</v>
          </cell>
          <cell r="AV3018">
            <v>0.87747839580068965</v>
          </cell>
          <cell r="AW3018">
            <v>1.4651503886186964E-2</v>
          </cell>
          <cell r="AX3018">
            <v>0</v>
          </cell>
          <cell r="AY3018">
            <v>46.799144088153348</v>
          </cell>
          <cell r="AZ3018">
            <v>45.97838637175883</v>
          </cell>
          <cell r="BA3018">
            <v>6.9852487798076011</v>
          </cell>
          <cell r="BB3018">
            <v>49.536824075112257</v>
          </cell>
          <cell r="BC3018">
            <v>42.06558687897747</v>
          </cell>
          <cell r="BD3018">
            <v>8.3975890459102676</v>
          </cell>
          <cell r="BE3018">
            <v>0.86424147851952993</v>
          </cell>
          <cell r="BG3018">
            <v>-9.1</v>
          </cell>
          <cell r="BH3018" t="str">
            <v>FMQ</v>
          </cell>
          <cell r="BP3018">
            <v>50.2</v>
          </cell>
          <cell r="BQ3018">
            <v>1.68</v>
          </cell>
          <cell r="BR3018">
            <v>15.03</v>
          </cell>
          <cell r="BS3018">
            <v>8.08</v>
          </cell>
          <cell r="BT3018">
            <v>0.151</v>
          </cell>
          <cell r="BU3018">
            <v>6.08</v>
          </cell>
          <cell r="BV3018">
            <v>11.25</v>
          </cell>
          <cell r="BW3018">
            <v>2.61</v>
          </cell>
          <cell r="BX3018">
            <v>1.58</v>
          </cell>
          <cell r="CR3018">
            <v>96.660999999999987</v>
          </cell>
          <cell r="CT3018">
            <v>51.934078894280013</v>
          </cell>
          <cell r="CU3018">
            <v>1.7380329191711241</v>
          </cell>
          <cell r="CV3018">
            <v>15.54918736615595</v>
          </cell>
          <cell r="CW3018">
            <v>8.359110706489691</v>
          </cell>
          <cell r="CX3018">
            <v>0.15621605404454747</v>
          </cell>
          <cell r="CY3018">
            <v>6.2900238979526391</v>
          </cell>
          <cell r="CZ3018">
            <v>11.638613298020919</v>
          </cell>
          <cell r="DA3018">
            <v>2.7001582851408537</v>
          </cell>
          <cell r="DB3018">
            <v>1.6345785787442715</v>
          </cell>
          <cell r="DC3018">
            <v>0</v>
          </cell>
          <cell r="DD3018">
            <v>0</v>
          </cell>
          <cell r="DE3018">
            <v>0.42937853107344631</v>
          </cell>
          <cell r="DF3018">
            <v>0.74224958283145659</v>
          </cell>
          <cell r="DH3018">
            <v>7.7777777777777793E-2</v>
          </cell>
          <cell r="DM3018">
            <v>3.5999999999999997E-2</v>
          </cell>
          <cell r="DN3018">
            <v>1.1299999999999999E-2</v>
          </cell>
          <cell r="EA3018">
            <v>0.713450238095238</v>
          </cell>
        </row>
        <row r="3019">
          <cell r="D3019" t="str">
            <v>l-1</v>
          </cell>
          <cell r="E3019" t="str">
            <v>Latourette &amp; Burnett 1992</v>
          </cell>
          <cell r="F3019" t="str">
            <v>Takashima bas</v>
          </cell>
          <cell r="J3019">
            <v>1160</v>
          </cell>
          <cell r="K3019">
            <v>1433</v>
          </cell>
          <cell r="L3019">
            <v>6.9783670621074672</v>
          </cell>
          <cell r="M3019">
            <v>1E-4</v>
          </cell>
          <cell r="O3019">
            <v>0.11519606051038833</v>
          </cell>
          <cell r="P3019">
            <v>0.88934694736742526</v>
          </cell>
          <cell r="Q3019">
            <v>1.0583606494782341E-2</v>
          </cell>
          <cell r="R3019">
            <v>45.759297737691753</v>
          </cell>
          <cell r="T3019">
            <v>51.45</v>
          </cell>
          <cell r="U3019">
            <v>4.59</v>
          </cell>
          <cell r="V3019">
            <v>0</v>
          </cell>
          <cell r="W3019">
            <v>3.6549999999999998</v>
          </cell>
          <cell r="X3019">
            <v>3.6549999999999998</v>
          </cell>
          <cell r="Y3019">
            <v>1.2749999999999999</v>
          </cell>
          <cell r="Z3019">
            <v>5.1999999999999998E-2</v>
          </cell>
          <cell r="AB3019">
            <v>16.484999999999999</v>
          </cell>
          <cell r="AC3019">
            <v>0.1285</v>
          </cell>
          <cell r="AD3019">
            <v>21.75</v>
          </cell>
          <cell r="AF3019">
            <v>0.14899999999999999</v>
          </cell>
          <cell r="AJ3019">
            <v>99.534500000000023</v>
          </cell>
          <cell r="AK3019">
            <v>1.8848039394896117</v>
          </cell>
          <cell r="AL3019">
            <v>0.19823532981741857</v>
          </cell>
          <cell r="AM3019">
            <v>0.11519606051038833</v>
          </cell>
          <cell r="AN3019">
            <v>8.3039269307030233E-2</v>
          </cell>
          <cell r="AO3019">
            <v>0</v>
          </cell>
          <cell r="AP3019">
            <v>0.11198081257613197</v>
          </cell>
          <cell r="AQ3019">
            <v>0.11198081257613197</v>
          </cell>
          <cell r="AR3019">
            <v>3.5127432765935974E-2</v>
          </cell>
          <cell r="AS3019">
            <v>1.5059675600569665E-3</v>
          </cell>
          <cell r="AT3019">
            <v>0.90001849437444981</v>
          </cell>
          <cell r="AU3019">
            <v>3.9874472359716258E-3</v>
          </cell>
          <cell r="AV3019">
            <v>0.85375696968564085</v>
          </cell>
          <cell r="AW3019">
            <v>1.0583606494782341E-2</v>
          </cell>
          <cell r="AX3019">
            <v>0</v>
          </cell>
          <cell r="AY3019">
            <v>45.759297737691753</v>
          </cell>
          <cell r="AZ3019">
            <v>48.238802980049236</v>
          </cell>
          <cell r="BA3019">
            <v>6.0018992822590151</v>
          </cell>
          <cell r="BB3019">
            <v>48.5404103903386</v>
          </cell>
          <cell r="BC3019">
            <v>44.228640805747467</v>
          </cell>
          <cell r="BD3019">
            <v>7.2309488039139378</v>
          </cell>
          <cell r="BE3019">
            <v>0.88934694736742526</v>
          </cell>
          <cell r="BG3019">
            <v>-11.25</v>
          </cell>
          <cell r="BH3019" t="str">
            <v>IW+1</v>
          </cell>
          <cell r="BP3019">
            <v>52.5</v>
          </cell>
          <cell r="BQ3019">
            <v>1.74</v>
          </cell>
          <cell r="BR3019">
            <v>15.865</v>
          </cell>
          <cell r="BS3019">
            <v>6.4649999999999999</v>
          </cell>
          <cell r="BT3019">
            <v>0.15</v>
          </cell>
          <cell r="BU3019">
            <v>6.23</v>
          </cell>
          <cell r="BV3019">
            <v>11.89</v>
          </cell>
          <cell r="BW3019">
            <v>1.61</v>
          </cell>
          <cell r="BX3019">
            <v>1.2350000000000001</v>
          </cell>
          <cell r="CR3019">
            <v>97.685000000000002</v>
          </cell>
          <cell r="CT3019">
            <v>53.744177714080962</v>
          </cell>
          <cell r="CU3019">
            <v>1.7812356042381119</v>
          </cell>
          <cell r="CV3019">
            <v>16.240978655883705</v>
          </cell>
          <cell r="CW3019">
            <v>6.6182115985053986</v>
          </cell>
          <cell r="CX3019">
            <v>0.15355479346880277</v>
          </cell>
          <cell r="CY3019">
            <v>6.3776424220709416</v>
          </cell>
          <cell r="CZ3019">
            <v>12.171776628960432</v>
          </cell>
          <cell r="DA3019">
            <v>1.6481547832318162</v>
          </cell>
          <cell r="DB3019">
            <v>1.2642677995598095</v>
          </cell>
          <cell r="DC3019">
            <v>0</v>
          </cell>
          <cell r="DD3019">
            <v>0</v>
          </cell>
          <cell r="DE3019">
            <v>0.49074438755415523</v>
          </cell>
          <cell r="DF3019">
            <v>0.6508883301838515</v>
          </cell>
          <cell r="DH3019">
            <v>9.2546583850931674E-2</v>
          </cell>
          <cell r="DM3019">
            <v>1.6E-2</v>
          </cell>
          <cell r="DN3019">
            <v>1.46E-2</v>
          </cell>
          <cell r="EA3019">
            <v>0.71579525862068982</v>
          </cell>
        </row>
        <row r="3020">
          <cell r="D3020" t="str">
            <v>l-1</v>
          </cell>
          <cell r="E3020" t="str">
            <v>Latourette &amp; Burnett 1992</v>
          </cell>
          <cell r="F3020" t="str">
            <v>Takashima bas</v>
          </cell>
          <cell r="J3020">
            <v>1160</v>
          </cell>
          <cell r="K3020">
            <v>1433</v>
          </cell>
          <cell r="L3020">
            <v>6.9783670621074672</v>
          </cell>
          <cell r="M3020">
            <v>1E-4</v>
          </cell>
          <cell r="O3020">
            <v>0.10542868223757518</v>
          </cell>
          <cell r="P3020">
            <v>0.86401768268228862</v>
          </cell>
          <cell r="Q3020">
            <v>1.6943566346264757E-2</v>
          </cell>
          <cell r="R3020">
            <v>46.442862169220881</v>
          </cell>
          <cell r="T3020">
            <v>51.6</v>
          </cell>
          <cell r="U3020">
            <v>4.41</v>
          </cell>
          <cell r="V3020">
            <v>0</v>
          </cell>
          <cell r="W3020">
            <v>4.42</v>
          </cell>
          <cell r="X3020">
            <v>4.42</v>
          </cell>
          <cell r="Y3020">
            <v>1</v>
          </cell>
          <cell r="Z3020">
            <v>4.3999999999999997E-2</v>
          </cell>
          <cell r="AB3020">
            <v>15.76</v>
          </cell>
          <cell r="AC3020">
            <v>0.11799999999999999</v>
          </cell>
          <cell r="AD3020">
            <v>22</v>
          </cell>
          <cell r="AF3020">
            <v>0.23799999999999999</v>
          </cell>
          <cell r="AG3020">
            <v>0.03</v>
          </cell>
          <cell r="AJ3020">
            <v>99.62</v>
          </cell>
          <cell r="AK3020">
            <v>1.8945713177624248</v>
          </cell>
          <cell r="AL3020">
            <v>0.1908918629882442</v>
          </cell>
          <cell r="AM3020">
            <v>0.10542868223757518</v>
          </cell>
          <cell r="AN3020">
            <v>8.5463180750669027E-2</v>
          </cell>
          <cell r="AO3020">
            <v>0</v>
          </cell>
          <cell r="AP3020">
            <v>0.13572472095202673</v>
          </cell>
          <cell r="AQ3020">
            <v>0.13572472095202673</v>
          </cell>
          <cell r="AR3020">
            <v>2.7613196360844496E-2</v>
          </cell>
          <cell r="AS3020">
            <v>1.2771602832020116E-3</v>
          </cell>
          <cell r="AT3020">
            <v>0.86238094182262026</v>
          </cell>
          <cell r="AU3020">
            <v>3.6699004500890058E-3</v>
          </cell>
          <cell r="AV3020">
            <v>0.86552204998381699</v>
          </cell>
          <cell r="AW3020">
            <v>1.6943566346264757E-2</v>
          </cell>
          <cell r="AX3020">
            <v>1.4052830504659077E-3</v>
          </cell>
          <cell r="AY3020">
            <v>46.442862169220881</v>
          </cell>
          <cell r="AZ3020">
            <v>46.274314119645709</v>
          </cell>
          <cell r="BA3020">
            <v>7.2828237111334149</v>
          </cell>
          <cell r="BB3020">
            <v>49.036441476929731</v>
          </cell>
          <cell r="BC3020">
            <v>42.230180523740998</v>
          </cell>
          <cell r="BD3020">
            <v>8.7333779993292531</v>
          </cell>
          <cell r="BE3020">
            <v>0.86401768268228862</v>
          </cell>
          <cell r="BG3020">
            <v>-8.0399999999999991</v>
          </cell>
          <cell r="BH3020" t="str">
            <v>NNO</v>
          </cell>
          <cell r="BP3020">
            <v>51.7</v>
          </cell>
          <cell r="BQ3020">
            <v>1.71</v>
          </cell>
          <cell r="BR3020">
            <v>15.63</v>
          </cell>
          <cell r="BS3020">
            <v>7.63</v>
          </cell>
          <cell r="BT3020">
            <v>0.153</v>
          </cell>
          <cell r="BU3020">
            <v>5.77</v>
          </cell>
          <cell r="BV3020">
            <v>10.95</v>
          </cell>
          <cell r="BW3020">
            <v>2.58</v>
          </cell>
          <cell r="BX3020">
            <v>1.57</v>
          </cell>
          <cell r="CR3020">
            <v>97.692999999999998</v>
          </cell>
          <cell r="CT3020">
            <v>52.920884812627314</v>
          </cell>
          <cell r="CU3020">
            <v>1.7503812965104972</v>
          </cell>
          <cell r="CV3020">
            <v>15.999099218981913</v>
          </cell>
          <cell r="CW3020">
            <v>7.810180872733973</v>
          </cell>
          <cell r="CX3020">
            <v>0.15661306337199185</v>
          </cell>
          <cell r="CY3020">
            <v>5.9062573572313273</v>
          </cell>
          <cell r="CZ3020">
            <v>11.208581986426868</v>
          </cell>
          <cell r="DA3020">
            <v>2.6409261666649608</v>
          </cell>
          <cell r="DB3020">
            <v>1.6070752254511582</v>
          </cell>
          <cell r="DC3020">
            <v>0</v>
          </cell>
          <cell r="DD3020">
            <v>0</v>
          </cell>
          <cell r="DE3020">
            <v>0.43059701492537317</v>
          </cell>
          <cell r="DF3020">
            <v>0.67604570246923257</v>
          </cell>
          <cell r="DH3020">
            <v>9.2248062015503868E-2</v>
          </cell>
          <cell r="DJ3020">
            <v>1.9108280254777069E-2</v>
          </cell>
          <cell r="DM3020">
            <v>2.7E-2</v>
          </cell>
          <cell r="DN3020">
            <v>9.4999999999999998E-3</v>
          </cell>
          <cell r="EA3020">
            <v>0.57130409356725143</v>
          </cell>
        </row>
        <row r="3021">
          <cell r="D3021" t="str">
            <v>k2</v>
          </cell>
          <cell r="E3021" t="str">
            <v>Klein et al 2000 Geochimica et cosmochimica Acta</v>
          </cell>
          <cell r="F3021" t="str">
            <v>S3</v>
          </cell>
          <cell r="G3021" t="str">
            <v>r1</v>
          </cell>
          <cell r="I3021" t="str">
            <v>a</v>
          </cell>
          <cell r="J3021">
            <v>1150</v>
          </cell>
          <cell r="K3021">
            <v>1423</v>
          </cell>
          <cell r="L3021">
            <v>7.0274068868587491</v>
          </cell>
          <cell r="M3021">
            <v>1.25</v>
          </cell>
          <cell r="O3021">
            <v>0.22083746668263227</v>
          </cell>
          <cell r="P3021">
            <v>0.75610835319941239</v>
          </cell>
          <cell r="Q3021">
            <v>9.3098793325530477E-2</v>
          </cell>
          <cell r="R3021">
            <v>43.243929764924417</v>
          </cell>
          <cell r="T3021">
            <v>47.8</v>
          </cell>
          <cell r="U3021">
            <v>10.3</v>
          </cell>
          <cell r="V3021">
            <v>0.78576116560743314</v>
          </cell>
          <cell r="W3021">
            <v>6.4259608836402302</v>
          </cell>
          <cell r="X3021">
            <v>7.3</v>
          </cell>
          <cell r="Y3021">
            <v>0.92</v>
          </cell>
          <cell r="AB3021">
            <v>12.7</v>
          </cell>
          <cell r="AC3021">
            <v>0.19</v>
          </cell>
          <cell r="AD3021">
            <v>17.8</v>
          </cell>
          <cell r="AF3021">
            <v>1.29</v>
          </cell>
          <cell r="AJ3021">
            <v>98.211722049247669</v>
          </cell>
          <cell r="AK3021">
            <v>1.7791625333173677</v>
          </cell>
          <cell r="AL3021">
            <v>0.45197303248301718</v>
          </cell>
          <cell r="AM3021">
            <v>0.22083746668263227</v>
          </cell>
          <cell r="AN3021">
            <v>0.23113556580038491</v>
          </cell>
          <cell r="AO3021">
            <v>2.7207837718989936E-2</v>
          </cell>
          <cell r="AP3021">
            <v>0.20003281047514901</v>
          </cell>
          <cell r="AQ3021">
            <v>0.22724064819413894</v>
          </cell>
          <cell r="AR3021">
            <v>2.5753186906456654E-2</v>
          </cell>
          <cell r="AS3021">
            <v>0</v>
          </cell>
          <cell r="AT3021">
            <v>0.70448723660683987</v>
          </cell>
          <cell r="AU3021">
            <v>5.9903520799407719E-3</v>
          </cell>
          <cell r="AV3021">
            <v>0.70990776922139154</v>
          </cell>
          <cell r="AW3021">
            <v>9.3098793325530477E-2</v>
          </cell>
          <cell r="AX3021">
            <v>0</v>
          </cell>
          <cell r="AY3021">
            <v>43.243929764924417</v>
          </cell>
          <cell r="AZ3021">
            <v>42.913738799513176</v>
          </cell>
          <cell r="BA3021">
            <v>12.18496991004212</v>
          </cell>
          <cell r="BB3021">
            <v>45.918731389124638</v>
          </cell>
          <cell r="BC3021">
            <v>39.386197929795877</v>
          </cell>
          <cell r="BD3021">
            <v>14.695070681079486</v>
          </cell>
          <cell r="BE3021">
            <v>0.75610835319941239</v>
          </cell>
          <cell r="BP3021">
            <v>50.9</v>
          </cell>
          <cell r="BQ3021">
            <v>1.51</v>
          </cell>
          <cell r="BR3021">
            <v>17.899999999999999</v>
          </cell>
          <cell r="BS3021">
            <v>6.73</v>
          </cell>
          <cell r="BT3021">
            <v>0.15</v>
          </cell>
          <cell r="BU3021">
            <v>6.3</v>
          </cell>
          <cell r="BV3021">
            <v>7.9</v>
          </cell>
          <cell r="BW3021">
            <v>3.53</v>
          </cell>
          <cell r="BX3021">
            <v>0.37</v>
          </cell>
          <cell r="CR3021">
            <v>95.29</v>
          </cell>
          <cell r="CT3021">
            <v>53.415888340854224</v>
          </cell>
          <cell r="CU3021">
            <v>1.5846363731766184</v>
          </cell>
          <cell r="CV3021">
            <v>18.784762304544017</v>
          </cell>
          <cell r="CW3021">
            <v>7.0626508552838692</v>
          </cell>
          <cell r="CX3021">
            <v>0.15741420925595548</v>
          </cell>
          <cell r="CY3021">
            <v>6.6113967887501301</v>
          </cell>
          <cell r="CZ3021">
            <v>8.2904816874803213</v>
          </cell>
          <cell r="DA3021">
            <v>0.3882883828313568</v>
          </cell>
          <cell r="DB3021">
            <v>3.7044810578234855</v>
          </cell>
          <cell r="DC3021">
            <v>0</v>
          </cell>
          <cell r="DD3021">
            <v>0</v>
          </cell>
          <cell r="DE3021">
            <v>0.48349961627014582</v>
          </cell>
          <cell r="DF3021">
            <v>0.52741194004804626</v>
          </cell>
          <cell r="DH3021">
            <v>0.36543909348441928</v>
          </cell>
          <cell r="DQ3021">
            <v>5.2083333333333336E-2</v>
          </cell>
          <cell r="DZ3021">
            <v>0.21052631578947367</v>
          </cell>
          <cell r="EA3021">
            <v>0.60927152317880795</v>
          </cell>
        </row>
        <row r="3022">
          <cell r="D3022" t="str">
            <v>k2</v>
          </cell>
          <cell r="E3022" t="str">
            <v>Klein et al 2000 Geochimica et cosmochimica Acta</v>
          </cell>
          <cell r="F3022" t="str">
            <v>S3</v>
          </cell>
          <cell r="G3022" t="str">
            <v>r2</v>
          </cell>
          <cell r="J3022">
            <v>1150</v>
          </cell>
          <cell r="K3022">
            <v>1423</v>
          </cell>
          <cell r="L3022">
            <v>7.0274068868587491</v>
          </cell>
          <cell r="M3022">
            <v>1.25</v>
          </cell>
          <cell r="O3022">
            <v>0.19324058913049513</v>
          </cell>
          <cell r="P3022">
            <v>0.77249603569301484</v>
          </cell>
          <cell r="Q3022">
            <v>7.4398199536561849E-2</v>
          </cell>
          <cell r="R3022">
            <v>43.661398081096962</v>
          </cell>
          <cell r="T3022">
            <v>48.5</v>
          </cell>
          <cell r="U3022">
            <v>10.1</v>
          </cell>
          <cell r="V3022">
            <v>0</v>
          </cell>
          <cell r="W3022">
            <v>6.77</v>
          </cell>
          <cell r="X3022">
            <v>6.77</v>
          </cell>
          <cell r="Y3022">
            <v>0.73</v>
          </cell>
          <cell r="AB3022">
            <v>12.9</v>
          </cell>
          <cell r="AC3022">
            <v>0.17</v>
          </cell>
          <cell r="AD3022">
            <v>18</v>
          </cell>
          <cell r="AF3022">
            <v>1.03</v>
          </cell>
          <cell r="AJ3022">
            <v>98.2</v>
          </cell>
          <cell r="AK3022">
            <v>1.8067594108695049</v>
          </cell>
          <cell r="AL3022">
            <v>0.44357547993317287</v>
          </cell>
          <cell r="AM3022">
            <v>0.19324058913049513</v>
          </cell>
          <cell r="AN3022">
            <v>0.25033489080267773</v>
          </cell>
          <cell r="AO3022">
            <v>0</v>
          </cell>
          <cell r="AP3022">
            <v>0.21092239163900614</v>
          </cell>
          <cell r="AQ3022">
            <v>0.21092239163900614</v>
          </cell>
          <cell r="AR3022">
            <v>2.0452051221082651E-2</v>
          </cell>
          <cell r="AS3022">
            <v>0</v>
          </cell>
          <cell r="AT3022">
            <v>0.71619284471087818</v>
          </cell>
          <cell r="AU3022">
            <v>5.3643675677297366E-3</v>
          </cell>
          <cell r="AV3022">
            <v>0.71849754915094566</v>
          </cell>
          <cell r="AW3022">
            <v>7.4398199536561849E-2</v>
          </cell>
          <cell r="AX3022">
            <v>0</v>
          </cell>
          <cell r="AY3022">
            <v>43.661398081096962</v>
          </cell>
          <cell r="AZ3022">
            <v>43.521346638839482</v>
          </cell>
          <cell r="BA3022">
            <v>12.817255280063559</v>
          </cell>
          <cell r="BB3022">
            <v>45.558601087851926</v>
          </cell>
          <cell r="BC3022">
            <v>39.25166148168941</v>
          </cell>
          <cell r="BD3022">
            <v>15.189737430458669</v>
          </cell>
          <cell r="BE3022">
            <v>0.77249603569301484</v>
          </cell>
          <cell r="BP3022">
            <v>50.1</v>
          </cell>
          <cell r="BQ3022">
            <v>1.43</v>
          </cell>
          <cell r="BR3022">
            <v>18.04</v>
          </cell>
          <cell r="BS3022">
            <v>7</v>
          </cell>
          <cell r="BT3022">
            <v>0.15</v>
          </cell>
          <cell r="BU3022">
            <v>6.51</v>
          </cell>
          <cell r="BV3022">
            <v>8.02</v>
          </cell>
          <cell r="BW3022">
            <v>3.71</v>
          </cell>
          <cell r="BX3022">
            <v>0.32</v>
          </cell>
          <cell r="CR3022">
            <v>95.28</v>
          </cell>
          <cell r="CT3022">
            <v>52.581863979848876</v>
          </cell>
          <cell r="CU3022">
            <v>1.5008396305625527</v>
          </cell>
          <cell r="CV3022">
            <v>18.933669185558358</v>
          </cell>
          <cell r="CW3022">
            <v>7.3467674223341737</v>
          </cell>
          <cell r="CX3022">
            <v>0.15743073047858944</v>
          </cell>
          <cell r="CY3022">
            <v>6.8324937027707815</v>
          </cell>
          <cell r="CZ3022">
            <v>8.4172963895885822</v>
          </cell>
          <cell r="DA3022">
            <v>0.33585222502099082</v>
          </cell>
          <cell r="DB3022">
            <v>3.8937867338371124</v>
          </cell>
          <cell r="DC3022">
            <v>0</v>
          </cell>
          <cell r="DD3022">
            <v>0</v>
          </cell>
          <cell r="DE3022">
            <v>0.48186528497409331</v>
          </cell>
          <cell r="DF3022">
            <v>0.54911785597329332</v>
          </cell>
          <cell r="DH3022">
            <v>0.27762803234501349</v>
          </cell>
          <cell r="DO3022">
            <v>5.1546391752577319E-3</v>
          </cell>
          <cell r="DR3022">
            <v>0.10447761194029852</v>
          </cell>
          <cell r="EA3022">
            <v>0.51048951048951052</v>
          </cell>
          <cell r="EB3022">
            <v>0.61111111111111116</v>
          </cell>
        </row>
        <row r="3023">
          <cell r="D3023" t="str">
            <v>k2</v>
          </cell>
          <cell r="E3023" t="str">
            <v>Klein et al 2000 Geochimica et cosmochimica Acta</v>
          </cell>
          <cell r="F3023" t="str">
            <v>S3</v>
          </cell>
          <cell r="G3023" t="str">
            <v>r3</v>
          </cell>
          <cell r="J3023">
            <v>1150</v>
          </cell>
          <cell r="K3023">
            <v>1423</v>
          </cell>
          <cell r="L3023">
            <v>7.0274068868587491</v>
          </cell>
          <cell r="M3023">
            <v>1.25</v>
          </cell>
          <cell r="O3023">
            <v>0.18546819850973106</v>
          </cell>
          <cell r="P3023">
            <v>0.78089338115422235</v>
          </cell>
          <cell r="Q3023">
            <v>7.357079365195103E-2</v>
          </cell>
          <cell r="R3023">
            <v>43.087878213024354</v>
          </cell>
          <cell r="T3023">
            <v>48.3</v>
          </cell>
          <cell r="U3023">
            <v>9.3000000000000007</v>
          </cell>
          <cell r="V3023">
            <v>0</v>
          </cell>
          <cell r="W3023">
            <v>6.6</v>
          </cell>
          <cell r="X3023">
            <v>6.6</v>
          </cell>
          <cell r="Y3023">
            <v>0.83</v>
          </cell>
          <cell r="AB3023">
            <v>13.2</v>
          </cell>
          <cell r="AC3023">
            <v>0.18</v>
          </cell>
          <cell r="AD3023">
            <v>17.8</v>
          </cell>
          <cell r="AF3023">
            <v>1.01</v>
          </cell>
          <cell r="AJ3023">
            <v>97.22</v>
          </cell>
          <cell r="AK3023">
            <v>1.8145318014902689</v>
          </cell>
          <cell r="AL3023">
            <v>0.41189637729879575</v>
          </cell>
          <cell r="AM3023">
            <v>0.18546819850973106</v>
          </cell>
          <cell r="AN3023">
            <v>0.22642817878906468</v>
          </cell>
          <cell r="AO3023">
            <v>0</v>
          </cell>
          <cell r="AP3023">
            <v>0.20736565143342162</v>
          </cell>
          <cell r="AQ3023">
            <v>0.20736565143342162</v>
          </cell>
          <cell r="AR3023">
            <v>2.3450438627939871E-2</v>
          </cell>
          <cell r="AS3023">
            <v>0</v>
          </cell>
          <cell r="AT3023">
            <v>0.73904871307000708</v>
          </cell>
          <cell r="AU3023">
            <v>5.7279732125066025E-3</v>
          </cell>
          <cell r="AV3023">
            <v>0.71652550627822242</v>
          </cell>
          <cell r="AW3023">
            <v>7.357079365195103E-2</v>
          </cell>
          <cell r="AX3023">
            <v>0</v>
          </cell>
          <cell r="AY3023">
            <v>43.087878213024354</v>
          </cell>
          <cell r="AZ3023">
            <v>44.442299210892294</v>
          </cell>
          <cell r="BA3023">
            <v>12.469822576083351</v>
          </cell>
          <cell r="BB3023">
            <v>45.04104566021217</v>
          </cell>
          <cell r="BC3023">
            <v>40.154373338005854</v>
          </cell>
          <cell r="BD3023">
            <v>14.804581001781978</v>
          </cell>
          <cell r="BE3023">
            <v>0.78089338115422235</v>
          </cell>
          <cell r="BP3023">
            <v>50.7</v>
          </cell>
          <cell r="BQ3023">
            <v>1.45</v>
          </cell>
          <cell r="BR3023">
            <v>18.2</v>
          </cell>
          <cell r="BS3023">
            <v>6.97</v>
          </cell>
          <cell r="BT3023">
            <v>0.17</v>
          </cell>
          <cell r="BU3023">
            <v>5.9</v>
          </cell>
          <cell r="BV3023">
            <v>8.6999999999999993</v>
          </cell>
          <cell r="BW3023">
            <v>3.79</v>
          </cell>
          <cell r="BX3023">
            <v>0.31</v>
          </cell>
          <cell r="CR3023">
            <v>96.19</v>
          </cell>
          <cell r="CT3023">
            <v>52.708181723671885</v>
          </cell>
          <cell r="CU3023">
            <v>1.5074332051148764</v>
          </cell>
          <cell r="CV3023">
            <v>18.920885746959136</v>
          </cell>
          <cell r="CW3023">
            <v>7.2460754756211641</v>
          </cell>
          <cell r="CX3023">
            <v>0.17673354818588205</v>
          </cell>
          <cell r="CY3023">
            <v>6.1336937311570834</v>
          </cell>
          <cell r="CZ3023">
            <v>9.0445992306892578</v>
          </cell>
          <cell r="DA3023">
            <v>0.32227882316249079</v>
          </cell>
          <cell r="DB3023">
            <v>3.9401185154381944</v>
          </cell>
          <cell r="DC3023">
            <v>0</v>
          </cell>
          <cell r="DD3023">
            <v>0</v>
          </cell>
          <cell r="DE3023">
            <v>0.45843045843045843</v>
          </cell>
          <cell r="DF3023">
            <v>0.53808066089452233</v>
          </cell>
          <cell r="DH3023">
            <v>0.26649076517150394</v>
          </cell>
          <cell r="DW3023">
            <v>0.28070175438596495</v>
          </cell>
          <cell r="EA3023">
            <v>0.57241379310344831</v>
          </cell>
          <cell r="EH3023">
            <v>1</v>
          </cell>
        </row>
        <row r="3024">
          <cell r="D3024" t="str">
            <v>k2</v>
          </cell>
          <cell r="E3024" t="str">
            <v>Klein et al 2000 Geochimica et cosmochimica Acta</v>
          </cell>
          <cell r="F3024" t="str">
            <v>S3</v>
          </cell>
          <cell r="G3024" t="str">
            <v>r4</v>
          </cell>
          <cell r="J3024">
            <v>1150</v>
          </cell>
          <cell r="K3024">
            <v>1423</v>
          </cell>
          <cell r="L3024">
            <v>7.0274068868587491</v>
          </cell>
          <cell r="M3024">
            <v>1.25</v>
          </cell>
          <cell r="O3024">
            <v>0.19255779985070931</v>
          </cell>
          <cell r="P3024">
            <v>0.78489280460943989</v>
          </cell>
          <cell r="Q3024">
            <v>0.11055559446734316</v>
          </cell>
          <cell r="R3024">
            <v>43.360292688041262</v>
          </cell>
          <cell r="T3024">
            <v>48.5</v>
          </cell>
          <cell r="U3024">
            <v>9.9</v>
          </cell>
          <cell r="V3024">
            <v>0.18491447484024756</v>
          </cell>
          <cell r="W3024">
            <v>6.0943109289874888</v>
          </cell>
          <cell r="X3024">
            <v>6.3</v>
          </cell>
          <cell r="Y3024">
            <v>0.82</v>
          </cell>
          <cell r="AB3024">
            <v>12.9</v>
          </cell>
          <cell r="AC3024">
            <v>0.13</v>
          </cell>
          <cell r="AD3024">
            <v>17.5</v>
          </cell>
          <cell r="AF3024">
            <v>1.53</v>
          </cell>
          <cell r="AJ3024">
            <v>97.559225403827725</v>
          </cell>
          <cell r="AK3024">
            <v>1.8074422001492907</v>
          </cell>
          <cell r="AL3024">
            <v>0.43495611847236271</v>
          </cell>
          <cell r="AM3024">
            <v>0.19255779985070931</v>
          </cell>
          <cell r="AN3024">
            <v>0.2423983186216534</v>
          </cell>
          <cell r="AO3024">
            <v>6.410757182585769E-3</v>
          </cell>
          <cell r="AP3024">
            <v>0.18994274887138307</v>
          </cell>
          <cell r="AQ3024">
            <v>0.19635350605396884</v>
          </cell>
          <cell r="AR3024">
            <v>2.2982218877131495E-2</v>
          </cell>
          <cell r="AS3024">
            <v>0</v>
          </cell>
          <cell r="AT3024">
            <v>0.71646349989257307</v>
          </cell>
          <cell r="AU3024">
            <v>4.1037136755342008E-3</v>
          </cell>
          <cell r="AV3024">
            <v>0.69880326765224587</v>
          </cell>
          <cell r="AW3024">
            <v>0.11055559446734316</v>
          </cell>
          <cell r="AX3024">
            <v>0</v>
          </cell>
          <cell r="AY3024">
            <v>43.360292688041262</v>
          </cell>
          <cell r="AZ3024">
            <v>44.456098724341082</v>
          </cell>
          <cell r="BA3024">
            <v>11.785825233337144</v>
          </cell>
          <cell r="BB3024">
            <v>45.560368422524064</v>
          </cell>
          <cell r="BC3024">
            <v>40.374703701299808</v>
          </cell>
          <cell r="BD3024">
            <v>14.064927876176114</v>
          </cell>
          <cell r="BE3024">
            <v>0.78489280460943989</v>
          </cell>
          <cell r="BP3024">
            <v>50.8</v>
          </cell>
          <cell r="BQ3024">
            <v>1.57</v>
          </cell>
          <cell r="BR3024">
            <v>18.100000000000001</v>
          </cell>
          <cell r="BS3024">
            <v>6.7</v>
          </cell>
          <cell r="BT3024">
            <v>0.15</v>
          </cell>
          <cell r="BU3024">
            <v>5.9</v>
          </cell>
          <cell r="BV3024">
            <v>7.8</v>
          </cell>
          <cell r="BW3024">
            <v>3.7</v>
          </cell>
          <cell r="BX3024">
            <v>0.39</v>
          </cell>
          <cell r="CR3024">
            <v>95.11</v>
          </cell>
          <cell r="CT3024">
            <v>53.411838923351901</v>
          </cell>
          <cell r="CU3024">
            <v>1.6507202186941434</v>
          </cell>
          <cell r="CV3024">
            <v>19.030596151824202</v>
          </cell>
          <cell r="CW3024">
            <v>7.0444748186310582</v>
          </cell>
          <cell r="CX3024">
            <v>0.15771212280517294</v>
          </cell>
          <cell r="CY3024">
            <v>6.2033434970034689</v>
          </cell>
          <cell r="CZ3024">
            <v>8.201030385868993</v>
          </cell>
          <cell r="DA3024">
            <v>0.41005151929344963</v>
          </cell>
          <cell r="DB3024">
            <v>3.8902323625275992</v>
          </cell>
          <cell r="DC3024">
            <v>0</v>
          </cell>
          <cell r="DD3024">
            <v>0</v>
          </cell>
          <cell r="DE3024">
            <v>0.46825396825396826</v>
          </cell>
          <cell r="DF3024">
            <v>0.51038208367429916</v>
          </cell>
          <cell r="DH3024">
            <v>0.41351351351351351</v>
          </cell>
          <cell r="DX3024">
            <v>0.44067796610169496</v>
          </cell>
          <cell r="EA3024">
            <v>0.52229299363057324</v>
          </cell>
          <cell r="EJ3024">
            <v>0.63768115942028991</v>
          </cell>
        </row>
        <row r="3025">
          <cell r="D3025" t="str">
            <v>k2</v>
          </cell>
          <cell r="E3025" t="str">
            <v>Klein et al 2000 Geochimica et cosmochimica Acta</v>
          </cell>
          <cell r="F3025" t="str">
            <v>S3</v>
          </cell>
          <cell r="G3025" t="str">
            <v>r5</v>
          </cell>
          <cell r="J3025">
            <v>1150</v>
          </cell>
          <cell r="K3025">
            <v>1423</v>
          </cell>
          <cell r="L3025">
            <v>7.0274068868587491</v>
          </cell>
          <cell r="M3025">
            <v>1.25</v>
          </cell>
          <cell r="O3025">
            <v>0.17210686040183343</v>
          </cell>
          <cell r="P3025">
            <v>0.74613703321207003</v>
          </cell>
          <cell r="Q3025">
            <v>9.9703182886759639E-2</v>
          </cell>
          <cell r="R3025">
            <v>41.6522357413915</v>
          </cell>
          <cell r="T3025">
            <v>48.7</v>
          </cell>
          <cell r="U3025">
            <v>9.1999999999999993</v>
          </cell>
          <cell r="V3025">
            <v>0</v>
          </cell>
          <cell r="W3025">
            <v>7.7</v>
          </cell>
          <cell r="X3025">
            <v>7.7</v>
          </cell>
          <cell r="Y3025">
            <v>0.73</v>
          </cell>
          <cell r="AB3025">
            <v>12.7</v>
          </cell>
          <cell r="AC3025">
            <v>0.19</v>
          </cell>
          <cell r="AD3025">
            <v>16.899999999999999</v>
          </cell>
          <cell r="AF3025">
            <v>1.37</v>
          </cell>
          <cell r="AJ3025">
            <v>97.49</v>
          </cell>
          <cell r="AK3025">
            <v>1.8278931395981666</v>
          </cell>
          <cell r="AL3025">
            <v>0.40709637894569184</v>
          </cell>
          <cell r="AM3025">
            <v>0.17210686040183343</v>
          </cell>
          <cell r="AN3025">
            <v>0.23498951854385841</v>
          </cell>
          <cell r="AO3025">
            <v>0</v>
          </cell>
          <cell r="AP3025">
            <v>0.24170631561592201</v>
          </cell>
          <cell r="AQ3025">
            <v>0.24170631561592201</v>
          </cell>
          <cell r="AR3025">
            <v>2.0606305133385752E-2</v>
          </cell>
          <cell r="AS3025">
            <v>0</v>
          </cell>
          <cell r="AT3025">
            <v>0.71040701810177898</v>
          </cell>
          <cell r="AU3025">
            <v>6.0406887979795598E-3</v>
          </cell>
          <cell r="AV3025">
            <v>0.6796772683998914</v>
          </cell>
          <cell r="AW3025">
            <v>9.9703182886759639E-2</v>
          </cell>
          <cell r="AX3025">
            <v>0</v>
          </cell>
          <cell r="AY3025">
            <v>41.6522357413915</v>
          </cell>
          <cell r="AZ3025">
            <v>43.535427718475404</v>
          </cell>
          <cell r="BA3025">
            <v>14.812336540133098</v>
          </cell>
          <cell r="BB3025">
            <v>43.340519252723318</v>
          </cell>
          <cell r="BC3025">
            <v>39.15449128628125</v>
          </cell>
          <cell r="BD3025">
            <v>17.504989460995432</v>
          </cell>
          <cell r="BE3025">
            <v>0.74613703321207003</v>
          </cell>
          <cell r="BP3025">
            <v>51</v>
          </cell>
          <cell r="BQ3025">
            <v>1.6</v>
          </cell>
          <cell r="BR3025">
            <v>17.8</v>
          </cell>
          <cell r="BS3025">
            <v>7.19</v>
          </cell>
          <cell r="BT3025">
            <v>0.16</v>
          </cell>
          <cell r="BU3025">
            <v>5.67</v>
          </cell>
          <cell r="BV3025">
            <v>7.57</v>
          </cell>
          <cell r="BW3025">
            <v>3.69</v>
          </cell>
          <cell r="BX3025">
            <v>0.36</v>
          </cell>
          <cell r="CR3025">
            <v>95.04</v>
          </cell>
          <cell r="CT3025">
            <v>53.661616161616159</v>
          </cell>
          <cell r="CU3025">
            <v>1.6835016835016834</v>
          </cell>
          <cell r="CV3025">
            <v>18.728956228956228</v>
          </cell>
          <cell r="CW3025">
            <v>7.5652356902356894</v>
          </cell>
          <cell r="CX3025">
            <v>0.16835016835016833</v>
          </cell>
          <cell r="CY3025">
            <v>5.9659090909090908</v>
          </cell>
          <cell r="CZ3025">
            <v>7.96506734006734</v>
          </cell>
          <cell r="DA3025">
            <v>0.37878787878787878</v>
          </cell>
          <cell r="DB3025">
            <v>3.8825757575757573</v>
          </cell>
          <cell r="DC3025">
            <v>0</v>
          </cell>
          <cell r="DD3025">
            <v>0</v>
          </cell>
          <cell r="DE3025">
            <v>0.44090202177293936</v>
          </cell>
          <cell r="DF3025">
            <v>0.51208792997301</v>
          </cell>
          <cell r="DH3025">
            <v>0.37127371273712739</v>
          </cell>
          <cell r="DY3025">
            <v>0.14102564102564102</v>
          </cell>
          <cell r="EA3025">
            <v>0.45624999999999999</v>
          </cell>
          <cell r="EC3025">
            <v>0.65</v>
          </cell>
        </row>
        <row r="3026">
          <cell r="D3026" t="str">
            <v>k2</v>
          </cell>
          <cell r="E3026" t="str">
            <v>Klein et al 2000 Geochimica et cosmochimica Acta</v>
          </cell>
          <cell r="F3026" t="str">
            <v>S3</v>
          </cell>
          <cell r="G3026" t="str">
            <v>r6</v>
          </cell>
          <cell r="J3026">
            <v>1150</v>
          </cell>
          <cell r="K3026">
            <v>1423</v>
          </cell>
          <cell r="L3026">
            <v>7.0274068868587491</v>
          </cell>
          <cell r="M3026">
            <v>1.25</v>
          </cell>
          <cell r="O3026">
            <v>0.20479423162865551</v>
          </cell>
          <cell r="P3026">
            <v>0.75108960033583139</v>
          </cell>
          <cell r="Q3026">
            <v>9.0457750947071008E-2</v>
          </cell>
          <cell r="R3026">
            <v>41.956713515088651</v>
          </cell>
          <cell r="T3026">
            <v>48.1</v>
          </cell>
          <cell r="U3026">
            <v>10.1</v>
          </cell>
          <cell r="V3026">
            <v>0</v>
          </cell>
          <cell r="W3026">
            <v>7.5</v>
          </cell>
          <cell r="X3026">
            <v>7.5</v>
          </cell>
          <cell r="Y3026">
            <v>0.92</v>
          </cell>
          <cell r="AB3026">
            <v>12.7</v>
          </cell>
          <cell r="AC3026">
            <v>0.2</v>
          </cell>
          <cell r="AD3026">
            <v>17</v>
          </cell>
          <cell r="AF3026">
            <v>1.25</v>
          </cell>
          <cell r="AJ3026">
            <v>97.77</v>
          </cell>
          <cell r="AK3026">
            <v>1.7952057683713445</v>
          </cell>
          <cell r="AL3026">
            <v>0.44440414694081765</v>
          </cell>
          <cell r="AM3026">
            <v>0.20479423162865551</v>
          </cell>
          <cell r="AN3026">
            <v>0.23960991531216214</v>
          </cell>
          <cell r="AO3026">
            <v>0</v>
          </cell>
          <cell r="AP3026">
            <v>0.23410239328606916</v>
          </cell>
          <cell r="AQ3026">
            <v>0.23410239328606916</v>
          </cell>
          <cell r="AR3026">
            <v>2.582333984313015E-2</v>
          </cell>
          <cell r="AS3026">
            <v>0</v>
          </cell>
          <cell r="AT3026">
            <v>0.70640629418509138</v>
          </cell>
          <cell r="AU3026">
            <v>6.3228106221611012E-3</v>
          </cell>
          <cell r="AV3026">
            <v>0.67984871202869501</v>
          </cell>
          <cell r="AW3026">
            <v>9.0457750947071008E-2</v>
          </cell>
          <cell r="AX3026">
            <v>0</v>
          </cell>
          <cell r="AY3026">
            <v>41.956713515088651</v>
          </cell>
          <cell r="AZ3026">
            <v>43.595708848130222</v>
          </cell>
          <cell r="BA3026">
            <v>14.447577636781114</v>
          </cell>
          <cell r="BB3026">
            <v>43.683562580605525</v>
          </cell>
          <cell r="BC3026">
            <v>39.232258361060509</v>
          </cell>
          <cell r="BD3026">
            <v>17.084179058333966</v>
          </cell>
          <cell r="BE3026">
            <v>0.75108960033583139</v>
          </cell>
          <cell r="BP3026">
            <v>51</v>
          </cell>
          <cell r="BQ3026">
            <v>1.58</v>
          </cell>
          <cell r="BR3026">
            <v>18.11</v>
          </cell>
          <cell r="BS3026">
            <v>7.08</v>
          </cell>
          <cell r="BT3026">
            <v>0.16</v>
          </cell>
          <cell r="BU3026">
            <v>5.7</v>
          </cell>
          <cell r="BV3026">
            <v>7.66</v>
          </cell>
          <cell r="BW3026">
            <v>3.75</v>
          </cell>
          <cell r="BX3026">
            <v>0.42</v>
          </cell>
          <cell r="CR3026">
            <v>95.46</v>
          </cell>
          <cell r="CT3026">
            <v>53.425518541797615</v>
          </cell>
          <cell r="CU3026">
            <v>1.655143515608632</v>
          </cell>
          <cell r="CV3026">
            <v>18.971296878273623</v>
          </cell>
          <cell r="CW3026">
            <v>7.4167190446260216</v>
          </cell>
          <cell r="CX3026">
            <v>0.16760946993505135</v>
          </cell>
          <cell r="CY3026">
            <v>5.9710873664362039</v>
          </cell>
          <cell r="CZ3026">
            <v>8.0243033731405831</v>
          </cell>
          <cell r="DA3026">
            <v>0.4399748585795098</v>
          </cell>
          <cell r="DB3026">
            <v>3.9283469516027658</v>
          </cell>
          <cell r="DC3026">
            <v>0</v>
          </cell>
          <cell r="DD3026">
            <v>0</v>
          </cell>
          <cell r="DE3026">
            <v>0.4460093896713615</v>
          </cell>
          <cell r="DF3026">
            <v>0.50764287955856535</v>
          </cell>
          <cell r="DH3026">
            <v>0.33333333333333331</v>
          </cell>
          <cell r="EA3026">
            <v>0.58227848101265822</v>
          </cell>
          <cell r="EE3026">
            <v>0.77611940298507465</v>
          </cell>
          <cell r="EK3026">
            <v>0.78749999999999998</v>
          </cell>
        </row>
        <row r="3027">
          <cell r="D3027" t="str">
            <v>k2</v>
          </cell>
          <cell r="E3027" t="str">
            <v>Klein et al 2000 Geochimica et cosmochimica Acta</v>
          </cell>
          <cell r="F3027" t="str">
            <v>S36</v>
          </cell>
          <cell r="G3027" t="str">
            <v>r1</v>
          </cell>
          <cell r="I3027" t="str">
            <v>d</v>
          </cell>
          <cell r="J3027">
            <v>1050</v>
          </cell>
          <cell r="K3027">
            <v>1323</v>
          </cell>
          <cell r="L3027">
            <v>7.5585789871504154</v>
          </cell>
          <cell r="M3027">
            <v>1.5</v>
          </cell>
          <cell r="O3027">
            <v>0.24076890245617633</v>
          </cell>
          <cell r="P3027">
            <v>0.72227993164226123</v>
          </cell>
          <cell r="Q3027">
            <v>0.18750019104207077</v>
          </cell>
          <cell r="R3027">
            <v>44.239199240734138</v>
          </cell>
          <cell r="T3027">
            <v>47.3</v>
          </cell>
          <cell r="U3027">
            <v>11.9</v>
          </cell>
          <cell r="V3027">
            <v>1.8632489222881723</v>
          </cell>
          <cell r="W3027">
            <v>5.3274205536282846</v>
          </cell>
          <cell r="X3027">
            <v>7.4</v>
          </cell>
          <cell r="Y3027">
            <v>1.35</v>
          </cell>
          <cell r="AB3027">
            <v>10.8</v>
          </cell>
          <cell r="AC3027">
            <v>0.1</v>
          </cell>
          <cell r="AD3027">
            <v>16.5</v>
          </cell>
          <cell r="AF3027">
            <v>2.6</v>
          </cell>
          <cell r="AJ3027">
            <v>97.740669475916434</v>
          </cell>
          <cell r="AK3027">
            <v>1.7592310975438237</v>
          </cell>
          <cell r="AL3027">
            <v>0.5217906400820943</v>
          </cell>
          <cell r="AM3027">
            <v>0.24076890245617633</v>
          </cell>
          <cell r="AN3027">
            <v>0.28102173762591798</v>
          </cell>
          <cell r="AO3027">
            <v>6.4468619587293219E-2</v>
          </cell>
          <cell r="AP3027">
            <v>0.16571207904943736</v>
          </cell>
          <cell r="AQ3027">
            <v>0.23018069863673057</v>
          </cell>
          <cell r="AR3027">
            <v>3.7761648540432756E-2</v>
          </cell>
          <cell r="AS3027">
            <v>0</v>
          </cell>
          <cell r="AT3027">
            <v>0.59864200761519393</v>
          </cell>
          <cell r="AU3027">
            <v>3.150451313452764E-3</v>
          </cell>
          <cell r="AV3027">
            <v>0.65756682719500614</v>
          </cell>
          <cell r="AW3027">
            <v>0.18750019104207077</v>
          </cell>
          <cell r="AX3027">
            <v>0</v>
          </cell>
          <cell r="AY3027">
            <v>44.239199240734138</v>
          </cell>
          <cell r="AZ3027">
            <v>40.274907360720299</v>
          </cell>
          <cell r="BA3027">
            <v>11.148630646311927</v>
          </cell>
          <cell r="BB3027">
            <v>48.236914832504738</v>
          </cell>
          <cell r="BC3027">
            <v>37.956817667017241</v>
          </cell>
          <cell r="BD3027">
            <v>13.806267500478009</v>
          </cell>
          <cell r="BE3027">
            <v>0.72227993164226123</v>
          </cell>
          <cell r="BP3027">
            <v>55.2</v>
          </cell>
          <cell r="BQ3027">
            <v>1.54</v>
          </cell>
          <cell r="BR3027">
            <v>18.3</v>
          </cell>
          <cell r="BS3027">
            <v>4.8</v>
          </cell>
          <cell r="BT3027">
            <v>0.08</v>
          </cell>
          <cell r="BU3027">
            <v>3.08</v>
          </cell>
          <cell r="BV3027">
            <v>4.92</v>
          </cell>
          <cell r="BW3027">
            <v>5.3</v>
          </cell>
          <cell r="BX3027">
            <v>0.79</v>
          </cell>
          <cell r="CR3027">
            <v>94.01</v>
          </cell>
          <cell r="CT3027">
            <v>58.71715774917562</v>
          </cell>
          <cell r="CU3027">
            <v>1.6381236038719285</v>
          </cell>
          <cell r="CV3027">
            <v>19.466014253802786</v>
          </cell>
          <cell r="CW3027">
            <v>5.1058398042761404</v>
          </cell>
          <cell r="CX3027">
            <v>8.5097330071269003E-2</v>
          </cell>
          <cell r="CY3027">
            <v>3.2762472077438569</v>
          </cell>
          <cell r="CZ3027">
            <v>5.2334857993830441</v>
          </cell>
          <cell r="DA3027">
            <v>0.84033613445378141</v>
          </cell>
          <cell r="DB3027">
            <v>5.6376981172215714</v>
          </cell>
          <cell r="DC3027">
            <v>0</v>
          </cell>
          <cell r="DD3027">
            <v>0</v>
          </cell>
          <cell r="DE3027">
            <v>0.39086294416243655</v>
          </cell>
          <cell r="DF3027">
            <v>0.2895616266923407</v>
          </cell>
          <cell r="DH3027">
            <v>0.49056603773584911</v>
          </cell>
          <cell r="DQ3027">
            <v>9.8765432098765427E-2</v>
          </cell>
          <cell r="DZ3027">
            <v>0.41428571428571426</v>
          </cell>
          <cell r="EA3027">
            <v>0.87662337662337664</v>
          </cell>
        </row>
        <row r="3028">
          <cell r="D3028" t="str">
            <v>k2</v>
          </cell>
          <cell r="E3028" t="str">
            <v>Klein et al 2000 Geochimica et cosmochimica Acta</v>
          </cell>
          <cell r="F3028" t="str">
            <v>S36</v>
          </cell>
          <cell r="G3028" t="str">
            <v>r1</v>
          </cell>
          <cell r="J3028">
            <v>1100</v>
          </cell>
          <cell r="K3028">
            <v>1373</v>
          </cell>
          <cell r="L3028">
            <v>7.2833211944646763</v>
          </cell>
          <cell r="M3028">
            <v>1.25</v>
          </cell>
          <cell r="O3028">
            <v>0.20684134065264748</v>
          </cell>
          <cell r="P3028">
            <v>0.78338097472872836</v>
          </cell>
          <cell r="Q3028">
            <v>8.1680558549528673E-2</v>
          </cell>
          <cell r="R3028">
            <v>41.803687199289044</v>
          </cell>
          <cell r="T3028">
            <v>48.1</v>
          </cell>
          <cell r="U3028">
            <v>9.4</v>
          </cell>
          <cell r="V3028">
            <v>0.97713772149603617</v>
          </cell>
          <cell r="W3028">
            <v>5.7130837358219839</v>
          </cell>
          <cell r="X3028">
            <v>6.8</v>
          </cell>
          <cell r="Y3028">
            <v>0.73</v>
          </cell>
          <cell r="AB3028">
            <v>13.8</v>
          </cell>
          <cell r="AC3028">
            <v>0.18</v>
          </cell>
          <cell r="AD3028">
            <v>17.600000000000001</v>
          </cell>
          <cell r="AF3028">
            <v>1.1299999999999999</v>
          </cell>
          <cell r="AJ3028">
            <v>97.630221457318029</v>
          </cell>
          <cell r="AK3028">
            <v>1.7931586593473525</v>
          </cell>
          <cell r="AL3028">
            <v>0.41313221878008011</v>
          </cell>
          <cell r="AM3028">
            <v>0.20684134065264748</v>
          </cell>
          <cell r="AN3028">
            <v>0.20629087812743263</v>
          </cell>
          <cell r="AO3028">
            <v>3.388793928902345E-2</v>
          </cell>
          <cell r="AP3028">
            <v>0.17812286113784198</v>
          </cell>
          <cell r="AQ3028">
            <v>0.21201080042686543</v>
          </cell>
          <cell r="AR3028">
            <v>2.0466893336872016E-2</v>
          </cell>
          <cell r="AS3028">
            <v>0</v>
          </cell>
          <cell r="AT3028">
            <v>0.76671579185358985</v>
          </cell>
          <cell r="AU3028">
            <v>5.6840405353336086E-3</v>
          </cell>
          <cell r="AV3028">
            <v>0.70304076578573926</v>
          </cell>
          <cell r="AW3028">
            <v>8.1680558549528673E-2</v>
          </cell>
          <cell r="AX3028">
            <v>0</v>
          </cell>
          <cell r="AY3028">
            <v>41.803687199289044</v>
          </cell>
          <cell r="AZ3028">
            <v>45.589884247438924</v>
          </cell>
          <cell r="BA3028">
            <v>10.591409108014751</v>
          </cell>
          <cell r="BB3028">
            <v>44.835516226546432</v>
          </cell>
          <cell r="BC3028">
            <v>42.262876462109283</v>
          </cell>
          <cell r="BD3028">
            <v>12.901607311344288</v>
          </cell>
          <cell r="BE3028">
            <v>0.78338097472872836</v>
          </cell>
          <cell r="BP3028">
            <v>50.7</v>
          </cell>
          <cell r="BQ3028">
            <v>1.48</v>
          </cell>
          <cell r="BR3028">
            <v>17.920000000000002</v>
          </cell>
          <cell r="BS3028">
            <v>6.37</v>
          </cell>
          <cell r="BT3028">
            <v>0.15</v>
          </cell>
          <cell r="BU3028">
            <v>6</v>
          </cell>
          <cell r="BV3028">
            <v>6.6</v>
          </cell>
          <cell r="BW3028">
            <v>4.13</v>
          </cell>
          <cell r="BX3028">
            <v>0.37</v>
          </cell>
          <cell r="CR3028">
            <v>93.72</v>
          </cell>
          <cell r="CT3028">
            <v>54.09731113956466</v>
          </cell>
          <cell r="CU3028">
            <v>1.5791720017072131</v>
          </cell>
          <cell r="CV3028">
            <v>19.120785317968419</v>
          </cell>
          <cell r="CW3028">
            <v>6.7968416559965856</v>
          </cell>
          <cell r="CX3028">
            <v>0.16005121638924455</v>
          </cell>
          <cell r="CY3028">
            <v>6.4020486555697822</v>
          </cell>
          <cell r="CZ3028">
            <v>7.042253521126761</v>
          </cell>
          <cell r="DA3028">
            <v>0.39479300042680326</v>
          </cell>
          <cell r="DB3028">
            <v>4.4067434912505332</v>
          </cell>
          <cell r="DC3028">
            <v>0</v>
          </cell>
          <cell r="DD3028">
            <v>0</v>
          </cell>
          <cell r="DE3028">
            <v>0.48504446240905413</v>
          </cell>
          <cell r="DF3028">
            <v>0.48369997142731991</v>
          </cell>
          <cell r="DH3028">
            <v>0.27360774818401934</v>
          </cell>
          <cell r="DQ3028">
            <v>6.4835164835164827E-2</v>
          </cell>
          <cell r="DZ3028">
            <v>0.3604651162790698</v>
          </cell>
          <cell r="EA3028">
            <v>0.49324324324324326</v>
          </cell>
        </row>
        <row r="3029">
          <cell r="D3029" t="str">
            <v>k2</v>
          </cell>
          <cell r="E3029" t="str">
            <v>Klein et al 2000 Geochimica et cosmochimica Acta</v>
          </cell>
          <cell r="F3029" t="str">
            <v>S36</v>
          </cell>
          <cell r="G3029" t="str">
            <v>r1</v>
          </cell>
          <cell r="I3029" t="str">
            <v>b</v>
          </cell>
          <cell r="J3029">
            <v>1100</v>
          </cell>
          <cell r="K3029">
            <v>1373</v>
          </cell>
          <cell r="L3029">
            <v>7.2833211944646763</v>
          </cell>
          <cell r="M3029">
            <v>1.25</v>
          </cell>
          <cell r="O3029">
            <v>0.22459699050225934</v>
          </cell>
          <cell r="P3029">
            <v>0.70910219525093976</v>
          </cell>
          <cell r="Q3029">
            <v>0.11765225039606926</v>
          </cell>
          <cell r="R3029">
            <v>42.489308440558389</v>
          </cell>
          <cell r="T3029">
            <v>47.4</v>
          </cell>
          <cell r="U3029">
            <v>10.9</v>
          </cell>
          <cell r="V3029">
            <v>0.68040597367602618</v>
          </cell>
          <cell r="W3029">
            <v>7.7231524208275575</v>
          </cell>
          <cell r="X3029">
            <v>8.48</v>
          </cell>
          <cell r="Y3029">
            <v>0.96</v>
          </cell>
          <cell r="AB3029">
            <v>11.6</v>
          </cell>
          <cell r="AC3029">
            <v>0.2</v>
          </cell>
          <cell r="AD3029">
            <v>16.809999999999999</v>
          </cell>
          <cell r="AF3029">
            <v>1.62</v>
          </cell>
          <cell r="AJ3029">
            <v>97.893558394503572</v>
          </cell>
          <cell r="AK3029">
            <v>1.7754030094977407</v>
          </cell>
          <cell r="AL3029">
            <v>0.48131863724083573</v>
          </cell>
          <cell r="AM3029">
            <v>0.22459699050225934</v>
          </cell>
          <cell r="AN3029">
            <v>0.25672164673857639</v>
          </cell>
          <cell r="AO3029">
            <v>2.3708412110295285E-2</v>
          </cell>
          <cell r="AP3029">
            <v>0.24192939955468284</v>
          </cell>
          <cell r="AQ3029">
            <v>0.26563781166497813</v>
          </cell>
          <cell r="AR3029">
            <v>2.7042402202935759E-2</v>
          </cell>
          <cell r="AS3029">
            <v>0</v>
          </cell>
          <cell r="AT3029">
            <v>0.64752759325833376</v>
          </cell>
          <cell r="AU3029">
            <v>6.3454090781369446E-3</v>
          </cell>
          <cell r="AV3029">
            <v>0.67465310353521879</v>
          </cell>
          <cell r="AW3029">
            <v>0.11765225039606926</v>
          </cell>
          <cell r="AX3029">
            <v>0</v>
          </cell>
          <cell r="AY3029">
            <v>42.489308440558389</v>
          </cell>
          <cell r="AZ3029">
            <v>40.780957635199741</v>
          </cell>
          <cell r="BA3029">
            <v>15.236590218963386</v>
          </cell>
          <cell r="BB3029">
            <v>44.705476995958861</v>
          </cell>
          <cell r="BC3029">
            <v>37.086979828890172</v>
          </cell>
          <cell r="BD3029">
            <v>18.207543175150981</v>
          </cell>
          <cell r="BE3029">
            <v>0.70910219525093976</v>
          </cell>
          <cell r="BP3029">
            <v>51.1</v>
          </cell>
          <cell r="BQ3029">
            <v>1.47</v>
          </cell>
          <cell r="BR3029">
            <v>17.8</v>
          </cell>
          <cell r="BS3029">
            <v>6.02</v>
          </cell>
          <cell r="BT3029">
            <v>0.15</v>
          </cell>
          <cell r="BU3029">
            <v>6.3</v>
          </cell>
          <cell r="BV3029">
            <v>6.6</v>
          </cell>
          <cell r="BW3029">
            <v>4.24</v>
          </cell>
          <cell r="BX3029">
            <v>0.45</v>
          </cell>
          <cell r="CR3029">
            <v>94.13</v>
          </cell>
          <cell r="CT3029">
            <v>54.286624880484439</v>
          </cell>
          <cell r="CU3029">
            <v>1.5616700308084566</v>
          </cell>
          <cell r="CV3029">
            <v>18.910018060129609</v>
          </cell>
          <cell r="CW3029">
            <v>6.3954106023584405</v>
          </cell>
          <cell r="CX3029">
            <v>0.15935408477637311</v>
          </cell>
          <cell r="CY3029">
            <v>6.6928715606076707</v>
          </cell>
          <cell r="CZ3029">
            <v>7.0115797301604168</v>
          </cell>
          <cell r="DA3029">
            <v>0.47806225432911931</v>
          </cell>
          <cell r="DB3029">
            <v>4.50440879634548</v>
          </cell>
          <cell r="DC3029">
            <v>0</v>
          </cell>
          <cell r="DD3029">
            <v>0</v>
          </cell>
          <cell r="DE3029">
            <v>0.51136363636363635</v>
          </cell>
          <cell r="DF3029">
            <v>0.49216852692685265</v>
          </cell>
          <cell r="DH3029">
            <v>0.38207547169811323</v>
          </cell>
          <cell r="DQ3029">
            <v>8.3333333333333343E-2</v>
          </cell>
          <cell r="DZ3029">
            <v>0.3604651162790698</v>
          </cell>
          <cell r="EA3029">
            <v>0.65306122448979587</v>
          </cell>
        </row>
        <row r="3030">
          <cell r="D3030" t="str">
            <v>k2</v>
          </cell>
          <cell r="E3030" t="str">
            <v>Klein et al 2000 Geochimica et cosmochimica Acta</v>
          </cell>
          <cell r="F3030" t="str">
            <v>S36</v>
          </cell>
          <cell r="G3030" t="str">
            <v>r1</v>
          </cell>
          <cell r="I3030" t="str">
            <v>c</v>
          </cell>
          <cell r="J3030">
            <v>1100</v>
          </cell>
          <cell r="K3030">
            <v>1373</v>
          </cell>
          <cell r="L3030">
            <v>7.2833211944646763</v>
          </cell>
          <cell r="M3030">
            <v>1.5</v>
          </cell>
          <cell r="O3030">
            <v>0.24549617190558504</v>
          </cell>
          <cell r="P3030">
            <v>0.73393139469609237</v>
          </cell>
          <cell r="Q3030">
            <v>0.17366818078884516</v>
          </cell>
          <cell r="R3030">
            <v>46.132997916463303</v>
          </cell>
          <cell r="T3030">
            <v>47.6</v>
          </cell>
          <cell r="U3030">
            <v>10.7</v>
          </cell>
          <cell r="V3030">
            <v>3.944367192939795</v>
          </cell>
          <cell r="W3030">
            <v>2.9124947798222518</v>
          </cell>
          <cell r="X3030">
            <v>7.3</v>
          </cell>
          <cell r="Y3030">
            <v>1.02</v>
          </cell>
          <cell r="AB3030">
            <v>11.3</v>
          </cell>
          <cell r="AC3030">
            <v>0.13</v>
          </cell>
          <cell r="AD3030">
            <v>18.34</v>
          </cell>
          <cell r="AF3030">
            <v>2.4300000000000002</v>
          </cell>
          <cell r="AJ3030">
            <v>98.376861972762043</v>
          </cell>
          <cell r="AK3030">
            <v>1.754503828094415</v>
          </cell>
          <cell r="AL3030">
            <v>0.46496334341632389</v>
          </cell>
          <cell r="AM3030">
            <v>0.24549617190558504</v>
          </cell>
          <cell r="AN3030">
            <v>0.21946717151073886</v>
          </cell>
          <cell r="AO3030">
            <v>0.13525098764307586</v>
          </cell>
          <cell r="AP3030">
            <v>8.9781726905912101E-2</v>
          </cell>
          <cell r="AQ3030">
            <v>0.22503271454898796</v>
          </cell>
          <cell r="AR3030">
            <v>2.8275022804450222E-2</v>
          </cell>
          <cell r="AS3030">
            <v>0</v>
          </cell>
          <cell r="AT3030">
            <v>0.62073679776138857</v>
          </cell>
          <cell r="AU3030">
            <v>4.0588382044730491E-3</v>
          </cell>
          <cell r="AV3030">
            <v>0.72433737984367574</v>
          </cell>
          <cell r="AW3030">
            <v>0.17366818078884516</v>
          </cell>
          <cell r="AX3030">
            <v>0</v>
          </cell>
          <cell r="AY3030">
            <v>46.132997916463303</v>
          </cell>
          <cell r="AZ3030">
            <v>39.534683967267398</v>
          </cell>
          <cell r="BA3030">
            <v>5.7181920132035877</v>
          </cell>
          <cell r="BB3030">
            <v>53.149404484482432</v>
          </cell>
          <cell r="BC3030">
            <v>39.368418993864879</v>
          </cell>
          <cell r="BD3030">
            <v>7.482176521652681</v>
          </cell>
          <cell r="BE3030">
            <v>0.73393139469609237</v>
          </cell>
          <cell r="BP3030">
            <v>55.7</v>
          </cell>
          <cell r="BQ3030">
            <v>1.64</v>
          </cell>
          <cell r="BR3030">
            <v>18.399999999999999</v>
          </cell>
          <cell r="BS3030">
            <v>4.8</v>
          </cell>
          <cell r="BT3030">
            <v>0.12</v>
          </cell>
          <cell r="BU3030">
            <v>2.71</v>
          </cell>
          <cell r="BV3030">
            <v>4.7</v>
          </cell>
          <cell r="BW3030">
            <v>4.3899999999999997</v>
          </cell>
          <cell r="BX3030">
            <v>0.5</v>
          </cell>
          <cell r="CR3030">
            <v>92.96</v>
          </cell>
          <cell r="CT3030">
            <v>59.918244406196209</v>
          </cell>
          <cell r="CU3030">
            <v>1.7641996557659207</v>
          </cell>
          <cell r="CV3030">
            <v>19.793459552495694</v>
          </cell>
          <cell r="CW3030">
            <v>5.1635111876075728</v>
          </cell>
          <cell r="CX3030">
            <v>0.12908777969018931</v>
          </cell>
          <cell r="CY3030">
            <v>2.915232358003442</v>
          </cell>
          <cell r="CZ3030">
            <v>5.0559380378657481</v>
          </cell>
          <cell r="DA3030">
            <v>0.53786574870912218</v>
          </cell>
          <cell r="DB3030">
            <v>4.7224612736660916</v>
          </cell>
          <cell r="DC3030">
            <v>0</v>
          </cell>
          <cell r="DD3030">
            <v>0</v>
          </cell>
          <cell r="DE3030">
            <v>0.36085219707057253</v>
          </cell>
          <cell r="DF3030">
            <v>0.24256792110546521</v>
          </cell>
          <cell r="DH3030">
            <v>0.55353075170842836</v>
          </cell>
          <cell r="DQ3030">
            <v>7.5268817204301078E-2</v>
          </cell>
          <cell r="DZ3030">
            <v>0.3707865168539326</v>
          </cell>
          <cell r="EA3030">
            <v>0.62195121951219512</v>
          </cell>
        </row>
        <row r="3031">
          <cell r="D3031" t="str">
            <v>k2</v>
          </cell>
          <cell r="E3031" t="str">
            <v>Klein et al 2000 Geochimica et cosmochimica Acta</v>
          </cell>
          <cell r="F3031" t="str">
            <v>S36</v>
          </cell>
          <cell r="G3031" t="str">
            <v>r1</v>
          </cell>
          <cell r="J3031">
            <v>1150</v>
          </cell>
          <cell r="K3031">
            <v>1423</v>
          </cell>
          <cell r="L3031">
            <v>7.0274068868587491</v>
          </cell>
          <cell r="M3031">
            <v>1</v>
          </cell>
          <cell r="O3031">
            <v>0.24566043671776949</v>
          </cell>
          <cell r="P3031">
            <v>0.79151126009159156</v>
          </cell>
          <cell r="Q3031">
            <v>6.0408550760736146E-2</v>
          </cell>
          <cell r="R3031">
            <v>40.796319804670951</v>
          </cell>
          <cell r="T3031">
            <v>47.3</v>
          </cell>
          <cell r="U3031">
            <v>9.8000000000000007</v>
          </cell>
          <cell r="V3031">
            <v>2.5453060301161226</v>
          </cell>
          <cell r="W3031">
            <v>6.9</v>
          </cell>
          <cell r="X3031">
            <v>6.9</v>
          </cell>
          <cell r="Y3031">
            <v>0.57999999999999996</v>
          </cell>
          <cell r="AB3031">
            <v>14.7</v>
          </cell>
          <cell r="AC3031">
            <v>0.15</v>
          </cell>
          <cell r="AD3031">
            <v>17.8</v>
          </cell>
          <cell r="AF3031">
            <v>0.84</v>
          </cell>
          <cell r="AJ3031">
            <v>100.61530603011613</v>
          </cell>
          <cell r="AK3031">
            <v>1.7543395632822305</v>
          </cell>
          <cell r="AL3031">
            <v>0.4285151323125308</v>
          </cell>
          <cell r="AM3031">
            <v>0.24566043671776949</v>
          </cell>
          <cell r="AN3031">
            <v>0.18285469559476131</v>
          </cell>
          <cell r="AO3031">
            <v>8.7822998921518902E-2</v>
          </cell>
          <cell r="AP3031">
            <v>0.21403117666963614</v>
          </cell>
          <cell r="AQ3031">
            <v>0.21403117666963614</v>
          </cell>
          <cell r="AR3031">
            <v>1.6178413642694209E-2</v>
          </cell>
          <cell r="AS3031">
            <v>0</v>
          </cell>
          <cell r="AT3031">
            <v>0.81255268950780102</v>
          </cell>
          <cell r="AU3031">
            <v>4.7125372463298299E-3</v>
          </cell>
          <cell r="AV3031">
            <v>0.7074027082896529</v>
          </cell>
          <cell r="AW3031">
            <v>6.0408550760736146E-2</v>
          </cell>
          <cell r="AX3031">
            <v>0</v>
          </cell>
          <cell r="AY3031">
            <v>40.796319804670951</v>
          </cell>
          <cell r="AZ3031">
            <v>46.860379513464494</v>
          </cell>
          <cell r="BA3031">
            <v>12.343300681864552</v>
          </cell>
          <cell r="BB3031">
            <v>42.800063251133324</v>
          </cell>
          <cell r="BC3031">
            <v>42.492492116084271</v>
          </cell>
          <cell r="BD3031">
            <v>14.707444632782412</v>
          </cell>
          <cell r="BE3031">
            <v>0.79151126009159156</v>
          </cell>
          <cell r="BP3031">
            <v>47.2</v>
          </cell>
          <cell r="BQ3031">
            <v>1.43</v>
          </cell>
          <cell r="BR3031">
            <v>18.399999999999999</v>
          </cell>
          <cell r="BS3031">
            <v>8.7200000000000006</v>
          </cell>
          <cell r="BT3031">
            <v>0.18</v>
          </cell>
          <cell r="BU3031">
            <v>7.34</v>
          </cell>
          <cell r="BV3031">
            <v>8.75</v>
          </cell>
          <cell r="BW3031">
            <v>3.35</v>
          </cell>
          <cell r="BX3031">
            <v>0.3</v>
          </cell>
          <cell r="CR3031">
            <v>95.67</v>
          </cell>
          <cell r="CT3031">
            <v>49.336260060625065</v>
          </cell>
          <cell r="CU3031">
            <v>1.4947214382774119</v>
          </cell>
          <cell r="CV3031">
            <v>19.232779345667396</v>
          </cell>
          <cell r="CW3031">
            <v>9.114664994251072</v>
          </cell>
          <cell r="CX3031">
            <v>0.18814675446848542</v>
          </cell>
          <cell r="CY3031">
            <v>7.6722065433260163</v>
          </cell>
          <cell r="CZ3031">
            <v>9.1460227866624848</v>
          </cell>
          <cell r="DA3031">
            <v>0.31357792411414237</v>
          </cell>
          <cell r="DB3031">
            <v>3.5016201526079231</v>
          </cell>
          <cell r="DC3031">
            <v>0</v>
          </cell>
          <cell r="DD3031">
            <v>0</v>
          </cell>
          <cell r="DE3031">
            <v>0.45703611457036114</v>
          </cell>
          <cell r="DF3031">
            <v>0.65330310423897853</v>
          </cell>
          <cell r="DH3031">
            <v>0.2507462686567164</v>
          </cell>
          <cell r="DQ3031">
            <v>6.1728395061728392E-2</v>
          </cell>
          <cell r="DZ3031">
            <v>0.20943396226415092</v>
          </cell>
          <cell r="EA3031">
            <v>0.40559440559440557</v>
          </cell>
        </row>
        <row r="3032">
          <cell r="D3032" t="str">
            <v>k2</v>
          </cell>
          <cell r="E3032" t="str">
            <v>Klein et al 2000 Geochimica et cosmochimica Acta</v>
          </cell>
          <cell r="F3032" t="str">
            <v>S36</v>
          </cell>
          <cell r="G3032" t="str">
            <v>r2</v>
          </cell>
          <cell r="I3032" t="str">
            <v>e</v>
          </cell>
          <cell r="J3032">
            <v>1050</v>
          </cell>
          <cell r="K3032">
            <v>1323</v>
          </cell>
          <cell r="L3032">
            <v>7.5585789871504154</v>
          </cell>
          <cell r="M3032">
            <v>1.5</v>
          </cell>
          <cell r="O3032">
            <v>0.2465939550632168</v>
          </cell>
          <cell r="P3032">
            <v>0.71222953120725141</v>
          </cell>
          <cell r="Q3032">
            <v>0.16452832336622142</v>
          </cell>
          <cell r="R3032">
            <v>47.684824250392779</v>
          </cell>
          <cell r="T3032">
            <v>46.7</v>
          </cell>
          <cell r="U3032">
            <v>12.1</v>
          </cell>
          <cell r="V3032">
            <v>1.4351381448235603</v>
          </cell>
          <cell r="W3032">
            <v>5.6036283149904786</v>
          </cell>
          <cell r="X3032">
            <v>7.2</v>
          </cell>
          <cell r="Y3032">
            <v>1.0900000000000001</v>
          </cell>
          <cell r="AB3032">
            <v>10</v>
          </cell>
          <cell r="AC3032">
            <v>0.11</v>
          </cell>
          <cell r="AD3032">
            <v>17.8</v>
          </cell>
          <cell r="AF3032">
            <v>2.2599999999999998</v>
          </cell>
          <cell r="AJ3032">
            <v>97.098766459814044</v>
          </cell>
          <cell r="AK3032">
            <v>1.7534060449367832</v>
          </cell>
          <cell r="AL3032">
            <v>0.53559752275115047</v>
          </cell>
          <cell r="AM3032">
            <v>0.2465939550632168</v>
          </cell>
          <cell r="AN3032">
            <v>0.28900356768793367</v>
          </cell>
          <cell r="AO3032">
            <v>5.0127386983147559E-2</v>
          </cell>
          <cell r="AP3032">
            <v>0.17595854880974998</v>
          </cell>
          <cell r="AQ3032">
            <v>0.22608593579289754</v>
          </cell>
          <cell r="AR3032">
            <v>3.0778506449945172E-2</v>
          </cell>
          <cell r="AS3032">
            <v>0</v>
          </cell>
          <cell r="AT3032">
            <v>0.55956082199072998</v>
          </cell>
          <cell r="AU3032">
            <v>3.4983988690347979E-3</v>
          </cell>
          <cell r="AV3032">
            <v>0.71611013498476994</v>
          </cell>
          <cell r="AW3032">
            <v>0.16452832336622142</v>
          </cell>
          <cell r="AX3032">
            <v>0</v>
          </cell>
          <cell r="AY3032">
            <v>47.684824250392779</v>
          </cell>
          <cell r="AZ3032">
            <v>37.260413099167707</v>
          </cell>
          <cell r="BA3032">
            <v>11.716846425481096</v>
          </cell>
          <cell r="BB3032">
            <v>51.165199274153316</v>
          </cell>
          <cell r="BC3032">
            <v>34.556132204439066</v>
          </cell>
          <cell r="BD3032">
            <v>14.278668521407614</v>
          </cell>
          <cell r="BE3032">
            <v>0.71222953120725141</v>
          </cell>
          <cell r="BP3032">
            <v>56.1</v>
          </cell>
          <cell r="BQ3032">
            <v>1.19</v>
          </cell>
          <cell r="BR3032">
            <v>18.5</v>
          </cell>
          <cell r="BS3032">
            <v>4.21</v>
          </cell>
          <cell r="BT3032">
            <v>7.0000000000000007E-2</v>
          </cell>
          <cell r="BU3032">
            <v>3.04</v>
          </cell>
          <cell r="BV3032">
            <v>4.62</v>
          </cell>
          <cell r="BW3032">
            <v>4.1900000000000004</v>
          </cell>
          <cell r="BX3032">
            <v>0.82</v>
          </cell>
          <cell r="CR3032">
            <v>92.74</v>
          </cell>
          <cell r="CT3032">
            <v>60.491697218028911</v>
          </cell>
          <cell r="CU3032">
            <v>1.2831572137157647</v>
          </cell>
          <cell r="CV3032">
            <v>19.948242398102224</v>
          </cell>
          <cell r="CW3032">
            <v>4.5395729997843439</v>
          </cell>
          <cell r="CX3032">
            <v>7.5479836100927344E-2</v>
          </cell>
          <cell r="CY3032">
            <v>3.2779814535259875</v>
          </cell>
          <cell r="CZ3032">
            <v>4.9816691826612045</v>
          </cell>
          <cell r="DA3032">
            <v>0.88419236575372029</v>
          </cell>
          <cell r="DB3032">
            <v>4.5180073323269374</v>
          </cell>
          <cell r="DC3032">
            <v>0</v>
          </cell>
          <cell r="DD3032">
            <v>0</v>
          </cell>
          <cell r="DE3032">
            <v>0.41931034482758628</v>
          </cell>
          <cell r="DF3032">
            <v>0.21900022039172823</v>
          </cell>
          <cell r="DH3032">
            <v>0.539379474940334</v>
          </cell>
          <cell r="DR3032">
            <v>0.19298245614035089</v>
          </cell>
          <cell r="EA3032">
            <v>0.91596638655462193</v>
          </cell>
          <cell r="EB3032">
            <v>1</v>
          </cell>
        </row>
        <row r="3033">
          <cell r="D3033" t="str">
            <v>k2</v>
          </cell>
          <cell r="E3033" t="str">
            <v>Klein et al 2000 Geochimica et cosmochimica Acta</v>
          </cell>
          <cell r="F3033" t="str">
            <v>S36</v>
          </cell>
          <cell r="G3033" t="str">
            <v>r2</v>
          </cell>
          <cell r="I3033" t="str">
            <v>c</v>
          </cell>
          <cell r="J3033">
            <v>1100</v>
          </cell>
          <cell r="K3033">
            <v>1373</v>
          </cell>
          <cell r="L3033">
            <v>7.2833211944646763</v>
          </cell>
          <cell r="M3033">
            <v>1.25</v>
          </cell>
          <cell r="O3033">
            <v>0.27009126014260354</v>
          </cell>
          <cell r="P3033">
            <v>0.68972041802824136</v>
          </cell>
          <cell r="Q3033">
            <v>0.12944805784954558</v>
          </cell>
          <cell r="R3033">
            <v>39.302936431891887</v>
          </cell>
          <cell r="T3033">
            <v>46.9</v>
          </cell>
          <cell r="U3033">
            <v>11.7</v>
          </cell>
          <cell r="V3033">
            <v>2.632530582823434</v>
          </cell>
          <cell r="W3033">
            <v>6.7717123661585825</v>
          </cell>
          <cell r="X3033">
            <v>9.6999999999999993</v>
          </cell>
          <cell r="Y3033">
            <v>1.1399999999999999</v>
          </cell>
          <cell r="AB3033">
            <v>12.1</v>
          </cell>
          <cell r="AC3033">
            <v>0.14000000000000001</v>
          </cell>
          <cell r="AD3033">
            <v>15.8</v>
          </cell>
          <cell r="AF3033">
            <v>1.81</v>
          </cell>
          <cell r="AJ3033">
            <v>98.994242948982006</v>
          </cell>
          <cell r="AK3033">
            <v>1.7299087398573965</v>
          </cell>
          <cell r="AL3033">
            <v>0.50877267964514516</v>
          </cell>
          <cell r="AM3033">
            <v>0.27009126014260354</v>
          </cell>
          <cell r="AN3033">
            <v>0.23868141950254163</v>
          </cell>
          <cell r="AO3033">
            <v>9.0331560975103642E-2</v>
          </cell>
          <cell r="AP3033">
            <v>0.20889319117434901</v>
          </cell>
          <cell r="AQ3033">
            <v>0.29922475214945266</v>
          </cell>
          <cell r="AR3033">
            <v>3.1623550344902149E-2</v>
          </cell>
          <cell r="AS3033">
            <v>0</v>
          </cell>
          <cell r="AT3033">
            <v>0.66514663912271887</v>
          </cell>
          <cell r="AU3033">
            <v>4.3741070308745654E-3</v>
          </cell>
          <cell r="AV3033">
            <v>0.62445570279318041</v>
          </cell>
          <cell r="AW3033">
            <v>0.12944805784954558</v>
          </cell>
          <cell r="AX3033">
            <v>0</v>
          </cell>
          <cell r="AY3033">
            <v>39.302936431891887</v>
          </cell>
          <cell r="AZ3033">
            <v>41.864004057282266</v>
          </cell>
          <cell r="BA3033">
            <v>13.147635255882461</v>
          </cell>
          <cell r="BB3033">
            <v>43.467106285937589</v>
          </cell>
          <cell r="BC3033">
            <v>40.018377040096524</v>
          </cell>
          <cell r="BD3033">
            <v>16.514516673965883</v>
          </cell>
          <cell r="BE3033">
            <v>0.68972041802824136</v>
          </cell>
          <cell r="BP3033">
            <v>51</v>
          </cell>
          <cell r="BQ3033">
            <v>1.45</v>
          </cell>
          <cell r="BR3033">
            <v>17.600000000000001</v>
          </cell>
          <cell r="BS3033">
            <v>6.18</v>
          </cell>
          <cell r="BT3033">
            <v>0.12</v>
          </cell>
          <cell r="BU3033">
            <v>5.9</v>
          </cell>
          <cell r="BV3033">
            <v>6.44</v>
          </cell>
          <cell r="BW3033">
            <v>4.1100000000000003</v>
          </cell>
          <cell r="BX3033">
            <v>0.45</v>
          </cell>
          <cell r="CR3033">
            <v>93.25</v>
          </cell>
          <cell r="CT3033">
            <v>54.691689008042879</v>
          </cell>
          <cell r="CU3033">
            <v>1.5549597855227877</v>
          </cell>
          <cell r="CV3033">
            <v>18.873994638069703</v>
          </cell>
          <cell r="CW3033">
            <v>6.6273458445040196</v>
          </cell>
          <cell r="CX3033">
            <v>0.12868632707774794</v>
          </cell>
          <cell r="CY3033">
            <v>6.3270777479892741</v>
          </cell>
          <cell r="CZ3033">
            <v>6.9061662198391396</v>
          </cell>
          <cell r="DA3033">
            <v>0.48257372654155484</v>
          </cell>
          <cell r="DB3033">
            <v>4.407506702412868</v>
          </cell>
          <cell r="DC3033">
            <v>0</v>
          </cell>
          <cell r="DD3033">
            <v>0</v>
          </cell>
          <cell r="DE3033">
            <v>0.48841059602649006</v>
          </cell>
          <cell r="DF3033">
            <v>0.47503212396323163</v>
          </cell>
          <cell r="DH3033">
            <v>0.44038929440389291</v>
          </cell>
          <cell r="DO3033">
            <v>7.0707070707070711E-3</v>
          </cell>
          <cell r="DR3033">
            <v>0.12727272727272729</v>
          </cell>
          <cell r="EA3033">
            <v>0.78620689655172404</v>
          </cell>
          <cell r="EB3033">
            <v>0.68965517241379315</v>
          </cell>
        </row>
        <row r="3034">
          <cell r="D3034" t="str">
            <v>k2</v>
          </cell>
          <cell r="E3034" t="str">
            <v>Klein et al 2000 Geochimica et cosmochimica Acta</v>
          </cell>
          <cell r="F3034" t="str">
            <v>S36</v>
          </cell>
          <cell r="G3034" t="str">
            <v>r2</v>
          </cell>
          <cell r="I3034" t="str">
            <v>b</v>
          </cell>
          <cell r="J3034">
            <v>1100</v>
          </cell>
          <cell r="K3034">
            <v>1373</v>
          </cell>
          <cell r="L3034">
            <v>7.2833211944646763</v>
          </cell>
          <cell r="M3034">
            <v>1.25</v>
          </cell>
          <cell r="O3034">
            <v>0.18893042163290663</v>
          </cell>
          <cell r="P3034">
            <v>0.73845399542051871</v>
          </cell>
          <cell r="Q3034">
            <v>0.11681060247307647</v>
          </cell>
          <cell r="R3034">
            <v>41.646969005821909</v>
          </cell>
          <cell r="T3034">
            <v>48.4</v>
          </cell>
          <cell r="U3034">
            <v>10.41</v>
          </cell>
          <cell r="V3034">
            <v>0</v>
          </cell>
          <cell r="W3034">
            <v>7.7</v>
          </cell>
          <cell r="X3034">
            <v>7.7</v>
          </cell>
          <cell r="Y3034">
            <v>0.85</v>
          </cell>
          <cell r="AB3034">
            <v>12.2</v>
          </cell>
          <cell r="AC3034">
            <v>0.13</v>
          </cell>
          <cell r="AD3034">
            <v>16.399999999999999</v>
          </cell>
          <cell r="AF3034">
            <v>1.61</v>
          </cell>
          <cell r="AJ3034">
            <v>97.7</v>
          </cell>
          <cell r="AK3034">
            <v>1.8110695783670934</v>
          </cell>
          <cell r="AL3034">
            <v>0.45922769743669462</v>
          </cell>
          <cell r="AM3034">
            <v>0.18893042163290663</v>
          </cell>
          <cell r="AN3034">
            <v>0.27029727580378798</v>
          </cell>
          <cell r="AO3034">
            <v>0</v>
          </cell>
          <cell r="AP3034">
            <v>0.24096608994387003</v>
          </cell>
          <cell r="AQ3034">
            <v>0.24096608994387003</v>
          </cell>
          <cell r="AR3034">
            <v>2.3920162423966648E-2</v>
          </cell>
          <cell r="AS3034">
            <v>0</v>
          </cell>
          <cell r="AT3034">
            <v>0.68034827053087676</v>
          </cell>
          <cell r="AU3034">
            <v>4.120445232885149E-3</v>
          </cell>
          <cell r="AV3034">
            <v>0.65754854480718583</v>
          </cell>
          <cell r="AW3034">
            <v>0.11681060247307647</v>
          </cell>
          <cell r="AX3034">
            <v>0</v>
          </cell>
          <cell r="AY3034">
            <v>41.646969005821909</v>
          </cell>
          <cell r="AZ3034">
            <v>43.09102888254818</v>
          </cell>
          <cell r="BA3034">
            <v>15.26200211162992</v>
          </cell>
          <cell r="BB3034">
            <v>43.280398292330915</v>
          </cell>
          <cell r="BC3034">
            <v>38.705946378441276</v>
          </cell>
          <cell r="BD3034">
            <v>18.013655329227802</v>
          </cell>
          <cell r="BE3034">
            <v>0.73845399542051871</v>
          </cell>
          <cell r="BP3034">
            <v>51.5</v>
          </cell>
          <cell r="BQ3034">
            <v>1.51</v>
          </cell>
          <cell r="BR3034">
            <v>17.809999999999999</v>
          </cell>
          <cell r="BS3034">
            <v>6.56</v>
          </cell>
          <cell r="BT3034">
            <v>0.13</v>
          </cell>
          <cell r="BU3034">
            <v>6.1</v>
          </cell>
          <cell r="BV3034">
            <v>6.22</v>
          </cell>
          <cell r="BW3034">
            <v>4.34</v>
          </cell>
          <cell r="BX3034">
            <v>0.43</v>
          </cell>
          <cell r="CR3034">
            <v>94.6</v>
          </cell>
          <cell r="CT3034">
            <v>54.439746300211418</v>
          </cell>
          <cell r="CU3034">
            <v>1.5961945031712474</v>
          </cell>
          <cell r="CV3034">
            <v>18.826638477801268</v>
          </cell>
          <cell r="CW3034">
            <v>6.9344608879492604</v>
          </cell>
          <cell r="CX3034">
            <v>0.13742071881606766</v>
          </cell>
          <cell r="CY3034">
            <v>6.4482029598308674</v>
          </cell>
          <cell r="CZ3034">
            <v>6.5750528541226219</v>
          </cell>
          <cell r="DA3034">
            <v>0.45454545454545459</v>
          </cell>
          <cell r="DB3034">
            <v>4.587737843551797</v>
          </cell>
          <cell r="DC3034">
            <v>0</v>
          </cell>
          <cell r="DD3034">
            <v>0</v>
          </cell>
          <cell r="DE3034">
            <v>0.48183254344391785</v>
          </cell>
          <cell r="DF3034">
            <v>0.48572858479447117</v>
          </cell>
          <cell r="DH3034">
            <v>0.37096774193548393</v>
          </cell>
          <cell r="DR3034">
            <v>0.12371134020618557</v>
          </cell>
          <cell r="EA3034">
            <v>0.5629139072847682</v>
          </cell>
          <cell r="EB3034">
            <v>0.70833333333333337</v>
          </cell>
        </row>
        <row r="3035">
          <cell r="D3035" t="str">
            <v>k2</v>
          </cell>
          <cell r="E3035" t="str">
            <v>Klein et al 2000 Geochimica et cosmochimica Acta</v>
          </cell>
          <cell r="F3035" t="str">
            <v>S36</v>
          </cell>
          <cell r="G3035" t="str">
            <v>r2</v>
          </cell>
          <cell r="I3035" t="str">
            <v>d</v>
          </cell>
          <cell r="J3035">
            <v>1100</v>
          </cell>
          <cell r="K3035">
            <v>1373</v>
          </cell>
          <cell r="L3035">
            <v>7.2833211944646763</v>
          </cell>
          <cell r="M3035">
            <v>1.5</v>
          </cell>
          <cell r="O3035">
            <v>0.22411078697221298</v>
          </cell>
          <cell r="P3035">
            <v>0.71769845826390155</v>
          </cell>
          <cell r="Q3035">
            <v>0.1775370861615464</v>
          </cell>
          <cell r="R3035">
            <v>45.194809272500954</v>
          </cell>
          <cell r="T3035">
            <v>48.1</v>
          </cell>
          <cell r="U3035">
            <v>11.7</v>
          </cell>
          <cell r="V3035">
            <v>1.3118135554156674</v>
          </cell>
          <cell r="W3035">
            <v>6.0408080584920274</v>
          </cell>
          <cell r="X3035">
            <v>7.5</v>
          </cell>
          <cell r="Y3035">
            <v>1.1599999999999999</v>
          </cell>
          <cell r="AB3035">
            <v>10.7</v>
          </cell>
          <cell r="AC3035">
            <v>0.04</v>
          </cell>
          <cell r="AD3035">
            <v>17.100000000000001</v>
          </cell>
          <cell r="AF3035">
            <v>2.48</v>
          </cell>
          <cell r="AJ3035">
            <v>98.632621613907716</v>
          </cell>
          <cell r="AK3035">
            <v>1.775889213027787</v>
          </cell>
          <cell r="AL3035">
            <v>0.50926546367898307</v>
          </cell>
          <cell r="AM3035">
            <v>0.22411078697221298</v>
          </cell>
          <cell r="AN3035">
            <v>0.28515467670677008</v>
          </cell>
          <cell r="AO3035">
            <v>4.505662391770926E-2</v>
          </cell>
          <cell r="AP3035">
            <v>0.18652680919363179</v>
          </cell>
          <cell r="AQ3035">
            <v>0.23158343311134105</v>
          </cell>
          <cell r="AR3035">
            <v>3.220951658923292E-2</v>
          </cell>
          <cell r="AS3035">
            <v>0</v>
          </cell>
          <cell r="AT3035">
            <v>0.58875722704640687</v>
          </cell>
          <cell r="AU3035">
            <v>1.250955336457089E-3</v>
          </cell>
          <cell r="AV3035">
            <v>0.67648956571743346</v>
          </cell>
          <cell r="AW3035">
            <v>0.1775370861615464</v>
          </cell>
          <cell r="AX3035">
            <v>0</v>
          </cell>
          <cell r="AY3035">
            <v>45.194809272500954</v>
          </cell>
          <cell r="AZ3035">
            <v>39.333600889985135</v>
          </cell>
          <cell r="BA3035">
            <v>12.461453942418316</v>
          </cell>
          <cell r="BB3035">
            <v>48.41676385265238</v>
          </cell>
          <cell r="BC3035">
            <v>36.421169295054938</v>
          </cell>
          <cell r="BD3035">
            <v>15.162066852292691</v>
          </cell>
          <cell r="BE3035">
            <v>0.71769845826390155</v>
          </cell>
          <cell r="BP3035">
            <v>55</v>
          </cell>
          <cell r="BQ3035">
            <v>1.63</v>
          </cell>
          <cell r="BR3035">
            <v>19.5</v>
          </cell>
          <cell r="BS3035">
            <v>4.7</v>
          </cell>
          <cell r="BT3035">
            <v>0.06</v>
          </cell>
          <cell r="BU3035">
            <v>2.6</v>
          </cell>
          <cell r="BV3035">
            <v>4.66</v>
          </cell>
          <cell r="BW3035">
            <v>4.18</v>
          </cell>
          <cell r="BX3035">
            <v>0.84</v>
          </cell>
          <cell r="CR3035">
            <v>93.17</v>
          </cell>
          <cell r="CT3035">
            <v>59.031877213695402</v>
          </cell>
          <cell r="CU3035">
            <v>1.7494901792422457</v>
          </cell>
          <cell r="CV3035">
            <v>20.929483739401096</v>
          </cell>
          <cell r="CW3035">
            <v>5.0445422346248803</v>
          </cell>
          <cell r="CX3035">
            <v>6.4398411505849532E-2</v>
          </cell>
          <cell r="CY3035">
            <v>2.7905978319201465</v>
          </cell>
          <cell r="CZ3035">
            <v>5.0016099602876469</v>
          </cell>
          <cell r="DA3035">
            <v>0.90157776108189347</v>
          </cell>
          <cell r="DB3035">
            <v>4.4864226682408503</v>
          </cell>
          <cell r="DC3035">
            <v>0</v>
          </cell>
          <cell r="DD3035">
            <v>0</v>
          </cell>
          <cell r="DE3035">
            <v>0.35616438356164387</v>
          </cell>
          <cell r="DF3035">
            <v>0.21528735793082066</v>
          </cell>
          <cell r="DH3035">
            <v>0.59330143540669855</v>
          </cell>
          <cell r="DR3035">
            <v>0.13068181818181818</v>
          </cell>
          <cell r="EA3035">
            <v>0.71165644171779141</v>
          </cell>
          <cell r="EB3035">
            <v>0.68888888888888888</v>
          </cell>
        </row>
        <row r="3036">
          <cell r="D3036" t="str">
            <v>k2</v>
          </cell>
          <cell r="E3036" t="str">
            <v>Klein et al 2000 Geochimica et cosmochimica Acta</v>
          </cell>
          <cell r="F3036" t="str">
            <v>S36</v>
          </cell>
          <cell r="G3036" t="str">
            <v>r2</v>
          </cell>
          <cell r="I3036" t="str">
            <v>a</v>
          </cell>
          <cell r="J3036">
            <v>1150</v>
          </cell>
          <cell r="K3036">
            <v>1423</v>
          </cell>
          <cell r="L3036">
            <v>7.0274068868587491</v>
          </cell>
          <cell r="M3036">
            <v>1</v>
          </cell>
          <cell r="O3036">
            <v>0.23872054187090486</v>
          </cell>
          <cell r="P3036">
            <v>0.78444947921725594</v>
          </cell>
          <cell r="Q3036">
            <v>7.2614382420272849E-2</v>
          </cell>
          <cell r="R3036">
            <v>40.910779719271517</v>
          </cell>
          <cell r="T3036">
            <v>47.5</v>
          </cell>
          <cell r="U3036">
            <v>9.3000000000000007</v>
          </cell>
          <cell r="V3036">
            <v>2.83541222575654</v>
          </cell>
          <cell r="W3036">
            <v>3.946037568680155</v>
          </cell>
          <cell r="X3036">
            <v>7.1</v>
          </cell>
          <cell r="Y3036">
            <v>0.7</v>
          </cell>
          <cell r="AB3036">
            <v>14.5</v>
          </cell>
          <cell r="AC3036">
            <v>0.15</v>
          </cell>
          <cell r="AD3036">
            <v>17.8</v>
          </cell>
          <cell r="AF3036">
            <v>1.01</v>
          </cell>
          <cell r="AJ3036">
            <v>97.741449794436704</v>
          </cell>
          <cell r="AK3036">
            <v>1.7612794581290951</v>
          </cell>
          <cell r="AL3036">
            <v>0.40654177526201762</v>
          </cell>
          <cell r="AM3036">
            <v>0.23872054187090486</v>
          </cell>
          <cell r="AN3036">
            <v>0.16782123339111277</v>
          </cell>
          <cell r="AO3036">
            <v>9.7806249965630698E-2</v>
          </cell>
          <cell r="AP3036">
            <v>0.12236897084870885</v>
          </cell>
          <cell r="AQ3036">
            <v>0.22017522081433955</v>
          </cell>
          <cell r="AR3036">
            <v>1.9520373584687209E-2</v>
          </cell>
          <cell r="AS3036">
            <v>0</v>
          </cell>
          <cell r="AT3036">
            <v>0.80128007428214876</v>
          </cell>
          <cell r="AU3036">
            <v>4.7112585567778845E-3</v>
          </cell>
          <cell r="AV3036">
            <v>0.70721076318559828</v>
          </cell>
          <cell r="AW3036">
            <v>7.2614382420272849E-2</v>
          </cell>
          <cell r="AX3036">
            <v>0</v>
          </cell>
          <cell r="AY3036">
            <v>40.910779719271517</v>
          </cell>
          <cell r="AZ3036">
            <v>46.352508076571169</v>
          </cell>
          <cell r="BA3036">
            <v>7.0788091350805278</v>
          </cell>
          <cell r="BB3036">
            <v>45.959572728807643</v>
          </cell>
          <cell r="BC3036">
            <v>45.00848987240871</v>
          </cell>
          <cell r="BD3036">
            <v>9.0319373987836329</v>
          </cell>
          <cell r="BE3036">
            <v>0.78444947921725594</v>
          </cell>
          <cell r="BP3036">
            <v>46.9</v>
          </cell>
          <cell r="BQ3036">
            <v>1.33</v>
          </cell>
          <cell r="BR3036">
            <v>17.82</v>
          </cell>
          <cell r="BS3036">
            <v>8.85</v>
          </cell>
          <cell r="BT3036">
            <v>0.17</v>
          </cell>
          <cell r="BU3036">
            <v>7.8</v>
          </cell>
          <cell r="BV3036">
            <v>8.93</v>
          </cell>
          <cell r="BW3036">
            <v>3.39</v>
          </cell>
          <cell r="BX3036">
            <v>0.28000000000000003</v>
          </cell>
          <cell r="CR3036">
            <v>95.47</v>
          </cell>
          <cell r="CT3036">
            <v>49.125379700429463</v>
          </cell>
          <cell r="CU3036">
            <v>1.3931077825494922</v>
          </cell>
          <cell r="CV3036">
            <v>18.66554938724207</v>
          </cell>
          <cell r="CW3036">
            <v>9.2699277259872233</v>
          </cell>
          <cell r="CX3036">
            <v>0.17806640829579976</v>
          </cell>
          <cell r="CY3036">
            <v>8.1701057923955176</v>
          </cell>
          <cell r="CZ3036">
            <v>9.3537236828323049</v>
          </cell>
          <cell r="DA3036">
            <v>0.29328584895778786</v>
          </cell>
          <cell r="DB3036">
            <v>3.5508536713103598</v>
          </cell>
          <cell r="DC3036">
            <v>0</v>
          </cell>
          <cell r="DD3036">
            <v>0</v>
          </cell>
          <cell r="DE3036">
            <v>0.46846846846846846</v>
          </cell>
          <cell r="DF3036">
            <v>0.69799627980460655</v>
          </cell>
          <cell r="DH3036">
            <v>0.29793510324483774</v>
          </cell>
          <cell r="DR3036">
            <v>0.11538461538461538</v>
          </cell>
          <cell r="EA3036">
            <v>0.52631578947368418</v>
          </cell>
          <cell r="EB3036">
            <v>0.57333333333333336</v>
          </cell>
        </row>
        <row r="3037">
          <cell r="D3037" t="str">
            <v>k2</v>
          </cell>
          <cell r="E3037" t="str">
            <v>Klein et al 2000 Geochimica et cosmochimica Acta</v>
          </cell>
          <cell r="F3037" t="str">
            <v>S36</v>
          </cell>
          <cell r="G3037" t="str">
            <v>r3</v>
          </cell>
          <cell r="I3037" t="str">
            <v>e</v>
          </cell>
          <cell r="J3037">
            <v>1050</v>
          </cell>
          <cell r="K3037">
            <v>1323</v>
          </cell>
          <cell r="L3037">
            <v>7.5585789871504154</v>
          </cell>
          <cell r="M3037">
            <v>1.5</v>
          </cell>
          <cell r="O3037">
            <v>0.24387872091680096</v>
          </cell>
          <cell r="P3037">
            <v>0.73508665718670363</v>
          </cell>
          <cell r="Q3037">
            <v>0.17846076442580752</v>
          </cell>
          <cell r="R3037">
            <v>45.902698140296323</v>
          </cell>
          <cell r="T3037">
            <v>47.7</v>
          </cell>
          <cell r="U3037">
            <v>11.94</v>
          </cell>
          <cell r="V3037">
            <v>2.1123625896862261</v>
          </cell>
          <cell r="W3037">
            <v>4.6503197000153209</v>
          </cell>
          <cell r="X3037">
            <v>7</v>
          </cell>
          <cell r="Y3037">
            <v>1.26</v>
          </cell>
          <cell r="AB3037">
            <v>10.9</v>
          </cell>
          <cell r="AC3037">
            <v>0.08</v>
          </cell>
          <cell r="AD3037">
            <v>17.5</v>
          </cell>
          <cell r="AF3037">
            <v>2.5</v>
          </cell>
          <cell r="AJ3037">
            <v>98.642682289701554</v>
          </cell>
          <cell r="AK3037">
            <v>1.756121279083199</v>
          </cell>
          <cell r="AL3037">
            <v>0.51823653090698996</v>
          </cell>
          <cell r="AM3037">
            <v>0.24387872091680096</v>
          </cell>
          <cell r="AN3037">
            <v>0.27435780999018899</v>
          </cell>
          <cell r="AO3037">
            <v>7.2346967769268744E-2</v>
          </cell>
          <cell r="AP3037">
            <v>0.14318395973103137</v>
          </cell>
          <cell r="AQ3037">
            <v>0.21553092750030012</v>
          </cell>
          <cell r="AR3037">
            <v>3.4886877163471601E-2</v>
          </cell>
          <cell r="AS3037">
            <v>0</v>
          </cell>
          <cell r="AT3037">
            <v>0.59805937796121222</v>
          </cell>
          <cell r="AU3037">
            <v>2.4948080294649906E-3</v>
          </cell>
          <cell r="AV3037">
            <v>0.69034848167334895</v>
          </cell>
          <cell r="AW3037">
            <v>0.17846076442580752</v>
          </cell>
          <cell r="AX3037">
            <v>0</v>
          </cell>
          <cell r="AY3037">
            <v>45.902698140296323</v>
          </cell>
          <cell r="AZ3037">
            <v>39.766204786869629</v>
          </cell>
          <cell r="BA3037">
            <v>9.5205975772331595</v>
          </cell>
          <cell r="BB3037">
            <v>50.394289450553174</v>
          </cell>
          <cell r="BC3037">
            <v>37.734642047613868</v>
          </cell>
          <cell r="BD3037">
            <v>11.871068501832957</v>
          </cell>
          <cell r="BE3037">
            <v>0.73508665718670363</v>
          </cell>
          <cell r="BP3037">
            <v>55.4</v>
          </cell>
          <cell r="BQ3037">
            <v>1.42</v>
          </cell>
          <cell r="BR3037">
            <v>18.5</v>
          </cell>
          <cell r="BS3037">
            <v>5</v>
          </cell>
          <cell r="BT3037">
            <v>0.06</v>
          </cell>
          <cell r="BU3037">
            <v>3</v>
          </cell>
          <cell r="BV3037">
            <v>4.83</v>
          </cell>
          <cell r="BW3037">
            <v>5</v>
          </cell>
          <cell r="BX3037">
            <v>0.91</v>
          </cell>
          <cell r="CR3037">
            <v>94.12</v>
          </cell>
          <cell r="CT3037">
            <v>58.861028474288148</v>
          </cell>
          <cell r="CU3037">
            <v>1.5087122821929453</v>
          </cell>
          <cell r="CV3037">
            <v>19.655758606034851</v>
          </cell>
          <cell r="CW3037">
            <v>5.3123671908202299</v>
          </cell>
          <cell r="CX3037">
            <v>6.3748406289842754E-2</v>
          </cell>
          <cell r="CY3037">
            <v>3.187420314492138</v>
          </cell>
          <cell r="CZ3037">
            <v>5.1317467063323425</v>
          </cell>
          <cell r="DA3037">
            <v>0.96685082872928185</v>
          </cell>
          <cell r="DB3037">
            <v>5.3123671908202299</v>
          </cell>
          <cell r="DC3037">
            <v>0</v>
          </cell>
          <cell r="DD3037">
            <v>0</v>
          </cell>
          <cell r="DE3037">
            <v>0.375</v>
          </cell>
          <cell r="DF3037">
            <v>0.27295464024139082</v>
          </cell>
          <cell r="DH3037">
            <v>0.5</v>
          </cell>
          <cell r="DW3037">
            <v>0.41836734693877548</v>
          </cell>
          <cell r="EA3037">
            <v>0.88732394366197187</v>
          </cell>
          <cell r="EH3037">
            <v>2</v>
          </cell>
        </row>
        <row r="3038">
          <cell r="D3038" t="str">
            <v>k2</v>
          </cell>
          <cell r="E3038" t="str">
            <v>Klein et al 2000 Geochimica et cosmochimica Acta</v>
          </cell>
          <cell r="F3038" t="str">
            <v>S36</v>
          </cell>
          <cell r="G3038" t="str">
            <v>r3</v>
          </cell>
          <cell r="I3038" t="str">
            <v>b</v>
          </cell>
          <cell r="J3038">
            <v>1100</v>
          </cell>
          <cell r="K3038">
            <v>1373</v>
          </cell>
          <cell r="L3038">
            <v>7.2833211944646763</v>
          </cell>
          <cell r="M3038">
            <v>1.25</v>
          </cell>
          <cell r="O3038">
            <v>0.21756502060757055</v>
          </cell>
          <cell r="P3038">
            <v>0.75297344096891372</v>
          </cell>
          <cell r="Q3038">
            <v>0.11042158912419112</v>
          </cell>
          <cell r="R3038">
            <v>41.018574302617004</v>
          </cell>
          <cell r="T3038">
            <v>48.2</v>
          </cell>
          <cell r="U3038">
            <v>10.4</v>
          </cell>
          <cell r="V3038">
            <v>0.92122404652669165</v>
          </cell>
          <cell r="W3038">
            <v>6.5752791473562935</v>
          </cell>
          <cell r="X3038">
            <v>7.6</v>
          </cell>
          <cell r="Y3038">
            <v>0.92</v>
          </cell>
          <cell r="AB3038">
            <v>13</v>
          </cell>
          <cell r="AC3038">
            <v>0.18</v>
          </cell>
          <cell r="AD3038">
            <v>16.7</v>
          </cell>
          <cell r="AF3038">
            <v>1.54</v>
          </cell>
          <cell r="AJ3038">
            <v>98.436503193882999</v>
          </cell>
          <cell r="AK3038">
            <v>1.7824349793924295</v>
          </cell>
          <cell r="AL3038">
            <v>0.4534063183703323</v>
          </cell>
          <cell r="AM3038">
            <v>0.21756502060757055</v>
          </cell>
          <cell r="AN3038">
            <v>0.23584129776276175</v>
          </cell>
          <cell r="AO3038">
            <v>3.1691855253471957E-2</v>
          </cell>
          <cell r="AP3038">
            <v>0.20335566945044162</v>
          </cell>
          <cell r="AQ3038">
            <v>0.23504752470391357</v>
          </cell>
          <cell r="AR3038">
            <v>2.558644272112854E-2</v>
          </cell>
          <cell r="AS3038">
            <v>0</v>
          </cell>
          <cell r="AT3038">
            <v>0.71645957488020329</v>
          </cell>
          <cell r="AU3038">
            <v>5.6383260075150866E-3</v>
          </cell>
          <cell r="AV3038">
            <v>0.66172467352701581</v>
          </cell>
          <cell r="AW3038">
            <v>0.11042158912419112</v>
          </cell>
          <cell r="AX3038">
            <v>0</v>
          </cell>
          <cell r="AY3038">
            <v>41.018574302617004</v>
          </cell>
          <cell r="AZ3038">
            <v>44.411447060610776</v>
          </cell>
          <cell r="BA3038">
            <v>12.605483777341446</v>
          </cell>
          <cell r="BB3038">
            <v>43.76636228400708</v>
          </cell>
          <cell r="BC3038">
            <v>40.957910379972418</v>
          </cell>
          <cell r="BD3038">
            <v>15.275727336020504</v>
          </cell>
          <cell r="BE3038">
            <v>0.75297344096891372</v>
          </cell>
          <cell r="BP3038">
            <v>51.8</v>
          </cell>
          <cell r="BQ3038">
            <v>1.53</v>
          </cell>
          <cell r="BR3038">
            <v>17.899999999999999</v>
          </cell>
          <cell r="BS3038">
            <v>6.52</v>
          </cell>
          <cell r="BT3038">
            <v>0.13</v>
          </cell>
          <cell r="BU3038">
            <v>5.7</v>
          </cell>
          <cell r="BV3038">
            <v>6.77</v>
          </cell>
          <cell r="BW3038">
            <v>4.1100000000000003</v>
          </cell>
          <cell r="BX3038">
            <v>0.4</v>
          </cell>
          <cell r="CR3038">
            <v>94.86</v>
          </cell>
          <cell r="CT3038">
            <v>54.606788952140008</v>
          </cell>
          <cell r="CU3038">
            <v>1.612903225806452</v>
          </cell>
          <cell r="CV3038">
            <v>18.869913556820578</v>
          </cell>
          <cell r="CW3038">
            <v>6.8732869491882784</v>
          </cell>
          <cell r="CX3038">
            <v>0.13704406493780311</v>
          </cell>
          <cell r="CY3038">
            <v>6.0088551549652127</v>
          </cell>
          <cell r="CZ3038">
            <v>7.1368332279148232</v>
          </cell>
          <cell r="DA3038">
            <v>0.4216740459624711</v>
          </cell>
          <cell r="DB3038">
            <v>4.3327008222643908</v>
          </cell>
          <cell r="DC3038">
            <v>0</v>
          </cell>
          <cell r="DD3038">
            <v>0</v>
          </cell>
          <cell r="DE3038">
            <v>0.46644844517184941</v>
          </cell>
          <cell r="DF3038">
            <v>0.47464616980906715</v>
          </cell>
          <cell r="DH3038">
            <v>0.37469586374695862</v>
          </cell>
          <cell r="DX3038">
            <v>0.54098360655737709</v>
          </cell>
          <cell r="EA3038">
            <v>0.60130718954248363</v>
          </cell>
          <cell r="EJ3038">
            <v>0.77586206896551735</v>
          </cell>
        </row>
        <row r="3039">
          <cell r="D3039" t="str">
            <v>k2</v>
          </cell>
          <cell r="E3039" t="str">
            <v>Klein et al 2000 Geochimica et cosmochimica Acta</v>
          </cell>
          <cell r="F3039" t="str">
            <v>S36</v>
          </cell>
          <cell r="G3039" t="str">
            <v>r3</v>
          </cell>
          <cell r="I3039" t="str">
            <v>c</v>
          </cell>
          <cell r="J3039">
            <v>1100</v>
          </cell>
          <cell r="K3039">
            <v>1373</v>
          </cell>
          <cell r="L3039">
            <v>7.2833211944646763</v>
          </cell>
          <cell r="M3039">
            <v>1.25</v>
          </cell>
          <cell r="O3039">
            <v>0.2503792178632902</v>
          </cell>
          <cell r="P3039">
            <v>0.73642528732849266</v>
          </cell>
          <cell r="Q3039">
            <v>0.10227699979057323</v>
          </cell>
          <cell r="R3039">
            <v>41.334180782244836</v>
          </cell>
          <cell r="T3039">
            <v>47.1</v>
          </cell>
          <cell r="U3039">
            <v>11</v>
          </cell>
          <cell r="V3039">
            <v>1.8350308561285222</v>
          </cell>
          <cell r="W3039">
            <v>6.0588088363420214</v>
          </cell>
          <cell r="X3039">
            <v>8.1</v>
          </cell>
          <cell r="Y3039">
            <v>0.88</v>
          </cell>
          <cell r="AB3039">
            <v>12.7</v>
          </cell>
          <cell r="AC3039">
            <v>0.18</v>
          </cell>
          <cell r="AD3039">
            <v>16.899999999999999</v>
          </cell>
          <cell r="AF3039">
            <v>1.42</v>
          </cell>
          <cell r="AJ3039">
            <v>98.073839692470543</v>
          </cell>
          <cell r="AK3039">
            <v>1.7496207821367098</v>
          </cell>
          <cell r="AL3039">
            <v>0.4817295385798081</v>
          </cell>
          <cell r="AM3039">
            <v>0.2503792178632902</v>
          </cell>
          <cell r="AN3039">
            <v>0.2313503207165179</v>
          </cell>
          <cell r="AO3039">
            <v>6.3413559671293029E-2</v>
          </cell>
          <cell r="AP3039">
            <v>0.18822863949293023</v>
          </cell>
          <cell r="AQ3039">
            <v>0.25164219916422326</v>
          </cell>
          <cell r="AR3039">
            <v>2.458448518789769E-2</v>
          </cell>
          <cell r="AS3039">
            <v>0</v>
          </cell>
          <cell r="AT3039">
            <v>0.70308595595225198</v>
          </cell>
          <cell r="AU3039">
            <v>5.6637822290979663E-3</v>
          </cell>
          <cell r="AV3039">
            <v>0.67267289006918141</v>
          </cell>
          <cell r="AW3039">
            <v>0.10227699979057323</v>
          </cell>
          <cell r="AX3039">
            <v>0</v>
          </cell>
          <cell r="AY3039">
            <v>41.334180782244836</v>
          </cell>
          <cell r="AZ3039">
            <v>43.202992773796751</v>
          </cell>
          <cell r="BA3039">
            <v>11.566211048577568</v>
          </cell>
          <cell r="BB3039">
            <v>45.020244089320578</v>
          </cell>
          <cell r="BC3039">
            <v>40.671980522955899</v>
          </cell>
          <cell r="BD3039">
            <v>14.307775387723531</v>
          </cell>
          <cell r="BE3039">
            <v>0.73642528732849266</v>
          </cell>
          <cell r="BP3039">
            <v>51</v>
          </cell>
          <cell r="BQ3039">
            <v>1.49</v>
          </cell>
          <cell r="BR3039">
            <v>18.11</v>
          </cell>
          <cell r="BS3039">
            <v>6.02</v>
          </cell>
          <cell r="BT3039">
            <v>0.16</v>
          </cell>
          <cell r="BU3039">
            <v>6.31</v>
          </cell>
          <cell r="BV3039">
            <v>6.96</v>
          </cell>
          <cell r="BW3039">
            <v>4.01</v>
          </cell>
          <cell r="BX3039">
            <v>0.43</v>
          </cell>
          <cell r="CR3039">
            <v>94.49</v>
          </cell>
          <cell r="CT3039">
            <v>53.973965498994609</v>
          </cell>
          <cell r="CU3039">
            <v>1.5768864430098424</v>
          </cell>
          <cell r="CV3039">
            <v>19.166049317388083</v>
          </cell>
          <cell r="CW3039">
            <v>6.3710445549793633</v>
          </cell>
          <cell r="CX3039">
            <v>0.16933008783998307</v>
          </cell>
          <cell r="CY3039">
            <v>6.6779553391893325</v>
          </cell>
          <cell r="CZ3039">
            <v>7.3658588210392635</v>
          </cell>
          <cell r="DA3039">
            <v>0.4550746110699545</v>
          </cell>
          <cell r="DB3039">
            <v>4.2438353264895756</v>
          </cell>
          <cell r="DC3039">
            <v>0</v>
          </cell>
          <cell r="DD3039">
            <v>0</v>
          </cell>
          <cell r="DE3039">
            <v>0.51175993511759943</v>
          </cell>
          <cell r="DF3039">
            <v>0.49093562593424078</v>
          </cell>
          <cell r="DH3039">
            <v>0.35411471321695759</v>
          </cell>
          <cell r="DW3039">
            <v>0.3108108108108108</v>
          </cell>
          <cell r="EA3039">
            <v>0.59060402684563762</v>
          </cell>
          <cell r="EH3039">
            <v>1.1162790697674418</v>
          </cell>
        </row>
        <row r="3040">
          <cell r="D3040" t="str">
            <v>k2</v>
          </cell>
          <cell r="E3040" t="str">
            <v>Klein et al 2000 Geochimica et cosmochimica Acta</v>
          </cell>
          <cell r="F3040" t="str">
            <v>S36</v>
          </cell>
          <cell r="G3040" t="str">
            <v>r3</v>
          </cell>
          <cell r="I3040" t="str">
            <v>d</v>
          </cell>
          <cell r="J3040">
            <v>1100</v>
          </cell>
          <cell r="K3040">
            <v>1373</v>
          </cell>
          <cell r="L3040">
            <v>7.2833211944646763</v>
          </cell>
          <cell r="M3040">
            <v>1.5</v>
          </cell>
          <cell r="O3040">
            <v>0.22510599569034695</v>
          </cell>
          <cell r="P3040">
            <v>0.72862008157551117</v>
          </cell>
          <cell r="Q3040">
            <v>0.17135457331586273</v>
          </cell>
          <cell r="R3040">
            <v>44.363366903906687</v>
          </cell>
          <cell r="T3040">
            <v>48</v>
          </cell>
          <cell r="U3040">
            <v>10.9</v>
          </cell>
          <cell r="V3040">
            <v>2.2671514869584466</v>
          </cell>
          <cell r="W3040">
            <v>4.9781407264088466</v>
          </cell>
          <cell r="X3040">
            <v>7.5</v>
          </cell>
          <cell r="Y3040">
            <v>1.08</v>
          </cell>
          <cell r="AB3040">
            <v>11.3</v>
          </cell>
          <cell r="AC3040">
            <v>0.13</v>
          </cell>
          <cell r="AD3040">
            <v>17.2</v>
          </cell>
          <cell r="AF3040">
            <v>2.39</v>
          </cell>
          <cell r="AJ3040">
            <v>98.245292213367293</v>
          </cell>
          <cell r="AK3040">
            <v>1.7748940043096531</v>
          </cell>
          <cell r="AL3040">
            <v>0.47516588591195025</v>
          </cell>
          <cell r="AM3040">
            <v>0.22510599569034695</v>
          </cell>
          <cell r="AN3040">
            <v>0.2500598902216033</v>
          </cell>
          <cell r="AO3040">
            <v>7.7987942828222856E-2</v>
          </cell>
          <cell r="AP3040">
            <v>0.15394790598651067</v>
          </cell>
          <cell r="AQ3040">
            <v>0.23193584881473353</v>
          </cell>
          <cell r="AR3040">
            <v>3.0033805584189721E-2</v>
          </cell>
          <cell r="AS3040">
            <v>0</v>
          </cell>
          <cell r="AT3040">
            <v>0.62271784170610522</v>
          </cell>
          <cell r="AU3040">
            <v>4.071791741103315E-3</v>
          </cell>
          <cell r="AV3040">
            <v>0.68148112382839743</v>
          </cell>
          <cell r="AW3040">
            <v>0.17135457331586273</v>
          </cell>
          <cell r="AX3040">
            <v>0</v>
          </cell>
          <cell r="AY3040">
            <v>44.363366903906687</v>
          </cell>
          <cell r="AZ3040">
            <v>40.537968145062301</v>
          </cell>
          <cell r="BA3040">
            <v>10.021770520950581</v>
          </cell>
          <cell r="BB3040">
            <v>48.86692209661571</v>
          </cell>
          <cell r="BC3040">
            <v>38.595390686676218</v>
          </cell>
          <cell r="BD3040">
            <v>12.537687216708083</v>
          </cell>
          <cell r="BE3040">
            <v>0.72862008157551117</v>
          </cell>
          <cell r="BP3040">
            <v>55.3</v>
          </cell>
          <cell r="BQ3040">
            <v>1.57</v>
          </cell>
          <cell r="BR3040">
            <v>19</v>
          </cell>
          <cell r="BS3040">
            <v>5.49</v>
          </cell>
          <cell r="BT3040">
            <v>0.09</v>
          </cell>
          <cell r="BU3040">
            <v>2.9</v>
          </cell>
          <cell r="BV3040">
            <v>5.2</v>
          </cell>
          <cell r="BW3040">
            <v>4.7</v>
          </cell>
          <cell r="BX3040">
            <v>0.51</v>
          </cell>
          <cell r="CR3040">
            <v>94.76</v>
          </cell>
          <cell r="CT3040">
            <v>58.357956943858156</v>
          </cell>
          <cell r="CU3040">
            <v>1.6568172224567324</v>
          </cell>
          <cell r="CV3040">
            <v>20.050654284508227</v>
          </cell>
          <cell r="CW3040">
            <v>5.793583790628956</v>
          </cell>
          <cell r="CX3040">
            <v>9.4976783452933713E-2</v>
          </cell>
          <cell r="CY3040">
            <v>3.0603630223723082</v>
          </cell>
          <cell r="CZ3040">
            <v>5.4875474883917255</v>
          </cell>
          <cell r="DA3040">
            <v>0.53820177289995763</v>
          </cell>
          <cell r="DB3040">
            <v>4.9598986914309826</v>
          </cell>
          <cell r="DC3040">
            <v>0</v>
          </cell>
          <cell r="DD3040">
            <v>0</v>
          </cell>
          <cell r="DE3040">
            <v>0.34564958283671032</v>
          </cell>
          <cell r="DF3040">
            <v>0.272973175962471</v>
          </cell>
          <cell r="DH3040">
            <v>0.50851063829787235</v>
          </cell>
          <cell r="DW3040">
            <v>0.38095238095238093</v>
          </cell>
          <cell r="EA3040">
            <v>0.68789808917197459</v>
          </cell>
          <cell r="EH3040">
            <v>1.1891891891891893</v>
          </cell>
        </row>
        <row r="3041">
          <cell r="D3041" t="str">
            <v>k2</v>
          </cell>
          <cell r="E3041" t="str">
            <v>Klein et al 2000 Geochimica et cosmochimica Acta</v>
          </cell>
          <cell r="F3041" t="str">
            <v>S36</v>
          </cell>
          <cell r="G3041" t="str">
            <v>r3</v>
          </cell>
          <cell r="I3041" t="str">
            <v>a</v>
          </cell>
          <cell r="J3041">
            <v>1150</v>
          </cell>
          <cell r="K3041">
            <v>1423</v>
          </cell>
          <cell r="L3041">
            <v>7.0274068868587491</v>
          </cell>
          <cell r="M3041">
            <v>1</v>
          </cell>
          <cell r="O3041">
            <v>0.28998422455005501</v>
          </cell>
          <cell r="P3041">
            <v>0.76310597997410323</v>
          </cell>
          <cell r="Q3041">
            <v>7.4315959544886415E-2</v>
          </cell>
          <cell r="R3041">
            <v>41.987094578854993</v>
          </cell>
          <cell r="T3041">
            <v>46.4</v>
          </cell>
          <cell r="U3041">
            <v>10</v>
          </cell>
          <cell r="V3041">
            <v>5.1640611819422135</v>
          </cell>
          <cell r="W3041">
            <v>2.0557717664713979</v>
          </cell>
          <cell r="X3041">
            <v>7.8</v>
          </cell>
          <cell r="Y3041">
            <v>0.63</v>
          </cell>
          <cell r="AB3041">
            <v>14.1</v>
          </cell>
          <cell r="AC3041">
            <v>0.21</v>
          </cell>
          <cell r="AD3041">
            <v>18.600000000000001</v>
          </cell>
          <cell r="AF3041">
            <v>1.04</v>
          </cell>
          <cell r="AJ3041">
            <v>98.199832948413615</v>
          </cell>
          <cell r="AK3041">
            <v>1.710015775449945</v>
          </cell>
          <cell r="AL3041">
            <v>0.43447991696766858</v>
          </cell>
          <cell r="AM3041">
            <v>0.28998422455005501</v>
          </cell>
          <cell r="AN3041">
            <v>0.14449569241761356</v>
          </cell>
          <cell r="AO3041">
            <v>0.17704727842604129</v>
          </cell>
          <cell r="AP3041">
            <v>6.3362523479551097E-2</v>
          </cell>
          <cell r="AQ3041">
            <v>0.24040980190559239</v>
          </cell>
          <cell r="AR3041">
            <v>1.7461361779399876E-2</v>
          </cell>
          <cell r="AS3041">
            <v>0</v>
          </cell>
          <cell r="AT3041">
            <v>0.77443135735757218</v>
          </cell>
          <cell r="AU3041">
            <v>6.5556000666011196E-3</v>
          </cell>
          <cell r="AV3041">
            <v>0.73449573723584616</v>
          </cell>
          <cell r="AW3041">
            <v>7.4315959544886415E-2</v>
          </cell>
          <cell r="AX3041">
            <v>0</v>
          </cell>
          <cell r="AY3041">
            <v>41.987094578854993</v>
          </cell>
          <cell r="AZ3041">
            <v>44.269995042547841</v>
          </cell>
          <cell r="BA3041">
            <v>3.6220880955726722</v>
          </cell>
          <cell r="BB3041">
            <v>49.76834421020623</v>
          </cell>
          <cell r="BC3041">
            <v>45.355485455839307</v>
          </cell>
          <cell r="BD3041">
            <v>4.8761703339544544</v>
          </cell>
          <cell r="BE3041">
            <v>0.76310597997410323</v>
          </cell>
          <cell r="BP3041">
            <v>47.8</v>
          </cell>
          <cell r="BQ3041">
            <v>1.37</v>
          </cell>
          <cell r="BR3041">
            <v>17.600000000000001</v>
          </cell>
          <cell r="BS3041">
            <v>8.31</v>
          </cell>
          <cell r="BT3041">
            <v>0.19</v>
          </cell>
          <cell r="BU3041">
            <v>7.24</v>
          </cell>
          <cell r="BV3041">
            <v>9.5299999999999994</v>
          </cell>
          <cell r="BW3041">
            <v>3.48</v>
          </cell>
          <cell r="BX3041">
            <v>0.27</v>
          </cell>
          <cell r="CR3041">
            <v>95.79</v>
          </cell>
          <cell r="CT3041">
            <v>49.900824720743294</v>
          </cell>
          <cell r="CU3041">
            <v>1.4302119219125171</v>
          </cell>
          <cell r="CV3041">
            <v>18.373525420190003</v>
          </cell>
          <cell r="CW3041">
            <v>8.6752270591919824</v>
          </cell>
          <cell r="CX3041">
            <v>0.19835055851341477</v>
          </cell>
          <cell r="CY3041">
            <v>7.558200229669068</v>
          </cell>
          <cell r="CZ3041">
            <v>9.9488464349096972</v>
          </cell>
          <cell r="DA3041">
            <v>0.28186658315064206</v>
          </cell>
          <cell r="DB3041">
            <v>3.6329470717193866</v>
          </cell>
          <cell r="DC3041">
            <v>0</v>
          </cell>
          <cell r="DD3041">
            <v>0</v>
          </cell>
          <cell r="DE3041">
            <v>0.46559485530546624</v>
          </cell>
          <cell r="DF3041">
            <v>0.68109702809296369</v>
          </cell>
          <cell r="DH3041">
            <v>0.2988505747126437</v>
          </cell>
          <cell r="DW3041">
            <v>0.32876712328767121</v>
          </cell>
          <cell r="EA3041">
            <v>0.45985401459854014</v>
          </cell>
          <cell r="EK3041">
            <v>0.60869565217391308</v>
          </cell>
        </row>
        <row r="3042">
          <cell r="D3042" t="str">
            <v>k2</v>
          </cell>
          <cell r="E3042" t="str">
            <v>Klein et al 2000 Geochimica et cosmochimica Acta</v>
          </cell>
          <cell r="F3042" t="str">
            <v>S36</v>
          </cell>
          <cell r="G3042" t="str">
            <v>r4</v>
          </cell>
          <cell r="I3042" t="str">
            <v>e</v>
          </cell>
          <cell r="J3042">
            <v>1050</v>
          </cell>
          <cell r="K3042">
            <v>1323</v>
          </cell>
          <cell r="L3042">
            <v>7.5585789871504154</v>
          </cell>
          <cell r="M3042">
            <v>1.5</v>
          </cell>
          <cell r="O3042">
            <v>0.2135968071155705</v>
          </cell>
          <cell r="P3042">
            <v>0.73593022431276145</v>
          </cell>
          <cell r="Q3042">
            <v>0.213597700990381</v>
          </cell>
          <cell r="R3042">
            <v>45.786151707740757</v>
          </cell>
          <cell r="T3042">
            <v>48</v>
          </cell>
          <cell r="U3042">
            <v>11.6</v>
          </cell>
          <cell r="V3042">
            <v>1.5126522401652946</v>
          </cell>
          <cell r="W3042">
            <v>4.9674057395269253</v>
          </cell>
          <cell r="X3042">
            <v>6.65</v>
          </cell>
          <cell r="Y3042">
            <v>1.29</v>
          </cell>
          <cell r="AB3042">
            <v>10.4</v>
          </cell>
          <cell r="AC3042">
            <v>0.06</v>
          </cell>
          <cell r="AD3042">
            <v>16.600000000000001</v>
          </cell>
          <cell r="AF3042">
            <v>2.96</v>
          </cell>
          <cell r="AJ3042">
            <v>97.39005797969223</v>
          </cell>
          <cell r="AK3042">
            <v>1.7864031928844295</v>
          </cell>
          <cell r="AL3042">
            <v>0.50896018376043684</v>
          </cell>
          <cell r="AM3042">
            <v>0.2135968071155705</v>
          </cell>
          <cell r="AN3042">
            <v>0.29536337664486634</v>
          </cell>
          <cell r="AO3042">
            <v>5.237126734302322E-2</v>
          </cell>
          <cell r="AP3042">
            <v>0.15461204171283066</v>
          </cell>
          <cell r="AQ3042">
            <v>0.20698330905585388</v>
          </cell>
          <cell r="AR3042">
            <v>3.610633305693281E-2</v>
          </cell>
          <cell r="AS3042">
            <v>0</v>
          </cell>
          <cell r="AT3042">
            <v>0.57683721155155832</v>
          </cell>
          <cell r="AU3042">
            <v>1.8914746239855047E-3</v>
          </cell>
          <cell r="AV3042">
            <v>0.66197339607222616</v>
          </cell>
          <cell r="AW3042">
            <v>0.213597700990381</v>
          </cell>
          <cell r="AX3042">
            <v>0</v>
          </cell>
          <cell r="AY3042">
            <v>45.786151707740757</v>
          </cell>
          <cell r="AZ3042">
            <v>39.897609534580369</v>
          </cell>
          <cell r="BA3042">
            <v>10.693919785463441</v>
          </cell>
          <cell r="BB3042">
            <v>49.543139759242365</v>
          </cell>
          <cell r="BC3042">
            <v>37.314638339117252</v>
          </cell>
          <cell r="BD3042">
            <v>13.142221901640383</v>
          </cell>
          <cell r="BE3042">
            <v>0.73593022431276145</v>
          </cell>
          <cell r="BP3042">
            <v>57.2</v>
          </cell>
          <cell r="BQ3042">
            <v>1.21</v>
          </cell>
          <cell r="BR3042">
            <v>18.7</v>
          </cell>
          <cell r="BS3042">
            <v>4.2</v>
          </cell>
          <cell r="BT3042">
            <v>0.04</v>
          </cell>
          <cell r="BU3042">
            <v>2.62</v>
          </cell>
          <cell r="BV3042">
            <v>4.5</v>
          </cell>
          <cell r="BW3042">
            <v>4.7</v>
          </cell>
          <cell r="BX3042">
            <v>0.93</v>
          </cell>
          <cell r="CR3042">
            <v>94.1</v>
          </cell>
          <cell r="CT3042">
            <v>60.786397449521772</v>
          </cell>
          <cell r="CU3042">
            <v>1.2858660998937297</v>
          </cell>
          <cell r="CV3042">
            <v>19.872476089266733</v>
          </cell>
          <cell r="CW3042">
            <v>4.4633368756641856</v>
          </cell>
          <cell r="CX3042">
            <v>4.2507970244420816E-2</v>
          </cell>
          <cell r="CY3042">
            <v>2.7842720510095638</v>
          </cell>
          <cell r="CZ3042">
            <v>4.7821466524973424</v>
          </cell>
          <cell r="DA3042">
            <v>0.98831030818278398</v>
          </cell>
          <cell r="DB3042">
            <v>4.9946865037194463</v>
          </cell>
          <cell r="DC3042">
            <v>0</v>
          </cell>
          <cell r="DD3042">
            <v>0</v>
          </cell>
          <cell r="DE3042">
            <v>0.38416422287390034</v>
          </cell>
          <cell r="DF3042">
            <v>0.20744705498100119</v>
          </cell>
          <cell r="DH3042">
            <v>0.62978723404255321</v>
          </cell>
          <cell r="DX3042">
            <v>0.75</v>
          </cell>
          <cell r="EA3042">
            <v>1.0661157024793388</v>
          </cell>
          <cell r="EJ3042">
            <v>0.92857142857142849</v>
          </cell>
        </row>
        <row r="3043">
          <cell r="D3043" t="str">
            <v>k2</v>
          </cell>
          <cell r="E3043" t="str">
            <v>Klein et al 2000 Geochimica et cosmochimica Acta</v>
          </cell>
          <cell r="F3043" t="str">
            <v>S36</v>
          </cell>
          <cell r="G3043" t="str">
            <v>r4</v>
          </cell>
          <cell r="I3043" t="str">
            <v>b</v>
          </cell>
          <cell r="J3043">
            <v>1100</v>
          </cell>
          <cell r="K3043">
            <v>1373</v>
          </cell>
          <cell r="L3043">
            <v>7.2833211944646763</v>
          </cell>
          <cell r="M3043">
            <v>1.25</v>
          </cell>
          <cell r="O3043">
            <v>0.19770295181779352</v>
          </cell>
          <cell r="P3043">
            <v>0.76007616629641384</v>
          </cell>
          <cell r="Q3043">
            <v>0.11407873867401433</v>
          </cell>
          <cell r="R3043">
            <v>42.055387990956064</v>
          </cell>
          <cell r="T3043">
            <v>48.4</v>
          </cell>
          <cell r="U3043">
            <v>9.8000000000000007</v>
          </cell>
          <cell r="V3043">
            <v>0.44400381599269745</v>
          </cell>
          <cell r="W3043">
            <v>6.7061136640793135</v>
          </cell>
          <cell r="X3043">
            <v>7.2</v>
          </cell>
          <cell r="Y3043">
            <v>0.92</v>
          </cell>
          <cell r="AB3043">
            <v>12.8</v>
          </cell>
          <cell r="AC3043">
            <v>0.18</v>
          </cell>
          <cell r="AD3043">
            <v>17</v>
          </cell>
          <cell r="AF3043">
            <v>1.58</v>
          </cell>
          <cell r="AJ3043">
            <v>97.830117480072019</v>
          </cell>
          <cell r="AK3043">
            <v>1.8022970481822065</v>
          </cell>
          <cell r="AL3043">
            <v>0.43022402187951847</v>
          </cell>
          <cell r="AM3043">
            <v>0.19770295181779352</v>
          </cell>
          <cell r="AN3043">
            <v>0.23252107006172495</v>
          </cell>
          <cell r="AO3043">
            <v>1.5380960337401106E-2</v>
          </cell>
          <cell r="AP3043">
            <v>0.20884657214301189</v>
          </cell>
          <cell r="AQ3043">
            <v>0.22422753248041299</v>
          </cell>
          <cell r="AR3043">
            <v>2.5764650869177199E-2</v>
          </cell>
          <cell r="AS3043">
            <v>0</v>
          </cell>
          <cell r="AT3043">
            <v>0.71035045011982689</v>
          </cell>
          <cell r="AU3043">
            <v>5.6775966340279361E-3</v>
          </cell>
          <cell r="AV3043">
            <v>0.67830361276599005</v>
          </cell>
          <cell r="AW3043">
            <v>0.11407873867401433</v>
          </cell>
          <cell r="AX3043">
            <v>0</v>
          </cell>
          <cell r="AY3043">
            <v>42.055387990956064</v>
          </cell>
          <cell r="AZ3043">
            <v>44.042318553367259</v>
          </cell>
          <cell r="BA3043">
            <v>12.948661125715805</v>
          </cell>
          <cell r="BB3043">
            <v>44.348556211323505</v>
          </cell>
          <cell r="BC3043">
            <v>40.143107945069069</v>
          </cell>
          <cell r="BD3043">
            <v>15.508335843607421</v>
          </cell>
          <cell r="BE3043">
            <v>0.76007616629641384</v>
          </cell>
          <cell r="BP3043">
            <v>51.9</v>
          </cell>
          <cell r="BQ3043">
            <v>1.59</v>
          </cell>
          <cell r="BR3043">
            <v>18.03</v>
          </cell>
          <cell r="BS3043">
            <v>6.15</v>
          </cell>
          <cell r="BT3043">
            <v>0.13</v>
          </cell>
          <cell r="BU3043">
            <v>6.43</v>
          </cell>
          <cell r="BV3043">
            <v>6.69</v>
          </cell>
          <cell r="BW3043">
            <v>4.1500000000000004</v>
          </cell>
          <cell r="BX3043">
            <v>0.48</v>
          </cell>
          <cell r="CR3043">
            <v>95.55</v>
          </cell>
          <cell r="CT3043">
            <v>54.317111459968586</v>
          </cell>
          <cell r="CU3043">
            <v>1.6640502354788065</v>
          </cell>
          <cell r="CV3043">
            <v>18.869701726844578</v>
          </cell>
          <cell r="CW3043">
            <v>6.436420722135006</v>
          </cell>
          <cell r="CX3043">
            <v>0.13605442176870744</v>
          </cell>
          <cell r="CY3043">
            <v>6.7294610151752989</v>
          </cell>
          <cell r="CZ3043">
            <v>7.0015698587127142</v>
          </cell>
          <cell r="DA3043">
            <v>0.50235478806907363</v>
          </cell>
          <cell r="DB3043">
            <v>4.3432757718471997</v>
          </cell>
          <cell r="DC3043">
            <v>0</v>
          </cell>
          <cell r="DD3043">
            <v>0</v>
          </cell>
          <cell r="DE3043">
            <v>0.51112877583465821</v>
          </cell>
          <cell r="DF3043">
            <v>0.4947703124335634</v>
          </cell>
          <cell r="DH3043">
            <v>0.38072289156626504</v>
          </cell>
          <cell r="DY3043">
            <v>0.25</v>
          </cell>
          <cell r="EA3043">
            <v>0.57861635220125784</v>
          </cell>
          <cell r="EC3043">
            <v>0.77049180327868849</v>
          </cell>
        </row>
        <row r="3044">
          <cell r="D3044" t="str">
            <v>k2</v>
          </cell>
          <cell r="E3044" t="str">
            <v>Klein et al 2000 Geochimica et cosmochimica Acta</v>
          </cell>
          <cell r="F3044" t="str">
            <v>S36</v>
          </cell>
          <cell r="G3044" t="str">
            <v>r4</v>
          </cell>
          <cell r="I3044" t="str">
            <v>c</v>
          </cell>
          <cell r="J3044">
            <v>1100</v>
          </cell>
          <cell r="K3044">
            <v>1373</v>
          </cell>
          <cell r="L3044">
            <v>7.2833211944646763</v>
          </cell>
          <cell r="M3044">
            <v>1.25</v>
          </cell>
          <cell r="O3044">
            <v>0.23841821341986891</v>
          </cell>
          <cell r="P3044">
            <v>0.73778571868646414</v>
          </cell>
          <cell r="Q3044">
            <v>9.9773946264454474E-2</v>
          </cell>
          <cell r="R3044">
            <v>42.469443089910222</v>
          </cell>
          <cell r="T3044">
            <v>46.9</v>
          </cell>
          <cell r="U3044">
            <v>11.5</v>
          </cell>
          <cell r="V3044">
            <v>0</v>
          </cell>
          <cell r="W3044">
            <v>7.6</v>
          </cell>
          <cell r="X3044">
            <v>7.6</v>
          </cell>
          <cell r="Y3044">
            <v>1.1000000000000001</v>
          </cell>
          <cell r="AB3044">
            <v>12</v>
          </cell>
          <cell r="AC3044">
            <v>0.18</v>
          </cell>
          <cell r="AD3044">
            <v>16.7</v>
          </cell>
          <cell r="AF3044">
            <v>1.37</v>
          </cell>
          <cell r="AJ3044">
            <v>97.35</v>
          </cell>
          <cell r="AK3044">
            <v>1.7615817865801311</v>
          </cell>
          <cell r="AL3044">
            <v>0.50923163961969398</v>
          </cell>
          <cell r="AM3044">
            <v>0.23841821341986891</v>
          </cell>
          <cell r="AN3044">
            <v>0.27081342619982507</v>
          </cell>
          <cell r="AO3044">
            <v>0</v>
          </cell>
          <cell r="AP3044">
            <v>0.23873659338931966</v>
          </cell>
          <cell r="AQ3044">
            <v>0.23873659338931966</v>
          </cell>
          <cell r="AR3044">
            <v>3.1072634639557468E-2</v>
          </cell>
          <cell r="AS3044">
            <v>0</v>
          </cell>
          <cell r="AT3044">
            <v>0.67172713952939433</v>
          </cell>
          <cell r="AU3044">
            <v>5.7268194810738329E-3</v>
          </cell>
          <cell r="AV3044">
            <v>0.67211043604267795</v>
          </cell>
          <cell r="AW3044">
            <v>9.9773946264454474E-2</v>
          </cell>
          <cell r="AX3044">
            <v>0</v>
          </cell>
          <cell r="AY3044">
            <v>42.469443089910222</v>
          </cell>
          <cell r="AZ3044">
            <v>42.445223276343114</v>
          </cell>
          <cell r="BA3044">
            <v>15.085333633746666</v>
          </cell>
          <cell r="BB3044">
            <v>44.105965407457482</v>
          </cell>
          <cell r="BC3044">
            <v>38.100665951027224</v>
          </cell>
          <cell r="BD3044">
            <v>17.79336864151529</v>
          </cell>
          <cell r="BE3044">
            <v>0.73778571868646414</v>
          </cell>
          <cell r="BP3044">
            <v>51.2</v>
          </cell>
          <cell r="BQ3044">
            <v>1.42</v>
          </cell>
          <cell r="BR3044">
            <v>18.100000000000001</v>
          </cell>
          <cell r="BS3044">
            <v>5.93</v>
          </cell>
          <cell r="BT3044">
            <v>0.16</v>
          </cell>
          <cell r="BU3044">
            <v>6.21</v>
          </cell>
          <cell r="BV3044">
            <v>6.91</v>
          </cell>
          <cell r="BW3044">
            <v>4.9000000000000004</v>
          </cell>
          <cell r="BX3044">
            <v>0.39</v>
          </cell>
          <cell r="CR3044">
            <v>95.22</v>
          </cell>
          <cell r="CT3044">
            <v>53.770216341104813</v>
          </cell>
          <cell r="CU3044">
            <v>1.4912833438353288</v>
          </cell>
          <cell r="CV3044">
            <v>19.008611636210883</v>
          </cell>
          <cell r="CW3044">
            <v>6.2276832598193659</v>
          </cell>
          <cell r="CX3044">
            <v>0.16803192606595252</v>
          </cell>
          <cell r="CY3044">
            <v>6.5217391304347823</v>
          </cell>
          <cell r="CZ3044">
            <v>7.256878806973325</v>
          </cell>
          <cell r="DA3044">
            <v>0.4095778197857593</v>
          </cell>
          <cell r="DB3044">
            <v>5.1459777357697973</v>
          </cell>
          <cell r="DC3044">
            <v>0</v>
          </cell>
          <cell r="DD3044">
            <v>0</v>
          </cell>
          <cell r="DE3044">
            <v>0.51153212520593083</v>
          </cell>
          <cell r="DF3044">
            <v>0.50234597390598212</v>
          </cell>
          <cell r="DH3044">
            <v>0.2795918367346939</v>
          </cell>
          <cell r="DX3044">
            <v>0.59574468085106391</v>
          </cell>
          <cell r="EA3044">
            <v>0.77464788732394374</v>
          </cell>
          <cell r="EJ3044">
            <v>0.83582089552238814</v>
          </cell>
        </row>
        <row r="3045">
          <cell r="D3045" t="str">
            <v>k2</v>
          </cell>
          <cell r="E3045" t="str">
            <v>Klein et al 2000 Geochimica et cosmochimica Acta</v>
          </cell>
          <cell r="F3045" t="str">
            <v>S36</v>
          </cell>
          <cell r="G3045" t="str">
            <v>r4</v>
          </cell>
          <cell r="I3045" t="str">
            <v>d</v>
          </cell>
          <cell r="J3045">
            <v>1100</v>
          </cell>
          <cell r="K3045">
            <v>1373</v>
          </cell>
          <cell r="L3045">
            <v>7.2833211944646763</v>
          </cell>
          <cell r="M3045">
            <v>1.5</v>
          </cell>
          <cell r="O3045">
            <v>0.23122601183666003</v>
          </cell>
          <cell r="P3045">
            <v>0.74519385429312457</v>
          </cell>
          <cell r="Q3045">
            <v>0.15621204104819403</v>
          </cell>
          <cell r="R3045">
            <v>44.135323387764863</v>
          </cell>
          <cell r="T3045">
            <v>48.3</v>
          </cell>
          <cell r="U3045">
            <v>11.2</v>
          </cell>
          <cell r="V3045">
            <v>1.7405813804286721</v>
          </cell>
          <cell r="W3045">
            <v>5.2538694322261712</v>
          </cell>
          <cell r="X3045">
            <v>7.19</v>
          </cell>
          <cell r="Y3045">
            <v>1.25</v>
          </cell>
          <cell r="AB3045">
            <v>11.8</v>
          </cell>
          <cell r="AC3045">
            <v>0.1</v>
          </cell>
          <cell r="AD3045">
            <v>17.399999999999999</v>
          </cell>
          <cell r="AF3045">
            <v>2.2000000000000002</v>
          </cell>
          <cell r="AJ3045">
            <v>99.244450812654847</v>
          </cell>
          <cell r="AK3045">
            <v>1.76877398816334</v>
          </cell>
          <cell r="AL3045">
            <v>0.48353821747369485</v>
          </cell>
          <cell r="AM3045">
            <v>0.23122601183666003</v>
          </cell>
          <cell r="AN3045">
            <v>0.25231220563703483</v>
          </cell>
          <cell r="AO3045">
            <v>5.9297350018287176E-2</v>
          </cell>
          <cell r="AP3045">
            <v>0.160908845642216</v>
          </cell>
          <cell r="AQ3045">
            <v>0.22020619566050317</v>
          </cell>
          <cell r="AR3045">
            <v>3.4426323843188784E-2</v>
          </cell>
          <cell r="AS3045">
            <v>0</v>
          </cell>
          <cell r="AT3045">
            <v>0.64400449694117579</v>
          </cell>
          <cell r="AU3045">
            <v>3.1019602763696472E-3</v>
          </cell>
          <cell r="AV3045">
            <v>0.68276092705038005</v>
          </cell>
          <cell r="AW3045">
            <v>0.15621204104819403</v>
          </cell>
          <cell r="AX3045">
            <v>0</v>
          </cell>
          <cell r="AY3045">
            <v>44.135323387764863</v>
          </cell>
          <cell r="AZ3045">
            <v>41.630013683510477</v>
          </cell>
          <cell r="BA3045">
            <v>10.401538308660582</v>
          </cell>
          <cell r="BB3045">
            <v>48.009072609862045</v>
          </cell>
          <cell r="BC3045">
            <v>39.140514943516933</v>
          </cell>
          <cell r="BD3045">
            <v>12.850412446621018</v>
          </cell>
          <cell r="BE3045">
            <v>0.74519385429312457</v>
          </cell>
          <cell r="BP3045">
            <v>55.6</v>
          </cell>
          <cell r="BQ3045">
            <v>1.77</v>
          </cell>
          <cell r="BR3045">
            <v>19.5</v>
          </cell>
          <cell r="BS3045">
            <v>4.47</v>
          </cell>
          <cell r="BT3045">
            <v>0.06</v>
          </cell>
          <cell r="BU3045">
            <v>2.85</v>
          </cell>
          <cell r="BV3045">
            <v>4.9400000000000004</v>
          </cell>
          <cell r="BW3045">
            <v>4.37</v>
          </cell>
          <cell r="BX3045">
            <v>0.79</v>
          </cell>
          <cell r="CR3045">
            <v>94.35</v>
          </cell>
          <cell r="CT3045">
            <v>58.929517753047158</v>
          </cell>
          <cell r="CU3045">
            <v>1.8759936406995228</v>
          </cell>
          <cell r="CV3045">
            <v>20.66772655007949</v>
          </cell>
          <cell r="CW3045">
            <v>4.7376788553259139</v>
          </cell>
          <cell r="CX3045">
            <v>6.3593004769475353E-2</v>
          </cell>
          <cell r="CY3045">
            <v>3.0206677265500792</v>
          </cell>
          <cell r="CZ3045">
            <v>5.2358240593534715</v>
          </cell>
          <cell r="DA3045">
            <v>0.83730789613142542</v>
          </cell>
          <cell r="DB3045">
            <v>4.6316905140434548</v>
          </cell>
          <cell r="DC3045">
            <v>0</v>
          </cell>
          <cell r="DD3045">
            <v>0</v>
          </cell>
          <cell r="DE3045">
            <v>0.38934426229508196</v>
          </cell>
          <cell r="DF3045">
            <v>0.23510042586123123</v>
          </cell>
          <cell r="DH3045">
            <v>0.50343249427917625</v>
          </cell>
          <cell r="DX3045">
            <v>0.59154929577464788</v>
          </cell>
          <cell r="EA3045">
            <v>0.70621468926553677</v>
          </cell>
          <cell r="EJ3045">
            <v>0.88235294117647045</v>
          </cell>
        </row>
        <row r="3046">
          <cell r="D3046" t="str">
            <v>k2</v>
          </cell>
          <cell r="E3046" t="str">
            <v>Klein et al 2000 Geochimica et cosmochimica Acta</v>
          </cell>
          <cell r="F3046" t="str">
            <v>S36</v>
          </cell>
          <cell r="G3046" t="str">
            <v>r4</v>
          </cell>
          <cell r="I3046" t="str">
            <v>a</v>
          </cell>
          <cell r="J3046">
            <v>1150</v>
          </cell>
          <cell r="K3046">
            <v>1423</v>
          </cell>
          <cell r="L3046">
            <v>7.0274068868587491</v>
          </cell>
          <cell r="M3046">
            <v>1</v>
          </cell>
          <cell r="O3046">
            <v>0.24499750941557119</v>
          </cell>
          <cell r="P3046">
            <v>0.77302106697773276</v>
          </cell>
          <cell r="Q3046">
            <v>5.8044556251852661E-2</v>
          </cell>
          <cell r="R3046">
            <v>40.925212235203134</v>
          </cell>
          <cell r="T3046">
            <v>46.9</v>
          </cell>
          <cell r="U3046">
            <v>9.4</v>
          </cell>
          <cell r="V3046">
            <v>2.3109803347306603</v>
          </cell>
          <cell r="W3046">
            <v>4.859387836784582</v>
          </cell>
          <cell r="X3046">
            <v>7.43</v>
          </cell>
          <cell r="Y3046">
            <v>0.75</v>
          </cell>
          <cell r="AB3046">
            <v>14.2</v>
          </cell>
          <cell r="AC3046">
            <v>0.2</v>
          </cell>
          <cell r="AD3046">
            <v>17.7</v>
          </cell>
          <cell r="AF3046">
            <v>0.8</v>
          </cell>
          <cell r="AJ3046">
            <v>97.120368171515253</v>
          </cell>
          <cell r="AK3046">
            <v>1.7550024905844288</v>
          </cell>
          <cell r="AL3046">
            <v>0.41468690215643905</v>
          </cell>
          <cell r="AM3046">
            <v>0.24499750941557119</v>
          </cell>
          <cell r="AN3046">
            <v>0.16968939274086786</v>
          </cell>
          <cell r="AO3046">
            <v>8.0448302387130965E-2</v>
          </cell>
          <cell r="AP3046">
            <v>0.15207642276966551</v>
          </cell>
          <cell r="AQ3046">
            <v>0.23252472515679648</v>
          </cell>
          <cell r="AR3046">
            <v>2.1106760514719557E-2</v>
          </cell>
          <cell r="AS3046">
            <v>0</v>
          </cell>
          <cell r="AT3046">
            <v>0.79190834473513605</v>
          </cell>
          <cell r="AU3046">
            <v>6.339367221599823E-3</v>
          </cell>
          <cell r="AV3046">
            <v>0.70969600386904041</v>
          </cell>
          <cell r="AW3046">
            <v>5.8044556251852661E-2</v>
          </cell>
          <cell r="AX3046">
            <v>0</v>
          </cell>
          <cell r="AY3046">
            <v>40.925212235203134</v>
          </cell>
          <cell r="AZ3046">
            <v>45.666055469426396</v>
          </cell>
          <cell r="BA3046">
            <v>8.7696138119547644</v>
          </cell>
          <cell r="BB3046">
            <v>45.29322512586711</v>
          </cell>
          <cell r="BC3046">
            <v>43.683636358650055</v>
          </cell>
          <cell r="BD3046">
            <v>11.023138515482813</v>
          </cell>
          <cell r="BE3046">
            <v>0.77302106697773276</v>
          </cell>
          <cell r="BP3046">
            <v>47.7</v>
          </cell>
          <cell r="BQ3046">
            <v>1.4</v>
          </cell>
          <cell r="BR3046">
            <v>17.7</v>
          </cell>
          <cell r="BS3046">
            <v>7.95</v>
          </cell>
          <cell r="BT3046">
            <v>0.16</v>
          </cell>
          <cell r="BU3046">
            <v>7.8</v>
          </cell>
          <cell r="BV3046">
            <v>8.9700000000000006</v>
          </cell>
          <cell r="BW3046">
            <v>3.59</v>
          </cell>
          <cell r="BX3046">
            <v>0.27</v>
          </cell>
          <cell r="CR3046">
            <v>95.54</v>
          </cell>
          <cell r="CT3046">
            <v>49.926732258739797</v>
          </cell>
          <cell r="CU3046">
            <v>1.4653548252041031</v>
          </cell>
          <cell r="CV3046">
            <v>18.526271718651873</v>
          </cell>
          <cell r="CW3046">
            <v>8.3211220431232995</v>
          </cell>
          <cell r="CX3046">
            <v>0.16746912288046892</v>
          </cell>
          <cell r="CY3046">
            <v>8.1641197404228603</v>
          </cell>
          <cell r="CZ3046">
            <v>9.3887377014862903</v>
          </cell>
          <cell r="DA3046">
            <v>0.28260414486079133</v>
          </cell>
          <cell r="DB3046">
            <v>3.7575884446305214</v>
          </cell>
          <cell r="DC3046">
            <v>0</v>
          </cell>
          <cell r="DD3046">
            <v>0</v>
          </cell>
          <cell r="DE3046">
            <v>0.49523809523809531</v>
          </cell>
          <cell r="DF3046">
            <v>0.68094471004863077</v>
          </cell>
          <cell r="DH3046">
            <v>0.22284122562674097</v>
          </cell>
          <cell r="DX3046">
            <v>0.40909090909090906</v>
          </cell>
          <cell r="EA3046">
            <v>0.5357142857142857</v>
          </cell>
          <cell r="EJ3046">
            <v>0.63095238095238104</v>
          </cell>
        </row>
        <row r="3047">
          <cell r="D3047" t="str">
            <v>k2</v>
          </cell>
          <cell r="E3047" t="str">
            <v>Klein et al 2000 Geochimica et cosmochimica Acta</v>
          </cell>
          <cell r="F3047" t="str">
            <v>S36</v>
          </cell>
          <cell r="G3047" t="str">
            <v>r5</v>
          </cell>
          <cell r="I3047" t="str">
            <v>e</v>
          </cell>
          <cell r="J3047">
            <v>1050</v>
          </cell>
          <cell r="K3047">
            <v>1323</v>
          </cell>
          <cell r="L3047">
            <v>7.5585789871504154</v>
          </cell>
          <cell r="M3047">
            <v>1.5</v>
          </cell>
          <cell r="O3047">
            <v>0.23206405977809741</v>
          </cell>
          <cell r="P3047">
            <v>0.72572615904073423</v>
          </cell>
          <cell r="Q3047">
            <v>0.17683239305099988</v>
          </cell>
          <cell r="R3047">
            <v>48.937040842765491</v>
          </cell>
          <cell r="T3047">
            <v>47.3</v>
          </cell>
          <cell r="U3047">
            <v>12.2</v>
          </cell>
          <cell r="V3047">
            <v>0.7142495475873859</v>
          </cell>
          <cell r="W3047">
            <v>5.8055066211486253</v>
          </cell>
          <cell r="X3047">
            <v>6.6</v>
          </cell>
          <cell r="Y3047">
            <v>1.22</v>
          </cell>
          <cell r="AB3047">
            <v>9.8000000000000007</v>
          </cell>
          <cell r="AC3047">
            <v>0.09</v>
          </cell>
          <cell r="AD3047">
            <v>18</v>
          </cell>
          <cell r="AF3047">
            <v>2.44</v>
          </cell>
          <cell r="AJ3047">
            <v>97.569756168736006</v>
          </cell>
          <cell r="AK3047">
            <v>1.7679359402219026</v>
          </cell>
          <cell r="AL3047">
            <v>0.5375919847992483</v>
          </cell>
          <cell r="AM3047">
            <v>0.23206405977809741</v>
          </cell>
          <cell r="AN3047">
            <v>0.30552792502115089</v>
          </cell>
          <cell r="AO3047">
            <v>2.4835396484709449E-2</v>
          </cell>
          <cell r="AP3047">
            <v>0.18147672789832525</v>
          </cell>
          <cell r="AQ3047">
            <v>0.2063121243830347</v>
          </cell>
          <cell r="AR3047">
            <v>3.4294197077869439E-2</v>
          </cell>
          <cell r="AS3047">
            <v>0</v>
          </cell>
          <cell r="AT3047">
            <v>0.54590005765176408</v>
          </cell>
          <cell r="AU3047">
            <v>2.8494360413898511E-3</v>
          </cell>
          <cell r="AV3047">
            <v>0.72089512402352374</v>
          </cell>
          <cell r="AW3047">
            <v>0.17683239305099988</v>
          </cell>
          <cell r="AX3047">
            <v>0</v>
          </cell>
          <cell r="AY3047">
            <v>48.937040842765491</v>
          </cell>
          <cell r="AZ3047">
            <v>37.057725218433688</v>
          </cell>
          <cell r="BA3047">
            <v>12.319314903400549</v>
          </cell>
          <cell r="BB3047">
            <v>51.534889784344749</v>
          </cell>
          <cell r="BC3047">
            <v>33.730702126471215</v>
          </cell>
          <cell r="BD3047">
            <v>14.734408089184051</v>
          </cell>
          <cell r="BE3047">
            <v>0.72572615904073423</v>
          </cell>
          <cell r="BP3047">
            <v>56.1</v>
          </cell>
          <cell r="BQ3047">
            <v>1.48</v>
          </cell>
          <cell r="BR3047">
            <v>18.2</v>
          </cell>
          <cell r="BS3047">
            <v>4.5999999999999996</v>
          </cell>
          <cell r="BT3047">
            <v>0.06</v>
          </cell>
          <cell r="BU3047">
            <v>4</v>
          </cell>
          <cell r="BV3047">
            <v>4.7</v>
          </cell>
          <cell r="BW3047">
            <v>5.08</v>
          </cell>
          <cell r="BX3047">
            <v>0.75</v>
          </cell>
          <cell r="CR3047">
            <v>94.97</v>
          </cell>
          <cell r="CT3047">
            <v>59.071285669158684</v>
          </cell>
          <cell r="CU3047">
            <v>1.5583868590081078</v>
          </cell>
          <cell r="CV3047">
            <v>19.163946509424029</v>
          </cell>
          <cell r="CW3047">
            <v>4.8436348320522269</v>
          </cell>
          <cell r="CX3047">
            <v>6.3177845635463831E-2</v>
          </cell>
          <cell r="CY3047">
            <v>4.2118563756975886</v>
          </cell>
          <cell r="CZ3047">
            <v>4.9489312414446669</v>
          </cell>
          <cell r="DA3047">
            <v>0.78972307044329793</v>
          </cell>
          <cell r="DB3047">
            <v>5.3490575971359373</v>
          </cell>
          <cell r="DC3047">
            <v>0</v>
          </cell>
          <cell r="DD3047">
            <v>0</v>
          </cell>
          <cell r="DE3047">
            <v>0.46511627906976744</v>
          </cell>
          <cell r="DF3047">
            <v>0.3042045760246721</v>
          </cell>
          <cell r="DH3047">
            <v>0.48031496062992124</v>
          </cell>
          <cell r="DY3047">
            <v>0.29166666666666669</v>
          </cell>
          <cell r="EA3047">
            <v>0.82432432432432434</v>
          </cell>
          <cell r="EC3047">
            <v>0.90697674418604657</v>
          </cell>
        </row>
        <row r="3048">
          <cell r="D3048" t="str">
            <v>k2</v>
          </cell>
          <cell r="E3048" t="str">
            <v>Klein et al 2000 Geochimica et cosmochimica Acta</v>
          </cell>
          <cell r="F3048" t="str">
            <v>S36</v>
          </cell>
          <cell r="G3048" t="str">
            <v>r5</v>
          </cell>
          <cell r="I3048" t="str">
            <v>b</v>
          </cell>
          <cell r="J3048">
            <v>1100</v>
          </cell>
          <cell r="K3048">
            <v>1373</v>
          </cell>
          <cell r="L3048">
            <v>7.2833211944646763</v>
          </cell>
          <cell r="M3048">
            <v>1.25</v>
          </cell>
          <cell r="O3048">
            <v>0.15705508255614165</v>
          </cell>
          <cell r="P3048">
            <v>0.76795007769528645</v>
          </cell>
          <cell r="Q3048">
            <v>8.085219090971385E-2</v>
          </cell>
          <cell r="R3048">
            <v>40.759891243290639</v>
          </cell>
          <cell r="T3048">
            <v>49.5</v>
          </cell>
          <cell r="U3048">
            <v>10.199999999999999</v>
          </cell>
          <cell r="V3048">
            <v>0</v>
          </cell>
          <cell r="W3048">
            <v>7</v>
          </cell>
          <cell r="X3048">
            <v>7</v>
          </cell>
          <cell r="Y3048">
            <v>0.84</v>
          </cell>
          <cell r="AB3048">
            <v>13</v>
          </cell>
          <cell r="AC3048">
            <v>0.16</v>
          </cell>
          <cell r="AD3048">
            <v>16.2</v>
          </cell>
          <cell r="AF3048">
            <v>1.1200000000000001</v>
          </cell>
          <cell r="AJ3048">
            <v>98.02</v>
          </cell>
          <cell r="AK3048">
            <v>1.8429449174438584</v>
          </cell>
          <cell r="AL3048">
            <v>0.44770804490256888</v>
          </cell>
          <cell r="AM3048">
            <v>0.15705508255614165</v>
          </cell>
          <cell r="AN3048">
            <v>0.29065296234642723</v>
          </cell>
          <cell r="AO3048">
            <v>0</v>
          </cell>
          <cell r="AP3048">
            <v>0.21796192140596227</v>
          </cell>
          <cell r="AQ3048">
            <v>0.21796192140596227</v>
          </cell>
          <cell r="AR3048">
            <v>2.3520246387511969E-2</v>
          </cell>
          <cell r="AS3048">
            <v>0</v>
          </cell>
          <cell r="AT3048">
            <v>0.72132700074135148</v>
          </cell>
          <cell r="AU3048">
            <v>5.0458944147628616E-3</v>
          </cell>
          <cell r="AV3048">
            <v>0.64627353183945857</v>
          </cell>
          <cell r="AW3048">
            <v>8.085219090971385E-2</v>
          </cell>
          <cell r="AX3048">
            <v>0</v>
          </cell>
          <cell r="AY3048">
            <v>40.759891243290639</v>
          </cell>
          <cell r="AZ3048">
            <v>45.493446122392172</v>
          </cell>
          <cell r="BA3048">
            <v>13.746662634317186</v>
          </cell>
          <cell r="BB3048">
            <v>42.593849763987293</v>
          </cell>
          <cell r="BC3048">
            <v>41.090903610773324</v>
          </cell>
          <cell r="BD3048">
            <v>16.315246625239386</v>
          </cell>
          <cell r="BE3048">
            <v>0.76795007769528645</v>
          </cell>
          <cell r="BP3048">
            <v>51.2</v>
          </cell>
          <cell r="BQ3048">
            <v>1.4</v>
          </cell>
          <cell r="BR3048">
            <v>17.8</v>
          </cell>
          <cell r="BS3048">
            <v>6.75</v>
          </cell>
          <cell r="BT3048">
            <v>0.16</v>
          </cell>
          <cell r="BU3048">
            <v>6.35</v>
          </cell>
          <cell r="BV3048">
            <v>6.81</v>
          </cell>
          <cell r="BW3048">
            <v>4.0999999999999996</v>
          </cell>
          <cell r="BX3048">
            <v>0.45</v>
          </cell>
          <cell r="CR3048">
            <v>95.02</v>
          </cell>
          <cell r="CT3048">
            <v>53.883392969901074</v>
          </cell>
          <cell r="CU3048">
            <v>1.4733740265207325</v>
          </cell>
          <cell r="CV3048">
            <v>18.732898337192172</v>
          </cell>
          <cell r="CW3048">
            <v>7.1037676278678177</v>
          </cell>
          <cell r="CX3048">
            <v>0.16838560303094086</v>
          </cell>
          <cell r="CY3048">
            <v>6.682803620290465</v>
          </cell>
          <cell r="CZ3048">
            <v>7.1669122290044207</v>
          </cell>
          <cell r="DA3048">
            <v>0.47358450852452116</v>
          </cell>
          <cell r="DB3048">
            <v>4.3148810776678586</v>
          </cell>
          <cell r="DC3048">
            <v>0</v>
          </cell>
          <cell r="DD3048">
            <v>0</v>
          </cell>
          <cell r="DE3048">
            <v>0.48473282442748095</v>
          </cell>
          <cell r="DF3048">
            <v>0.51025808222422908</v>
          </cell>
          <cell r="DH3048">
            <v>0.27317073170731715</v>
          </cell>
          <cell r="EA3048">
            <v>0.6</v>
          </cell>
          <cell r="EE3048">
            <v>0.87755102040816324</v>
          </cell>
          <cell r="EK3048">
            <v>0.82539682539682546</v>
          </cell>
        </row>
        <row r="3049">
          <cell r="D3049" t="str">
            <v>k2</v>
          </cell>
          <cell r="E3049" t="str">
            <v>Klein et al 2000 Geochimica et cosmochimica Acta</v>
          </cell>
          <cell r="F3049" t="str">
            <v>S36</v>
          </cell>
          <cell r="G3049" t="str">
            <v>r5</v>
          </cell>
          <cell r="I3049" t="str">
            <v>c</v>
          </cell>
          <cell r="J3049">
            <v>1100</v>
          </cell>
          <cell r="K3049">
            <v>1373</v>
          </cell>
          <cell r="L3049">
            <v>7.2833211944646763</v>
          </cell>
          <cell r="M3049">
            <v>1.25</v>
          </cell>
          <cell r="O3049">
            <v>0.23353778660014801</v>
          </cell>
          <cell r="P3049">
            <v>0.74291209132080149</v>
          </cell>
          <cell r="Q3049">
            <v>9.4859563243716222E-2</v>
          </cell>
          <cell r="R3049">
            <v>42.046843534433947</v>
          </cell>
          <cell r="T3049">
            <v>47.3</v>
          </cell>
          <cell r="U3049">
            <v>12.4</v>
          </cell>
          <cell r="V3049">
            <v>0</v>
          </cell>
          <cell r="W3049">
            <v>7.4</v>
          </cell>
          <cell r="X3049">
            <v>7.4</v>
          </cell>
          <cell r="Y3049">
            <v>0.96</v>
          </cell>
          <cell r="AB3049">
            <v>12</v>
          </cell>
          <cell r="AC3049">
            <v>0.17</v>
          </cell>
          <cell r="AD3049">
            <v>16.3</v>
          </cell>
          <cell r="AF3049">
            <v>1.31</v>
          </cell>
          <cell r="AJ3049">
            <v>97.84</v>
          </cell>
          <cell r="AK3049">
            <v>1.766462213399852</v>
          </cell>
          <cell r="AL3049">
            <v>0.54594949257124037</v>
          </cell>
          <cell r="AM3049">
            <v>0.23353778660014801</v>
          </cell>
          <cell r="AN3049">
            <v>0.31241170597109236</v>
          </cell>
          <cell r="AO3049">
            <v>0</v>
          </cell>
          <cell r="AP3049">
            <v>0.23112682976298662</v>
          </cell>
          <cell r="AQ3049">
            <v>0.23112682976298662</v>
          </cell>
          <cell r="AR3049">
            <v>2.696310288152718E-2</v>
          </cell>
          <cell r="AS3049">
            <v>0</v>
          </cell>
          <cell r="AT3049">
            <v>0.66789184035032922</v>
          </cell>
          <cell r="AU3049">
            <v>5.3777814943347631E-3</v>
          </cell>
          <cell r="AV3049">
            <v>0.65226641070447278</v>
          </cell>
          <cell r="AW3049">
            <v>9.4859563243716222E-2</v>
          </cell>
          <cell r="AX3049">
            <v>0</v>
          </cell>
          <cell r="AY3049">
            <v>42.046843534433947</v>
          </cell>
          <cell r="AZ3049">
            <v>43.054100668475307</v>
          </cell>
          <cell r="BA3049">
            <v>14.899055797090748</v>
          </cell>
          <cell r="BB3049">
            <v>43.716063803876779</v>
          </cell>
          <cell r="BC3049">
            <v>38.690572148622316</v>
          </cell>
          <cell r="BD3049">
            <v>17.59336404750092</v>
          </cell>
          <cell r="BE3049">
            <v>0.74291209132080149</v>
          </cell>
          <cell r="BP3049">
            <v>51.2</v>
          </cell>
          <cell r="BQ3049">
            <v>1.46</v>
          </cell>
          <cell r="BR3049">
            <v>17.8</v>
          </cell>
          <cell r="BS3049">
            <v>6.45</v>
          </cell>
          <cell r="BT3049">
            <v>0.14000000000000001</v>
          </cell>
          <cell r="BU3049">
            <v>6.3</v>
          </cell>
          <cell r="BV3049">
            <v>6.55</v>
          </cell>
          <cell r="BW3049">
            <v>4.5</v>
          </cell>
          <cell r="BX3049">
            <v>0.38</v>
          </cell>
          <cell r="CR3049">
            <v>94.78</v>
          </cell>
          <cell r="CT3049">
            <v>54.019835408313988</v>
          </cell>
          <cell r="CU3049">
            <v>1.5404093690652036</v>
          </cell>
          <cell r="CV3049">
            <v>18.780333403671662</v>
          </cell>
          <cell r="CW3049">
            <v>6.8052331715551801</v>
          </cell>
          <cell r="CX3049">
            <v>0.14771048744460857</v>
          </cell>
          <cell r="CY3049">
            <v>6.646971935007385</v>
          </cell>
          <cell r="CZ3049">
            <v>6.9107406625870436</v>
          </cell>
          <cell r="DA3049">
            <v>0.40092846592108039</v>
          </cell>
          <cell r="DB3049">
            <v>4.7478370964338463</v>
          </cell>
          <cell r="DC3049">
            <v>0</v>
          </cell>
          <cell r="DD3049">
            <v>0</v>
          </cell>
          <cell r="DE3049">
            <v>0.49411764705882349</v>
          </cell>
          <cell r="DF3049">
            <v>0.50506138827083202</v>
          </cell>
          <cell r="DH3049">
            <v>0.2911111111111111</v>
          </cell>
          <cell r="DY3049">
            <v>0.21951219512195122</v>
          </cell>
          <cell r="EA3049">
            <v>0.65753424657534243</v>
          </cell>
          <cell r="EC3049">
            <v>0.82456140350877194</v>
          </cell>
        </row>
        <row r="3050">
          <cell r="D3050" t="str">
            <v>k2</v>
          </cell>
          <cell r="E3050" t="str">
            <v>Klein et al 2000 Geochimica et cosmochimica Acta</v>
          </cell>
          <cell r="F3050" t="str">
            <v>S36</v>
          </cell>
          <cell r="G3050" t="str">
            <v>r5</v>
          </cell>
          <cell r="I3050" t="str">
            <v>d</v>
          </cell>
          <cell r="J3050">
            <v>1100</v>
          </cell>
          <cell r="K3050">
            <v>1373</v>
          </cell>
          <cell r="L3050">
            <v>7.2833211944646763</v>
          </cell>
          <cell r="M3050">
            <v>1.5</v>
          </cell>
          <cell r="O3050">
            <v>0.26054311052003887</v>
          </cell>
          <cell r="P3050">
            <v>0.73196442354013747</v>
          </cell>
          <cell r="Q3050">
            <v>0.1800207070848204</v>
          </cell>
          <cell r="R3050">
            <v>42.832812516521216</v>
          </cell>
          <cell r="T3050">
            <v>47.4</v>
          </cell>
          <cell r="U3050">
            <v>11.5</v>
          </cell>
          <cell r="V3050">
            <v>3.8994030972681957</v>
          </cell>
          <cell r="W3050">
            <v>3.362510459101006</v>
          </cell>
          <cell r="X3050">
            <v>7.7</v>
          </cell>
          <cell r="Y3050">
            <v>1.1299999999999999</v>
          </cell>
          <cell r="AB3050">
            <v>11.8</v>
          </cell>
          <cell r="AC3050">
            <v>0.11</v>
          </cell>
          <cell r="AD3050">
            <v>16.8</v>
          </cell>
          <cell r="AF3050">
            <v>2.5299999999999998</v>
          </cell>
          <cell r="AJ3050">
            <v>98.53191355636919</v>
          </cell>
          <cell r="AK3050">
            <v>1.7394568894799611</v>
          </cell>
          <cell r="AL3050">
            <v>0.4975316793537794</v>
          </cell>
          <cell r="AM3050">
            <v>0.26054311052003887</v>
          </cell>
          <cell r="AN3050">
            <v>0.23698856883374053</v>
          </cell>
          <cell r="AO3050">
            <v>0.13312180578493304</v>
          </cell>
          <cell r="AP3050">
            <v>0.10319874205240737</v>
          </cell>
          <cell r="AQ3050">
            <v>0.23632054783734041</v>
          </cell>
          <cell r="AR3050">
            <v>3.1186683742970241E-2</v>
          </cell>
          <cell r="AS3050">
            <v>0</v>
          </cell>
          <cell r="AT3050">
            <v>0.64535550038952127</v>
          </cell>
          <cell r="AU3050">
            <v>3.4193143828009399E-3</v>
          </cell>
          <cell r="AV3050">
            <v>0.66060036423730684</v>
          </cell>
          <cell r="AW3050">
            <v>0.1800207070848204</v>
          </cell>
          <cell r="AX3050">
            <v>0</v>
          </cell>
          <cell r="AY3050">
            <v>42.832812516521216</v>
          </cell>
          <cell r="AZ3050">
            <v>41.844347431755502</v>
          </cell>
          <cell r="BA3050">
            <v>6.691325965850818</v>
          </cell>
          <cell r="BB3050">
            <v>49.460471879871214</v>
          </cell>
          <cell r="BC3050">
            <v>41.763937798740194</v>
          </cell>
          <cell r="BD3050">
            <v>8.7755903213885968</v>
          </cell>
          <cell r="BE3050">
            <v>0.73196442354013747</v>
          </cell>
          <cell r="BP3050">
            <v>55.8</v>
          </cell>
          <cell r="BQ3050">
            <v>1.64</v>
          </cell>
          <cell r="BR3050">
            <v>19.3</v>
          </cell>
          <cell r="BS3050">
            <v>4.22</v>
          </cell>
          <cell r="BT3050">
            <v>0.05</v>
          </cell>
          <cell r="BU3050">
            <v>2.79</v>
          </cell>
          <cell r="BV3050">
            <v>4.66</v>
          </cell>
          <cell r="BW3050">
            <v>4.41</v>
          </cell>
          <cell r="BX3050">
            <v>0.93</v>
          </cell>
          <cell r="CR3050">
            <v>93.8</v>
          </cell>
          <cell r="CT3050">
            <v>59.488272921108745</v>
          </cell>
          <cell r="CU3050">
            <v>1.7484008528784649</v>
          </cell>
          <cell r="CV3050">
            <v>20.575692963752665</v>
          </cell>
          <cell r="CW3050">
            <v>4.4989339019189769</v>
          </cell>
          <cell r="CX3050">
            <v>5.3304904051172712E-2</v>
          </cell>
          <cell r="CY3050">
            <v>2.9744136460554373</v>
          </cell>
          <cell r="CZ3050">
            <v>4.9680170575692966</v>
          </cell>
          <cell r="DA3050">
            <v>0.99147121535181237</v>
          </cell>
          <cell r="DB3050">
            <v>4.7014925373134329</v>
          </cell>
          <cell r="DC3050">
            <v>0</v>
          </cell>
          <cell r="DD3050">
            <v>0</v>
          </cell>
          <cell r="DE3050">
            <v>0.39800285306704708</v>
          </cell>
          <cell r="DF3050">
            <v>0.22103747735011997</v>
          </cell>
          <cell r="DH3050">
            <v>0.57369614512471645</v>
          </cell>
          <cell r="DY3050">
            <v>0.23913043478260868</v>
          </cell>
          <cell r="EA3050">
            <v>0.68902439024390238</v>
          </cell>
          <cell r="EC3050">
            <v>0.85</v>
          </cell>
        </row>
        <row r="3051">
          <cell r="D3051" t="str">
            <v>k2</v>
          </cell>
          <cell r="E3051" t="str">
            <v>Klein et al 2000 Geochimica et cosmochimica Acta</v>
          </cell>
          <cell r="F3051" t="str">
            <v>S36</v>
          </cell>
          <cell r="G3051" t="str">
            <v>r5</v>
          </cell>
          <cell r="I3051" t="str">
            <v>a</v>
          </cell>
          <cell r="J3051">
            <v>1150</v>
          </cell>
          <cell r="K3051">
            <v>1423</v>
          </cell>
          <cell r="L3051">
            <v>7.0274068868587491</v>
          </cell>
          <cell r="M3051">
            <v>1</v>
          </cell>
          <cell r="O3051">
            <v>0.28159393393397125</v>
          </cell>
          <cell r="P3051">
            <v>0.78667748328457776</v>
          </cell>
          <cell r="Q3051">
            <v>6.3635066316371947E-2</v>
          </cell>
          <cell r="R3051">
            <v>41.123093440505706</v>
          </cell>
          <cell r="T3051">
            <v>46.6</v>
          </cell>
          <cell r="U3051">
            <v>9.6999999999999993</v>
          </cell>
          <cell r="V3051">
            <v>4.7618659381467712</v>
          </cell>
          <cell r="W3051">
            <v>1.9031524603484198</v>
          </cell>
          <cell r="X3051">
            <v>7.2</v>
          </cell>
          <cell r="Y3051">
            <v>0.6</v>
          </cell>
          <cell r="AB3051">
            <v>14.9</v>
          </cell>
          <cell r="AC3051">
            <v>0.16</v>
          </cell>
          <cell r="AD3051">
            <v>18.399999999999999</v>
          </cell>
          <cell r="AF3051">
            <v>0.89</v>
          </cell>
          <cell r="AJ3051">
            <v>97.915018398495192</v>
          </cell>
          <cell r="AK3051">
            <v>1.7184060660660287</v>
          </cell>
          <cell r="AL3051">
            <v>0.42169571217357699</v>
          </cell>
          <cell r="AM3051">
            <v>0.28159393393397125</v>
          </cell>
          <cell r="AN3051">
            <v>0.14010177823960573</v>
          </cell>
          <cell r="AO3051">
            <v>0.16335513266334445</v>
          </cell>
          <cell r="AP3051">
            <v>5.869334926321787E-2</v>
          </cell>
          <cell r="AQ3051">
            <v>0.22204848192656232</v>
          </cell>
          <cell r="AR3051">
            <v>1.6639740745122551E-2</v>
          </cell>
          <cell r="AS3051">
            <v>0</v>
          </cell>
          <cell r="AT3051">
            <v>0.81885655400445811</v>
          </cell>
          <cell r="AU3051">
            <v>4.9977080557665329E-3</v>
          </cell>
          <cell r="AV3051">
            <v>0.72702928120094423</v>
          </cell>
          <cell r="AW3051">
            <v>6.3635066316371947E-2</v>
          </cell>
          <cell r="AX3051">
            <v>0</v>
          </cell>
          <cell r="AY3051">
            <v>41.123093440505706</v>
          </cell>
          <cell r="AZ3051">
            <v>46.317136675804221</v>
          </cell>
          <cell r="BA3051">
            <v>3.3198829104937158</v>
          </cell>
          <cell r="BB3051">
            <v>48.421552212560819</v>
          </cell>
          <cell r="BC3051">
            <v>47.138701141869646</v>
          </cell>
          <cell r="BD3051">
            <v>4.4397466455695405</v>
          </cell>
          <cell r="BE3051">
            <v>0.78667748328457776</v>
          </cell>
          <cell r="BP3051">
            <v>47.8</v>
          </cell>
          <cell r="BQ3051">
            <v>1.32</v>
          </cell>
          <cell r="BR3051">
            <v>18</v>
          </cell>
          <cell r="BS3051">
            <v>7.59</v>
          </cell>
          <cell r="BT3051">
            <v>0.18</v>
          </cell>
          <cell r="BU3051">
            <v>8</v>
          </cell>
          <cell r="BV3051">
            <v>9.8000000000000007</v>
          </cell>
          <cell r="BW3051">
            <v>3.24</v>
          </cell>
          <cell r="BX3051">
            <v>0.23</v>
          </cell>
          <cell r="CR3051">
            <v>96.16</v>
          </cell>
          <cell r="CT3051">
            <v>49.708818635607315</v>
          </cell>
          <cell r="CU3051">
            <v>1.3727121464226288</v>
          </cell>
          <cell r="CV3051">
            <v>18.718801996672212</v>
          </cell>
          <cell r="CW3051">
            <v>7.8930948419301155</v>
          </cell>
          <cell r="CX3051">
            <v>0.1871880199667221</v>
          </cell>
          <cell r="CY3051">
            <v>8.3194675540765388</v>
          </cell>
          <cell r="CZ3051">
            <v>10.191347753743761</v>
          </cell>
          <cell r="DA3051">
            <v>0.23918469217970048</v>
          </cell>
          <cell r="DB3051">
            <v>3.369384359400998</v>
          </cell>
          <cell r="DC3051">
            <v>0</v>
          </cell>
          <cell r="DD3051">
            <v>0</v>
          </cell>
          <cell r="DE3051">
            <v>0.51314945477870433</v>
          </cell>
          <cell r="DF3051">
            <v>0.68346023047097626</v>
          </cell>
          <cell r="DH3051">
            <v>0.27469135802469136</v>
          </cell>
          <cell r="DY3051">
            <v>0.14084507042253522</v>
          </cell>
          <cell r="EA3051">
            <v>0.45454545454545453</v>
          </cell>
          <cell r="EC3051">
            <v>0.61538461538461542</v>
          </cell>
        </row>
        <row r="3052">
          <cell r="D3052" t="str">
            <v>k2</v>
          </cell>
          <cell r="E3052" t="str">
            <v>Klein et al 2000 Geochimica et cosmochimica Acta</v>
          </cell>
          <cell r="F3052" t="str">
            <v>S36</v>
          </cell>
          <cell r="G3052" t="str">
            <v>r6</v>
          </cell>
          <cell r="I3052" t="str">
            <v>e</v>
          </cell>
          <cell r="J3052">
            <v>1050</v>
          </cell>
          <cell r="K3052">
            <v>1323</v>
          </cell>
          <cell r="L3052">
            <v>7.5585789871504154</v>
          </cell>
          <cell r="M3052">
            <v>1.5</v>
          </cell>
          <cell r="O3052">
            <v>0.22906037816757308</v>
          </cell>
          <cell r="P3052">
            <v>0.74646085202014401</v>
          </cell>
          <cell r="Q3052">
            <v>0.13634060603218695</v>
          </cell>
          <cell r="R3052">
            <v>45.171192294560434</v>
          </cell>
          <cell r="T3052">
            <v>47.6</v>
          </cell>
          <cell r="U3052">
            <v>11.6</v>
          </cell>
          <cell r="V3052">
            <v>0.46297207959172487</v>
          </cell>
          <cell r="W3052">
            <v>6.385014371978059</v>
          </cell>
          <cell r="X3052">
            <v>6.9</v>
          </cell>
          <cell r="Y3052">
            <v>1.19</v>
          </cell>
          <cell r="AB3052">
            <v>11.4</v>
          </cell>
          <cell r="AC3052">
            <v>0.1</v>
          </cell>
          <cell r="AD3052">
            <v>17.5</v>
          </cell>
          <cell r="AF3052">
            <v>1.89</v>
          </cell>
          <cell r="AJ3052">
            <v>98.127986451569782</v>
          </cell>
          <cell r="AK3052">
            <v>1.7709396218324269</v>
          </cell>
          <cell r="AL3052">
            <v>0.50879444563722698</v>
          </cell>
          <cell r="AM3052">
            <v>0.22906037816757308</v>
          </cell>
          <cell r="AN3052">
            <v>0.2797340674696539</v>
          </cell>
          <cell r="AO3052">
            <v>1.6023867406156356E-2</v>
          </cell>
          <cell r="AP3052">
            <v>0.19867083296277949</v>
          </cell>
          <cell r="AQ3052">
            <v>0.21469470036893584</v>
          </cell>
          <cell r="AR3052">
            <v>3.3296546269058362E-2</v>
          </cell>
          <cell r="AS3052">
            <v>0</v>
          </cell>
          <cell r="AT3052">
            <v>0.63209642470810201</v>
          </cell>
          <cell r="AU3052">
            <v>3.1514311382773029E-3</v>
          </cell>
          <cell r="AV3052">
            <v>0.69763626722795258</v>
          </cell>
          <cell r="AW3052">
            <v>0.13634060603218695</v>
          </cell>
          <cell r="AX3052">
            <v>0</v>
          </cell>
          <cell r="AY3052">
            <v>45.171192294560434</v>
          </cell>
          <cell r="AZ3052">
            <v>40.927558515051047</v>
          </cell>
          <cell r="BA3052">
            <v>12.863721140446229</v>
          </cell>
          <cell r="BB3052">
            <v>47.470498109562911</v>
          </cell>
          <cell r="BC3052">
            <v>37.175862288083877</v>
          </cell>
          <cell r="BD3052">
            <v>15.353639602353217</v>
          </cell>
          <cell r="BE3052">
            <v>0.74646085202014401</v>
          </cell>
          <cell r="BP3052">
            <v>56.8</v>
          </cell>
          <cell r="BQ3052">
            <v>1.5</v>
          </cell>
          <cell r="BR3052">
            <v>18.84</v>
          </cell>
          <cell r="BS3052">
            <v>4.37</v>
          </cell>
          <cell r="BT3052">
            <v>7.0000000000000007E-2</v>
          </cell>
          <cell r="BU3052">
            <v>2.6</v>
          </cell>
          <cell r="BV3052">
            <v>4.5</v>
          </cell>
          <cell r="BW3052">
            <v>4.99</v>
          </cell>
          <cell r="BX3052">
            <v>0.79</v>
          </cell>
          <cell r="CR3052">
            <v>94.46</v>
          </cell>
          <cell r="CT3052">
            <v>60.131272496294734</v>
          </cell>
          <cell r="CU3052">
            <v>1.5879737455007412</v>
          </cell>
          <cell r="CV3052">
            <v>19.944950243489309</v>
          </cell>
          <cell r="CW3052">
            <v>4.6262968452254922</v>
          </cell>
          <cell r="CX3052">
            <v>7.4105441456701268E-2</v>
          </cell>
          <cell r="CY3052">
            <v>2.7524878255346179</v>
          </cell>
          <cell r="CZ3052">
            <v>4.7639212365022239</v>
          </cell>
          <cell r="DA3052">
            <v>0.83633283929705704</v>
          </cell>
          <cell r="DB3052">
            <v>5.2826593266991324</v>
          </cell>
          <cell r="DC3052">
            <v>0</v>
          </cell>
          <cell r="DD3052">
            <v>0</v>
          </cell>
          <cell r="DE3052">
            <v>0.37302725968436157</v>
          </cell>
          <cell r="DF3052">
            <v>0.22536012688349608</v>
          </cell>
          <cell r="DH3052">
            <v>0.37875751503006011</v>
          </cell>
          <cell r="EA3052">
            <v>0.79333333333333333</v>
          </cell>
          <cell r="EE3052">
            <v>1.2</v>
          </cell>
          <cell r="EK3052">
            <v>0.75</v>
          </cell>
        </row>
        <row r="3053">
          <cell r="D3053" t="str">
            <v>k2</v>
          </cell>
          <cell r="E3053" t="str">
            <v>Klein et al 2000 Geochimica et cosmochimica Acta</v>
          </cell>
          <cell r="F3053" t="str">
            <v>S36</v>
          </cell>
          <cell r="G3053" t="str">
            <v>r6</v>
          </cell>
          <cell r="I3053" t="str">
            <v>c</v>
          </cell>
          <cell r="J3053">
            <v>1100</v>
          </cell>
          <cell r="K3053">
            <v>1373</v>
          </cell>
          <cell r="L3053">
            <v>7.2833211944646763</v>
          </cell>
          <cell r="M3053">
            <v>1.25</v>
          </cell>
          <cell r="O3053">
            <v>0.24144006749770353</v>
          </cell>
          <cell r="P3053">
            <v>0.75108960033583139</v>
          </cell>
          <cell r="Q3053">
            <v>9.0492564021620106E-2</v>
          </cell>
          <cell r="R3053">
            <v>41.956713515088659</v>
          </cell>
          <cell r="T3053">
            <v>47.1</v>
          </cell>
          <cell r="U3053">
            <v>10.9</v>
          </cell>
          <cell r="V3053">
            <v>0.61527989231122049</v>
          </cell>
          <cell r="W3053">
            <v>6.8155952254602665</v>
          </cell>
          <cell r="X3053">
            <v>7.5</v>
          </cell>
          <cell r="Y3053">
            <v>1.01</v>
          </cell>
          <cell r="AB3053">
            <v>12.7</v>
          </cell>
          <cell r="AC3053">
            <v>0.2</v>
          </cell>
          <cell r="AD3053">
            <v>17</v>
          </cell>
          <cell r="AF3053">
            <v>1.25</v>
          </cell>
          <cell r="AJ3053">
            <v>97.590875117771503</v>
          </cell>
          <cell r="AK3053">
            <v>1.7585599325022965</v>
          </cell>
          <cell r="AL3053">
            <v>0.47978905336276106</v>
          </cell>
          <cell r="AM3053">
            <v>0.24144006749770353</v>
          </cell>
          <cell r="AN3053">
            <v>0.23834898586505754</v>
          </cell>
          <cell r="AO3053">
            <v>2.1370994319198644E-2</v>
          </cell>
          <cell r="AP3053">
            <v>0.21282149433165973</v>
          </cell>
          <cell r="AQ3053">
            <v>0.23419248865085837</v>
          </cell>
          <cell r="AR3053">
            <v>2.836044657932384E-2</v>
          </cell>
          <cell r="AS3053">
            <v>0</v>
          </cell>
          <cell r="AT3053">
            <v>0.70667815784214605</v>
          </cell>
          <cell r="AU3053">
            <v>6.3252439844240851E-3</v>
          </cell>
          <cell r="AV3053">
            <v>0.68011035488014959</v>
          </cell>
          <cell r="AW3053">
            <v>9.0492564021620106E-2</v>
          </cell>
          <cell r="AX3053">
            <v>0</v>
          </cell>
          <cell r="AY3053">
            <v>41.956713515088659</v>
          </cell>
          <cell r="AZ3053">
            <v>43.595708848130229</v>
          </cell>
          <cell r="BA3053">
            <v>13.129178821428251</v>
          </cell>
          <cell r="BB3053">
            <v>44.375374294080189</v>
          </cell>
          <cell r="BC3053">
            <v>39.853575265563521</v>
          </cell>
          <cell r="BD3053">
            <v>15.771050440356285</v>
          </cell>
          <cell r="BE3053">
            <v>0.75108960033583139</v>
          </cell>
          <cell r="BP3053">
            <v>52.1</v>
          </cell>
          <cell r="BQ3053">
            <v>1.44</v>
          </cell>
          <cell r="BR3053">
            <v>17.71</v>
          </cell>
          <cell r="BS3053">
            <v>6.58</v>
          </cell>
          <cell r="BT3053">
            <v>0.14000000000000001</v>
          </cell>
          <cell r="BU3053">
            <v>6.42</v>
          </cell>
          <cell r="BV3053">
            <v>6.62</v>
          </cell>
          <cell r="BW3053">
            <v>4.1500000000000004</v>
          </cell>
          <cell r="BX3053">
            <v>0.35</v>
          </cell>
          <cell r="CR3053">
            <v>95.51</v>
          </cell>
          <cell r="CT3053">
            <v>54.549261857397127</v>
          </cell>
          <cell r="CU3053">
            <v>1.5076955292639513</v>
          </cell>
          <cell r="CV3053">
            <v>18.542560988378181</v>
          </cell>
          <cell r="CW3053">
            <v>6.8893309601088886</v>
          </cell>
          <cell r="CX3053">
            <v>0.14658150978955084</v>
          </cell>
          <cell r="CY3053">
            <v>6.7218092346351161</v>
          </cell>
          <cell r="CZ3053">
            <v>6.9312113914773317</v>
          </cell>
          <cell r="DA3053">
            <v>0.36645377447387706</v>
          </cell>
          <cell r="DB3053">
            <v>4.345094754475971</v>
          </cell>
          <cell r="DC3053">
            <v>0</v>
          </cell>
          <cell r="DD3053">
            <v>0</v>
          </cell>
          <cell r="DE3053">
            <v>0.49384615384615382</v>
          </cell>
          <cell r="DF3053">
            <v>0.50030931853012195</v>
          </cell>
          <cell r="DH3053">
            <v>0.3012048192771084</v>
          </cell>
          <cell r="EA3053">
            <v>0.70138888888888895</v>
          </cell>
          <cell r="EE3053">
            <v>0.98148148148148151</v>
          </cell>
          <cell r="EK3053">
            <v>0.77192982456140358</v>
          </cell>
        </row>
        <row r="3054">
          <cell r="D3054" t="str">
            <v>k2</v>
          </cell>
          <cell r="E3054" t="str">
            <v>Klein et al 2000 Geochimica et cosmochimica Acta</v>
          </cell>
          <cell r="F3054" t="str">
            <v>S36</v>
          </cell>
          <cell r="G3054" t="str">
            <v>r6</v>
          </cell>
          <cell r="I3054" t="str">
            <v>d</v>
          </cell>
          <cell r="J3054">
            <v>1100</v>
          </cell>
          <cell r="K3054">
            <v>1373</v>
          </cell>
          <cell r="L3054">
            <v>7.2833211944646763</v>
          </cell>
          <cell r="M3054">
            <v>1.5</v>
          </cell>
          <cell r="O3054">
            <v>0.20537856709559055</v>
          </cell>
          <cell r="P3054">
            <v>0.73686124241322404</v>
          </cell>
          <cell r="Q3054">
            <v>0.15250454901341415</v>
          </cell>
          <cell r="R3054">
            <v>45.450714617677093</v>
          </cell>
          <cell r="T3054">
            <v>48.6</v>
          </cell>
          <cell r="U3054">
            <v>11.6</v>
          </cell>
          <cell r="V3054">
            <v>0</v>
          </cell>
          <cell r="W3054">
            <v>7</v>
          </cell>
          <cell r="X3054">
            <v>7</v>
          </cell>
          <cell r="Y3054">
            <v>1.25</v>
          </cell>
          <cell r="AB3054">
            <v>11</v>
          </cell>
          <cell r="AC3054">
            <v>0.1</v>
          </cell>
          <cell r="AD3054">
            <v>17.3</v>
          </cell>
          <cell r="AF3054">
            <v>2.13</v>
          </cell>
          <cell r="AJ3054">
            <v>98.98</v>
          </cell>
          <cell r="AK3054">
            <v>1.7946214329044095</v>
          </cell>
          <cell r="AL3054">
            <v>0.50498925862038635</v>
          </cell>
          <cell r="AM3054">
            <v>0.20537856709559055</v>
          </cell>
          <cell r="AN3054">
            <v>0.2996106915247958</v>
          </cell>
          <cell r="AO3054">
            <v>0</v>
          </cell>
          <cell r="AP3054">
            <v>0.21617728215291396</v>
          </cell>
          <cell r="AQ3054">
            <v>0.21617728215291396</v>
          </cell>
          <cell r="AR3054">
            <v>3.4713788938599284E-2</v>
          </cell>
          <cell r="AS3054">
            <v>0</v>
          </cell>
          <cell r="AT3054">
            <v>0.60535613289950219</v>
          </cell>
          <cell r="AU3054">
            <v>3.1278621214480785E-3</v>
          </cell>
          <cell r="AV3054">
            <v>0.68450540707785512</v>
          </cell>
          <cell r="AW3054">
            <v>0.15250454901341415</v>
          </cell>
          <cell r="AX3054">
            <v>0</v>
          </cell>
          <cell r="AY3054">
            <v>45.450714617677093</v>
          </cell>
          <cell r="AZ3054">
            <v>40.195254199571977</v>
          </cell>
          <cell r="BA3054">
            <v>14.354031182750932</v>
          </cell>
          <cell r="BB3054">
            <v>47.101367315024049</v>
          </cell>
          <cell r="BC3054">
            <v>36.003983649613879</v>
          </cell>
          <cell r="BD3054">
            <v>16.894649035362068</v>
          </cell>
          <cell r="BE3054">
            <v>0.73686124241322404</v>
          </cell>
          <cell r="BP3054">
            <v>55.5</v>
          </cell>
          <cell r="BQ3054">
            <v>1.57</v>
          </cell>
          <cell r="BR3054">
            <v>19.8</v>
          </cell>
          <cell r="BS3054">
            <v>4.38</v>
          </cell>
          <cell r="BT3054">
            <v>0.08</v>
          </cell>
          <cell r="BU3054">
            <v>2.82</v>
          </cell>
          <cell r="BV3054">
            <v>5.43</v>
          </cell>
          <cell r="BW3054">
            <v>4.3899999999999997</v>
          </cell>
          <cell r="BX3054">
            <v>0.77</v>
          </cell>
          <cell r="CR3054">
            <v>94.74</v>
          </cell>
          <cell r="CT3054">
            <v>58.581380620645987</v>
          </cell>
          <cell r="CU3054">
            <v>1.6571669833227785</v>
          </cell>
          <cell r="CV3054">
            <v>20.899303356554785</v>
          </cell>
          <cell r="CW3054">
            <v>4.6231792273590893</v>
          </cell>
          <cell r="CX3054">
            <v>8.4441629723453676E-2</v>
          </cell>
          <cell r="CY3054">
            <v>2.9765674477517421</v>
          </cell>
          <cell r="CZ3054">
            <v>5.7314756174794184</v>
          </cell>
          <cell r="DA3054">
            <v>0.81275068608824164</v>
          </cell>
          <cell r="DB3054">
            <v>4.6337344310745197</v>
          </cell>
          <cell r="DC3054">
            <v>0</v>
          </cell>
          <cell r="DD3054">
            <v>0</v>
          </cell>
          <cell r="DE3054">
            <v>0.39166666666666666</v>
          </cell>
          <cell r="DF3054">
            <v>0.23310013140087721</v>
          </cell>
          <cell r="DH3054">
            <v>0.48519362186788156</v>
          </cell>
          <cell r="EA3054">
            <v>0.79617834394904452</v>
          </cell>
          <cell r="EE3054">
            <v>1.0833333333333335</v>
          </cell>
          <cell r="EK3054">
            <v>0.92857142857142849</v>
          </cell>
        </row>
        <row r="3055">
          <cell r="D3055" t="str">
            <v>k2</v>
          </cell>
          <cell r="E3055" t="str">
            <v>Klein et al 2000 Geochimica et cosmochimica Acta</v>
          </cell>
          <cell r="F3055" t="str">
            <v>S36</v>
          </cell>
          <cell r="G3055" t="str">
            <v>r6</v>
          </cell>
          <cell r="I3055" t="str">
            <v>a</v>
          </cell>
          <cell r="J3055">
            <v>1150</v>
          </cell>
          <cell r="K3055">
            <v>1423</v>
          </cell>
          <cell r="L3055">
            <v>7.0274068868587491</v>
          </cell>
          <cell r="M3055">
            <v>1</v>
          </cell>
          <cell r="O3055">
            <v>0.27403827038014916</v>
          </cell>
          <cell r="P3055">
            <v>0.78207515938771688</v>
          </cell>
          <cell r="Q3055">
            <v>6.8210008178898426E-2</v>
          </cell>
          <cell r="R3055">
            <v>41.24193694495245</v>
          </cell>
          <cell r="T3055">
            <v>47.1</v>
          </cell>
          <cell r="U3055">
            <v>10.199999999999999</v>
          </cell>
          <cell r="V3055">
            <v>3.5025302468029968</v>
          </cell>
          <cell r="W3055">
            <v>3.3039708044460547</v>
          </cell>
          <cell r="X3055">
            <v>7.2</v>
          </cell>
          <cell r="Y3055">
            <v>0.71</v>
          </cell>
          <cell r="AB3055">
            <v>14.5</v>
          </cell>
          <cell r="AC3055">
            <v>0.17</v>
          </cell>
          <cell r="AD3055">
            <v>18.100000000000001</v>
          </cell>
          <cell r="AF3055">
            <v>0.96</v>
          </cell>
          <cell r="AJ3055">
            <v>98.546501051249038</v>
          </cell>
          <cell r="AK3055">
            <v>1.7259617296198508</v>
          </cell>
          <cell r="AL3055">
            <v>0.44065428412581048</v>
          </cell>
          <cell r="AM3055">
            <v>0.27403827038014916</v>
          </cell>
          <cell r="AN3055">
            <v>0.16661601374566132</v>
          </cell>
          <cell r="AO3055">
            <v>0.11940097930386173</v>
          </cell>
          <cell r="AP3055">
            <v>0.10125626114209246</v>
          </cell>
          <cell r="AQ3055">
            <v>0.22065724044595419</v>
          </cell>
          <cell r="AR3055">
            <v>1.9566990223003896E-2</v>
          </cell>
          <cell r="AS3055">
            <v>0</v>
          </cell>
          <cell r="AT3055">
            <v>0.79188102653634196</v>
          </cell>
          <cell r="AU3055">
            <v>5.2767946766968717E-3</v>
          </cell>
          <cell r="AV3055">
            <v>0.71069462112992543</v>
          </cell>
          <cell r="AW3055">
            <v>6.8210008178898426E-2</v>
          </cell>
          <cell r="AX3055">
            <v>0</v>
          </cell>
          <cell r="AY3055">
            <v>41.24193694495245</v>
          </cell>
          <cell r="AZ3055">
            <v>45.953221529089838</v>
          </cell>
          <cell r="BA3055">
            <v>5.8759475774059391</v>
          </cell>
          <cell r="BB3055">
            <v>47.061249362304736</v>
          </cell>
          <cell r="BC3055">
            <v>45.3234894822996</v>
          </cell>
          <cell r="BD3055">
            <v>7.6152611553956726</v>
          </cell>
          <cell r="BE3055">
            <v>0.78207515938771688</v>
          </cell>
          <cell r="BP3055">
            <v>47.8</v>
          </cell>
          <cell r="BQ3055">
            <v>1.51</v>
          </cell>
          <cell r="BR3055">
            <v>18.8</v>
          </cell>
          <cell r="BS3055">
            <v>7.28</v>
          </cell>
          <cell r="BT3055">
            <v>0.18</v>
          </cell>
          <cell r="BU3055">
            <v>7.7</v>
          </cell>
          <cell r="BV3055">
            <v>8.56</v>
          </cell>
          <cell r="BW3055">
            <v>3.46</v>
          </cell>
          <cell r="BX3055">
            <v>0.3</v>
          </cell>
          <cell r="CR3055">
            <v>95.59</v>
          </cell>
          <cell r="CT3055">
            <v>50.005230672664503</v>
          </cell>
          <cell r="CU3055">
            <v>1.5796631446804059</v>
          </cell>
          <cell r="CV3055">
            <v>19.667329218537503</v>
          </cell>
          <cell r="CW3055">
            <v>7.6158593995187776</v>
          </cell>
          <cell r="CX3055">
            <v>0.18830421592216759</v>
          </cell>
          <cell r="CY3055">
            <v>8.0552359033371683</v>
          </cell>
          <cell r="CZ3055">
            <v>8.9549116016319701</v>
          </cell>
          <cell r="DA3055">
            <v>0.31384035987027931</v>
          </cell>
          <cell r="DB3055">
            <v>3.6196254838372215</v>
          </cell>
          <cell r="DC3055">
            <v>0</v>
          </cell>
          <cell r="DD3055">
            <v>0</v>
          </cell>
          <cell r="DE3055">
            <v>0.51401869158878499</v>
          </cell>
          <cell r="DF3055">
            <v>0.61813578672853808</v>
          </cell>
          <cell r="DH3055">
            <v>0.2774566473988439</v>
          </cell>
          <cell r="EA3055">
            <v>0.4701986754966887</v>
          </cell>
          <cell r="EE3055">
            <v>0.93333333333333346</v>
          </cell>
          <cell r="EH3055">
            <v>0.96363636363636362</v>
          </cell>
        </row>
        <row r="3056">
          <cell r="D3056" t="str">
            <v>k2</v>
          </cell>
          <cell r="E3056" t="str">
            <v>Klein et al 2000 Geochimica et cosmochimica Acta</v>
          </cell>
          <cell r="F3056" t="str">
            <v>T1</v>
          </cell>
          <cell r="G3056" t="str">
            <v>r1</v>
          </cell>
          <cell r="I3056" t="str">
            <v>e</v>
          </cell>
          <cell r="J3056">
            <v>900</v>
          </cell>
          <cell r="K3056">
            <v>1173</v>
          </cell>
          <cell r="L3056">
            <v>8.5251491901108274</v>
          </cell>
          <cell r="M3056">
            <v>1.5</v>
          </cell>
          <cell r="O3056">
            <v>8.8837645160319445E-2</v>
          </cell>
          <cell r="P3056">
            <v>0.74902725836752215</v>
          </cell>
          <cell r="Q3056">
            <v>5.7401218483310444E-2</v>
          </cell>
          <cell r="R3056">
            <v>45.744544462873236</v>
          </cell>
          <cell r="T3056">
            <v>51</v>
          </cell>
          <cell r="U3056">
            <v>5.04</v>
          </cell>
          <cell r="V3056">
            <v>0</v>
          </cell>
          <cell r="W3056">
            <v>7.78</v>
          </cell>
          <cell r="X3056">
            <v>7.78</v>
          </cell>
          <cell r="Y3056">
            <v>0.36</v>
          </cell>
          <cell r="AB3056">
            <v>13.03</v>
          </cell>
          <cell r="AC3056">
            <v>0.15</v>
          </cell>
          <cell r="AD3056">
            <v>20.399999999999999</v>
          </cell>
          <cell r="AF3056">
            <v>0.79</v>
          </cell>
          <cell r="AJ3056">
            <v>98.55</v>
          </cell>
          <cell r="AK3056">
            <v>1.9111623548396806</v>
          </cell>
          <cell r="AL3056">
            <v>0.22266169617178685</v>
          </cell>
          <cell r="AM3056">
            <v>8.8837645160319445E-2</v>
          </cell>
          <cell r="AN3056">
            <v>0.13382405101146741</v>
          </cell>
          <cell r="AO3056">
            <v>0</v>
          </cell>
          <cell r="AP3056">
            <v>0.24382735904594863</v>
          </cell>
          <cell r="AQ3056">
            <v>0.24382735904594863</v>
          </cell>
          <cell r="AR3056">
            <v>1.0145777448485584E-2</v>
          </cell>
          <cell r="AS3056">
            <v>0</v>
          </cell>
          <cell r="AT3056">
            <v>0.72770188934950919</v>
          </cell>
          <cell r="AU3056">
            <v>4.7613453748120366E-3</v>
          </cell>
          <cell r="AV3056">
            <v>0.81912800215632242</v>
          </cell>
          <cell r="AW3056">
            <v>5.7401218483310444E-2</v>
          </cell>
          <cell r="AX3056">
            <v>0</v>
          </cell>
          <cell r="AY3056">
            <v>45.744544462873236</v>
          </cell>
          <cell r="AZ3056">
            <v>40.63881511245507</v>
          </cell>
          <cell r="BA3056">
            <v>13.616640424671708</v>
          </cell>
          <cell r="BB3056">
            <v>47.48473855440951</v>
          </cell>
          <cell r="BC3056">
            <v>36.461854920100528</v>
          </cell>
          <cell r="BD3056">
            <v>16.053406525489962</v>
          </cell>
          <cell r="BE3056">
            <v>0.74902725836752215</v>
          </cell>
          <cell r="BP3056">
            <v>57.1</v>
          </cell>
          <cell r="BQ3056">
            <v>0.53</v>
          </cell>
          <cell r="BR3056">
            <v>15.52</v>
          </cell>
          <cell r="BS3056">
            <v>3.83</v>
          </cell>
          <cell r="BT3056">
            <v>0.06</v>
          </cell>
          <cell r="BU3056">
            <v>1.67</v>
          </cell>
          <cell r="BV3056">
            <v>4.6100000000000003</v>
          </cell>
          <cell r="BW3056">
            <v>3.18</v>
          </cell>
          <cell r="BX3056">
            <v>1.83</v>
          </cell>
          <cell r="CR3056">
            <v>88.33</v>
          </cell>
          <cell r="CT3056">
            <v>64.643948828257663</v>
          </cell>
          <cell r="CU3056">
            <v>0.60002264236386271</v>
          </cell>
          <cell r="CV3056">
            <v>17.570474357522922</v>
          </cell>
          <cell r="CW3056">
            <v>4.3360126797237628</v>
          </cell>
          <cell r="CX3056">
            <v>6.7927091588361813E-2</v>
          </cell>
          <cell r="CY3056">
            <v>1.8906373825427372</v>
          </cell>
          <cell r="CZ3056">
            <v>5.2190648703724669</v>
          </cell>
          <cell r="DA3056">
            <v>2.0717762934450352</v>
          </cell>
          <cell r="DB3056">
            <v>3.6001358541831761</v>
          </cell>
          <cell r="DC3056">
            <v>0</v>
          </cell>
          <cell r="DD3056">
            <v>0</v>
          </cell>
          <cell r="DE3056">
            <v>0.30363636363636365</v>
          </cell>
          <cell r="DF3056">
            <v>0.17458050596757801</v>
          </cell>
          <cell r="DH3056">
            <v>0.24842767295597484</v>
          </cell>
          <cell r="DQ3056">
            <v>9.6875000000000003E-2</v>
          </cell>
          <cell r="DZ3056">
            <v>0.43137254901960786</v>
          </cell>
          <cell r="EA3056">
            <v>0.67924528301886788</v>
          </cell>
        </row>
        <row r="3057">
          <cell r="D3057" t="str">
            <v>k2</v>
          </cell>
          <cell r="E3057" t="str">
            <v>Klein et al 2000 Geochimica et cosmochimica Acta</v>
          </cell>
          <cell r="F3057" t="str">
            <v>T1</v>
          </cell>
          <cell r="G3057" t="str">
            <v>r1</v>
          </cell>
          <cell r="I3057" t="str">
            <v>a</v>
          </cell>
          <cell r="J3057">
            <v>950</v>
          </cell>
          <cell r="K3057">
            <v>1223</v>
          </cell>
          <cell r="L3057">
            <v>8.1766148814390842</v>
          </cell>
          <cell r="M3057">
            <v>2</v>
          </cell>
          <cell r="O3057">
            <v>8.4622200989828755E-2</v>
          </cell>
          <cell r="P3057">
            <v>0.80583166526948502</v>
          </cell>
          <cell r="Q3057">
            <v>0.13802326294489101</v>
          </cell>
          <cell r="R3057">
            <v>48.821047959062881</v>
          </cell>
          <cell r="T3057">
            <v>52.2</v>
          </cell>
          <cell r="U3057">
            <v>6.7</v>
          </cell>
          <cell r="V3057">
            <v>0</v>
          </cell>
          <cell r="W3057">
            <v>5.32</v>
          </cell>
          <cell r="X3057">
            <v>5.32</v>
          </cell>
          <cell r="Y3057">
            <v>0.33</v>
          </cell>
          <cell r="AB3057">
            <v>12.39</v>
          </cell>
          <cell r="AC3057">
            <v>0.06</v>
          </cell>
          <cell r="AD3057">
            <v>20.399999999999999</v>
          </cell>
          <cell r="AF3057">
            <v>1.94</v>
          </cell>
          <cell r="AJ3057">
            <v>99.34</v>
          </cell>
          <cell r="AK3057">
            <v>1.9153777990101712</v>
          </cell>
          <cell r="AL3057">
            <v>0.28983199042592556</v>
          </cell>
          <cell r="AM3057">
            <v>8.4622200989828755E-2</v>
          </cell>
          <cell r="AN3057">
            <v>0.2052097894360968</v>
          </cell>
          <cell r="AO3057">
            <v>0</v>
          </cell>
          <cell r="AP3057">
            <v>0.16325669867092546</v>
          </cell>
          <cell r="AQ3057">
            <v>0.16325669867092546</v>
          </cell>
          <cell r="AR3057">
            <v>9.1065381393964657E-3</v>
          </cell>
          <cell r="AS3057">
            <v>0</v>
          </cell>
          <cell r="AT3057">
            <v>0.67754310989471089</v>
          </cell>
          <cell r="AU3057">
            <v>1.8648599260265464E-3</v>
          </cell>
          <cell r="AV3057">
            <v>0.80206268672949166</v>
          </cell>
          <cell r="AW3057">
            <v>0.13802326294489101</v>
          </cell>
          <cell r="AX3057">
            <v>0</v>
          </cell>
          <cell r="AY3057">
            <v>48.821047959062881</v>
          </cell>
          <cell r="AZ3057">
            <v>41.241620149895461</v>
          </cell>
          <cell r="BA3057">
            <v>9.937331891041655</v>
          </cell>
          <cell r="BB3057">
            <v>50.985902303140918</v>
          </cell>
          <cell r="BC3057">
            <v>37.227314448216156</v>
          </cell>
          <cell r="BD3057">
            <v>11.786783248642923</v>
          </cell>
          <cell r="BE3057">
            <v>0.80583166526948502</v>
          </cell>
          <cell r="BP3057">
            <v>56.4</v>
          </cell>
          <cell r="BQ3057">
            <v>0.64</v>
          </cell>
          <cell r="BR3057">
            <v>15.88</v>
          </cell>
          <cell r="BS3057">
            <v>2.89</v>
          </cell>
          <cell r="BT3057">
            <v>0.04</v>
          </cell>
          <cell r="BU3057">
            <v>1.38</v>
          </cell>
          <cell r="BV3057">
            <v>4.74</v>
          </cell>
          <cell r="BW3057">
            <v>3.37</v>
          </cell>
          <cell r="BX3057">
            <v>2.99</v>
          </cell>
          <cell r="CR3057">
            <v>88.33</v>
          </cell>
          <cell r="CT3057">
            <v>63.851466093060118</v>
          </cell>
          <cell r="CU3057">
            <v>0.72455564360919278</v>
          </cell>
          <cell r="CV3057">
            <v>17.978036907053095</v>
          </cell>
          <cell r="CW3057">
            <v>3.2718215781727613</v>
          </cell>
          <cell r="CX3057">
            <v>4.5284727725574549E-2</v>
          </cell>
          <cell r="CY3057">
            <v>1.562323106532322</v>
          </cell>
          <cell r="CZ3057">
            <v>5.3662402354805847</v>
          </cell>
          <cell r="DA3057">
            <v>3.3850333974866977</v>
          </cell>
          <cell r="DB3057">
            <v>3.8152383108796557</v>
          </cell>
          <cell r="DC3057">
            <v>0</v>
          </cell>
          <cell r="DD3057">
            <v>0</v>
          </cell>
          <cell r="DE3057">
            <v>0.3231850117096019</v>
          </cell>
          <cell r="DF3057">
            <v>0.16940165088597253</v>
          </cell>
          <cell r="DH3057">
            <v>0.57566765578635015</v>
          </cell>
          <cell r="DX3057">
            <v>0.37777777777777777</v>
          </cell>
          <cell r="EA3057">
            <v>0.515625</v>
          </cell>
          <cell r="EJ3057">
            <v>0.53846153846153855</v>
          </cell>
        </row>
        <row r="3058">
          <cell r="D3058" t="str">
            <v>k2</v>
          </cell>
          <cell r="E3058" t="str">
            <v>Klein et al 2000 Geochimica et cosmochimica Acta</v>
          </cell>
          <cell r="F3058" t="str">
            <v>T1</v>
          </cell>
          <cell r="G3058" t="str">
            <v>r2</v>
          </cell>
          <cell r="I3058" t="str">
            <v>a</v>
          </cell>
          <cell r="J3058">
            <v>900</v>
          </cell>
          <cell r="K3058">
            <v>1173</v>
          </cell>
          <cell r="L3058">
            <v>8.5251491901108274</v>
          </cell>
          <cell r="M3058">
            <v>1.5</v>
          </cell>
          <cell r="O3058">
            <v>9.6211602733569102E-2</v>
          </cell>
          <cell r="P3058">
            <v>0.74955145648231991</v>
          </cell>
          <cell r="Q3058">
            <v>6.4452152402112564E-2</v>
          </cell>
          <cell r="R3058">
            <v>44.638329449976943</v>
          </cell>
          <cell r="T3058">
            <v>50.4</v>
          </cell>
          <cell r="U3058">
            <v>5.2</v>
          </cell>
          <cell r="V3058">
            <v>0</v>
          </cell>
          <cell r="W3058">
            <v>7.8</v>
          </cell>
          <cell r="X3058">
            <v>7.8</v>
          </cell>
          <cell r="Y3058">
            <v>0.4</v>
          </cell>
          <cell r="AB3058">
            <v>13.1</v>
          </cell>
          <cell r="AC3058">
            <v>0.13</v>
          </cell>
          <cell r="AD3058">
            <v>19.600000000000001</v>
          </cell>
          <cell r="AF3058">
            <v>0.88</v>
          </cell>
          <cell r="AJ3058">
            <v>97.51</v>
          </cell>
          <cell r="AK3058">
            <v>1.9037883972664309</v>
          </cell>
          <cell r="AL3058">
            <v>0.23156827114185094</v>
          </cell>
          <cell r="AM3058">
            <v>9.6211602733569102E-2</v>
          </cell>
          <cell r="AN3058">
            <v>0.13535666840828184</v>
          </cell>
          <cell r="AO3058">
            <v>0</v>
          </cell>
          <cell r="AP3058">
            <v>0.24640991190188191</v>
          </cell>
          <cell r="AQ3058">
            <v>0.24640991190188191</v>
          </cell>
          <cell r="AR3058">
            <v>1.1363275998941122E-2</v>
          </cell>
          <cell r="AS3058">
            <v>0</v>
          </cell>
          <cell r="AT3058">
            <v>0.73746449375816481</v>
          </cell>
          <cell r="AU3058">
            <v>4.1595132436214209E-3</v>
          </cell>
          <cell r="AV3058">
            <v>0.79330174506873019</v>
          </cell>
          <cell r="AW3058">
            <v>6.4452152402112564E-2</v>
          </cell>
          <cell r="AX3058">
            <v>0</v>
          </cell>
          <cell r="AY3058">
            <v>44.638329449976943</v>
          </cell>
          <cell r="AZ3058">
            <v>41.496420794064136</v>
          </cell>
          <cell r="BA3058">
            <v>13.865249755958923</v>
          </cell>
          <cell r="BB3058">
            <v>46.376203951265417</v>
          </cell>
          <cell r="BC3058">
            <v>37.26326292394306</v>
          </cell>
          <cell r="BD3058">
            <v>16.36053312479152</v>
          </cell>
          <cell r="BE3058">
            <v>0.74955145648231991</v>
          </cell>
          <cell r="BP3058">
            <v>56.4</v>
          </cell>
          <cell r="BQ3058">
            <v>0.54</v>
          </cell>
          <cell r="BR3058">
            <v>15.3</v>
          </cell>
          <cell r="BS3058">
            <v>3.69</v>
          </cell>
          <cell r="BT3058">
            <v>0.06</v>
          </cell>
          <cell r="BU3058">
            <v>1.73</v>
          </cell>
          <cell r="BV3058">
            <v>4.34</v>
          </cell>
          <cell r="BW3058">
            <v>3.35</v>
          </cell>
          <cell r="BX3058">
            <v>2.35</v>
          </cell>
          <cell r="CR3058">
            <v>87.76</v>
          </cell>
          <cell r="CT3058">
            <v>64.266180492251607</v>
          </cell>
          <cell r="CU3058">
            <v>0.61531449407474936</v>
          </cell>
          <cell r="CV3058">
            <v>17.433910665451233</v>
          </cell>
          <cell r="CW3058">
            <v>4.204649042844121</v>
          </cell>
          <cell r="CX3058">
            <v>6.8368277119416593E-2</v>
          </cell>
          <cell r="CY3058">
            <v>1.9712853236098453</v>
          </cell>
          <cell r="CZ3058">
            <v>4.9453053783044671</v>
          </cell>
          <cell r="DA3058">
            <v>2.6777575205104833</v>
          </cell>
          <cell r="DB3058">
            <v>3.8172288058340933</v>
          </cell>
          <cell r="DC3058">
            <v>0</v>
          </cell>
          <cell r="DD3058">
            <v>0</v>
          </cell>
          <cell r="DE3058">
            <v>0.31918819188191883</v>
          </cell>
          <cell r="DF3058">
            <v>0.1855430309210469</v>
          </cell>
          <cell r="DH3058">
            <v>0.2626865671641791</v>
          </cell>
          <cell r="DR3058">
            <v>0.20833333333333334</v>
          </cell>
          <cell r="EA3058">
            <v>0.7407407407407407</v>
          </cell>
          <cell r="EB3058">
            <v>0.97674418604651159</v>
          </cell>
        </row>
        <row r="3059">
          <cell r="D3059" t="str">
            <v>k2</v>
          </cell>
          <cell r="E3059" t="str">
            <v>Klein et al 2000 Geochimica et cosmochimica Acta</v>
          </cell>
          <cell r="F3059" t="str">
            <v>T1</v>
          </cell>
          <cell r="G3059" t="str">
            <v>r2</v>
          </cell>
          <cell r="I3059" t="str">
            <v>b</v>
          </cell>
          <cell r="J3059">
            <v>950</v>
          </cell>
          <cell r="K3059">
            <v>1223</v>
          </cell>
          <cell r="L3059">
            <v>8.1766148814390842</v>
          </cell>
          <cell r="M3059">
            <v>2.5</v>
          </cell>
          <cell r="O3059">
            <v>7.5814927430933654E-2</v>
          </cell>
          <cell r="P3059">
            <v>0.80250636643881523</v>
          </cell>
          <cell r="Q3059">
            <v>0.29465620261607939</v>
          </cell>
          <cell r="R3059">
            <v>50.092462675434241</v>
          </cell>
          <cell r="T3059">
            <v>52.8</v>
          </cell>
          <cell r="U3059">
            <v>10.8</v>
          </cell>
          <cell r="V3059">
            <v>0</v>
          </cell>
          <cell r="W3059">
            <v>4.21</v>
          </cell>
          <cell r="X3059">
            <v>4.21</v>
          </cell>
          <cell r="Y3059">
            <v>0.41</v>
          </cell>
          <cell r="AB3059">
            <v>9.6</v>
          </cell>
          <cell r="AC3059">
            <v>0.05</v>
          </cell>
          <cell r="AD3059">
            <v>16.7</v>
          </cell>
          <cell r="AF3059">
            <v>4.17</v>
          </cell>
          <cell r="AJ3059">
            <v>98.74</v>
          </cell>
          <cell r="AK3059">
            <v>1.9241850725690663</v>
          </cell>
          <cell r="AL3059">
            <v>0.46400669248224313</v>
          </cell>
          <cell r="AM3059">
            <v>7.5814927430933654E-2</v>
          </cell>
          <cell r="AN3059">
            <v>0.38819176505130948</v>
          </cell>
          <cell r="AO3059">
            <v>0</v>
          </cell>
          <cell r="AP3059">
            <v>0.12831293705714311</v>
          </cell>
          <cell r="AQ3059">
            <v>0.12831293705714311</v>
          </cell>
          <cell r="AR3059">
            <v>1.1237047069816633E-2</v>
          </cell>
          <cell r="AS3059">
            <v>0</v>
          </cell>
          <cell r="AT3059">
            <v>0.52139376357627709</v>
          </cell>
          <cell r="AU3059">
            <v>1.5434548964056694E-3</v>
          </cell>
          <cell r="AV3059">
            <v>0.65211409731169889</v>
          </cell>
          <cell r="AW3059">
            <v>0.29465620261607939</v>
          </cell>
          <cell r="AX3059">
            <v>0</v>
          </cell>
          <cell r="AY3059">
            <v>50.092462675434241</v>
          </cell>
          <cell r="AZ3059">
            <v>40.051116436246822</v>
          </cell>
          <cell r="BA3059">
            <v>9.8564208883189472</v>
          </cell>
          <cell r="BB3059">
            <v>52.23158757331926</v>
          </cell>
          <cell r="BC3059">
            <v>36.095947599621176</v>
          </cell>
          <cell r="BD3059">
            <v>11.672464827059555</v>
          </cell>
          <cell r="BE3059">
            <v>0.80250636643881523</v>
          </cell>
          <cell r="BP3059">
            <v>57.8</v>
          </cell>
          <cell r="BQ3059">
            <v>0.62</v>
          </cell>
          <cell r="BR3059">
            <v>14.8</v>
          </cell>
          <cell r="BS3059">
            <v>1.53</v>
          </cell>
          <cell r="BT3059">
            <v>0.02</v>
          </cell>
          <cell r="BU3059">
            <v>0.68</v>
          </cell>
          <cell r="BV3059">
            <v>3.47</v>
          </cell>
          <cell r="BW3059">
            <v>3.96</v>
          </cell>
          <cell r="BX3059">
            <v>3.47</v>
          </cell>
          <cell r="CR3059">
            <v>86.35</v>
          </cell>
          <cell r="CT3059">
            <v>66.936884771279679</v>
          </cell>
          <cell r="CU3059">
            <v>0.7180081065431384</v>
          </cell>
          <cell r="CV3059">
            <v>17.139548349739435</v>
          </cell>
          <cell r="CW3059">
            <v>1.7718587145338738</v>
          </cell>
          <cell r="CX3059">
            <v>2.3161551823972209E-2</v>
          </cell>
          <cell r="CY3059">
            <v>0.78749276201505503</v>
          </cell>
          <cell r="CZ3059">
            <v>4.018529241459178</v>
          </cell>
          <cell r="DA3059">
            <v>4.018529241459178</v>
          </cell>
          <cell r="DB3059">
            <v>4.5859872611464967</v>
          </cell>
          <cell r="DC3059">
            <v>0</v>
          </cell>
          <cell r="DD3059">
            <v>0</v>
          </cell>
          <cell r="DE3059">
            <v>0.30769230769230771</v>
          </cell>
          <cell r="DF3059">
            <v>0.11400093319267629</v>
          </cell>
          <cell r="DH3059">
            <v>1.053030303030303</v>
          </cell>
          <cell r="DX3059">
            <v>0.4285714285714286</v>
          </cell>
          <cell r="EA3059">
            <v>0.66129032258064513</v>
          </cell>
          <cell r="EJ3059">
            <v>0.85714285714285698</v>
          </cell>
        </row>
        <row r="3060">
          <cell r="D3060" t="str">
            <v>k2</v>
          </cell>
          <cell r="E3060" t="str">
            <v>Klein et al 2000 Geochimica et cosmochimica Acta</v>
          </cell>
          <cell r="F3060" t="str">
            <v>T1</v>
          </cell>
          <cell r="G3060" t="str">
            <v>r3</v>
          </cell>
          <cell r="I3060" t="str">
            <v>b</v>
          </cell>
          <cell r="J3060">
            <v>950</v>
          </cell>
          <cell r="K3060">
            <v>1223</v>
          </cell>
          <cell r="L3060">
            <v>8.1766148814390842</v>
          </cell>
          <cell r="M3060">
            <v>3</v>
          </cell>
          <cell r="O3060">
            <v>7.9817489687739052E-3</v>
          </cell>
          <cell r="P3060">
            <v>0.81015326168978163</v>
          </cell>
          <cell r="Q3060">
            <v>0.36025880387204057</v>
          </cell>
          <cell r="R3060">
            <v>45.608206022192185</v>
          </cell>
          <cell r="T3060">
            <v>55</v>
          </cell>
          <cell r="U3060">
            <v>12.2</v>
          </cell>
          <cell r="V3060">
            <v>0</v>
          </cell>
          <cell r="W3060">
            <v>3.8</v>
          </cell>
          <cell r="X3060">
            <v>3.8</v>
          </cell>
          <cell r="Y3060">
            <v>0.28999999999999998</v>
          </cell>
          <cell r="AB3060">
            <v>9.1</v>
          </cell>
          <cell r="AC3060">
            <v>0.06</v>
          </cell>
          <cell r="AD3060">
            <v>13.1</v>
          </cell>
          <cell r="AF3060">
            <v>5.13</v>
          </cell>
          <cell r="AJ3060">
            <v>98.68</v>
          </cell>
          <cell r="AK3060">
            <v>1.9920182510312261</v>
          </cell>
          <cell r="AL3060">
            <v>0.52092838774840455</v>
          </cell>
          <cell r="AM3060">
            <v>7.9817489687739052E-3</v>
          </cell>
          <cell r="AN3060">
            <v>0.51294663877963065</v>
          </cell>
          <cell r="AO3060">
            <v>0</v>
          </cell>
          <cell r="AP3060">
            <v>0.11510379742569046</v>
          </cell>
          <cell r="AQ3060">
            <v>0.11510379742569046</v>
          </cell>
          <cell r="AR3060">
            <v>7.8992170313562961E-3</v>
          </cell>
          <cell r="AS3060">
            <v>0</v>
          </cell>
          <cell r="AT3060">
            <v>0.49119472763827748</v>
          </cell>
          <cell r="AU3060">
            <v>1.840741882325136E-3</v>
          </cell>
          <cell r="AV3060">
            <v>0.50838896862550564</v>
          </cell>
          <cell r="AW3060">
            <v>0.36025880387204057</v>
          </cell>
          <cell r="AX3060">
            <v>0</v>
          </cell>
          <cell r="AY3060">
            <v>45.608206022192185</v>
          </cell>
          <cell r="AZ3060">
            <v>44.065689300279629</v>
          </cell>
          <cell r="BA3060">
            <v>10.326104677528189</v>
          </cell>
          <cell r="BB3060">
            <v>47.795486598530978</v>
          </cell>
          <cell r="BC3060">
            <v>39.914201307306556</v>
          </cell>
          <cell r="BD3060">
            <v>12.290312094162466</v>
          </cell>
          <cell r="BE3060">
            <v>0.81015326168978163</v>
          </cell>
          <cell r="BP3060">
            <v>60.9</v>
          </cell>
          <cell r="BQ3060">
            <v>0.52</v>
          </cell>
          <cell r="BR3060">
            <v>13</v>
          </cell>
          <cell r="BS3060">
            <v>1.0900000000000001</v>
          </cell>
          <cell r="BT3060">
            <v>0.04</v>
          </cell>
          <cell r="BU3060">
            <v>0.47</v>
          </cell>
          <cell r="BV3060">
            <v>2.2000000000000002</v>
          </cell>
          <cell r="BW3060">
            <v>3.13</v>
          </cell>
          <cell r="BX3060">
            <v>3.25</v>
          </cell>
          <cell r="CR3060">
            <v>84.6</v>
          </cell>
          <cell r="CT3060">
            <v>71.985815602836865</v>
          </cell>
          <cell r="CU3060">
            <v>0.61465721040189114</v>
          </cell>
          <cell r="CV3060">
            <v>15.366430260047279</v>
          </cell>
          <cell r="CW3060">
            <v>1.2884160756501182</v>
          </cell>
          <cell r="CX3060">
            <v>4.728132387706855E-2</v>
          </cell>
          <cell r="CY3060">
            <v>0.55555555555555547</v>
          </cell>
          <cell r="CZ3060">
            <v>2.6004728132387709</v>
          </cell>
          <cell r="DA3060">
            <v>3.8416075650118198</v>
          </cell>
          <cell r="DB3060">
            <v>3.6997635933806143</v>
          </cell>
          <cell r="DC3060">
            <v>0</v>
          </cell>
          <cell r="DD3060">
            <v>0</v>
          </cell>
          <cell r="DE3060">
            <v>0.30128205128205121</v>
          </cell>
          <cell r="DF3060">
            <v>5.850958987302645E-2</v>
          </cell>
          <cell r="DH3060">
            <v>1.6389776357827477</v>
          </cell>
          <cell r="DX3060">
            <v>0.5</v>
          </cell>
          <cell r="EA3060">
            <v>0.5576923076923076</v>
          </cell>
          <cell r="EJ3060">
            <v>1</v>
          </cell>
        </row>
        <row r="3061">
          <cell r="D3061" t="str">
            <v>k2</v>
          </cell>
          <cell r="E3061" t="str">
            <v>Klein et al 2000 Geochimica et cosmochimica Acta</v>
          </cell>
          <cell r="F3061" t="str">
            <v>T1</v>
          </cell>
          <cell r="G3061" t="str">
            <v>r4</v>
          </cell>
          <cell r="I3061" t="str">
            <v>b</v>
          </cell>
          <cell r="J3061">
            <v>1000</v>
          </cell>
          <cell r="K3061">
            <v>1273</v>
          </cell>
          <cell r="L3061">
            <v>7.8554595443833461</v>
          </cell>
          <cell r="M3061">
            <v>2.5</v>
          </cell>
          <cell r="O3061">
            <v>7.0311261486197596E-2</v>
          </cell>
          <cell r="P3061">
            <v>0.78912685337726518</v>
          </cell>
          <cell r="Q3061">
            <v>0.19274754616482057</v>
          </cell>
          <cell r="R3061">
            <v>48.812617966629233</v>
          </cell>
          <cell r="T3061">
            <v>52.8</v>
          </cell>
          <cell r="U3061">
            <v>7.8</v>
          </cell>
          <cell r="V3061">
            <v>0</v>
          </cell>
          <cell r="W3061">
            <v>5.4</v>
          </cell>
          <cell r="X3061">
            <v>5.4</v>
          </cell>
          <cell r="Y3061">
            <v>0.3</v>
          </cell>
          <cell r="AB3061">
            <v>11.34</v>
          </cell>
          <cell r="AC3061">
            <v>0.05</v>
          </cell>
          <cell r="AD3061">
            <v>19.059999999999999</v>
          </cell>
          <cell r="AF3061">
            <v>2.72</v>
          </cell>
          <cell r="AJ3061">
            <v>99.47</v>
          </cell>
          <cell r="AK3061">
            <v>1.9296887385138024</v>
          </cell>
          <cell r="AL3061">
            <v>0.33607446266628033</v>
          </cell>
          <cell r="AM3061">
            <v>7.0311261486197596E-2</v>
          </cell>
          <cell r="AN3061">
            <v>0.26576320118008273</v>
          </cell>
          <cell r="AO3061">
            <v>0</v>
          </cell>
          <cell r="AP3061">
            <v>0.16505266126963525</v>
          </cell>
          <cell r="AQ3061">
            <v>0.16505266126963525</v>
          </cell>
          <cell r="AR3061">
            <v>8.2457472620103521E-3</v>
          </cell>
          <cell r="AS3061">
            <v>0</v>
          </cell>
          <cell r="AT3061">
            <v>0.617658005844963</v>
          </cell>
          <cell r="AU3061">
            <v>1.5478695757791263E-3</v>
          </cell>
          <cell r="AV3061">
            <v>0.74639794524678993</v>
          </cell>
          <cell r="AW3061">
            <v>0.19274754616482057</v>
          </cell>
          <cell r="AX3061">
            <v>0</v>
          </cell>
          <cell r="AY3061">
            <v>48.812617966629233</v>
          </cell>
          <cell r="AZ3061">
            <v>40.393337716613829</v>
          </cell>
          <cell r="BA3061">
            <v>10.794044316756937</v>
          </cell>
          <cell r="BB3061">
            <v>50.854214964486388</v>
          </cell>
          <cell r="BC3061">
            <v>36.373707660220781</v>
          </cell>
          <cell r="BD3061">
            <v>12.772077375292826</v>
          </cell>
          <cell r="BE3061">
            <v>0.78912685337726518</v>
          </cell>
          <cell r="BP3061">
            <v>59.3</v>
          </cell>
          <cell r="BQ3061">
            <v>0.64</v>
          </cell>
          <cell r="BR3061">
            <v>14.09</v>
          </cell>
          <cell r="BS3061">
            <v>2.39</v>
          </cell>
          <cell r="BT3061">
            <v>0.05</v>
          </cell>
          <cell r="BU3061">
            <v>1.1599999999999999</v>
          </cell>
          <cell r="BV3061">
            <v>4.26</v>
          </cell>
          <cell r="BW3061">
            <v>3.53</v>
          </cell>
          <cell r="BX3061">
            <v>2.63</v>
          </cell>
          <cell r="CR3061">
            <v>88.05</v>
          </cell>
          <cell r="CT3061">
            <v>67.348097671777396</v>
          </cell>
          <cell r="CU3061">
            <v>0.72685973878478138</v>
          </cell>
          <cell r="CV3061">
            <v>16.002271436683703</v>
          </cell>
          <cell r="CW3061">
            <v>2.7143668370244178</v>
          </cell>
          <cell r="CX3061">
            <v>5.6785917092561047E-2</v>
          </cell>
          <cell r="CY3061">
            <v>1.3174332765474162</v>
          </cell>
          <cell r="CZ3061">
            <v>4.8381601362862012</v>
          </cell>
          <cell r="DA3061">
            <v>2.9869392390687111</v>
          </cell>
          <cell r="DB3061">
            <v>4.0090857467348098</v>
          </cell>
          <cell r="DC3061">
            <v>0</v>
          </cell>
          <cell r="DD3061">
            <v>0</v>
          </cell>
          <cell r="DE3061">
            <v>0.32676056338028164</v>
          </cell>
          <cell r="DF3061">
            <v>0.16049221693859259</v>
          </cell>
          <cell r="DH3061">
            <v>0.77053824362606238</v>
          </cell>
          <cell r="DX3061">
            <v>0.35416666666666669</v>
          </cell>
          <cell r="EA3061">
            <v>0.46875</v>
          </cell>
          <cell r="EJ3061">
            <v>0.5</v>
          </cell>
        </row>
        <row r="3062">
          <cell r="D3062" t="str">
            <v>k2</v>
          </cell>
          <cell r="E3062" t="str">
            <v>Klein et al 2000 Geochimica et cosmochimica Acta</v>
          </cell>
          <cell r="F3062" t="str">
            <v>T1</v>
          </cell>
          <cell r="G3062" t="str">
            <v>r7</v>
          </cell>
          <cell r="I3062" t="str">
            <v>a</v>
          </cell>
          <cell r="J3062">
            <v>900</v>
          </cell>
          <cell r="K3062">
            <v>1173</v>
          </cell>
          <cell r="L3062">
            <v>8.5251491901108274</v>
          </cell>
          <cell r="M3062">
            <v>1.5</v>
          </cell>
          <cell r="O3062">
            <v>0.10027268237006348</v>
          </cell>
          <cell r="P3062">
            <v>0.73586868209957168</v>
          </cell>
          <cell r="Q3062">
            <v>5.2621090231902763E-2</v>
          </cell>
          <cell r="R3062">
            <v>45.707920150577635</v>
          </cell>
          <cell r="T3062">
            <v>50.4</v>
          </cell>
          <cell r="U3062">
            <v>5.2</v>
          </cell>
          <cell r="V3062">
            <v>0.10060606222902357</v>
          </cell>
          <cell r="W3062">
            <v>8.0880911432380156</v>
          </cell>
          <cell r="X3062">
            <v>8.1999999999999993</v>
          </cell>
          <cell r="Y3062">
            <v>0.32</v>
          </cell>
          <cell r="AB3062">
            <v>12.82</v>
          </cell>
          <cell r="AC3062">
            <v>0.15</v>
          </cell>
          <cell r="AD3062">
            <v>20.399999999999999</v>
          </cell>
          <cell r="AF3062">
            <v>0.72</v>
          </cell>
          <cell r="AJ3062">
            <v>98.198697205467042</v>
          </cell>
          <cell r="AK3062">
            <v>1.8997273176299365</v>
          </cell>
          <cell r="AL3062">
            <v>0.23107429965229745</v>
          </cell>
          <cell r="AM3062">
            <v>0.10027268237006348</v>
          </cell>
          <cell r="AN3062">
            <v>0.13080161728223397</v>
          </cell>
          <cell r="AO3062">
            <v>3.5277729188436524E-3</v>
          </cell>
          <cell r="AP3062">
            <v>0.25496595824350399</v>
          </cell>
          <cell r="AQ3062">
            <v>0.25849373116234764</v>
          </cell>
          <cell r="AR3062">
            <v>9.0712290773294312E-3</v>
          </cell>
          <cell r="AS3062">
            <v>0</v>
          </cell>
          <cell r="AT3062">
            <v>0.72016239041046071</v>
          </cell>
          <cell r="AU3062">
            <v>4.7892004022674637E-3</v>
          </cell>
          <cell r="AV3062">
            <v>0.82392010001804794</v>
          </cell>
          <cell r="AW3062">
            <v>5.2621090231902763E-2</v>
          </cell>
          <cell r="AX3062">
            <v>0</v>
          </cell>
          <cell r="AY3062">
            <v>45.707920150577635</v>
          </cell>
          <cell r="AZ3062">
            <v>39.951841247239159</v>
          </cell>
          <cell r="BA3062">
            <v>14.144531320760732</v>
          </cell>
          <cell r="BB3062">
            <v>47.461919675589819</v>
          </cell>
          <cell r="BC3062">
            <v>35.85697240593398</v>
          </cell>
          <cell r="BD3062">
            <v>16.681107918476201</v>
          </cell>
          <cell r="BE3062">
            <v>0.73586868209957168</v>
          </cell>
          <cell r="BP3062">
            <v>56.6</v>
          </cell>
          <cell r="BQ3062">
            <v>0.5</v>
          </cell>
          <cell r="BR3062">
            <v>15.5</v>
          </cell>
          <cell r="BS3062">
            <v>4.3</v>
          </cell>
          <cell r="BT3062">
            <v>0.09</v>
          </cell>
          <cell r="BU3062">
            <v>1.6</v>
          </cell>
          <cell r="BV3062">
            <v>5.05</v>
          </cell>
          <cell r="BW3062">
            <v>3.05</v>
          </cell>
          <cell r="BX3062">
            <v>1.53</v>
          </cell>
          <cell r="CR3062">
            <v>88.22</v>
          </cell>
          <cell r="CT3062">
            <v>64.157787349807307</v>
          </cell>
          <cell r="CU3062">
            <v>0.56676490591702566</v>
          </cell>
          <cell r="CV3062">
            <v>17.569712083427799</v>
          </cell>
          <cell r="CW3062">
            <v>4.874178190886421</v>
          </cell>
          <cell r="CX3062">
            <v>0.10201768306506463</v>
          </cell>
          <cell r="CY3062">
            <v>1.8136476989344823</v>
          </cell>
          <cell r="CZ3062">
            <v>5.7243255497619598</v>
          </cell>
          <cell r="DA3062">
            <v>1.7343006121060986</v>
          </cell>
          <cell r="DB3062">
            <v>3.4572659260938567</v>
          </cell>
          <cell r="DC3062">
            <v>0</v>
          </cell>
          <cell r="DD3062">
            <v>0</v>
          </cell>
          <cell r="DE3062">
            <v>0.2711864406779661</v>
          </cell>
          <cell r="DF3062">
            <v>0.18741794892666697</v>
          </cell>
          <cell r="DH3062">
            <v>0.23606557377049181</v>
          </cell>
          <cell r="DO3062">
            <v>5.0793650793650794E-3</v>
          </cell>
          <cell r="DP3062">
            <v>1.4E-2</v>
          </cell>
          <cell r="EA3062">
            <v>0.64</v>
          </cell>
        </row>
        <row r="3063">
          <cell r="D3063" t="str">
            <v>j3</v>
          </cell>
          <cell r="E3063" t="str">
            <v>Johnson 1998</v>
          </cell>
          <cell r="F3063" t="str">
            <v>Z20-2</v>
          </cell>
          <cell r="J3063">
            <v>1325</v>
          </cell>
          <cell r="K3063">
            <v>1598</v>
          </cell>
          <cell r="L3063">
            <v>6.2578222778473087</v>
          </cell>
          <cell r="M3063">
            <v>2</v>
          </cell>
          <cell r="O3063">
            <v>0.12983482199999999</v>
          </cell>
          <cell r="P3063">
            <v>0.78617590900000001</v>
          </cell>
          <cell r="Q3063">
            <v>6.8660956999999995E-2</v>
          </cell>
          <cell r="R3063">
            <v>37.613924050000001</v>
          </cell>
          <cell r="T3063">
            <v>50.7</v>
          </cell>
          <cell r="U3063">
            <v>7.92</v>
          </cell>
          <cell r="V3063">
            <v>0</v>
          </cell>
          <cell r="W3063">
            <v>7.27</v>
          </cell>
          <cell r="X3063">
            <v>7.27</v>
          </cell>
          <cell r="Y3063">
            <v>1.02</v>
          </cell>
          <cell r="AB3063">
            <v>15</v>
          </cell>
          <cell r="AC3063">
            <v>0.2</v>
          </cell>
          <cell r="AD3063">
            <v>16</v>
          </cell>
          <cell r="AF3063">
            <v>0.96</v>
          </cell>
          <cell r="AG3063">
            <v>0.02</v>
          </cell>
          <cell r="AJ3063">
            <v>99.09</v>
          </cell>
          <cell r="AK3063">
            <v>1.8701651779999999</v>
          </cell>
          <cell r="AL3063">
            <v>0.34441714200000001</v>
          </cell>
          <cell r="AM3063">
            <v>0.12983482199999999</v>
          </cell>
          <cell r="AN3063">
            <v>0.21458231999999999</v>
          </cell>
          <cell r="AO3063">
            <v>0</v>
          </cell>
          <cell r="AP3063">
            <v>0.22427550800000001</v>
          </cell>
          <cell r="AQ3063">
            <v>0.22427550800000001</v>
          </cell>
          <cell r="AR3063">
            <v>2.8296167000000001E-2</v>
          </cell>
          <cell r="AS3063">
            <v>0</v>
          </cell>
          <cell r="AT3063">
            <v>0.82460306900000002</v>
          </cell>
          <cell r="AU3063">
            <v>6.2490360000000003E-3</v>
          </cell>
          <cell r="AV3063">
            <v>0.63239173999999998</v>
          </cell>
          <cell r="AW3063">
            <v>6.8660956999999995E-2</v>
          </cell>
          <cell r="AX3063">
            <v>9.4120300000000005E-4</v>
          </cell>
          <cell r="AY3063">
            <v>37.613924050000001</v>
          </cell>
          <cell r="AZ3063">
            <v>49.046429979999999</v>
          </cell>
          <cell r="BA3063">
            <v>13.33964598</v>
          </cell>
          <cell r="BB3063">
            <v>39.528257869999997</v>
          </cell>
          <cell r="BC3063">
            <v>44.55017453</v>
          </cell>
          <cell r="BD3063">
            <v>15.921567599999999</v>
          </cell>
          <cell r="BE3063">
            <v>0.78617590900000001</v>
          </cell>
          <cell r="BO3063">
            <v>0</v>
          </cell>
          <cell r="BP3063">
            <v>50.6</v>
          </cell>
          <cell r="BQ3063">
            <v>2.69</v>
          </cell>
          <cell r="BR3063">
            <v>14.6</v>
          </cell>
          <cell r="BS3063">
            <v>10</v>
          </cell>
          <cell r="BT3063">
            <v>0.16</v>
          </cell>
          <cell r="BU3063">
            <v>5.55</v>
          </cell>
          <cell r="BV3063">
            <v>9.68</v>
          </cell>
          <cell r="BW3063">
            <v>2.68</v>
          </cell>
          <cell r="BX3063">
            <v>0.52</v>
          </cell>
          <cell r="CR3063">
            <v>96.48</v>
          </cell>
          <cell r="CT3063">
            <v>52.446102819237147</v>
          </cell>
          <cell r="CU3063">
            <v>2.7881426202321724</v>
          </cell>
          <cell r="CV3063">
            <v>15.132669983416251</v>
          </cell>
          <cell r="CW3063">
            <v>10.364842454394694</v>
          </cell>
          <cell r="CX3063">
            <v>0.16583747927031509</v>
          </cell>
          <cell r="CY3063">
            <v>5.7524875621890548</v>
          </cell>
          <cell r="CZ3063">
            <v>10.033167495854062</v>
          </cell>
          <cell r="DA3063">
            <v>2.7777777777777777</v>
          </cell>
          <cell r="DB3063">
            <v>0.53897180762852404</v>
          </cell>
          <cell r="DC3063">
            <v>0</v>
          </cell>
          <cell r="DD3063">
            <v>0</v>
          </cell>
          <cell r="DE3063">
            <v>0.35691318327974275</v>
          </cell>
          <cell r="DF3063">
            <v>0.75243217248606431</v>
          </cell>
          <cell r="DH3063">
            <v>0.35820895522388058</v>
          </cell>
          <cell r="DU3063">
            <v>0.12293601062951577</v>
          </cell>
          <cell r="EA3063">
            <v>0.379182156133829</v>
          </cell>
          <cell r="EF3063">
            <v>0.43196437407224142</v>
          </cell>
          <cell r="EK3063">
            <v>0.4731182795698925</v>
          </cell>
        </row>
        <row r="3064">
          <cell r="D3064" t="str">
            <v>j3</v>
          </cell>
          <cell r="E3064" t="str">
            <v>Johnson 1998</v>
          </cell>
          <cell r="F3064" t="str">
            <v>Z20-1</v>
          </cell>
          <cell r="J3064">
            <v>1340</v>
          </cell>
          <cell r="K3064">
            <v>1613</v>
          </cell>
          <cell r="L3064">
            <v>6.1996280223186613</v>
          </cell>
          <cell r="M3064">
            <v>2</v>
          </cell>
          <cell r="O3064">
            <v>0.12640024699999999</v>
          </cell>
          <cell r="P3064">
            <v>0.81574093700000005</v>
          </cell>
          <cell r="Q3064">
            <v>7.1523282999999993E-2</v>
          </cell>
          <cell r="R3064">
            <v>38.400209369999999</v>
          </cell>
          <cell r="T3064">
            <v>51.3</v>
          </cell>
          <cell r="U3064">
            <v>7.11</v>
          </cell>
          <cell r="V3064">
            <v>0</v>
          </cell>
          <cell r="W3064">
            <v>6.4</v>
          </cell>
          <cell r="X3064">
            <v>6.4</v>
          </cell>
          <cell r="Y3064">
            <v>0.76</v>
          </cell>
          <cell r="AB3064">
            <v>15.9</v>
          </cell>
          <cell r="AC3064">
            <v>0.15</v>
          </cell>
          <cell r="AD3064">
            <v>16.899999999999999</v>
          </cell>
          <cell r="AF3064">
            <v>1.01</v>
          </cell>
          <cell r="AG3064">
            <v>0.02</v>
          </cell>
          <cell r="AJ3064">
            <v>99.55</v>
          </cell>
          <cell r="AK3064">
            <v>1.8735997529999999</v>
          </cell>
          <cell r="AL3064">
            <v>0.306137567</v>
          </cell>
          <cell r="AM3064">
            <v>0.12640024699999999</v>
          </cell>
          <cell r="AN3064">
            <v>0.17973732000000001</v>
          </cell>
          <cell r="AO3064">
            <v>0</v>
          </cell>
          <cell r="AP3064">
            <v>0.19548563999999999</v>
          </cell>
          <cell r="AQ3064">
            <v>0.19548563999999999</v>
          </cell>
          <cell r="AR3064">
            <v>2.0875095999999999E-2</v>
          </cell>
          <cell r="AS3064">
            <v>0</v>
          </cell>
          <cell r="AT3064">
            <v>0.86544258299999999</v>
          </cell>
          <cell r="AU3064">
            <v>4.6404669999999997E-3</v>
          </cell>
          <cell r="AV3064">
            <v>0.66136370700000002</v>
          </cell>
          <cell r="AW3064">
            <v>7.1523282999999993E-2</v>
          </cell>
          <cell r="AX3064">
            <v>9.3190299999999998E-4</v>
          </cell>
          <cell r="AY3064">
            <v>38.400209369999999</v>
          </cell>
          <cell r="AZ3064">
            <v>50.249470930000001</v>
          </cell>
          <cell r="BA3064">
            <v>11.3503197</v>
          </cell>
          <cell r="BB3064">
            <v>40.539138780000002</v>
          </cell>
          <cell r="BC3064">
            <v>45.851695249999999</v>
          </cell>
          <cell r="BD3064">
            <v>13.609165969999999</v>
          </cell>
          <cell r="BE3064">
            <v>0.81574093700000005</v>
          </cell>
          <cell r="BO3064">
            <v>0</v>
          </cell>
          <cell r="BP3064">
            <v>51.1</v>
          </cell>
          <cell r="BQ3064">
            <v>2.5</v>
          </cell>
          <cell r="BR3064">
            <v>14</v>
          </cell>
          <cell r="BS3064">
            <v>9.9600000000000009</v>
          </cell>
          <cell r="BT3064">
            <v>0.12</v>
          </cell>
          <cell r="BU3064">
            <v>6.76</v>
          </cell>
          <cell r="BV3064">
            <v>10.5</v>
          </cell>
          <cell r="BW3064">
            <v>2.39</v>
          </cell>
          <cell r="BX3064">
            <v>0.44</v>
          </cell>
          <cell r="CR3064">
            <v>97.77</v>
          </cell>
          <cell r="CT3064">
            <v>52.265521120998258</v>
          </cell>
          <cell r="CU3064">
            <v>2.5570215812621457</v>
          </cell>
          <cell r="CV3064">
            <v>14.319320855068016</v>
          </cell>
          <cell r="CW3064">
            <v>10.18717397974839</v>
          </cell>
          <cell r="CX3064">
            <v>0.12273703590058299</v>
          </cell>
          <cell r="CY3064">
            <v>6.9141863557328422</v>
          </cell>
          <cell r="CZ3064">
            <v>10.739490641301012</v>
          </cell>
          <cell r="DA3064">
            <v>2.4445126316866115</v>
          </cell>
          <cell r="DB3064">
            <v>0.45003579830213764</v>
          </cell>
          <cell r="DC3064">
            <v>0</v>
          </cell>
          <cell r="DD3064">
            <v>0</v>
          </cell>
          <cell r="DE3064">
            <v>0.40430622009569372</v>
          </cell>
          <cell r="DF3064">
            <v>0.82427065728406246</v>
          </cell>
          <cell r="DH3064">
            <v>0.42259414225941422</v>
          </cell>
          <cell r="DO3064">
            <v>3.853211009174312E-3</v>
          </cell>
          <cell r="DQ3064">
            <v>3.858267716535433E-2</v>
          </cell>
          <cell r="DR3064">
            <v>6.2939297124600641E-2</v>
          </cell>
          <cell r="DU3064">
            <v>8.5975609756097554E-2</v>
          </cell>
          <cell r="DW3064">
            <v>0.14029850746268654</v>
          </cell>
          <cell r="DX3064">
            <v>0.20253164556962025</v>
          </cell>
          <cell r="DY3064">
            <v>0.10736514522821576</v>
          </cell>
          <cell r="DZ3064">
            <v>0.16733067729083664</v>
          </cell>
          <cell r="EA3064">
            <v>0.30399999999999999</v>
          </cell>
          <cell r="EE3064">
            <v>0.31536926147704591</v>
          </cell>
          <cell r="EF3064">
            <v>0.37727272727272732</v>
          </cell>
          <cell r="EK3064">
            <v>0.43972311013789961</v>
          </cell>
        </row>
        <row r="3065">
          <cell r="D3065" t="str">
            <v>j3</v>
          </cell>
          <cell r="E3065" t="str">
            <v>Johnson 1998</v>
          </cell>
          <cell r="F3065" t="str">
            <v>E9</v>
          </cell>
          <cell r="J3065">
            <v>1363</v>
          </cell>
          <cell r="K3065">
            <v>1636</v>
          </cell>
          <cell r="L3065">
            <v>6.1124694376528117</v>
          </cell>
          <cell r="M3065">
            <v>2.5</v>
          </cell>
          <cell r="O3065">
            <v>0.17486064400000001</v>
          </cell>
          <cell r="P3065">
            <v>0.75193656799999997</v>
          </cell>
          <cell r="Q3065">
            <v>0.12527543099999999</v>
          </cell>
          <cell r="R3065">
            <v>38.984094570000003</v>
          </cell>
          <cell r="T3065">
            <v>50</v>
          </cell>
          <cell r="U3065">
            <v>10.6</v>
          </cell>
          <cell r="V3065">
            <v>0</v>
          </cell>
          <cell r="W3065">
            <v>7.76</v>
          </cell>
          <cell r="X3065">
            <v>7.76</v>
          </cell>
          <cell r="Y3065">
            <v>0.81</v>
          </cell>
          <cell r="AB3065">
            <v>13.2</v>
          </cell>
          <cell r="AC3065">
            <v>0.18</v>
          </cell>
          <cell r="AD3065">
            <v>15.6</v>
          </cell>
          <cell r="AF3065">
            <v>1.77</v>
          </cell>
          <cell r="AG3065">
            <v>0.01</v>
          </cell>
          <cell r="AJ3065">
            <v>99.93</v>
          </cell>
          <cell r="AK3065">
            <v>1.825139356</v>
          </cell>
          <cell r="AL3065">
            <v>0.45616237500000001</v>
          </cell>
          <cell r="AM3065">
            <v>0.17486064400000001</v>
          </cell>
          <cell r="AN3065">
            <v>0.281301731</v>
          </cell>
          <cell r="AO3065">
            <v>0</v>
          </cell>
          <cell r="AP3065">
            <v>0.23689897300000001</v>
          </cell>
          <cell r="AQ3065">
            <v>0.23689897300000001</v>
          </cell>
          <cell r="AR3065">
            <v>2.2236501999999998E-2</v>
          </cell>
          <cell r="AS3065">
            <v>0</v>
          </cell>
          <cell r="AT3065">
            <v>0.71809456100000002</v>
          </cell>
          <cell r="AU3065">
            <v>5.5655690000000002E-3</v>
          </cell>
          <cell r="AV3065">
            <v>0.61016153100000003</v>
          </cell>
          <cell r="AW3065">
            <v>0.12527543099999999</v>
          </cell>
          <cell r="AX3065">
            <v>4.6570100000000001E-4</v>
          </cell>
          <cell r="AY3065">
            <v>38.984094570000003</v>
          </cell>
          <cell r="AZ3065">
            <v>45.880090549999998</v>
          </cell>
          <cell r="BA3065">
            <v>15.13581488</v>
          </cell>
          <cell r="BB3065">
            <v>40.680285740000002</v>
          </cell>
          <cell r="BC3065">
            <v>41.381267309999998</v>
          </cell>
          <cell r="BD3065">
            <v>17.938446949999999</v>
          </cell>
          <cell r="BE3065">
            <v>0.75193656799999997</v>
          </cell>
          <cell r="BO3065">
            <v>0</v>
          </cell>
          <cell r="BP3065">
            <v>51</v>
          </cell>
          <cell r="BQ3065">
            <v>2.96</v>
          </cell>
          <cell r="BR3065">
            <v>14.6</v>
          </cell>
          <cell r="BS3065">
            <v>10.4</v>
          </cell>
          <cell r="BT3065">
            <v>0.15</v>
          </cell>
          <cell r="BU3065">
            <v>5.0999999999999996</v>
          </cell>
          <cell r="BV3065">
            <v>8.66</v>
          </cell>
          <cell r="BW3065">
            <v>2.69</v>
          </cell>
          <cell r="BX3065">
            <v>0.49</v>
          </cell>
          <cell r="CR3065">
            <v>96.05</v>
          </cell>
          <cell r="CT3065">
            <v>53.097345132743364</v>
          </cell>
          <cell r="CU3065">
            <v>3.08172826652785</v>
          </cell>
          <cell r="CV3065">
            <v>15.200416449765747</v>
          </cell>
          <cell r="CW3065">
            <v>10.827693909422177</v>
          </cell>
          <cell r="CX3065">
            <v>0.15616866215512754</v>
          </cell>
          <cell r="CY3065">
            <v>5.3097345132743357</v>
          </cell>
          <cell r="CZ3065">
            <v>9.0161374284226969</v>
          </cell>
          <cell r="DA3065">
            <v>2.8006246746486205</v>
          </cell>
          <cell r="DB3065">
            <v>0.51015096304008334</v>
          </cell>
          <cell r="DC3065">
            <v>0</v>
          </cell>
          <cell r="DD3065">
            <v>0</v>
          </cell>
          <cell r="DE3065">
            <v>0.32903225806451608</v>
          </cell>
          <cell r="DF3065">
            <v>0.71750195864532407</v>
          </cell>
          <cell r="DH3065">
            <v>0.65799256505576209</v>
          </cell>
          <cell r="DU3065">
            <v>9.0754922633212859E-2</v>
          </cell>
          <cell r="DY3065">
            <v>0.18673090637511722</v>
          </cell>
          <cell r="EA3065">
            <v>0.27364864864864868</v>
          </cell>
          <cell r="EF3065">
            <v>0.51219770957302835</v>
          </cell>
        </row>
        <row r="3066">
          <cell r="D3066" t="str">
            <v>j3</v>
          </cell>
          <cell r="E3066" t="str">
            <v>Johnson 1998</v>
          </cell>
          <cell r="F3066" t="str">
            <v>Z25-1</v>
          </cell>
          <cell r="J3066">
            <v>1340</v>
          </cell>
          <cell r="K3066">
            <v>1613</v>
          </cell>
          <cell r="L3066">
            <v>6.1996280223186613</v>
          </cell>
          <cell r="M3066">
            <v>2.5</v>
          </cell>
          <cell r="O3066">
            <v>0.17683468399999999</v>
          </cell>
          <cell r="P3066">
            <v>0.72710885199999997</v>
          </cell>
          <cell r="Q3066">
            <v>0.116405921</v>
          </cell>
          <cell r="R3066">
            <v>39.329103570000001</v>
          </cell>
          <cell r="T3066">
            <v>49.5</v>
          </cell>
          <cell r="U3066">
            <v>10.8</v>
          </cell>
          <cell r="V3066">
            <v>0</v>
          </cell>
          <cell r="W3066">
            <v>8.36</v>
          </cell>
          <cell r="X3066">
            <v>8.36</v>
          </cell>
          <cell r="Y3066">
            <v>1.05</v>
          </cell>
          <cell r="AB3066">
            <v>12.5</v>
          </cell>
          <cell r="AC3066">
            <v>0.21</v>
          </cell>
          <cell r="AD3066">
            <v>15.5</v>
          </cell>
          <cell r="AF3066">
            <v>1.63</v>
          </cell>
          <cell r="AG3066">
            <v>0.01</v>
          </cell>
          <cell r="AJ3066">
            <v>99.56</v>
          </cell>
          <cell r="AK3066">
            <v>1.8231653160000001</v>
          </cell>
          <cell r="AL3066">
            <v>0.46895608700000002</v>
          </cell>
          <cell r="AM3066">
            <v>0.17683468399999999</v>
          </cell>
          <cell r="AN3066">
            <v>0.292121403</v>
          </cell>
          <cell r="AO3066">
            <v>0</v>
          </cell>
          <cell r="AP3066">
            <v>0.25751501700000001</v>
          </cell>
          <cell r="AQ3066">
            <v>0.25751501700000001</v>
          </cell>
          <cell r="AR3066">
            <v>2.9084766000000001E-2</v>
          </cell>
          <cell r="AS3066">
            <v>0</v>
          </cell>
          <cell r="AT3066">
            <v>0.68613969500000005</v>
          </cell>
          <cell r="AU3066">
            <v>6.5516569999999998E-3</v>
          </cell>
          <cell r="AV3066">
            <v>0.61171164499999997</v>
          </cell>
          <cell r="AW3066">
            <v>0.116405921</v>
          </cell>
          <cell r="AX3066">
            <v>4.6989599999999997E-4</v>
          </cell>
          <cell r="AY3066">
            <v>39.329103570000001</v>
          </cell>
          <cell r="AZ3066">
            <v>44.114345880000002</v>
          </cell>
          <cell r="BA3066">
            <v>16.556550550000001</v>
          </cell>
          <cell r="BB3066">
            <v>40.85595387</v>
          </cell>
          <cell r="BC3066">
            <v>39.609934889999998</v>
          </cell>
          <cell r="BD3066">
            <v>19.534111240000001</v>
          </cell>
          <cell r="BE3066">
            <v>0.72710885199999997</v>
          </cell>
          <cell r="BO3066">
            <v>0</v>
          </cell>
          <cell r="BP3066">
            <v>52.6</v>
          </cell>
          <cell r="BQ3066">
            <v>3.02</v>
          </cell>
          <cell r="BR3066">
            <v>15.3</v>
          </cell>
          <cell r="BS3066">
            <v>10.199999999999999</v>
          </cell>
          <cell r="BT3066">
            <v>0.16</v>
          </cell>
          <cell r="BU3066">
            <v>4.25</v>
          </cell>
          <cell r="BV3066">
            <v>8.65</v>
          </cell>
          <cell r="BW3066">
            <v>2.81</v>
          </cell>
          <cell r="BX3066">
            <v>0.65</v>
          </cell>
          <cell r="CR3066">
            <v>97.64</v>
          </cell>
          <cell r="CT3066">
            <v>53.871364195002045</v>
          </cell>
          <cell r="CU3066">
            <v>3.0929946743138057</v>
          </cell>
          <cell r="CV3066">
            <v>15.669807455960672</v>
          </cell>
          <cell r="CW3066">
            <v>10.44653830397378</v>
          </cell>
          <cell r="CX3066">
            <v>0.16386726751331421</v>
          </cell>
          <cell r="CY3066">
            <v>4.3527242933224084</v>
          </cell>
          <cell r="CZ3066">
            <v>8.8590741499385501</v>
          </cell>
          <cell r="DA3066">
            <v>2.8779188857025808</v>
          </cell>
          <cell r="DB3066">
            <v>0.66571077427283898</v>
          </cell>
          <cell r="DC3066">
            <v>0</v>
          </cell>
          <cell r="DD3066">
            <v>0</v>
          </cell>
          <cell r="DE3066">
            <v>0.29411764705882354</v>
          </cell>
          <cell r="DF3066">
            <v>0.64925714281499836</v>
          </cell>
          <cell r="DH3066">
            <v>0.58007117437722411</v>
          </cell>
          <cell r="DO3066">
            <v>4.5214521452145214E-3</v>
          </cell>
          <cell r="DQ3066">
            <v>0.11949685534591194</v>
          </cell>
          <cell r="DR3066">
            <v>0.14444444444444443</v>
          </cell>
          <cell r="DU3066">
            <v>8.7703016241299295E-2</v>
          </cell>
          <cell r="DW3066">
            <v>0.18725099601593626</v>
          </cell>
          <cell r="DX3066">
            <v>0.2971342383107089</v>
          </cell>
          <cell r="DY3066">
            <v>0.1249519415609381</v>
          </cell>
          <cell r="DZ3066">
            <v>0.2157968970380818</v>
          </cell>
          <cell r="EA3066">
            <v>0.34768211920529801</v>
          </cell>
          <cell r="EF3066">
            <v>0.41767068273092373</v>
          </cell>
          <cell r="EK3066">
            <v>0.42047713717693835</v>
          </cell>
        </row>
        <row r="3067">
          <cell r="D3067" t="str">
            <v>j3</v>
          </cell>
          <cell r="E3067" t="str">
            <v>Johnson 1998</v>
          </cell>
          <cell r="F3067" t="str">
            <v>E10</v>
          </cell>
          <cell r="J3067">
            <v>1363</v>
          </cell>
          <cell r="K3067">
            <v>1636</v>
          </cell>
          <cell r="L3067">
            <v>6.1124694376528117</v>
          </cell>
          <cell r="M3067">
            <v>2.5</v>
          </cell>
          <cell r="O3067">
            <v>0.14330948399999999</v>
          </cell>
          <cell r="P3067">
            <v>0.78039047299999997</v>
          </cell>
          <cell r="Q3067">
            <v>0.110277602</v>
          </cell>
          <cell r="R3067">
            <v>39.612361839999998</v>
          </cell>
          <cell r="T3067">
            <v>50.6</v>
          </cell>
          <cell r="U3067">
            <v>9.84</v>
          </cell>
          <cell r="V3067">
            <v>0</v>
          </cell>
          <cell r="W3067">
            <v>6.82</v>
          </cell>
          <cell r="X3067">
            <v>6.82</v>
          </cell>
          <cell r="Y3067">
            <v>0.85</v>
          </cell>
          <cell r="AB3067">
            <v>13.6</v>
          </cell>
          <cell r="AC3067">
            <v>0.17</v>
          </cell>
          <cell r="AD3067">
            <v>15.9</v>
          </cell>
          <cell r="AF3067">
            <v>1.55</v>
          </cell>
          <cell r="AG3067">
            <v>0.01</v>
          </cell>
          <cell r="AJ3067">
            <v>99.34</v>
          </cell>
          <cell r="AK3067">
            <v>1.856690516</v>
          </cell>
          <cell r="AL3067">
            <v>0.42566865500000001</v>
          </cell>
          <cell r="AM3067">
            <v>0.14330948399999999</v>
          </cell>
          <cell r="AN3067">
            <v>0.28235916999999999</v>
          </cell>
          <cell r="AO3067">
            <v>0</v>
          </cell>
          <cell r="AP3067">
            <v>0.209290159</v>
          </cell>
          <cell r="AQ3067">
            <v>0.209290159</v>
          </cell>
          <cell r="AR3067">
            <v>2.3456508000000001E-2</v>
          </cell>
          <cell r="AS3067">
            <v>0</v>
          </cell>
          <cell r="AT3067">
            <v>0.74372022299999996</v>
          </cell>
          <cell r="AU3067">
            <v>5.2838310000000001E-3</v>
          </cell>
          <cell r="AV3067">
            <v>0.62514437199999995</v>
          </cell>
          <cell r="AW3067">
            <v>0.110277602</v>
          </cell>
          <cell r="AX3067">
            <v>4.6813399999999999E-4</v>
          </cell>
          <cell r="AY3067">
            <v>39.612361839999998</v>
          </cell>
          <cell r="AZ3067">
            <v>47.12593751</v>
          </cell>
          <cell r="BA3067">
            <v>13.261700640000001</v>
          </cell>
          <cell r="BB3067">
            <v>41.519341429999997</v>
          </cell>
          <cell r="BC3067">
            <v>42.6935924</v>
          </cell>
          <cell r="BD3067">
            <v>15.787066169999999</v>
          </cell>
          <cell r="BE3067">
            <v>0.78039047299999997</v>
          </cell>
          <cell r="BO3067">
            <v>0</v>
          </cell>
          <cell r="BP3067">
            <v>51.4</v>
          </cell>
          <cell r="BQ3067">
            <v>2.7</v>
          </cell>
          <cell r="BR3067">
            <v>14.5</v>
          </cell>
          <cell r="BS3067">
            <v>10.6</v>
          </cell>
          <cell r="BT3067">
            <v>0.21</v>
          </cell>
          <cell r="BU3067">
            <v>5.69</v>
          </cell>
          <cell r="BV3067">
            <v>9.0299999999999994</v>
          </cell>
          <cell r="BW3067">
            <v>2.5499999999999998</v>
          </cell>
          <cell r="BX3067">
            <v>0.45</v>
          </cell>
          <cell r="CR3067">
            <v>97.13</v>
          </cell>
          <cell r="CT3067">
            <v>52.918768660558015</v>
          </cell>
          <cell r="CU3067">
            <v>2.7797796767219189</v>
          </cell>
          <cell r="CV3067">
            <v>14.928446412025121</v>
          </cell>
          <cell r="CW3067">
            <v>10.913209101204572</v>
          </cell>
          <cell r="CX3067">
            <v>0.21620508596726037</v>
          </cell>
          <cell r="CY3067">
            <v>5.8581282816843405</v>
          </cell>
          <cell r="CZ3067">
            <v>9.2968186965921955</v>
          </cell>
          <cell r="DA3067">
            <v>2.6253474724595902</v>
          </cell>
          <cell r="DB3067">
            <v>0.46329661278698653</v>
          </cell>
          <cell r="DC3067">
            <v>0</v>
          </cell>
          <cell r="DD3067">
            <v>0</v>
          </cell>
          <cell r="DE3067">
            <v>0.34929404542664211</v>
          </cell>
          <cell r="DF3067">
            <v>0.74375991405293673</v>
          </cell>
          <cell r="DH3067">
            <v>0.60784313725490202</v>
          </cell>
          <cell r="DO3067">
            <v>1.2413793103448275E-2</v>
          </cell>
          <cell r="DQ3067">
            <v>5.4850590957115655E-2</v>
          </cell>
          <cell r="DU3067">
            <v>9.033620476182494E-2</v>
          </cell>
          <cell r="DW3067">
            <v>0.1844660194174757</v>
          </cell>
          <cell r="DX3067">
            <v>0.3125</v>
          </cell>
          <cell r="DY3067">
            <v>0.15577599179206569</v>
          </cell>
          <cell r="DZ3067">
            <v>0.32291666666666663</v>
          </cell>
          <cell r="EA3067">
            <v>0.31481481481481477</v>
          </cell>
          <cell r="EE3067">
            <v>0.42362204724409452</v>
          </cell>
          <cell r="EF3067">
            <v>0.40055993079171887</v>
          </cell>
          <cell r="EK3067">
            <v>0.38297872340425532</v>
          </cell>
        </row>
        <row r="3068">
          <cell r="D3068" t="str">
            <v>j3</v>
          </cell>
          <cell r="E3068" t="str">
            <v>Johnson 1998</v>
          </cell>
          <cell r="F3068" t="str">
            <v>Z25-2</v>
          </cell>
          <cell r="J3068">
            <v>1390</v>
          </cell>
          <cell r="K3068">
            <v>1663</v>
          </cell>
          <cell r="L3068">
            <v>6.0132291040288637</v>
          </cell>
          <cell r="M3068">
            <v>2.5</v>
          </cell>
          <cell r="O3068">
            <v>0.134068135</v>
          </cell>
          <cell r="P3068">
            <v>0.78435525699999997</v>
          </cell>
          <cell r="Q3068">
            <v>9.7570662000000002E-2</v>
          </cell>
          <cell r="R3068">
            <v>39.658795490000003</v>
          </cell>
          <cell r="T3068">
            <v>50.8</v>
          </cell>
          <cell r="U3068">
            <v>9.26</v>
          </cell>
          <cell r="V3068">
            <v>0</v>
          </cell>
          <cell r="W3068">
            <v>6.81</v>
          </cell>
          <cell r="X3068">
            <v>6.81</v>
          </cell>
          <cell r="Y3068">
            <v>0.81</v>
          </cell>
          <cell r="AB3068">
            <v>13.9</v>
          </cell>
          <cell r="AC3068">
            <v>0.16</v>
          </cell>
          <cell r="AD3068">
            <v>16.2</v>
          </cell>
          <cell r="AF3068">
            <v>1.37</v>
          </cell>
          <cell r="AG3068">
            <v>0.01</v>
          </cell>
          <cell r="AJ3068">
            <v>99.32</v>
          </cell>
          <cell r="AK3068">
            <v>1.8659318650000001</v>
          </cell>
          <cell r="AL3068">
            <v>0.40098730799999999</v>
          </cell>
          <cell r="AM3068">
            <v>0.134068135</v>
          </cell>
          <cell r="AN3068">
            <v>0.26691917199999998</v>
          </cell>
          <cell r="AO3068">
            <v>0</v>
          </cell>
          <cell r="AP3068">
            <v>0.20919659500000001</v>
          </cell>
          <cell r="AQ3068">
            <v>0.20919659500000001</v>
          </cell>
          <cell r="AR3068">
            <v>2.2375487999999999E-2</v>
          </cell>
          <cell r="AS3068">
            <v>0</v>
          </cell>
          <cell r="AT3068">
            <v>0.76090169200000002</v>
          </cell>
          <cell r="AU3068">
            <v>4.9780939999999997E-3</v>
          </cell>
          <cell r="AV3068">
            <v>0.63758968500000002</v>
          </cell>
          <cell r="AW3068">
            <v>9.7570662000000002E-2</v>
          </cell>
          <cell r="AX3068">
            <v>4.6861199999999998E-4</v>
          </cell>
          <cell r="AY3068">
            <v>39.658795490000003</v>
          </cell>
          <cell r="AZ3068">
            <v>47.32894099</v>
          </cell>
          <cell r="BA3068">
            <v>13.01226351</v>
          </cell>
          <cell r="BB3068">
            <v>41.59477957</v>
          </cell>
          <cell r="BC3068">
            <v>42.905115170000002</v>
          </cell>
          <cell r="BD3068">
            <v>15.50010526</v>
          </cell>
          <cell r="BE3068">
            <v>0.78435525699999997</v>
          </cell>
          <cell r="BO3068">
            <v>0</v>
          </cell>
          <cell r="BP3068">
            <v>51.1</v>
          </cell>
          <cell r="BQ3068">
            <v>2.74</v>
          </cell>
          <cell r="BR3068">
            <v>14.5</v>
          </cell>
          <cell r="BS3068">
            <v>10.4</v>
          </cell>
          <cell r="BT3068">
            <v>0.15</v>
          </cell>
          <cell r="BU3068">
            <v>5.98</v>
          </cell>
          <cell r="BV3068">
            <v>9.77</v>
          </cell>
          <cell r="BW3068">
            <v>2.73</v>
          </cell>
          <cell r="BX3068">
            <v>0.51</v>
          </cell>
          <cell r="CR3068">
            <v>97.88</v>
          </cell>
          <cell r="CT3068">
            <v>52.206783816918673</v>
          </cell>
          <cell r="CU3068">
            <v>2.7993461381283202</v>
          </cell>
          <cell r="CV3068">
            <v>14.814058030241112</v>
          </cell>
          <cell r="CW3068">
            <v>10.625255414793624</v>
          </cell>
          <cell r="CX3068">
            <v>0.15324887617490804</v>
          </cell>
          <cell r="CY3068">
            <v>6.109521863506334</v>
          </cell>
          <cell r="CZ3068">
            <v>9.9816101348590109</v>
          </cell>
          <cell r="DA3068">
            <v>2.7891295463833266</v>
          </cell>
          <cell r="DB3068">
            <v>0.52104617899468741</v>
          </cell>
          <cell r="DC3068">
            <v>0</v>
          </cell>
          <cell r="DD3068">
            <v>0</v>
          </cell>
          <cell r="DE3068">
            <v>0.36507936507936506</v>
          </cell>
          <cell r="DF3068">
            <v>0.78457052240781089</v>
          </cell>
          <cell r="DH3068">
            <v>0.50183150183150182</v>
          </cell>
          <cell r="DO3068">
            <v>6.0375994215473607E-3</v>
          </cell>
          <cell r="DQ3068">
            <v>4.4051474840948526E-2</v>
          </cell>
          <cell r="DR3068">
            <v>7.9194350714857198E-2</v>
          </cell>
          <cell r="DU3068">
            <v>9.4974874371859294E-2</v>
          </cell>
          <cell r="DW3068">
            <v>0.20156521739130434</v>
          </cell>
          <cell r="DX3068">
            <v>0.2835300567595459</v>
          </cell>
          <cell r="DY3068">
            <v>0.10684273709483794</v>
          </cell>
          <cell r="DZ3068">
            <v>0.16400430277839032</v>
          </cell>
          <cell r="EA3068">
            <v>0.29562043795620435</v>
          </cell>
          <cell r="EE3068">
            <v>0.34166666666666667</v>
          </cell>
          <cell r="EF3068">
            <v>0.35315985130111527</v>
          </cell>
          <cell r="EK3068">
            <v>0.42179759377211606</v>
          </cell>
        </row>
        <row r="3069">
          <cell r="D3069" t="str">
            <v>j3</v>
          </cell>
          <cell r="E3069" t="str">
            <v>Johnson 1998</v>
          </cell>
          <cell r="F3069" t="str">
            <v>RH30-1</v>
          </cell>
          <cell r="J3069">
            <v>1430</v>
          </cell>
          <cell r="K3069">
            <v>1703</v>
          </cell>
          <cell r="L3069">
            <v>5.8719906048150321</v>
          </cell>
          <cell r="M3069">
            <v>3</v>
          </cell>
          <cell r="O3069">
            <v>0.16105687299999999</v>
          </cell>
          <cell r="P3069">
            <v>0.74452341200000005</v>
          </cell>
          <cell r="Q3069">
            <v>0.14489765700000001</v>
          </cell>
          <cell r="R3069">
            <v>39.850844459999998</v>
          </cell>
          <cell r="T3069">
            <v>50.2</v>
          </cell>
          <cell r="U3069">
            <v>11.5</v>
          </cell>
          <cell r="V3069">
            <v>0</v>
          </cell>
          <cell r="W3069">
            <v>7.46</v>
          </cell>
          <cell r="X3069">
            <v>7.46</v>
          </cell>
          <cell r="Y3069">
            <v>0.91</v>
          </cell>
          <cell r="AB3069">
            <v>12.2</v>
          </cell>
          <cell r="AC3069">
            <v>0.2</v>
          </cell>
          <cell r="AD3069">
            <v>15.1</v>
          </cell>
          <cell r="AF3069">
            <v>2.04</v>
          </cell>
          <cell r="AG3069">
            <v>0.02</v>
          </cell>
          <cell r="AJ3069">
            <v>99.63</v>
          </cell>
          <cell r="AK3069">
            <v>1.8389431270000001</v>
          </cell>
          <cell r="AL3069">
            <v>0.49664948799999997</v>
          </cell>
          <cell r="AM3069">
            <v>0.16105687299999999</v>
          </cell>
          <cell r="AN3069">
            <v>0.33559261499999998</v>
          </cell>
          <cell r="AO3069">
            <v>0</v>
          </cell>
          <cell r="AP3069">
            <v>0.228548745</v>
          </cell>
          <cell r="AQ3069">
            <v>0.228548745</v>
          </cell>
          <cell r="AR3069">
            <v>2.5070407999999999E-2</v>
          </cell>
          <cell r="AS3069">
            <v>0</v>
          </cell>
          <cell r="AT3069">
            <v>0.66604886399999996</v>
          </cell>
          <cell r="AU3069">
            <v>6.2059120000000001E-3</v>
          </cell>
          <cell r="AV3069">
            <v>0.59270109199999998</v>
          </cell>
          <cell r="AW3069">
            <v>0.14489765700000001</v>
          </cell>
          <cell r="AX3069">
            <v>9.3470800000000002E-4</v>
          </cell>
          <cell r="AY3069">
            <v>39.850844459999998</v>
          </cell>
          <cell r="AZ3069">
            <v>44.782454530000003</v>
          </cell>
          <cell r="BA3069">
            <v>15.36670101</v>
          </cell>
          <cell r="BB3069">
            <v>41.5066761</v>
          </cell>
          <cell r="BC3069">
            <v>40.315430220000003</v>
          </cell>
          <cell r="BD3069">
            <v>18.17789368</v>
          </cell>
          <cell r="BE3069">
            <v>0.74452341200000005</v>
          </cell>
          <cell r="BO3069">
            <v>0</v>
          </cell>
          <cell r="BP3069">
            <v>51.4</v>
          </cell>
          <cell r="BQ3069">
            <v>3.07</v>
          </cell>
          <cell r="BR3069">
            <v>14.4</v>
          </cell>
          <cell r="BS3069">
            <v>10.199999999999999</v>
          </cell>
          <cell r="BT3069">
            <v>0.14000000000000001</v>
          </cell>
          <cell r="BU3069">
            <v>5.21</v>
          </cell>
          <cell r="BV3069">
            <v>9.24</v>
          </cell>
          <cell r="BW3069">
            <v>2.48</v>
          </cell>
          <cell r="BX3069">
            <v>0.56999999999999995</v>
          </cell>
          <cell r="CR3069">
            <v>96.71</v>
          </cell>
          <cell r="CT3069">
            <v>53.148588563747289</v>
          </cell>
          <cell r="CU3069">
            <v>3.1744390445662289</v>
          </cell>
          <cell r="CV3069">
            <v>14.889876951711303</v>
          </cell>
          <cell r="CW3069">
            <v>10.546996174128838</v>
          </cell>
          <cell r="CX3069">
            <v>0.14476269258608213</v>
          </cell>
          <cell r="CY3069">
            <v>5.3872402026677699</v>
          </cell>
          <cell r="CZ3069">
            <v>9.554337710681418</v>
          </cell>
          <cell r="DA3069">
            <v>2.5643676972391689</v>
          </cell>
          <cell r="DB3069">
            <v>0.5893909626719056</v>
          </cell>
          <cell r="DC3069">
            <v>0</v>
          </cell>
          <cell r="DD3069">
            <v>0</v>
          </cell>
          <cell r="DE3069">
            <v>0.33809214795587283</v>
          </cell>
          <cell r="DF3069">
            <v>0.73743716334391962</v>
          </cell>
          <cell r="DH3069">
            <v>0.82258064516129037</v>
          </cell>
          <cell r="DO3069">
            <v>3.1586503948312994E-3</v>
          </cell>
          <cell r="DQ3069">
            <v>1.5801354401805867E-3</v>
          </cell>
          <cell r="DR3069">
            <v>5.0000000000000001E-3</v>
          </cell>
          <cell r="DU3069">
            <v>2.5751072961373391E-3</v>
          </cell>
          <cell r="DW3069">
            <v>5.0818260120585705E-2</v>
          </cell>
          <cell r="DX3069">
            <v>0.24661399548532731</v>
          </cell>
          <cell r="DY3069">
            <v>0.27083333333333331</v>
          </cell>
          <cell r="DZ3069">
            <v>0.23732796240349111</v>
          </cell>
          <cell r="EA3069">
            <v>0.29641693811074921</v>
          </cell>
          <cell r="EE3069">
            <v>2.2153846153846155</v>
          </cell>
          <cell r="EF3069">
            <v>3.1428571428571428</v>
          </cell>
          <cell r="EJ3069">
            <v>6.68</v>
          </cell>
          <cell r="EK3069">
            <v>7.1026282853566958</v>
          </cell>
        </row>
        <row r="3070">
          <cell r="D3070" t="str">
            <v>j3</v>
          </cell>
          <cell r="E3070" t="str">
            <v>Johnson 1998</v>
          </cell>
          <cell r="F3070" t="str">
            <v>E4</v>
          </cell>
          <cell r="J3070">
            <v>1325</v>
          </cell>
          <cell r="K3070">
            <v>1598</v>
          </cell>
          <cell r="L3070">
            <v>6.2578222778473087</v>
          </cell>
          <cell r="M3070">
            <v>2</v>
          </cell>
          <cell r="O3070">
            <v>0.14714264199999999</v>
          </cell>
          <cell r="P3070">
            <v>0.76758395700000004</v>
          </cell>
          <cell r="Q3070">
            <v>7.9994226000000002E-2</v>
          </cell>
          <cell r="R3070">
            <v>39.869174549999997</v>
          </cell>
          <cell r="T3070">
            <v>50.3</v>
          </cell>
          <cell r="U3070">
            <v>8.76</v>
          </cell>
          <cell r="V3070">
            <v>0</v>
          </cell>
          <cell r="W3070">
            <v>7.5</v>
          </cell>
          <cell r="X3070">
            <v>7.5</v>
          </cell>
          <cell r="Y3070">
            <v>1.01</v>
          </cell>
          <cell r="AB3070">
            <v>13.9</v>
          </cell>
          <cell r="AC3070">
            <v>0.16</v>
          </cell>
          <cell r="AD3070">
            <v>16.7</v>
          </cell>
          <cell r="AF3070">
            <v>1.1200000000000001</v>
          </cell>
          <cell r="AG3070">
            <v>0.01</v>
          </cell>
          <cell r="AJ3070">
            <v>99.46</v>
          </cell>
          <cell r="AK3070">
            <v>1.8528573580000001</v>
          </cell>
          <cell r="AL3070">
            <v>0.38042204699999999</v>
          </cell>
          <cell r="AM3070">
            <v>0.14714264199999999</v>
          </cell>
          <cell r="AN3070">
            <v>0.233279405</v>
          </cell>
          <cell r="AO3070">
            <v>0</v>
          </cell>
          <cell r="AP3070">
            <v>0.23105251299999999</v>
          </cell>
          <cell r="AQ3070">
            <v>0.23105251299999999</v>
          </cell>
          <cell r="AR3070">
            <v>2.7980199000000001E-2</v>
          </cell>
          <cell r="AS3070">
            <v>0</v>
          </cell>
          <cell r="AT3070">
            <v>0.76308072299999996</v>
          </cell>
          <cell r="AU3070">
            <v>4.9923500000000004E-3</v>
          </cell>
          <cell r="AV3070">
            <v>0.65915062999999996</v>
          </cell>
          <cell r="AW3070">
            <v>7.9994226000000002E-2</v>
          </cell>
          <cell r="AX3070">
            <v>4.6995400000000002E-4</v>
          </cell>
          <cell r="AY3070">
            <v>39.869174549999997</v>
          </cell>
          <cell r="AZ3070">
            <v>46.15545693</v>
          </cell>
          <cell r="BA3070">
            <v>13.97536852</v>
          </cell>
          <cell r="BB3070">
            <v>41.688656119999997</v>
          </cell>
          <cell r="BC3070">
            <v>41.71446555</v>
          </cell>
          <cell r="BD3070">
            <v>16.59687834</v>
          </cell>
          <cell r="BE3070">
            <v>0.76758395700000004</v>
          </cell>
          <cell r="BO3070">
            <v>0</v>
          </cell>
          <cell r="BP3070">
            <v>54.4</v>
          </cell>
          <cell r="BQ3070">
            <v>2.87</v>
          </cell>
          <cell r="BR3070">
            <v>16</v>
          </cell>
          <cell r="BS3070">
            <v>9.6</v>
          </cell>
          <cell r="BT3070">
            <v>0.16</v>
          </cell>
          <cell r="BU3070">
            <v>5.37</v>
          </cell>
          <cell r="BV3070">
            <v>8.5</v>
          </cell>
          <cell r="BW3070">
            <v>2.71</v>
          </cell>
          <cell r="BX3070">
            <v>0.55000000000000004</v>
          </cell>
          <cell r="CR3070">
            <v>100.16</v>
          </cell>
          <cell r="CT3070">
            <v>54.313099041533548</v>
          </cell>
          <cell r="CU3070">
            <v>2.865415335463259</v>
          </cell>
          <cell r="CV3070">
            <v>15.974440894568691</v>
          </cell>
          <cell r="CW3070">
            <v>9.5846645367412133</v>
          </cell>
          <cell r="CX3070">
            <v>0.15974440894568689</v>
          </cell>
          <cell r="CY3070">
            <v>5.3614217252396168</v>
          </cell>
          <cell r="CZ3070">
            <v>8.4864217252396159</v>
          </cell>
          <cell r="DA3070">
            <v>2.705670926517572</v>
          </cell>
          <cell r="DB3070">
            <v>0.54912140575079882</v>
          </cell>
          <cell r="DC3070">
            <v>0</v>
          </cell>
          <cell r="DD3070">
            <v>0</v>
          </cell>
          <cell r="DE3070">
            <v>0.3587174348697395</v>
          </cell>
          <cell r="DF3070">
            <v>0.63166111673722702</v>
          </cell>
          <cell r="DH3070">
            <v>0.41328413284132848</v>
          </cell>
          <cell r="EA3070">
            <v>0.3519163763066202</v>
          </cell>
        </row>
        <row r="3071">
          <cell r="D3071" t="str">
            <v>j3</v>
          </cell>
          <cell r="E3071" t="str">
            <v>Johnson 1998</v>
          </cell>
          <cell r="F3071" t="str">
            <v>E7</v>
          </cell>
          <cell r="J3071">
            <v>1363</v>
          </cell>
          <cell r="K3071">
            <v>1636</v>
          </cell>
          <cell r="L3071">
            <v>6.1124694376528117</v>
          </cell>
          <cell r="M3071">
            <v>2.5</v>
          </cell>
          <cell r="O3071">
            <v>0.17950607199999999</v>
          </cell>
          <cell r="P3071">
            <v>0.78720965399999998</v>
          </cell>
          <cell r="Q3071">
            <v>0.102179774</v>
          </cell>
          <cell r="R3071">
            <v>39.673838570000001</v>
          </cell>
          <cell r="T3071">
            <v>49.4</v>
          </cell>
          <cell r="U3071">
            <v>9.36</v>
          </cell>
          <cell r="V3071">
            <v>0.30482562699999999</v>
          </cell>
          <cell r="W3071">
            <v>6.5659617609999996</v>
          </cell>
          <cell r="X3071">
            <v>6.84</v>
          </cell>
          <cell r="Y3071">
            <v>0.84</v>
          </cell>
          <cell r="AB3071">
            <v>14.2</v>
          </cell>
          <cell r="AC3071">
            <v>0.15</v>
          </cell>
          <cell r="AD3071">
            <v>16.5</v>
          </cell>
          <cell r="AF3071">
            <v>1.43</v>
          </cell>
          <cell r="AG3071">
            <v>0.01</v>
          </cell>
          <cell r="AJ3071">
            <v>98.760787388000026</v>
          </cell>
          <cell r="AK3071">
            <v>1.8204939280000001</v>
          </cell>
          <cell r="AL3071">
            <v>0.406654615</v>
          </cell>
          <cell r="AM3071">
            <v>0.17950607199999999</v>
          </cell>
          <cell r="AN3071">
            <v>0.22714854300000001</v>
          </cell>
          <cell r="AO3071">
            <v>8.4459570000000005E-3</v>
          </cell>
          <cell r="AP3071">
            <v>0.20236530999999999</v>
          </cell>
          <cell r="AQ3071">
            <v>0.210811267</v>
          </cell>
          <cell r="AR3071">
            <v>2.3280751999999998E-2</v>
          </cell>
          <cell r="AS3071">
            <v>0</v>
          </cell>
          <cell r="AT3071">
            <v>0.77988813099999998</v>
          </cell>
          <cell r="AU3071">
            <v>4.6823569999999998E-3</v>
          </cell>
          <cell r="AV3071">
            <v>0.65153901800000003</v>
          </cell>
          <cell r="AW3071">
            <v>0.102179774</v>
          </cell>
          <cell r="AX3071">
            <v>4.7015799999999998E-4</v>
          </cell>
          <cell r="AY3071">
            <v>39.673838570000001</v>
          </cell>
          <cell r="AZ3071">
            <v>47.489336690000002</v>
          </cell>
          <cell r="BA3071">
            <v>12.322529299999999</v>
          </cell>
          <cell r="BB3071">
            <v>41.887190459999999</v>
          </cell>
          <cell r="BC3071">
            <v>43.336725270000002</v>
          </cell>
          <cell r="BD3071">
            <v>14.77608427</v>
          </cell>
          <cell r="BE3071">
            <v>0.78720965399999998</v>
          </cell>
          <cell r="BO3071">
            <v>0</v>
          </cell>
          <cell r="BP3071">
            <v>50.1</v>
          </cell>
          <cell r="BQ3071">
            <v>2.65</v>
          </cell>
          <cell r="BR3071">
            <v>14.3</v>
          </cell>
          <cell r="BS3071">
            <v>10.5</v>
          </cell>
          <cell r="BT3071">
            <v>0.22</v>
          </cell>
          <cell r="BU3071">
            <v>5.72</v>
          </cell>
          <cell r="BV3071">
            <v>9.36</v>
          </cell>
          <cell r="BW3071">
            <v>2.61</v>
          </cell>
          <cell r="BX3071">
            <v>0.52</v>
          </cell>
          <cell r="CR3071">
            <v>95.98</v>
          </cell>
          <cell r="CT3071">
            <v>52.198374661387788</v>
          </cell>
          <cell r="CU3071">
            <v>2.760991873306939</v>
          </cell>
          <cell r="CV3071">
            <v>14.898937278599709</v>
          </cell>
          <cell r="CW3071">
            <v>10.939779120650135</v>
          </cell>
          <cell r="CX3071">
            <v>0.22921441967076475</v>
          </cell>
          <cell r="CY3071">
            <v>5.9595749114398835</v>
          </cell>
          <cell r="CZ3071">
            <v>9.7520316732652628</v>
          </cell>
          <cell r="DA3071">
            <v>2.7193165242758908</v>
          </cell>
          <cell r="DB3071">
            <v>0.54177953740362572</v>
          </cell>
          <cell r="DC3071">
            <v>0</v>
          </cell>
          <cell r="DD3071">
            <v>0</v>
          </cell>
          <cell r="DE3071">
            <v>0.35265104808877928</v>
          </cell>
          <cell r="DF3071">
            <v>0.77481727937379452</v>
          </cell>
          <cell r="DH3071">
            <v>0.54789272030651337</v>
          </cell>
          <cell r="DQ3071">
            <v>4.6308303241917634E-2</v>
          </cell>
          <cell r="DR3071">
            <v>5.9000328875857724E-2</v>
          </cell>
          <cell r="DU3071">
            <v>9.1353869053793932E-2</v>
          </cell>
          <cell r="DW3071">
            <v>0.18905684754521965</v>
          </cell>
          <cell r="DX3071">
            <v>0.25186874666295239</v>
          </cell>
          <cell r="DY3071">
            <v>0.1755380890844552</v>
          </cell>
          <cell r="EA3071">
            <v>0.31698113207547168</v>
          </cell>
          <cell r="EE3071">
            <v>0.43639899253146519</v>
          </cell>
          <cell r="EF3071">
            <v>0.43930528610252306</v>
          </cell>
          <cell r="EJ3071">
            <v>0.40076965365585482</v>
          </cell>
        </row>
        <row r="3072">
          <cell r="D3072" t="str">
            <v>j3</v>
          </cell>
          <cell r="E3072" t="str">
            <v>Johnson 1998</v>
          </cell>
          <cell r="F3072" t="str">
            <v>E11</v>
          </cell>
          <cell r="J3072">
            <v>1391</v>
          </cell>
          <cell r="K3072">
            <v>1664</v>
          </cell>
          <cell r="L3072">
            <v>6.009615384615385</v>
          </cell>
          <cell r="M3072">
            <v>2.5</v>
          </cell>
          <cell r="O3072">
            <v>0.18809892</v>
          </cell>
          <cell r="P3072">
            <v>0.81193644799999998</v>
          </cell>
          <cell r="Q3072">
            <v>0.117824631</v>
          </cell>
          <cell r="R3072">
            <v>38.531770999999999</v>
          </cell>
          <cell r="T3072">
            <v>48.9</v>
          </cell>
          <cell r="U3072">
            <v>9.0299999999999994</v>
          </cell>
          <cell r="V3072">
            <v>2.0104353110000002</v>
          </cell>
          <cell r="W3072">
            <v>4.3426186549999999</v>
          </cell>
          <cell r="X3072">
            <v>6.15</v>
          </cell>
          <cell r="Y3072">
            <v>0.79</v>
          </cell>
          <cell r="AB3072">
            <v>14.9</v>
          </cell>
          <cell r="AC3072">
            <v>0.15</v>
          </cell>
          <cell r="AD3072">
            <v>16</v>
          </cell>
          <cell r="AF3072">
            <v>1.64</v>
          </cell>
          <cell r="AG3072">
            <v>0.01</v>
          </cell>
          <cell r="AJ3072">
            <v>97.77305396600002</v>
          </cell>
          <cell r="AK3072">
            <v>1.8119010799999999</v>
          </cell>
          <cell r="AL3072">
            <v>0.39445816099999997</v>
          </cell>
          <cell r="AM3072">
            <v>0.18809892</v>
          </cell>
          <cell r="AN3072">
            <v>0.206359241</v>
          </cell>
          <cell r="AO3072">
            <v>5.6008101999999997E-2</v>
          </cell>
          <cell r="AP3072">
            <v>0.13457139400000001</v>
          </cell>
          <cell r="AQ3072">
            <v>0.19057949499999999</v>
          </cell>
          <cell r="AR3072">
            <v>2.2014465E-2</v>
          </cell>
          <cell r="AS3072">
            <v>0</v>
          </cell>
          <cell r="AT3072">
            <v>0.82279865600000002</v>
          </cell>
          <cell r="AU3072">
            <v>4.7079069999999999E-3</v>
          </cell>
          <cell r="AV3072">
            <v>0.63524288100000004</v>
          </cell>
          <cell r="AW3072">
            <v>0.117824631</v>
          </cell>
          <cell r="AX3072">
            <v>4.7272299999999998E-4</v>
          </cell>
          <cell r="AY3072">
            <v>38.531770999999999</v>
          </cell>
          <cell r="AZ3072">
            <v>49.908295500000001</v>
          </cell>
          <cell r="BA3072">
            <v>8.1626638880000009</v>
          </cell>
          <cell r="BB3072">
            <v>42.370502559999998</v>
          </cell>
          <cell r="BC3072">
            <v>47.435158960000003</v>
          </cell>
          <cell r="BD3072">
            <v>10.194338480000001</v>
          </cell>
          <cell r="BE3072">
            <v>0.81193644799999998</v>
          </cell>
          <cell r="BO3072">
            <v>0</v>
          </cell>
          <cell r="BP3072">
            <v>48.5</v>
          </cell>
          <cell r="BQ3072">
            <v>2.5</v>
          </cell>
          <cell r="BR3072">
            <v>13.29</v>
          </cell>
          <cell r="BS3072">
            <v>9.67</v>
          </cell>
          <cell r="BT3072">
            <v>0.14000000000000001</v>
          </cell>
          <cell r="BU3072">
            <v>6.88</v>
          </cell>
          <cell r="BV3072">
            <v>8.5</v>
          </cell>
          <cell r="BW3072">
            <v>2.62</v>
          </cell>
          <cell r="BX3072">
            <v>0.43</v>
          </cell>
          <cell r="CR3072">
            <v>92.53</v>
          </cell>
          <cell r="CT3072">
            <v>52.415432832594831</v>
          </cell>
          <cell r="CU3072">
            <v>2.7018264346698366</v>
          </cell>
          <cell r="CV3072">
            <v>14.362909326704852</v>
          </cell>
          <cell r="CW3072">
            <v>10.450664649302929</v>
          </cell>
          <cell r="CX3072">
            <v>0.15130228034151089</v>
          </cell>
          <cell r="CY3072">
            <v>7.4354263482113909</v>
          </cell>
          <cell r="CZ3072">
            <v>9.1862098778774453</v>
          </cell>
          <cell r="DA3072">
            <v>2.8315141035339888</v>
          </cell>
          <cell r="DB3072">
            <v>0.46471414676321193</v>
          </cell>
          <cell r="DC3072">
            <v>0</v>
          </cell>
          <cell r="DD3072">
            <v>0</v>
          </cell>
          <cell r="DE3072">
            <v>0.41570996978851965</v>
          </cell>
          <cell r="DF3072">
            <v>0.81996574571904701</v>
          </cell>
          <cell r="DH3072">
            <v>0.62595419847328237</v>
          </cell>
          <cell r="DO3072">
            <v>1.328125E-2</v>
          </cell>
          <cell r="DQ3072">
            <v>4.4937205651491369E-2</v>
          </cell>
          <cell r="DU3072">
            <v>0.1010332950631458</v>
          </cell>
          <cell r="DW3072">
            <v>0.17868020304568527</v>
          </cell>
          <cell r="DX3072">
            <v>0.27203065134099619</v>
          </cell>
          <cell r="DY3072">
            <v>0.15749344579961244</v>
          </cell>
          <cell r="DZ3072">
            <v>0.2931034482758621</v>
          </cell>
          <cell r="EA3072">
            <v>0.316</v>
          </cell>
          <cell r="EF3072">
            <v>0.39308597824467295</v>
          </cell>
          <cell r="EJ3072">
            <v>0.31046931407942235</v>
          </cell>
          <cell r="EK3072">
            <v>0.42499999999999999</v>
          </cell>
        </row>
        <row r="3073">
          <cell r="D3073" t="str">
            <v>j3</v>
          </cell>
          <cell r="E3073" t="str">
            <v>Johnson 1998</v>
          </cell>
          <cell r="F3073" t="str">
            <v>E8</v>
          </cell>
          <cell r="J3073">
            <v>1391</v>
          </cell>
          <cell r="K3073">
            <v>1664</v>
          </cell>
          <cell r="L3073">
            <v>6.009615384615385</v>
          </cell>
          <cell r="M3073">
            <v>2.5</v>
          </cell>
          <cell r="O3073">
            <v>0.111724896</v>
          </cell>
          <cell r="P3073">
            <v>0.79290118300000001</v>
          </cell>
          <cell r="Q3073">
            <v>0.105013201</v>
          </cell>
          <cell r="R3073">
            <v>40.1439837</v>
          </cell>
          <cell r="T3073">
            <v>51.6</v>
          </cell>
          <cell r="U3073">
            <v>9.68</v>
          </cell>
          <cell r="V3073">
            <v>0</v>
          </cell>
          <cell r="W3073">
            <v>6.33</v>
          </cell>
          <cell r="X3073">
            <v>6.33</v>
          </cell>
          <cell r="Y3073">
            <v>0.78</v>
          </cell>
          <cell r="AB3073">
            <v>13.6</v>
          </cell>
          <cell r="AC3073">
            <v>0.14000000000000001</v>
          </cell>
          <cell r="AD3073">
            <v>16</v>
          </cell>
          <cell r="AF3073">
            <v>1.48</v>
          </cell>
          <cell r="AG3073">
            <v>0.01</v>
          </cell>
          <cell r="AJ3073">
            <v>99.62</v>
          </cell>
          <cell r="AK3073">
            <v>1.8882751040000001</v>
          </cell>
          <cell r="AL3073">
            <v>0.41761731200000002</v>
          </cell>
          <cell r="AM3073">
            <v>0.111724896</v>
          </cell>
          <cell r="AN3073">
            <v>0.30589241499999997</v>
          </cell>
          <cell r="AO3073">
            <v>0</v>
          </cell>
          <cell r="AP3073">
            <v>0.193729031</v>
          </cell>
          <cell r="AQ3073">
            <v>0.193729031</v>
          </cell>
          <cell r="AR3073">
            <v>2.1466715000000001E-2</v>
          </cell>
          <cell r="AS3073">
            <v>0</v>
          </cell>
          <cell r="AT3073">
            <v>0.74171345</v>
          </cell>
          <cell r="AU3073">
            <v>4.3396490000000001E-3</v>
          </cell>
          <cell r="AV3073">
            <v>0.627378667</v>
          </cell>
          <cell r="AW3073">
            <v>0.105013201</v>
          </cell>
          <cell r="AX3073">
            <v>4.66871E-4</v>
          </cell>
          <cell r="AY3073">
            <v>40.1439837</v>
          </cell>
          <cell r="AZ3073">
            <v>47.45990613</v>
          </cell>
          <cell r="BA3073">
            <v>12.39611017</v>
          </cell>
          <cell r="BB3073">
            <v>42.148481840000002</v>
          </cell>
          <cell r="BC3073">
            <v>43.069647889999999</v>
          </cell>
          <cell r="BD3073">
            <v>14.781870270000001</v>
          </cell>
          <cell r="BE3073">
            <v>0.79290118300000001</v>
          </cell>
          <cell r="BO3073">
            <v>0</v>
          </cell>
          <cell r="BP3073">
            <v>51.6</v>
          </cell>
          <cell r="BQ3073">
            <v>2.58</v>
          </cell>
          <cell r="BR3073">
            <v>14.4</v>
          </cell>
          <cell r="BS3073">
            <v>10.1</v>
          </cell>
          <cell r="BT3073">
            <v>0.16</v>
          </cell>
          <cell r="BU3073">
            <v>5.79</v>
          </cell>
          <cell r="BV3073">
            <v>10.1</v>
          </cell>
          <cell r="BW3073">
            <v>2.25</v>
          </cell>
          <cell r="BX3073">
            <v>0.46</v>
          </cell>
          <cell r="CR3073">
            <v>97.44</v>
          </cell>
          <cell r="CT3073">
            <v>52.955665024630541</v>
          </cell>
          <cell r="CU3073">
            <v>2.6477832512315271</v>
          </cell>
          <cell r="CV3073">
            <v>14.77832512315271</v>
          </cell>
          <cell r="CW3073">
            <v>10.36535303776683</v>
          </cell>
          <cell r="CX3073">
            <v>0.16420361247947454</v>
          </cell>
          <cell r="CY3073">
            <v>5.9421182266009849</v>
          </cell>
          <cell r="CZ3073">
            <v>10.36535303776683</v>
          </cell>
          <cell r="DA3073">
            <v>2.3091133004926108</v>
          </cell>
          <cell r="DB3073">
            <v>0.47208538587848931</v>
          </cell>
          <cell r="DC3073">
            <v>0</v>
          </cell>
          <cell r="DD3073">
            <v>0</v>
          </cell>
          <cell r="DE3073">
            <v>0.36438011327879172</v>
          </cell>
          <cell r="DF3073">
            <v>0.7553814001597996</v>
          </cell>
          <cell r="DH3073">
            <v>0.65777777777777779</v>
          </cell>
          <cell r="DQ3073">
            <v>4.399512294249136E-2</v>
          </cell>
          <cell r="DR3073">
            <v>6.3272311212814639E-2</v>
          </cell>
          <cell r="DW3073">
            <v>0.17582417582417581</v>
          </cell>
          <cell r="DX3073">
            <v>0.27443609022556392</v>
          </cell>
          <cell r="DY3073">
            <v>0.16736842105263158</v>
          </cell>
          <cell r="EA3073">
            <v>0.30232558139534882</v>
          </cell>
          <cell r="EE3073">
            <v>0.33279999999999998</v>
          </cell>
          <cell r="EJ3073">
            <v>0.3401486988847584</v>
          </cell>
        </row>
        <row r="3074">
          <cell r="D3074" t="str">
            <v>j3</v>
          </cell>
          <cell r="E3074" t="str">
            <v>Johnson 1998</v>
          </cell>
          <cell r="F3074" t="str">
            <v>E5</v>
          </cell>
          <cell r="J3074">
            <v>1350</v>
          </cell>
          <cell r="K3074">
            <v>1623</v>
          </cell>
          <cell r="L3074">
            <v>6.1614294516327792</v>
          </cell>
          <cell r="M3074">
            <v>2</v>
          </cell>
          <cell r="O3074">
            <v>0.13492361899999999</v>
          </cell>
          <cell r="P3074">
            <v>0.808721515</v>
          </cell>
          <cell r="Q3074">
            <v>7.1046951999999997E-2</v>
          </cell>
          <cell r="R3074">
            <v>40.57910614</v>
          </cell>
          <cell r="T3074">
            <v>50.9</v>
          </cell>
          <cell r="U3074">
            <v>7.89</v>
          </cell>
          <cell r="V3074">
            <v>0</v>
          </cell>
          <cell r="W3074">
            <v>6.28</v>
          </cell>
          <cell r="X3074">
            <v>6.28</v>
          </cell>
          <cell r="Y3074">
            <v>0.88</v>
          </cell>
          <cell r="AB3074">
            <v>14.9</v>
          </cell>
          <cell r="AC3074">
            <v>0.15</v>
          </cell>
          <cell r="AD3074">
            <v>17.5</v>
          </cell>
          <cell r="AF3074">
            <v>1</v>
          </cell>
          <cell r="AG3074">
            <v>0.02</v>
          </cell>
          <cell r="AJ3074">
            <v>99.52</v>
          </cell>
          <cell r="AK3074">
            <v>1.8650763809999999</v>
          </cell>
          <cell r="AL3074">
            <v>0.34083439399999998</v>
          </cell>
          <cell r="AM3074">
            <v>0.13492361899999999</v>
          </cell>
          <cell r="AN3074">
            <v>0.20591077499999999</v>
          </cell>
          <cell r="AO3074">
            <v>0</v>
          </cell>
          <cell r="AP3074">
            <v>0.192448227</v>
          </cell>
          <cell r="AQ3074">
            <v>0.192448227</v>
          </cell>
          <cell r="AR3074">
            <v>2.4250290000000001E-2</v>
          </cell>
          <cell r="AS3074">
            <v>0</v>
          </cell>
          <cell r="AT3074">
            <v>0.813667162</v>
          </cell>
          <cell r="AU3074">
            <v>4.6556590000000004E-3</v>
          </cell>
          <cell r="AV3074">
            <v>0.68708598099999996</v>
          </cell>
          <cell r="AW3074">
            <v>7.1046951999999997E-2</v>
          </cell>
          <cell r="AX3074">
            <v>9.3495399999999999E-4</v>
          </cell>
          <cell r="AY3074">
            <v>40.57910614</v>
          </cell>
          <cell r="AZ3074">
            <v>48.054955300000003</v>
          </cell>
          <cell r="BA3074">
            <v>11.36593856</v>
          </cell>
          <cell r="BB3074">
            <v>42.704227779999997</v>
          </cell>
          <cell r="BC3074">
            <v>43.710880199999998</v>
          </cell>
          <cell r="BD3074">
            <v>13.58489202</v>
          </cell>
          <cell r="BE3074">
            <v>0.808721515</v>
          </cell>
          <cell r="BO3074">
            <v>0</v>
          </cell>
          <cell r="BP3074">
            <v>50.1</v>
          </cell>
          <cell r="BQ3074">
            <v>2.5299999999999998</v>
          </cell>
          <cell r="BR3074">
            <v>14.2</v>
          </cell>
          <cell r="BS3074">
            <v>9.7899999999999991</v>
          </cell>
          <cell r="BT3074">
            <v>0.17</v>
          </cell>
          <cell r="BU3074">
            <v>6.63</v>
          </cell>
          <cell r="BV3074">
            <v>10.4</v>
          </cell>
          <cell r="BW3074">
            <v>2.38</v>
          </cell>
          <cell r="BX3074">
            <v>0.43</v>
          </cell>
          <cell r="CR3074">
            <v>96.63</v>
          </cell>
          <cell r="CT3074">
            <v>51.847252406085069</v>
          </cell>
          <cell r="CU3074">
            <v>2.6182345027424194</v>
          </cell>
          <cell r="CV3074">
            <v>14.695229224878402</v>
          </cell>
          <cell r="CW3074">
            <v>10.131429162785883</v>
          </cell>
          <cell r="CX3074">
            <v>0.17592880057953017</v>
          </cell>
          <cell r="CY3074">
            <v>6.8612232226016765</v>
          </cell>
          <cell r="CZ3074">
            <v>10.762703094277139</v>
          </cell>
          <cell r="DA3074">
            <v>2.4630032081134225</v>
          </cell>
          <cell r="DB3074">
            <v>0.44499637793645863</v>
          </cell>
          <cell r="DC3074">
            <v>0</v>
          </cell>
          <cell r="DD3074">
            <v>0</v>
          </cell>
          <cell r="DE3074">
            <v>0.40377588306942758</v>
          </cell>
          <cell r="DF3074">
            <v>0.8190463398895288</v>
          </cell>
          <cell r="DH3074">
            <v>0.42016806722689076</v>
          </cell>
          <cell r="DU3074">
            <v>9.2908687317667993E-2</v>
          </cell>
          <cell r="EA3074">
            <v>0.34782608695652178</v>
          </cell>
          <cell r="EF3074">
            <v>0.38464419166080821</v>
          </cell>
        </row>
        <row r="3075">
          <cell r="D3075" t="str">
            <v>j3</v>
          </cell>
          <cell r="E3075" t="str">
            <v>Johnson 1998</v>
          </cell>
          <cell r="F3075" t="str">
            <v>E12</v>
          </cell>
          <cell r="J3075">
            <v>1335</v>
          </cell>
          <cell r="K3075">
            <v>1608</v>
          </cell>
          <cell r="L3075">
            <v>6.2189054726368163</v>
          </cell>
          <cell r="M3075">
            <v>2.5</v>
          </cell>
          <cell r="O3075">
            <v>0.15769697799999999</v>
          </cell>
          <cell r="P3075">
            <v>0.79888367500000002</v>
          </cell>
          <cell r="Q3075">
            <v>0.10617955799999999</v>
          </cell>
          <cell r="R3075">
            <v>40.690125270000003</v>
          </cell>
          <cell r="T3075">
            <v>50.8</v>
          </cell>
          <cell r="U3075">
            <v>9.01</v>
          </cell>
          <cell r="V3075">
            <v>0</v>
          </cell>
          <cell r="W3075">
            <v>6.46</v>
          </cell>
          <cell r="X3075">
            <v>6.46</v>
          </cell>
          <cell r="Y3075">
            <v>0.7</v>
          </cell>
          <cell r="AB3075">
            <v>14.4</v>
          </cell>
          <cell r="AC3075">
            <v>0.15</v>
          </cell>
          <cell r="AD3075">
            <v>17.2</v>
          </cell>
          <cell r="AF3075">
            <v>1.51</v>
          </cell>
          <cell r="AJ3075">
            <v>100.23</v>
          </cell>
          <cell r="AK3075">
            <v>1.8423030220000001</v>
          </cell>
          <cell r="AL3075">
            <v>0.38522078700000001</v>
          </cell>
          <cell r="AM3075">
            <v>0.15769697799999999</v>
          </cell>
          <cell r="AN3075">
            <v>0.22752380899999999</v>
          </cell>
          <cell r="AO3075">
            <v>0</v>
          </cell>
          <cell r="AP3075">
            <v>0.19593196900000001</v>
          </cell>
          <cell r="AQ3075">
            <v>0.19593196900000001</v>
          </cell>
          <cell r="AR3075">
            <v>1.9091973000000002E-2</v>
          </cell>
          <cell r="AS3075">
            <v>0</v>
          </cell>
          <cell r="AT3075">
            <v>0.77829013400000002</v>
          </cell>
          <cell r="AU3075">
            <v>4.6078639999999997E-3</v>
          </cell>
          <cell r="AV3075">
            <v>0.66837469400000005</v>
          </cell>
          <cell r="AW3075">
            <v>0.10617955799999999</v>
          </cell>
          <cell r="AX3075">
            <v>0</v>
          </cell>
          <cell r="AY3075">
            <v>40.690125270000003</v>
          </cell>
          <cell r="AZ3075">
            <v>47.381690720000002</v>
          </cell>
          <cell r="BA3075">
            <v>11.92818402</v>
          </cell>
          <cell r="BB3075">
            <v>42.74563964</v>
          </cell>
          <cell r="BC3075">
            <v>43.022567500000001</v>
          </cell>
          <cell r="BD3075">
            <v>14.231792860000001</v>
          </cell>
          <cell r="BE3075">
            <v>0.79888367500000002</v>
          </cell>
          <cell r="BO3075">
            <v>0</v>
          </cell>
          <cell r="BP3075">
            <v>50.8</v>
          </cell>
          <cell r="BQ3075">
            <v>2.4900000000000002</v>
          </cell>
          <cell r="BR3075">
            <v>14.17</v>
          </cell>
          <cell r="BS3075">
            <v>10.199999999999999</v>
          </cell>
          <cell r="BT3075">
            <v>0.15</v>
          </cell>
          <cell r="BU3075">
            <v>6.21</v>
          </cell>
          <cell r="BV3075">
            <v>10</v>
          </cell>
          <cell r="BW3075">
            <v>2.4300000000000002</v>
          </cell>
          <cell r="BX3075">
            <v>0.41</v>
          </cell>
          <cell r="CR3075">
            <v>96.86</v>
          </cell>
          <cell r="CT3075">
            <v>52.446830476977084</v>
          </cell>
          <cell r="CU3075">
            <v>2.5707206277100974</v>
          </cell>
          <cell r="CV3075">
            <v>14.629361965723726</v>
          </cell>
          <cell r="CW3075">
            <v>10.530662812306421</v>
          </cell>
          <cell r="CX3075">
            <v>0.1548626884162709</v>
          </cell>
          <cell r="CY3075">
            <v>6.4113153004336159</v>
          </cell>
          <cell r="CZ3075">
            <v>10.324179227751394</v>
          </cell>
          <cell r="DA3075">
            <v>2.5087755523435891</v>
          </cell>
          <cell r="DB3075">
            <v>0.42329134833780718</v>
          </cell>
          <cell r="DC3075">
            <v>0</v>
          </cell>
          <cell r="DD3075">
            <v>0</v>
          </cell>
          <cell r="DE3075">
            <v>0.37842778793418652</v>
          </cell>
          <cell r="DF3075">
            <v>0.78919585443262119</v>
          </cell>
          <cell r="DH3075">
            <v>0.62139917695473246</v>
          </cell>
          <cell r="DO3075">
            <v>1.1764705882352941E-2</v>
          </cell>
          <cell r="DQ3075">
            <v>4.2384774106788412E-2</v>
          </cell>
          <cell r="DR3075">
            <v>6.186252771618625E-2</v>
          </cell>
          <cell r="DU3075">
            <v>0.11251493938876558</v>
          </cell>
          <cell r="DW3075">
            <v>0.16019972044513736</v>
          </cell>
          <cell r="DX3075">
            <v>0.28594470046082954</v>
          </cell>
          <cell r="DY3075">
            <v>0.17028633210460628</v>
          </cell>
          <cell r="DZ3075">
            <v>0.27241379310344832</v>
          </cell>
          <cell r="EA3075">
            <v>0.28112449799196781</v>
          </cell>
          <cell r="EE3075">
            <v>0.31645569620253161</v>
          </cell>
          <cell r="EF3075">
            <v>0.37511916110581506</v>
          </cell>
          <cell r="EJ3075">
            <v>0.38118139924591543</v>
          </cell>
          <cell r="EK3075">
            <v>0.44736842105263158</v>
          </cell>
        </row>
        <row r="3076">
          <cell r="D3076" t="str">
            <v>j3</v>
          </cell>
          <cell r="E3076" t="str">
            <v>Johnson 1998</v>
          </cell>
          <cell r="F3076" t="str">
            <v>Z30-1 all Kilauea</v>
          </cell>
          <cell r="J3076">
            <v>1470</v>
          </cell>
          <cell r="K3076">
            <v>1743</v>
          </cell>
          <cell r="L3076">
            <v>5.7372346528973033</v>
          </cell>
          <cell r="M3076">
            <v>3</v>
          </cell>
          <cell r="O3076">
            <v>0.114622477</v>
          </cell>
          <cell r="P3076">
            <v>0.81094269699999999</v>
          </cell>
          <cell r="Q3076">
            <v>0.12115477600000001</v>
          </cell>
          <cell r="R3076">
            <v>40.851224340000002</v>
          </cell>
          <cell r="T3076">
            <v>52.2</v>
          </cell>
          <cell r="U3076">
            <v>10.4</v>
          </cell>
          <cell r="V3076">
            <v>0</v>
          </cell>
          <cell r="W3076">
            <v>5.65</v>
          </cell>
          <cell r="X3076">
            <v>5.65</v>
          </cell>
          <cell r="Y3076">
            <v>0.73</v>
          </cell>
          <cell r="AB3076">
            <v>13.6</v>
          </cell>
          <cell r="AC3076">
            <v>0.12</v>
          </cell>
          <cell r="AD3076">
            <v>16.11</v>
          </cell>
          <cell r="AF3076">
            <v>1.73</v>
          </cell>
          <cell r="AG3076">
            <v>0.02</v>
          </cell>
          <cell r="AJ3076">
            <v>100.56</v>
          </cell>
          <cell r="AK3076">
            <v>1.8853775230000001</v>
          </cell>
          <cell r="AL3076">
            <v>0.44284192700000002</v>
          </cell>
          <cell r="AM3076">
            <v>0.114622477</v>
          </cell>
          <cell r="AN3076">
            <v>0.32821945000000002</v>
          </cell>
          <cell r="AO3076">
            <v>0</v>
          </cell>
          <cell r="AP3076">
            <v>0.17066784400000001</v>
          </cell>
          <cell r="AQ3076">
            <v>0.17066784400000001</v>
          </cell>
          <cell r="AR3076">
            <v>1.9829242E-2</v>
          </cell>
          <cell r="AS3076">
            <v>0</v>
          </cell>
          <cell r="AT3076">
            <v>0.732062922</v>
          </cell>
          <cell r="AU3076">
            <v>3.671302E-3</v>
          </cell>
          <cell r="AV3076">
            <v>0.62347287200000001</v>
          </cell>
          <cell r="AW3076">
            <v>0.12115477600000001</v>
          </cell>
          <cell r="AX3076">
            <v>9.2159299999999996E-4</v>
          </cell>
          <cell r="AY3076">
            <v>40.851224340000002</v>
          </cell>
          <cell r="AZ3076">
            <v>47.966267670000001</v>
          </cell>
          <cell r="BA3076">
            <v>11.18250799</v>
          </cell>
          <cell r="BB3076">
            <v>42.996419709999998</v>
          </cell>
          <cell r="BC3076">
            <v>43.63611934</v>
          </cell>
          <cell r="BD3076">
            <v>13.36746095</v>
          </cell>
          <cell r="BE3076">
            <v>0.81094269699999999</v>
          </cell>
          <cell r="BO3076">
            <v>0</v>
          </cell>
          <cell r="BP3076">
            <v>52.6</v>
          </cell>
          <cell r="BQ3076">
            <v>2.42</v>
          </cell>
          <cell r="BR3076">
            <v>14.1</v>
          </cell>
          <cell r="BS3076">
            <v>9.7100000000000009</v>
          </cell>
          <cell r="BT3076">
            <v>0.2</v>
          </cell>
          <cell r="BU3076">
            <v>6.81</v>
          </cell>
          <cell r="BV3076">
            <v>11</v>
          </cell>
          <cell r="BW3076">
            <v>2.2599999999999998</v>
          </cell>
          <cell r="BX3076">
            <v>0.46</v>
          </cell>
          <cell r="CR3076">
            <v>99.56</v>
          </cell>
          <cell r="CT3076">
            <v>52.832462836480516</v>
          </cell>
          <cell r="CU3076">
            <v>2.4306950582563278</v>
          </cell>
          <cell r="CV3076">
            <v>14.162314182402572</v>
          </cell>
          <cell r="CW3076">
            <v>9.7529128163921257</v>
          </cell>
          <cell r="CX3076">
            <v>0.20088388911209321</v>
          </cell>
          <cell r="CY3076">
            <v>6.8400964242667737</v>
          </cell>
          <cell r="CZ3076">
            <v>11.048613901165126</v>
          </cell>
          <cell r="DA3076">
            <v>2.2699879469666531</v>
          </cell>
          <cell r="DB3076">
            <v>0.46203294495781438</v>
          </cell>
          <cell r="DC3076">
            <v>0</v>
          </cell>
          <cell r="DD3076">
            <v>0</v>
          </cell>
          <cell r="DE3076">
            <v>0.41222760290556898</v>
          </cell>
          <cell r="DF3076">
            <v>0.81010223237267187</v>
          </cell>
          <cell r="DH3076">
            <v>0.76548672566371689</v>
          </cell>
          <cell r="DZ3076">
            <v>0.20535714285714285</v>
          </cell>
          <cell r="EA3076">
            <v>0.30165289256198347</v>
          </cell>
          <cell r="EF3076">
            <v>0.33333333333333337</v>
          </cell>
          <cell r="EK3076">
            <v>0.33695652173913043</v>
          </cell>
        </row>
        <row r="3077">
          <cell r="D3077" t="str">
            <v>j3</v>
          </cell>
          <cell r="E3077" t="str">
            <v>Johnson 1998</v>
          </cell>
          <cell r="F3077" t="str">
            <v>R2</v>
          </cell>
          <cell r="J3077">
            <v>1325</v>
          </cell>
          <cell r="K3077">
            <v>1598</v>
          </cell>
          <cell r="L3077">
            <v>6.2578222778473087</v>
          </cell>
          <cell r="M3077">
            <v>2</v>
          </cell>
          <cell r="BO3077">
            <v>0</v>
          </cell>
          <cell r="DO3077">
            <v>3.1892198298218316E-3</v>
          </cell>
          <cell r="DQ3077">
            <v>4.2475845119629901E-2</v>
          </cell>
          <cell r="DW3077">
            <v>0.15829248637818735</v>
          </cell>
          <cell r="DX3077">
            <v>0.2601313687943877</v>
          </cell>
          <cell r="DZ3077">
            <v>0.15588814769142639</v>
          </cell>
          <cell r="EK3077">
            <v>0.39063425041609423</v>
          </cell>
        </row>
        <row r="3078">
          <cell r="D3078" t="str">
            <v>j3</v>
          </cell>
          <cell r="E3078" t="str">
            <v>Johnson 1998</v>
          </cell>
          <cell r="F3078" t="str">
            <v>R4</v>
          </cell>
          <cell r="J3078">
            <v>1340</v>
          </cell>
          <cell r="K3078">
            <v>1613</v>
          </cell>
          <cell r="L3078">
            <v>6.1996280223186613</v>
          </cell>
          <cell r="M3078">
            <v>2.7</v>
          </cell>
          <cell r="BO3078">
            <v>0</v>
          </cell>
          <cell r="DQ3078">
            <v>5.1033708335458824E-2</v>
          </cell>
          <cell r="DU3078">
            <v>9.4887486249506048E-2</v>
          </cell>
          <cell r="DW3078">
            <v>0.17180535479930087</v>
          </cell>
          <cell r="DX3078">
            <v>0.2818306558352458</v>
          </cell>
          <cell r="DY3078">
            <v>0.12596004340190387</v>
          </cell>
          <cell r="DZ3078">
            <v>0.20901103948327726</v>
          </cell>
          <cell r="EA3078">
            <v>0.35921499487875502</v>
          </cell>
          <cell r="EF3078">
            <v>0.44721689059500958</v>
          </cell>
          <cell r="EK3078">
            <v>0.43674076125342653</v>
          </cell>
        </row>
        <row r="3079">
          <cell r="D3079" t="str">
            <v>j3</v>
          </cell>
          <cell r="E3079" t="str">
            <v>Johnson 1998</v>
          </cell>
          <cell r="F3079" t="str">
            <v>R5</v>
          </cell>
          <cell r="J3079">
            <v>1310</v>
          </cell>
          <cell r="K3079">
            <v>1583</v>
          </cell>
          <cell r="L3079">
            <v>6.3171193935565384</v>
          </cell>
          <cell r="M3079">
            <v>2</v>
          </cell>
          <cell r="BO3079">
            <v>0</v>
          </cell>
          <cell r="DQ3079">
            <v>5.3835800807537013E-2</v>
          </cell>
          <cell r="DU3079">
            <v>9.0624999999999997E-2</v>
          </cell>
          <cell r="DW3079">
            <v>0.19590807174887892</v>
          </cell>
          <cell r="DX3079">
            <v>0.3215402658326818</v>
          </cell>
          <cell r="DY3079">
            <v>0.12388059701492538</v>
          </cell>
          <cell r="DZ3079">
            <v>0.22331952851226505</v>
          </cell>
          <cell r="EA3079">
            <v>0.36659927709367146</v>
          </cell>
          <cell r="EK3079">
            <v>0.50693188667872202</v>
          </cell>
        </row>
        <row r="3080">
          <cell r="D3080" t="str">
            <v>j3</v>
          </cell>
          <cell r="E3080" t="str">
            <v>Johnson 1998</v>
          </cell>
          <cell r="F3080" t="str">
            <v>RH1</v>
          </cell>
          <cell r="J3080">
            <v>1310</v>
          </cell>
          <cell r="K3080">
            <v>1583</v>
          </cell>
          <cell r="L3080">
            <v>6.3171193935565384</v>
          </cell>
          <cell r="M3080">
            <v>2</v>
          </cell>
          <cell r="BO3080">
            <v>0</v>
          </cell>
          <cell r="DO3080">
            <v>4.032410554702659E-3</v>
          </cell>
          <cell r="DQ3080">
            <v>4.81051341378608E-2</v>
          </cell>
          <cell r="DU3080">
            <v>9.5781116101982477E-2</v>
          </cell>
          <cell r="DW3080">
            <v>0.18279144184737048</v>
          </cell>
          <cell r="DX3080">
            <v>0.30134753856993457</v>
          </cell>
          <cell r="DY3080">
            <v>9.6367314825221984E-2</v>
          </cell>
          <cell r="DZ3080">
            <v>0.17802236497554561</v>
          </cell>
          <cell r="EA3080">
            <v>0.34187535448199347</v>
          </cell>
          <cell r="EK3080">
            <v>0.43773760278675622</v>
          </cell>
        </row>
        <row r="3081">
          <cell r="D3081" t="str">
            <v>j3</v>
          </cell>
          <cell r="E3081" t="str">
            <v>Johnson 1998</v>
          </cell>
          <cell r="F3081" t="str">
            <v>RH2</v>
          </cell>
          <cell r="J3081">
            <v>1340</v>
          </cell>
          <cell r="K3081">
            <v>1613</v>
          </cell>
          <cell r="L3081">
            <v>6.1996280223186613</v>
          </cell>
          <cell r="M3081">
            <v>2</v>
          </cell>
          <cell r="BO3081">
            <v>0</v>
          </cell>
          <cell r="DO3081">
            <v>4.4609665427509295E-3</v>
          </cell>
          <cell r="DQ3081">
            <v>5.2437223042836038E-2</v>
          </cell>
          <cell r="DU3081">
            <v>9.5749999999999988E-2</v>
          </cell>
          <cell r="DW3081">
            <v>0.19612590799031476</v>
          </cell>
          <cell r="DX3081">
            <v>0.32805628847845208</v>
          </cell>
          <cell r="DY3081">
            <v>0.11290322580645161</v>
          </cell>
          <cell r="DZ3081">
            <v>0.20421052631578948</v>
          </cell>
          <cell r="EA3081">
            <v>0.36953455571227078</v>
          </cell>
          <cell r="EK3081">
            <v>0.50401069518716579</v>
          </cell>
        </row>
        <row r="3082">
          <cell r="D3082" t="str">
            <v>j2</v>
          </cell>
          <cell r="E3082" t="str">
            <v>Johnson 1994 Min Mag 58A 454 Kilauea basalt, spiked 20-Kb 1300-1470C</v>
          </cell>
          <cell r="F3082" t="str">
            <v>Kilauea basalt T13-1470C</v>
          </cell>
          <cell r="J3082">
            <v>1400</v>
          </cell>
          <cell r="K3082">
            <v>1673</v>
          </cell>
          <cell r="L3082">
            <v>5.9772863120143453</v>
          </cell>
          <cell r="M3082">
            <v>2</v>
          </cell>
          <cell r="BO3082">
            <v>0</v>
          </cell>
          <cell r="DO3082">
            <v>4.0000000000000001E-3</v>
          </cell>
          <cell r="DQ3082">
            <v>0.05</v>
          </cell>
          <cell r="DR3082">
            <v>7.1999999999999995E-2</v>
          </cell>
          <cell r="DU3082">
            <v>9.6000000000000002E-2</v>
          </cell>
          <cell r="DW3082">
            <v>0.17699999999999999</v>
          </cell>
          <cell r="DX3082">
            <v>0.28100000000000003</v>
          </cell>
          <cell r="DY3082">
            <v>0.128</v>
          </cell>
          <cell r="DZ3082">
            <v>0.23</v>
          </cell>
          <cell r="EA3082">
            <v>0.34699999999999998</v>
          </cell>
          <cell r="EE3082">
            <v>0.42</v>
          </cell>
          <cell r="EF3082">
            <v>0.42099999999999999</v>
          </cell>
          <cell r="EH3082">
            <v>0.36</v>
          </cell>
          <cell r="EJ3082">
            <v>0.432</v>
          </cell>
          <cell r="EK3082">
            <v>0.439</v>
          </cell>
        </row>
        <row r="3083">
          <cell r="D3083" t="str">
            <v>j1</v>
          </cell>
          <cell r="E3083" t="str">
            <v>Jenner et al. 1993 Geoch 58 p5099-5103, wet Hi-P thol basalt</v>
          </cell>
          <cell r="F3083" t="str">
            <v>run 1132 wet thol</v>
          </cell>
          <cell r="J3083">
            <v>1100</v>
          </cell>
          <cell r="K3083">
            <v>1373</v>
          </cell>
          <cell r="L3083">
            <v>7.2833211944646763</v>
          </cell>
          <cell r="M3083">
            <v>2.5</v>
          </cell>
          <cell r="BH3083" t="str">
            <v>hifo2</v>
          </cell>
          <cell r="BP3083">
            <v>48.11</v>
          </cell>
          <cell r="BQ3083">
            <v>1.69</v>
          </cell>
          <cell r="BR3083">
            <v>13.97</v>
          </cell>
          <cell r="BS3083">
            <v>12.3</v>
          </cell>
          <cell r="BT3083">
            <v>0.1</v>
          </cell>
          <cell r="BU3083">
            <v>4.03</v>
          </cell>
          <cell r="BV3083">
            <v>7.52</v>
          </cell>
          <cell r="BW3083">
            <v>2.06</v>
          </cell>
          <cell r="BX3083">
            <v>0.71</v>
          </cell>
          <cell r="BY3083">
            <v>0.28999999999999998</v>
          </cell>
          <cell r="CR3083">
            <v>90.78</v>
          </cell>
          <cell r="CT3083">
            <v>52.99625468164794</v>
          </cell>
          <cell r="CU3083">
            <v>1.8616435338180215</v>
          </cell>
          <cell r="CV3083">
            <v>15.388852170081515</v>
          </cell>
          <cell r="CW3083">
            <v>13.549239920687375</v>
          </cell>
          <cell r="CX3083">
            <v>0.11015642211940956</v>
          </cell>
          <cell r="CY3083">
            <v>4.4393038114122056</v>
          </cell>
          <cell r="CZ3083">
            <v>8.2837629433795996</v>
          </cell>
          <cell r="DA3083">
            <v>2.2692222956598371</v>
          </cell>
          <cell r="DB3083">
            <v>0.78211059704780783</v>
          </cell>
          <cell r="DC3083">
            <v>0.3194536241462877</v>
          </cell>
          <cell r="DD3083">
            <v>0</v>
          </cell>
          <cell r="DE3083">
            <v>0.24678505817513779</v>
          </cell>
          <cell r="DF3083">
            <v>0.65762117991554869</v>
          </cell>
          <cell r="DH3083">
            <v>0.15129151291512916</v>
          </cell>
          <cell r="DO3083">
            <v>4.0000000000000001E-3</v>
          </cell>
          <cell r="DP3083">
            <v>1.9E-2</v>
          </cell>
          <cell r="DR3083">
            <v>0.1</v>
          </cell>
          <cell r="DU3083">
            <v>9.6000000000000002E-2</v>
          </cell>
          <cell r="DY3083">
            <v>0.21</v>
          </cell>
          <cell r="EA3083">
            <v>0.37</v>
          </cell>
          <cell r="EF3083">
            <v>0.72</v>
          </cell>
          <cell r="ER3083">
            <v>4.82</v>
          </cell>
          <cell r="ES3083">
            <v>1.42</v>
          </cell>
        </row>
        <row r="3084">
          <cell r="D3084" t="str">
            <v>h2</v>
          </cell>
          <cell r="E3084" t="str">
            <v>Hauri et al 1994 Chem Geol</v>
          </cell>
          <cell r="F3084" t="str">
            <v>79-35g HAB</v>
          </cell>
          <cell r="J3084">
            <v>1430</v>
          </cell>
          <cell r="K3084">
            <v>1703</v>
          </cell>
          <cell r="L3084">
            <v>5.8719906048150321</v>
          </cell>
          <cell r="M3084">
            <v>2.5</v>
          </cell>
          <cell r="O3084">
            <v>0.22159957399999999</v>
          </cell>
          <cell r="P3084">
            <v>0.81168864900000004</v>
          </cell>
          <cell r="Q3084">
            <v>0.159561809</v>
          </cell>
          <cell r="R3084">
            <v>45.432231129999998</v>
          </cell>
          <cell r="T3084">
            <v>48.84</v>
          </cell>
          <cell r="U3084">
            <v>13.23</v>
          </cell>
          <cell r="V3084">
            <v>0.479172457</v>
          </cell>
          <cell r="W3084">
            <v>4.5592239609999998</v>
          </cell>
          <cell r="X3084">
            <v>4.99</v>
          </cell>
          <cell r="Y3084">
            <v>0.37</v>
          </cell>
          <cell r="Z3084">
            <v>0.05</v>
          </cell>
          <cell r="AB3084">
            <v>12.07</v>
          </cell>
          <cell r="AC3084">
            <v>0.12</v>
          </cell>
          <cell r="AD3084">
            <v>17.22</v>
          </cell>
          <cell r="AF3084">
            <v>2.2599999999999998</v>
          </cell>
          <cell r="AJ3084">
            <v>99.198396418000016</v>
          </cell>
          <cell r="AK3084">
            <v>1.7784004259999999</v>
          </cell>
          <cell r="AL3084">
            <v>0.56793850400000001</v>
          </cell>
          <cell r="AM3084">
            <v>0.22159957399999999</v>
          </cell>
          <cell r="AN3084">
            <v>0.34633892999999999</v>
          </cell>
          <cell r="AO3084">
            <v>1.3118400000000001E-2</v>
          </cell>
          <cell r="AP3084">
            <v>0.13884180700000001</v>
          </cell>
          <cell r="AQ3084">
            <v>0.15196020700000001</v>
          </cell>
          <cell r="AR3084">
            <v>1.013237E-2</v>
          </cell>
          <cell r="AS3084">
            <v>1.439313E-3</v>
          </cell>
          <cell r="AT3084">
            <v>0.65500233600000002</v>
          </cell>
          <cell r="AU3084">
            <v>3.7012310000000001E-3</v>
          </cell>
          <cell r="AV3084">
            <v>0.67186380400000001</v>
          </cell>
          <cell r="AW3084">
            <v>0.159561809</v>
          </cell>
          <cell r="AX3084">
            <v>0</v>
          </cell>
          <cell r="AY3084">
            <v>45.432231129999998</v>
          </cell>
          <cell r="AZ3084">
            <v>44.292038589999997</v>
          </cell>
          <cell r="BA3084">
            <v>9.3886484360000004</v>
          </cell>
          <cell r="BB3084">
            <v>48.138266539999996</v>
          </cell>
          <cell r="BC3084">
            <v>40.56346345</v>
          </cell>
          <cell r="BD3084">
            <v>11.29827001</v>
          </cell>
          <cell r="BE3084">
            <v>0.81168864900000004</v>
          </cell>
          <cell r="BH3084" t="str">
            <v>low</v>
          </cell>
          <cell r="BO3084">
            <v>5.6</v>
          </cell>
          <cell r="BP3084">
            <v>48.26</v>
          </cell>
          <cell r="BQ3084">
            <v>0.8</v>
          </cell>
          <cell r="BR3084">
            <v>17.329999999999998</v>
          </cell>
          <cell r="BS3084">
            <v>8.43</v>
          </cell>
          <cell r="BT3084">
            <v>0.2</v>
          </cell>
          <cell r="BU3084">
            <v>6.54</v>
          </cell>
          <cell r="BV3084">
            <v>9.76</v>
          </cell>
          <cell r="BW3084">
            <v>2.85</v>
          </cell>
          <cell r="BX3084">
            <v>0.17</v>
          </cell>
          <cell r="BY3084">
            <v>0.18</v>
          </cell>
          <cell r="CA3084">
            <v>0.06</v>
          </cell>
          <cell r="CR3084">
            <v>94.58</v>
          </cell>
          <cell r="CT3084">
            <v>51.025586804821316</v>
          </cell>
          <cell r="CU3084">
            <v>0.84584478748149716</v>
          </cell>
          <cell r="CV3084">
            <v>18.323112708817931</v>
          </cell>
          <cell r="CW3084">
            <v>8.9130894480862768</v>
          </cell>
          <cell r="CX3084">
            <v>0.21146119687037429</v>
          </cell>
          <cell r="CY3084">
            <v>6.9147811376612394</v>
          </cell>
          <cell r="CZ3084">
            <v>10.319306407274265</v>
          </cell>
          <cell r="DA3084">
            <v>3.0133220554028335</v>
          </cell>
          <cell r="DB3084">
            <v>0.17974201733981815</v>
          </cell>
          <cell r="DC3084">
            <v>0.19031507718333687</v>
          </cell>
          <cell r="DD3084">
            <v>6.3438359061112296E-2</v>
          </cell>
          <cell r="DE3084">
            <v>0.43687374749498997</v>
          </cell>
          <cell r="DF3084">
            <v>0.62260140146393395</v>
          </cell>
          <cell r="DH3084">
            <v>0.79298245614035079</v>
          </cell>
          <cell r="DJ3084">
            <v>6.7000000000000002E-3</v>
          </cell>
          <cell r="DL3084">
            <v>5.7999999999999996E-3</v>
          </cell>
          <cell r="DM3084">
            <v>1.4E-2</v>
          </cell>
          <cell r="DN3084">
            <v>1.2699999999999999E-2</v>
          </cell>
          <cell r="DO3084">
            <v>8.0999999999999996E-3</v>
          </cell>
          <cell r="DQ3084">
            <v>5.1499999999999997E-2</v>
          </cell>
          <cell r="DR3084">
            <v>0.108</v>
          </cell>
          <cell r="DT3084">
            <v>1.0200000000000001E-2</v>
          </cell>
          <cell r="DU3084">
            <v>0.157</v>
          </cell>
          <cell r="DW3084">
            <v>0.27700000000000002</v>
          </cell>
          <cell r="DX3084">
            <v>0.46200000000000002</v>
          </cell>
          <cell r="DY3084">
            <v>0.19500000000000001</v>
          </cell>
          <cell r="DZ3084">
            <v>0.223</v>
          </cell>
          <cell r="EA3084">
            <v>0.45100000000000001</v>
          </cell>
          <cell r="EB3084">
            <v>0.45800000000000002</v>
          </cell>
          <cell r="EE3084">
            <v>0.71099999999999997</v>
          </cell>
          <cell r="EH3084">
            <v>0.66</v>
          </cell>
          <cell r="EJ3084">
            <v>0.63300000000000001</v>
          </cell>
          <cell r="EK3084">
            <v>0.623</v>
          </cell>
          <cell r="EM3084">
            <v>1.66</v>
          </cell>
          <cell r="ER3084">
            <v>1.81</v>
          </cell>
          <cell r="ES3084">
            <v>0.80800000000000005</v>
          </cell>
        </row>
        <row r="3085">
          <cell r="D3085" t="str">
            <v>h2</v>
          </cell>
          <cell r="E3085" t="str">
            <v>Hauri et al 1994 Chem Geol</v>
          </cell>
          <cell r="F3085" t="str">
            <v>79-35-2</v>
          </cell>
          <cell r="J3085">
            <v>1405</v>
          </cell>
          <cell r="K3085">
            <v>1678</v>
          </cell>
          <cell r="L3085">
            <v>5.9594755661501786</v>
          </cell>
          <cell r="M3085">
            <v>1.7</v>
          </cell>
          <cell r="O3085">
            <v>0.25439176400000002</v>
          </cell>
          <cell r="P3085">
            <v>0.85590736899999997</v>
          </cell>
          <cell r="Q3085">
            <v>0.12838316699999999</v>
          </cell>
          <cell r="R3085">
            <v>32.930471400000002</v>
          </cell>
          <cell r="T3085">
            <v>49.3</v>
          </cell>
          <cell r="U3085">
            <v>9.16</v>
          </cell>
          <cell r="V3085">
            <v>6.2736373749999998</v>
          </cell>
          <cell r="W3085">
            <v>0</v>
          </cell>
          <cell r="X3085">
            <v>5.64</v>
          </cell>
          <cell r="Y3085">
            <v>0.33</v>
          </cell>
          <cell r="Z3085">
            <v>0.11</v>
          </cell>
          <cell r="AB3085">
            <v>18.8</v>
          </cell>
          <cell r="AC3085">
            <v>0.12</v>
          </cell>
          <cell r="AD3085">
            <v>15</v>
          </cell>
          <cell r="AF3085">
            <v>1.87</v>
          </cell>
          <cell r="AJ3085">
            <v>100.963637375</v>
          </cell>
          <cell r="AK3085">
            <v>1.745608236</v>
          </cell>
          <cell r="AL3085">
            <v>0.38236920400000002</v>
          </cell>
          <cell r="AM3085">
            <v>0.25439176400000002</v>
          </cell>
          <cell r="AN3085">
            <v>0.12797744</v>
          </cell>
          <cell r="AO3085">
            <v>0.16701458499999999</v>
          </cell>
          <cell r="AP3085">
            <v>0</v>
          </cell>
          <cell r="AQ3085">
            <v>0.16701458499999999</v>
          </cell>
          <cell r="AR3085">
            <v>8.7875790000000002E-3</v>
          </cell>
          <cell r="AS3085">
            <v>3.0791019999999998E-3</v>
          </cell>
          <cell r="AT3085">
            <v>0.99206332100000005</v>
          </cell>
          <cell r="AU3085">
            <v>3.5990850000000001E-3</v>
          </cell>
          <cell r="AV3085">
            <v>0.56909572200000003</v>
          </cell>
          <cell r="AW3085">
            <v>0.12838316699999999</v>
          </cell>
          <cell r="AX3085">
            <v>0</v>
          </cell>
          <cell r="AY3085">
            <v>32.930471400000002</v>
          </cell>
          <cell r="AZ3085">
            <v>57.405303770000003</v>
          </cell>
          <cell r="BA3085">
            <v>0</v>
          </cell>
          <cell r="BB3085">
            <v>39.892519980000003</v>
          </cell>
          <cell r="BC3085">
            <v>60.107480019999997</v>
          </cell>
          <cell r="BD3085">
            <v>0</v>
          </cell>
          <cell r="BE3085">
            <v>0.85590736899999997</v>
          </cell>
          <cell r="BO3085">
            <v>0.87</v>
          </cell>
          <cell r="BP3085">
            <v>48.4</v>
          </cell>
          <cell r="BQ3085">
            <v>0.69</v>
          </cell>
          <cell r="BR3085">
            <v>18.11</v>
          </cell>
          <cell r="BS3085">
            <v>9.1199999999999992</v>
          </cell>
          <cell r="BT3085">
            <v>0.18</v>
          </cell>
          <cell r="BU3085">
            <v>8.69</v>
          </cell>
          <cell r="BV3085">
            <v>10.77</v>
          </cell>
          <cell r="BW3085">
            <v>2.88</v>
          </cell>
          <cell r="BX3085">
            <v>0.15</v>
          </cell>
          <cell r="BY3085">
            <v>0.11</v>
          </cell>
          <cell r="CA3085">
            <v>0.03</v>
          </cell>
          <cell r="CR3085">
            <v>99.13</v>
          </cell>
          <cell r="CT3085">
            <v>48.824775547261176</v>
          </cell>
          <cell r="CU3085">
            <v>0.69605568445475641</v>
          </cell>
          <cell r="CV3085">
            <v>18.268939776051649</v>
          </cell>
          <cell r="CW3085">
            <v>9.2000403510541702</v>
          </cell>
          <cell r="CX3085">
            <v>0.18157974377080602</v>
          </cell>
          <cell r="CY3085">
            <v>8.7662665187128024</v>
          </cell>
          <cell r="CZ3085">
            <v>10.864521335619893</v>
          </cell>
          <cell r="DA3085">
            <v>2.9052759003328963</v>
          </cell>
          <cell r="DB3085">
            <v>0.15131645314233835</v>
          </cell>
          <cell r="DC3085">
            <v>0.11096539897104812</v>
          </cell>
          <cell r="DD3085">
            <v>3.0263290628467669E-2</v>
          </cell>
          <cell r="DE3085">
            <v>0.48792813026389675</v>
          </cell>
          <cell r="DF3085">
            <v>0.73316385533447748</v>
          </cell>
          <cell r="DH3085">
            <v>0.64930555555555558</v>
          </cell>
          <cell r="DJ3085">
            <v>8.0999999999999996E-3</v>
          </cell>
          <cell r="DL3085">
            <v>5.9999999999999995E-4</v>
          </cell>
          <cell r="DM3085">
            <v>1.2E-2</v>
          </cell>
          <cell r="DN3085">
            <v>1.03E-2</v>
          </cell>
          <cell r="DO3085">
            <v>9.2999999999999992E-3</v>
          </cell>
          <cell r="DQ3085">
            <v>5.1200000000000002E-2</v>
          </cell>
          <cell r="DR3085">
            <v>8.8999999999999996E-2</v>
          </cell>
          <cell r="DT3085">
            <v>8.6999999999999994E-3</v>
          </cell>
          <cell r="DU3085">
            <v>0.124</v>
          </cell>
          <cell r="DW3085">
            <v>0.13600000000000001</v>
          </cell>
          <cell r="DX3085">
            <v>0.33100000000000002</v>
          </cell>
          <cell r="DY3085">
            <v>0.16400000000000001</v>
          </cell>
          <cell r="DZ3085">
            <v>0.28799999999999998</v>
          </cell>
          <cell r="EA3085">
            <v>0.35799999999999998</v>
          </cell>
          <cell r="EB3085">
            <v>0.373</v>
          </cell>
          <cell r="EE3085">
            <v>0.41199999999999998</v>
          </cell>
          <cell r="EH3085">
            <v>0.41</v>
          </cell>
          <cell r="EJ3085">
            <v>0.41299999999999998</v>
          </cell>
          <cell r="EK3085">
            <v>0.42499999999999999</v>
          </cell>
          <cell r="EM3085">
            <v>2.75</v>
          </cell>
          <cell r="ER3085">
            <v>2.0099999999999998</v>
          </cell>
          <cell r="ES3085">
            <v>1.66</v>
          </cell>
        </row>
        <row r="3086">
          <cell r="D3086" t="str">
            <v>h1</v>
          </cell>
          <cell r="E3086" t="str">
            <v>Hack et al 1994</v>
          </cell>
          <cell r="F3086" t="str">
            <v>525-46</v>
          </cell>
          <cell r="G3086">
            <v>1</v>
          </cell>
          <cell r="J3086">
            <v>1250</v>
          </cell>
          <cell r="K3086">
            <v>1523</v>
          </cell>
          <cell r="L3086">
            <v>6.5659881812212735</v>
          </cell>
          <cell r="M3086">
            <v>1</v>
          </cell>
          <cell r="O3086">
            <v>0.16736820230946137</v>
          </cell>
          <cell r="P3086">
            <v>0.84776360315460086</v>
          </cell>
          <cell r="Q3086">
            <v>3.3841728158628077E-2</v>
          </cell>
          <cell r="R3086">
            <v>30.593079395056023</v>
          </cell>
          <cell r="T3086">
            <v>50.4</v>
          </cell>
          <cell r="U3086">
            <v>8.0500000000000007</v>
          </cell>
          <cell r="V3086">
            <v>0</v>
          </cell>
          <cell r="W3086">
            <v>6.08</v>
          </cell>
          <cell r="X3086">
            <v>6.08</v>
          </cell>
          <cell r="Y3086">
            <v>0.66</v>
          </cell>
          <cell r="Z3086">
            <v>0.18</v>
          </cell>
          <cell r="AB3086">
            <v>19</v>
          </cell>
          <cell r="AC3086">
            <v>0.18</v>
          </cell>
          <cell r="AD3086">
            <v>13.74</v>
          </cell>
          <cell r="AF3086">
            <v>0.48</v>
          </cell>
          <cell r="AG3086">
            <v>0.02</v>
          </cell>
          <cell r="AJ3086">
            <v>99.509</v>
          </cell>
          <cell r="AK3086">
            <v>1.8326317976905386</v>
          </cell>
          <cell r="AL3086">
            <v>0.3450866289312563</v>
          </cell>
          <cell r="AM3086">
            <v>0.16736820230946137</v>
          </cell>
          <cell r="AN3086">
            <v>0.17771842662179493</v>
          </cell>
          <cell r="AO3086">
            <v>0</v>
          </cell>
          <cell r="AP3086">
            <v>0.18489437207067327</v>
          </cell>
          <cell r="AQ3086">
            <v>0.18489437207067327</v>
          </cell>
          <cell r="AR3086">
            <v>1.8048621669281083E-2</v>
          </cell>
          <cell r="AS3086">
            <v>5.1742648863506904E-3</v>
          </cell>
          <cell r="AT3086">
            <v>1.0296270952131288</v>
          </cell>
          <cell r="AU3086">
            <v>5.5440636314000001E-3</v>
          </cell>
          <cell r="AV3086">
            <v>0.53533496878647868</v>
          </cell>
          <cell r="AW3086">
            <v>3.3841728158628077E-2</v>
          </cell>
          <cell r="AX3086">
            <v>9.2780343008142495E-4</v>
          </cell>
          <cell r="AY3086">
            <v>30.593079395056023</v>
          </cell>
          <cell r="AZ3086">
            <v>58.840661095912623</v>
          </cell>
          <cell r="BA3086">
            <v>10.566259509031358</v>
          </cell>
          <cell r="BB3086">
            <v>32.73673051886378</v>
          </cell>
          <cell r="BC3086">
            <v>54.421766029787854</v>
          </cell>
          <cell r="BD3086">
            <v>12.841503451348377</v>
          </cell>
          <cell r="BE3086">
            <v>0.84776360315460086</v>
          </cell>
          <cell r="BP3086">
            <v>48.6</v>
          </cell>
          <cell r="BQ3086">
            <v>1.17</v>
          </cell>
          <cell r="BR3086">
            <v>17.420000000000002</v>
          </cell>
          <cell r="BS3086">
            <v>9.0399999999999991</v>
          </cell>
          <cell r="BT3086">
            <v>0.16</v>
          </cell>
          <cell r="BU3086">
            <v>7.56</v>
          </cell>
          <cell r="BV3086">
            <v>9.0299999999999994</v>
          </cell>
          <cell r="BW3086">
            <v>2.75</v>
          </cell>
          <cell r="BX3086">
            <v>0.28000000000000003</v>
          </cell>
          <cell r="BY3086">
            <v>0.13</v>
          </cell>
          <cell r="CD3086">
            <v>2.234</v>
          </cell>
          <cell r="CF3086">
            <v>1.101</v>
          </cell>
          <cell r="CR3086">
            <v>99.474999999999994</v>
          </cell>
          <cell r="CT3086">
            <v>48.856496607187736</v>
          </cell>
          <cell r="CU3086">
            <v>1.1761749183211863</v>
          </cell>
          <cell r="CV3086">
            <v>17.511937672782111</v>
          </cell>
          <cell r="CW3086">
            <v>9.087710480020105</v>
          </cell>
          <cell r="CX3086">
            <v>0.16084443327469214</v>
          </cell>
          <cell r="CY3086">
            <v>7.5998994722292039</v>
          </cell>
          <cell r="CZ3086">
            <v>9.0776577029404368</v>
          </cell>
          <cell r="DA3086">
            <v>2.7645136969087711</v>
          </cell>
          <cell r="DB3086">
            <v>0.28147775823071131</v>
          </cell>
          <cell r="DC3086">
            <v>0.13068610203568737</v>
          </cell>
          <cell r="DD3086">
            <v>0</v>
          </cell>
          <cell r="DE3086">
            <v>0.45542168674698796</v>
          </cell>
          <cell r="DF3086">
            <v>0.66514184977984958</v>
          </cell>
          <cell r="DH3086">
            <v>0.17454545454545453</v>
          </cell>
          <cell r="DQ3086">
            <v>7.2963294538943596E-2</v>
          </cell>
          <cell r="EA3086">
            <v>0.56410256410256421</v>
          </cell>
          <cell r="EC3086">
            <v>0.50499545867393281</v>
          </cell>
        </row>
        <row r="3087">
          <cell r="D3087" t="str">
            <v>h1</v>
          </cell>
          <cell r="E3087" t="str">
            <v>Hack et al 1994</v>
          </cell>
          <cell r="F3087" t="str">
            <v>525-46</v>
          </cell>
          <cell r="G3087">
            <v>2</v>
          </cell>
          <cell r="J3087">
            <v>1250</v>
          </cell>
          <cell r="K3087">
            <v>1523</v>
          </cell>
          <cell r="L3087">
            <v>6.5659881812212735</v>
          </cell>
          <cell r="M3087">
            <v>1</v>
          </cell>
          <cell r="O3087">
            <v>0.17810558588794279</v>
          </cell>
          <cell r="P3087">
            <v>0.85244647847254129</v>
          </cell>
          <cell r="Q3087">
            <v>2.9854594120039983E-2</v>
          </cell>
          <cell r="R3087">
            <v>28.504731168927041</v>
          </cell>
          <cell r="T3087">
            <v>50.88</v>
          </cell>
          <cell r="U3087">
            <v>8.02</v>
          </cell>
          <cell r="V3087">
            <v>0</v>
          </cell>
          <cell r="W3087">
            <v>6.24</v>
          </cell>
          <cell r="X3087">
            <v>6.24</v>
          </cell>
          <cell r="Y3087">
            <v>0.68</v>
          </cell>
          <cell r="Z3087">
            <v>0.2</v>
          </cell>
          <cell r="AB3087">
            <v>20.23</v>
          </cell>
          <cell r="AC3087">
            <v>0.2</v>
          </cell>
          <cell r="AD3087">
            <v>13.16</v>
          </cell>
          <cell r="AF3087">
            <v>0.43</v>
          </cell>
          <cell r="AG3087">
            <v>0.01</v>
          </cell>
          <cell r="AJ3087">
            <v>100.69600000000003</v>
          </cell>
          <cell r="AK3087">
            <v>1.8218944141120572</v>
          </cell>
          <cell r="AL3087">
            <v>0.33856186655719767</v>
          </cell>
          <cell r="AM3087">
            <v>0.17810558588794279</v>
          </cell>
          <cell r="AN3087">
            <v>0.16045628066925488</v>
          </cell>
          <cell r="AO3087">
            <v>0</v>
          </cell>
          <cell r="AP3087">
            <v>0.18686851006051863</v>
          </cell>
          <cell r="AQ3087">
            <v>0.18686851006051863</v>
          </cell>
          <cell r="AR3087">
            <v>1.8312196464604833E-2</v>
          </cell>
          <cell r="AS3087">
            <v>5.6615789622183072E-3</v>
          </cell>
          <cell r="AT3087">
            <v>1.0795771032062824</v>
          </cell>
          <cell r="AU3087">
            <v>6.0662054823542935E-3</v>
          </cell>
          <cell r="AV3087">
            <v>0.50492420458663434</v>
          </cell>
          <cell r="AW3087">
            <v>2.9854594120039983E-2</v>
          </cell>
          <cell r="AX3087">
            <v>4.5683292666477021E-4</v>
          </cell>
          <cell r="AY3087">
            <v>28.504731168927041</v>
          </cell>
          <cell r="AZ3087">
            <v>60.945890142495784</v>
          </cell>
          <cell r="BA3087">
            <v>10.549378688577175</v>
          </cell>
          <cell r="BB3087">
            <v>30.596309098912016</v>
          </cell>
          <cell r="BC3087">
            <v>56.543084021489143</v>
          </cell>
          <cell r="BD3087">
            <v>12.860606879598841</v>
          </cell>
          <cell r="BE3087">
            <v>0.85244647847254129</v>
          </cell>
          <cell r="BP3087">
            <v>48.27</v>
          </cell>
          <cell r="BQ3087">
            <v>1.24</v>
          </cell>
          <cell r="BR3087">
            <v>17.399999999999999</v>
          </cell>
          <cell r="BS3087">
            <v>9.3800000000000008</v>
          </cell>
          <cell r="BT3087">
            <v>0.19</v>
          </cell>
          <cell r="BU3087">
            <v>7.67</v>
          </cell>
          <cell r="BV3087">
            <v>8.91</v>
          </cell>
          <cell r="BW3087">
            <v>2.77</v>
          </cell>
          <cell r="BX3087">
            <v>0.28000000000000003</v>
          </cell>
          <cell r="BY3087">
            <v>0.13</v>
          </cell>
          <cell r="CD3087">
            <v>2.4590000000000001</v>
          </cell>
          <cell r="CF3087">
            <v>1.1659999999999999</v>
          </cell>
          <cell r="CR3087">
            <v>99.864999999999995</v>
          </cell>
          <cell r="CT3087">
            <v>48.335252590997847</v>
          </cell>
          <cell r="CU3087">
            <v>1.2416762629549893</v>
          </cell>
          <cell r="CV3087">
            <v>17.423521754368394</v>
          </cell>
          <cell r="CW3087">
            <v>9.3926801181595163</v>
          </cell>
          <cell r="CX3087">
            <v>0.1902568467431032</v>
          </cell>
          <cell r="CY3087">
            <v>7.6803684974715871</v>
          </cell>
          <cell r="CZ3087">
            <v>8.9220447604265765</v>
          </cell>
          <cell r="DA3087">
            <v>2.773744555149452</v>
          </cell>
          <cell r="DB3087">
            <v>0.28037851098983635</v>
          </cell>
          <cell r="DC3087">
            <v>0.13017573724528114</v>
          </cell>
          <cell r="DD3087">
            <v>0</v>
          </cell>
          <cell r="DE3087">
            <v>0.44985337243401763</v>
          </cell>
          <cell r="DF3087">
            <v>0.68253612580139111</v>
          </cell>
          <cell r="DH3087">
            <v>0.15523465703971118</v>
          </cell>
          <cell r="DQ3087">
            <v>4.6766978446522979E-2</v>
          </cell>
          <cell r="EA3087">
            <v>0.54838709677419362</v>
          </cell>
          <cell r="EC3087">
            <v>0.45540308747855923</v>
          </cell>
        </row>
        <row r="3088">
          <cell r="D3088" t="str">
            <v>h1</v>
          </cell>
          <cell r="E3088" t="str">
            <v>Hack et al 1994</v>
          </cell>
          <cell r="F3088" t="str">
            <v>525-46</v>
          </cell>
          <cell r="G3088">
            <v>3</v>
          </cell>
          <cell r="J3088">
            <v>1250</v>
          </cell>
          <cell r="K3088">
            <v>1523</v>
          </cell>
          <cell r="L3088">
            <v>6.5659881812212735</v>
          </cell>
          <cell r="M3088">
            <v>1</v>
          </cell>
          <cell r="O3088">
            <v>0.19233251583270783</v>
          </cell>
          <cell r="P3088">
            <v>0.82853531682336989</v>
          </cell>
          <cell r="Q3088">
            <v>4.6903583826736074E-2</v>
          </cell>
          <cell r="R3088">
            <v>30.786863274598257</v>
          </cell>
          <cell r="T3088">
            <v>49.32</v>
          </cell>
          <cell r="U3088">
            <v>9.56</v>
          </cell>
          <cell r="V3088">
            <v>0</v>
          </cell>
          <cell r="W3088">
            <v>6.45</v>
          </cell>
          <cell r="X3088">
            <v>6.45</v>
          </cell>
          <cell r="Y3088">
            <v>0.71</v>
          </cell>
          <cell r="Z3088">
            <v>0.15</v>
          </cell>
          <cell r="AB3088">
            <v>17.489999999999998</v>
          </cell>
          <cell r="AC3088">
            <v>0.18</v>
          </cell>
          <cell r="AD3088">
            <v>13.06</v>
          </cell>
          <cell r="AF3088">
            <v>0.66</v>
          </cell>
          <cell r="AG3088">
            <v>0.03</v>
          </cell>
          <cell r="AJ3088">
            <v>100.015</v>
          </cell>
          <cell r="AK3088">
            <v>1.8076674841672922</v>
          </cell>
          <cell r="AL3088">
            <v>0.41308644177320741</v>
          </cell>
          <cell r="AM3088">
            <v>0.19233251583270783</v>
          </cell>
          <cell r="AN3088">
            <v>0.22075392594049958</v>
          </cell>
          <cell r="AO3088">
            <v>0</v>
          </cell>
          <cell r="AP3088">
            <v>0.19771090514992803</v>
          </cell>
          <cell r="AQ3088">
            <v>0.19771090514992803</v>
          </cell>
          <cell r="AR3088">
            <v>1.9570830320586492E-2</v>
          </cell>
          <cell r="AS3088">
            <v>4.3462850772457498E-3</v>
          </cell>
          <cell r="AT3088">
            <v>0.9553598117291916</v>
          </cell>
          <cell r="AU3088">
            <v>5.5882908720854153E-3</v>
          </cell>
          <cell r="AV3088">
            <v>0.51290018320282105</v>
          </cell>
          <cell r="AW3088">
            <v>4.6903583826736074E-2</v>
          </cell>
          <cell r="AX3088">
            <v>1.4028073406430976E-3</v>
          </cell>
          <cell r="AY3088">
            <v>30.786863274598257</v>
          </cell>
          <cell r="AZ3088">
            <v>57.345528165119951</v>
          </cell>
          <cell r="BA3088">
            <v>11.867608560281793</v>
          </cell>
          <cell r="BB3088">
            <v>32.810853570111448</v>
          </cell>
          <cell r="BC3088">
            <v>52.824405785024538</v>
          </cell>
          <cell r="BD3088">
            <v>14.36474064486401</v>
          </cell>
          <cell r="BE3088">
            <v>0.82853531682336989</v>
          </cell>
          <cell r="BP3088">
            <v>49.5</v>
          </cell>
          <cell r="BQ3088">
            <v>1</v>
          </cell>
          <cell r="BR3088">
            <v>17.579999999999998</v>
          </cell>
          <cell r="BS3088">
            <v>8.3800000000000008</v>
          </cell>
          <cell r="BT3088">
            <v>0.16</v>
          </cell>
          <cell r="BU3088">
            <v>7.69</v>
          </cell>
          <cell r="BV3088">
            <v>9.25</v>
          </cell>
          <cell r="BW3088">
            <v>2.88</v>
          </cell>
          <cell r="BX3088">
            <v>0.28999999999999998</v>
          </cell>
          <cell r="BY3088">
            <v>0.04</v>
          </cell>
          <cell r="CE3088">
            <v>1.234</v>
          </cell>
          <cell r="CG3088">
            <v>1.238</v>
          </cell>
          <cell r="CH3088">
            <v>1.0980000000000001</v>
          </cell>
          <cell r="CR3088">
            <v>100.34</v>
          </cell>
          <cell r="CT3088">
            <v>49.332270281044444</v>
          </cell>
          <cell r="CU3088">
            <v>0.9966115208291807</v>
          </cell>
          <cell r="CV3088">
            <v>17.520430536176995</v>
          </cell>
          <cell r="CW3088">
            <v>8.3516045445485361</v>
          </cell>
          <cell r="CX3088">
            <v>0.15945784333266891</v>
          </cell>
          <cell r="CY3088">
            <v>7.6639425951764002</v>
          </cell>
          <cell r="CZ3088">
            <v>9.2186565676699228</v>
          </cell>
          <cell r="DA3088">
            <v>2.8702411799880405</v>
          </cell>
          <cell r="DB3088">
            <v>0.28901734104046239</v>
          </cell>
          <cell r="DC3088">
            <v>3.9864460833167227E-2</v>
          </cell>
          <cell r="DD3088">
            <v>0</v>
          </cell>
          <cell r="DE3088">
            <v>0.4785314250155569</v>
          </cell>
          <cell r="DF3088">
            <v>0.64479124885130923</v>
          </cell>
          <cell r="DH3088">
            <v>0.22916666666666669</v>
          </cell>
          <cell r="DX3088">
            <v>0.45623987034035651</v>
          </cell>
          <cell r="EA3088">
            <v>0.71</v>
          </cell>
          <cell r="EF3088">
            <v>0.76252019386106618</v>
          </cell>
          <cell r="EK3088">
            <v>0.81785063752276865</v>
          </cell>
        </row>
        <row r="3089">
          <cell r="D3089" t="str">
            <v>h1</v>
          </cell>
          <cell r="E3089" t="str">
            <v>Hack et al 1994</v>
          </cell>
          <cell r="F3089" t="str">
            <v>525-46</v>
          </cell>
          <cell r="G3089">
            <v>4</v>
          </cell>
          <cell r="J3089">
            <v>1250</v>
          </cell>
          <cell r="K3089">
            <v>1523</v>
          </cell>
          <cell r="L3089">
            <v>6.5659881812212735</v>
          </cell>
          <cell r="M3089">
            <v>1</v>
          </cell>
          <cell r="O3089">
            <v>0.20225910220076448</v>
          </cell>
          <cell r="P3089">
            <v>0.82653101159013631</v>
          </cell>
          <cell r="Q3089">
            <v>4.8074082536310639E-2</v>
          </cell>
          <cell r="R3089">
            <v>30.212768033871306</v>
          </cell>
          <cell r="T3089">
            <v>48.58</v>
          </cell>
          <cell r="U3089">
            <v>9.52</v>
          </cell>
          <cell r="V3089">
            <v>0</v>
          </cell>
          <cell r="W3089">
            <v>6.53</v>
          </cell>
          <cell r="X3089">
            <v>6.53</v>
          </cell>
          <cell r="Y3089">
            <v>0.73</v>
          </cell>
          <cell r="Z3089">
            <v>0.15</v>
          </cell>
          <cell r="AB3089">
            <v>17.46</v>
          </cell>
          <cell r="AC3089">
            <v>0.18</v>
          </cell>
          <cell r="AD3089">
            <v>12.72</v>
          </cell>
          <cell r="AF3089">
            <v>0.67</v>
          </cell>
          <cell r="AG3089">
            <v>0.03</v>
          </cell>
          <cell r="AJ3089">
            <v>99.106000000000009</v>
          </cell>
          <cell r="AK3089">
            <v>1.7977408977992355</v>
          </cell>
          <cell r="AL3089">
            <v>0.41533076965743043</v>
          </cell>
          <cell r="AM3089">
            <v>0.20225910220076448</v>
          </cell>
          <cell r="AN3089">
            <v>0.21307166745666595</v>
          </cell>
          <cell r="AO3089">
            <v>0</v>
          </cell>
          <cell r="AP3089">
            <v>0.20209622480488382</v>
          </cell>
          <cell r="AQ3089">
            <v>0.20209622480488382</v>
          </cell>
          <cell r="AR3089">
            <v>2.0316452301840846E-2</v>
          </cell>
          <cell r="AS3089">
            <v>4.3882596709078027E-3</v>
          </cell>
          <cell r="AT3089">
            <v>0.96293175314919965</v>
          </cell>
          <cell r="AU3089">
            <v>5.6422602354502761E-3</v>
          </cell>
          <cell r="AV3089">
            <v>0.50437191817524152</v>
          </cell>
          <cell r="AW3089">
            <v>4.8074082536310639E-2</v>
          </cell>
          <cell r="AX3089">
            <v>1.4163550640581832E-3</v>
          </cell>
          <cell r="AY3089">
            <v>30.212768033871306</v>
          </cell>
          <cell r="AZ3089">
            <v>57.681311433039845</v>
          </cell>
          <cell r="BA3089">
            <v>12.105920533088845</v>
          </cell>
          <cell r="BB3089">
            <v>32.203547429643365</v>
          </cell>
          <cell r="BC3089">
            <v>53.141193250931586</v>
          </cell>
          <cell r="BD3089">
            <v>14.655259319425044</v>
          </cell>
          <cell r="BE3089">
            <v>0.82653101159013631</v>
          </cell>
          <cell r="BP3089">
            <v>49.45</v>
          </cell>
          <cell r="BQ3089">
            <v>0.98</v>
          </cell>
          <cell r="BR3089">
            <v>17.11</v>
          </cell>
          <cell r="BS3089">
            <v>8.44</v>
          </cell>
          <cell r="BT3089">
            <v>0.13</v>
          </cell>
          <cell r="BU3089">
            <v>7.91</v>
          </cell>
          <cell r="BV3089">
            <v>9.4700000000000006</v>
          </cell>
          <cell r="BW3089">
            <v>2.79</v>
          </cell>
          <cell r="BX3089">
            <v>0.28999999999999998</v>
          </cell>
          <cell r="BY3089">
            <v>0.01</v>
          </cell>
          <cell r="CE3089">
            <v>1.1659999999999999</v>
          </cell>
          <cell r="CG3089">
            <v>1.1839999999999999</v>
          </cell>
          <cell r="CH3089">
            <v>1.0629999999999999</v>
          </cell>
          <cell r="CR3089">
            <v>99.992999999999995</v>
          </cell>
          <cell r="CT3089">
            <v>49.453461742321963</v>
          </cell>
          <cell r="CU3089">
            <v>0.98006860480233626</v>
          </cell>
          <cell r="CV3089">
            <v>17.111197783844869</v>
          </cell>
          <cell r="CW3089">
            <v>8.4405908413588957</v>
          </cell>
          <cell r="CX3089">
            <v>0.1300091006370446</v>
          </cell>
          <cell r="CY3089">
            <v>7.9105537387617133</v>
          </cell>
          <cell r="CZ3089">
            <v>9.4706629464062502</v>
          </cell>
          <cell r="DA3089">
            <v>2.7901953136719571</v>
          </cell>
          <cell r="DB3089">
            <v>0.29002030142109947</v>
          </cell>
          <cell r="DC3089">
            <v>1.0000700049003431E-2</v>
          </cell>
          <cell r="DD3089">
            <v>0</v>
          </cell>
          <cell r="DE3089">
            <v>0.48379204892966354</v>
          </cell>
          <cell r="DF3089">
            <v>0.6717431915139761</v>
          </cell>
          <cell r="DH3089">
            <v>0.24014336917562726</v>
          </cell>
          <cell r="DX3089">
            <v>0.52658662092624364</v>
          </cell>
          <cell r="EA3089">
            <v>0.74489795918367352</v>
          </cell>
          <cell r="EF3089">
            <v>0.83108108108108114</v>
          </cell>
          <cell r="EK3089">
            <v>0.8824082784571966</v>
          </cell>
        </row>
        <row r="3090">
          <cell r="D3090" t="str">
            <v>h1</v>
          </cell>
          <cell r="E3090" t="str">
            <v>Hack et al 1994</v>
          </cell>
          <cell r="F3090" t="str">
            <v>525-46</v>
          </cell>
          <cell r="G3090">
            <v>5</v>
          </cell>
          <cell r="J3090">
            <v>1260</v>
          </cell>
          <cell r="K3090">
            <v>1533</v>
          </cell>
          <cell r="L3090">
            <v>6.5231572080887146</v>
          </cell>
          <cell r="M3090">
            <v>1</v>
          </cell>
          <cell r="O3090">
            <v>0.16648163892150381</v>
          </cell>
          <cell r="P3090">
            <v>0.82795553862392324</v>
          </cell>
          <cell r="Q3090">
            <v>3.7222505790971243E-2</v>
          </cell>
          <cell r="R3090">
            <v>30.485015110419386</v>
          </cell>
          <cell r="T3090">
            <v>50.62</v>
          </cell>
          <cell r="U3090">
            <v>8.33</v>
          </cell>
          <cell r="V3090">
            <v>0</v>
          </cell>
          <cell r="W3090">
            <v>6.68</v>
          </cell>
          <cell r="X3090">
            <v>6.68</v>
          </cell>
          <cell r="Y3090">
            <v>0.7</v>
          </cell>
          <cell r="Z3090">
            <v>0.14000000000000001</v>
          </cell>
          <cell r="AB3090">
            <v>18.04</v>
          </cell>
          <cell r="AC3090">
            <v>0.22</v>
          </cell>
          <cell r="AD3090">
            <v>13.29</v>
          </cell>
          <cell r="AF3090">
            <v>0.53</v>
          </cell>
          <cell r="AG3090">
            <v>0.01</v>
          </cell>
          <cell r="AJ3090">
            <v>102.13</v>
          </cell>
          <cell r="AK3090">
            <v>1.8335183610784962</v>
          </cell>
          <cell r="AL3090">
            <v>0.3557096886123674</v>
          </cell>
          <cell r="AM3090">
            <v>0.16648163892150381</v>
          </cell>
          <cell r="AN3090">
            <v>0.1892280496908636</v>
          </cell>
          <cell r="AO3090">
            <v>0</v>
          </cell>
          <cell r="AP3090">
            <v>0.20235550169105368</v>
          </cell>
          <cell r="AQ3090">
            <v>0.20235550169105368</v>
          </cell>
          <cell r="AR3090">
            <v>1.9068502464816697E-2</v>
          </cell>
          <cell r="AS3090">
            <v>4.008876060883711E-3</v>
          </cell>
          <cell r="AT3090">
            <v>0.97382593462219835</v>
          </cell>
          <cell r="AU3090">
            <v>6.7498919877270113E-3</v>
          </cell>
          <cell r="AV3090">
            <v>0.51580114583292669</v>
          </cell>
          <cell r="AW3090">
            <v>3.7222505790971243E-2</v>
          </cell>
          <cell r="AX3090">
            <v>4.621089920954972E-4</v>
          </cell>
          <cell r="AY3090">
            <v>30.485015110419386</v>
          </cell>
          <cell r="AZ3090">
            <v>57.555316756686608</v>
          </cell>
          <cell r="BA3090">
            <v>11.959668132894008</v>
          </cell>
          <cell r="BB3090">
            <v>32.4946896400021</v>
          </cell>
          <cell r="BC3090">
            <v>53.026676097992805</v>
          </cell>
          <cell r="BD3090">
            <v>14.478634262005095</v>
          </cell>
          <cell r="BE3090">
            <v>0.82795553862392324</v>
          </cell>
          <cell r="BP3090">
            <v>50.17</v>
          </cell>
          <cell r="BQ3090">
            <v>0.83</v>
          </cell>
          <cell r="BR3090">
            <v>16.73</v>
          </cell>
          <cell r="BS3090">
            <v>8.34</v>
          </cell>
          <cell r="BT3090">
            <v>0.18</v>
          </cell>
          <cell r="BU3090">
            <v>8.14</v>
          </cell>
          <cell r="BV3090">
            <v>9.94</v>
          </cell>
          <cell r="BW3090">
            <v>2.67</v>
          </cell>
          <cell r="BX3090">
            <v>0.3</v>
          </cell>
          <cell r="CE3090">
            <v>1.036</v>
          </cell>
          <cell r="CG3090">
            <v>0.98899999999999999</v>
          </cell>
          <cell r="CH3090">
            <v>0.98099999999999998</v>
          </cell>
          <cell r="CR3090">
            <v>100.30600000000001</v>
          </cell>
          <cell r="CT3090">
            <v>50.016948138695582</v>
          </cell>
          <cell r="CU3090">
            <v>0.82746794807887858</v>
          </cell>
          <cell r="CV3090">
            <v>16.678962375132095</v>
          </cell>
          <cell r="CW3090">
            <v>8.3145574541901777</v>
          </cell>
          <cell r="CX3090">
            <v>0.17945088030626283</v>
          </cell>
          <cell r="CY3090">
            <v>8.115167587183219</v>
          </cell>
          <cell r="CZ3090">
            <v>9.9096763902458473</v>
          </cell>
          <cell r="DA3090">
            <v>2.6618547245428985</v>
          </cell>
          <cell r="DB3090">
            <v>0.29908480051043801</v>
          </cell>
          <cell r="DC3090">
            <v>0</v>
          </cell>
          <cell r="DD3090">
            <v>0</v>
          </cell>
          <cell r="DE3090">
            <v>0.49393203883495151</v>
          </cell>
          <cell r="DF3090">
            <v>0.68893428541370516</v>
          </cell>
          <cell r="DH3090">
            <v>0.19850187265917604</v>
          </cell>
          <cell r="DX3090">
            <v>1.1911196911196911</v>
          </cell>
          <cell r="EA3090">
            <v>0.84337349397590355</v>
          </cell>
          <cell r="EF3090">
            <v>1.2517694641051567</v>
          </cell>
          <cell r="EK3090">
            <v>0.87054026503567783</v>
          </cell>
        </row>
        <row r="3091">
          <cell r="D3091" t="str">
            <v>h1</v>
          </cell>
          <cell r="E3091" t="str">
            <v>Hack et al 1994</v>
          </cell>
          <cell r="F3091" t="str">
            <v>525-46</v>
          </cell>
          <cell r="G3091">
            <v>6</v>
          </cell>
          <cell r="J3091">
            <v>1275</v>
          </cell>
          <cell r="K3091">
            <v>1548</v>
          </cell>
          <cell r="L3091">
            <v>6.4599483204134369</v>
          </cell>
          <cell r="M3091">
            <v>1</v>
          </cell>
          <cell r="O3091">
            <v>0.18116229124210248</v>
          </cell>
          <cell r="P3091">
            <v>0.85156091809479151</v>
          </cell>
          <cell r="Q3091">
            <v>3.3323655842528006E-2</v>
          </cell>
          <cell r="R3091">
            <v>33.590762714491291</v>
          </cell>
          <cell r="T3091">
            <v>49.74</v>
          </cell>
          <cell r="U3091">
            <v>8</v>
          </cell>
          <cell r="V3091">
            <v>0.22336578889863765</v>
          </cell>
          <cell r="W3091">
            <v>5.4991941557801249</v>
          </cell>
          <cell r="X3091">
            <v>5.7</v>
          </cell>
          <cell r="Y3091">
            <v>0.6</v>
          </cell>
          <cell r="Z3091">
            <v>0.17</v>
          </cell>
          <cell r="AB3091">
            <v>18.350000000000001</v>
          </cell>
          <cell r="AC3091">
            <v>0.18</v>
          </cell>
          <cell r="AD3091">
            <v>15.16</v>
          </cell>
          <cell r="AF3091">
            <v>0.47</v>
          </cell>
          <cell r="AG3091">
            <v>0.01</v>
          </cell>
          <cell r="AJ3091">
            <v>98.980559944678745</v>
          </cell>
          <cell r="AK3091">
            <v>1.8188377087578975</v>
          </cell>
          <cell r="AL3091">
            <v>0.34487818640611639</v>
          </cell>
          <cell r="AM3091">
            <v>0.18116229124210248</v>
          </cell>
          <cell r="AN3091">
            <v>0.16371589516401391</v>
          </cell>
          <cell r="AO3091">
            <v>6.1410120344955743E-3</v>
          </cell>
          <cell r="AP3091">
            <v>0.16817547129602389</v>
          </cell>
          <cell r="AQ3091">
            <v>0.17431648333051947</v>
          </cell>
          <cell r="AR3091">
            <v>1.6500414106182495E-2</v>
          </cell>
          <cell r="AS3091">
            <v>4.9143780380712376E-3</v>
          </cell>
          <cell r="AT3091">
            <v>1.0000136263223818</v>
          </cell>
          <cell r="AU3091">
            <v>5.5753443209077304E-3</v>
          </cell>
          <cell r="AV3091">
            <v>0.59399333096151796</v>
          </cell>
          <cell r="AW3091">
            <v>3.3323655842528006E-2</v>
          </cell>
          <cell r="AX3091">
            <v>4.6651913909553482E-4</v>
          </cell>
          <cell r="AY3091">
            <v>33.590762714491291</v>
          </cell>
          <cell r="AZ3091">
            <v>56.551511072822656</v>
          </cell>
          <cell r="BA3091">
            <v>9.5104474347515211</v>
          </cell>
          <cell r="BB3091">
            <v>36.013847785533386</v>
          </cell>
          <cell r="BC3091">
            <v>52.405497860125941</v>
          </cell>
          <cell r="BD3091">
            <v>11.580654354340684</v>
          </cell>
          <cell r="BE3091">
            <v>0.85156091809479151</v>
          </cell>
          <cell r="BP3091">
            <v>47.74</v>
          </cell>
          <cell r="BQ3091">
            <v>0.99</v>
          </cell>
          <cell r="BR3091">
            <v>16.95</v>
          </cell>
          <cell r="BS3091">
            <v>8.66</v>
          </cell>
          <cell r="BT3091">
            <v>0.15</v>
          </cell>
          <cell r="BU3091">
            <v>9.01</v>
          </cell>
          <cell r="BV3091">
            <v>10.56</v>
          </cell>
          <cell r="BW3091">
            <v>2.37</v>
          </cell>
          <cell r="BX3091">
            <v>0.17</v>
          </cell>
          <cell r="BY3091">
            <v>0.2</v>
          </cell>
          <cell r="CD3091">
            <v>1.9039999999999999</v>
          </cell>
          <cell r="CF3091">
            <v>0.92600000000000005</v>
          </cell>
          <cell r="CR3091">
            <v>99.63</v>
          </cell>
          <cell r="CT3091">
            <v>47.917293987754697</v>
          </cell>
          <cell r="CU3091">
            <v>0.99367660343270103</v>
          </cell>
          <cell r="CV3091">
            <v>17.012947907256851</v>
          </cell>
          <cell r="CW3091">
            <v>8.6921609956840307</v>
          </cell>
          <cell r="CX3091">
            <v>0.15055706112616682</v>
          </cell>
          <cell r="CY3091">
            <v>9.0434608049784213</v>
          </cell>
          <cell r="CZ3091">
            <v>10.599217103282145</v>
          </cell>
          <cell r="DA3091">
            <v>2.3788015657934358</v>
          </cell>
          <cell r="DB3091">
            <v>0.17063133594298907</v>
          </cell>
          <cell r="DC3091">
            <v>0.20074274816822243</v>
          </cell>
          <cell r="DD3091">
            <v>0</v>
          </cell>
          <cell r="DE3091">
            <v>0.50990379173740807</v>
          </cell>
          <cell r="DF3091">
            <v>0.76889604051476024</v>
          </cell>
          <cell r="DH3091">
            <v>0.19831223628691982</v>
          </cell>
          <cell r="DQ3091">
            <v>6.6701680672268907E-2</v>
          </cell>
          <cell r="EA3091">
            <v>0.60606060606060608</v>
          </cell>
          <cell r="EC3091">
            <v>0.48704103671706261</v>
          </cell>
        </row>
        <row r="3092">
          <cell r="D3092" t="str">
            <v>h1</v>
          </cell>
          <cell r="E3092" t="str">
            <v>Hack et al 1994</v>
          </cell>
          <cell r="F3092" t="str">
            <v>525-46</v>
          </cell>
          <cell r="G3092">
            <v>7</v>
          </cell>
          <cell r="J3092">
            <v>1275</v>
          </cell>
          <cell r="K3092">
            <v>1548</v>
          </cell>
          <cell r="L3092">
            <v>6.4599483204134369</v>
          </cell>
          <cell r="M3092">
            <v>1</v>
          </cell>
          <cell r="O3092">
            <v>0.19227409922551231</v>
          </cell>
          <cell r="P3092">
            <v>0.86466719041560414</v>
          </cell>
          <cell r="Q3092">
            <v>3.0137747889963658E-2</v>
          </cell>
          <cell r="R3092">
            <v>39.295318785408952</v>
          </cell>
          <cell r="T3092">
            <v>50.01</v>
          </cell>
          <cell r="U3092">
            <v>8.5</v>
          </cell>
          <cell r="V3092">
            <v>0.27405955690047706</v>
          </cell>
          <cell r="W3092">
            <v>4.5536204583464714</v>
          </cell>
          <cell r="X3092">
            <v>4.8</v>
          </cell>
          <cell r="Y3092">
            <v>0.6</v>
          </cell>
          <cell r="Z3092">
            <v>0.17</v>
          </cell>
          <cell r="AB3092">
            <v>17.21</v>
          </cell>
          <cell r="AC3092">
            <v>0.16</v>
          </cell>
          <cell r="AD3092">
            <v>17.920000000000002</v>
          </cell>
          <cell r="AF3092">
            <v>0.43</v>
          </cell>
          <cell r="AJ3092">
            <v>100.44168001524694</v>
          </cell>
          <cell r="AK3092">
            <v>1.8077259007744877</v>
          </cell>
          <cell r="AL3092">
            <v>0.36222817030044308</v>
          </cell>
          <cell r="AM3092">
            <v>0.19227409922551231</v>
          </cell>
          <cell r="AN3092">
            <v>0.16995407107493077</v>
          </cell>
          <cell r="AO3092">
            <v>7.4482766726209348E-3</v>
          </cell>
          <cell r="AP3092">
            <v>0.13766007034612762</v>
          </cell>
          <cell r="AQ3092">
            <v>0.14510834701874856</v>
          </cell>
          <cell r="AR3092">
            <v>1.6311068105909075E-2</v>
          </cell>
          <cell r="AS3092">
            <v>4.8579844336833532E-3</v>
          </cell>
          <cell r="AT3092">
            <v>0.92712496775815767</v>
          </cell>
          <cell r="AU3092">
            <v>4.8989919806865347E-3</v>
          </cell>
          <cell r="AV3092">
            <v>0.69407744301549767</v>
          </cell>
          <cell r="AW3092">
            <v>3.0137747889963658E-2</v>
          </cell>
          <cell r="AX3092">
            <v>0</v>
          </cell>
          <cell r="AY3092">
            <v>39.295318785408952</v>
          </cell>
          <cell r="AZ3092">
            <v>52.489346150895358</v>
          </cell>
          <cell r="BA3092">
            <v>7.7936495454616344</v>
          </cell>
          <cell r="BB3092">
            <v>42.020148148858816</v>
          </cell>
          <cell r="BC3092">
            <v>48.514426682911186</v>
          </cell>
          <cell r="BD3092">
            <v>9.4654251682300021</v>
          </cell>
          <cell r="BE3092">
            <v>0.86466719041560414</v>
          </cell>
          <cell r="BP3092">
            <v>46.7</v>
          </cell>
          <cell r="BQ3092">
            <v>1.08</v>
          </cell>
          <cell r="BR3092">
            <v>17.38</v>
          </cell>
          <cell r="BS3092">
            <v>8.85</v>
          </cell>
          <cell r="BT3092">
            <v>0.15</v>
          </cell>
          <cell r="BU3092">
            <v>9.08</v>
          </cell>
          <cell r="BV3092">
            <v>10.67</v>
          </cell>
          <cell r="BW3092">
            <v>2.34</v>
          </cell>
          <cell r="BX3092">
            <v>0.15</v>
          </cell>
          <cell r="BY3092">
            <v>0.31</v>
          </cell>
          <cell r="CD3092">
            <v>1.921</v>
          </cell>
          <cell r="CF3092">
            <v>0.97799999999999998</v>
          </cell>
          <cell r="CR3092">
            <v>99.609000000000009</v>
          </cell>
          <cell r="CT3092">
            <v>46.883313756789043</v>
          </cell>
          <cell r="CU3092">
            <v>1.0842393759600035</v>
          </cell>
          <cell r="CV3092">
            <v>17.448222550171167</v>
          </cell>
          <cell r="CW3092">
            <v>8.8847393307833613</v>
          </cell>
          <cell r="CX3092">
            <v>0.15058880221666715</v>
          </cell>
          <cell r="CY3092">
            <v>9.1156421608489193</v>
          </cell>
          <cell r="CZ3092">
            <v>10.71188346434559</v>
          </cell>
          <cell r="DA3092">
            <v>2.3491853145800077</v>
          </cell>
          <cell r="DB3092">
            <v>0.15058880221666715</v>
          </cell>
          <cell r="DC3092">
            <v>0.31121685791444548</v>
          </cell>
          <cell r="DD3092">
            <v>0</v>
          </cell>
          <cell r="DE3092">
            <v>0.50641383156720576</v>
          </cell>
          <cell r="DF3092">
            <v>0.78184877915178053</v>
          </cell>
          <cell r="DH3092">
            <v>0.18376068376068377</v>
          </cell>
          <cell r="DQ3092">
            <v>6.6111400312337323E-2</v>
          </cell>
          <cell r="EA3092">
            <v>0.55555555555555547</v>
          </cell>
          <cell r="EC3092">
            <v>0.49795501022494887</v>
          </cell>
        </row>
        <row r="3093">
          <cell r="D3093" t="str">
            <v>h1</v>
          </cell>
          <cell r="E3093" t="str">
            <v>Hack et al 1994</v>
          </cell>
          <cell r="F3093" t="str">
            <v>525-46</v>
          </cell>
          <cell r="G3093">
            <v>8</v>
          </cell>
          <cell r="J3093">
            <v>1325</v>
          </cell>
          <cell r="K3093">
            <v>1598</v>
          </cell>
          <cell r="L3093">
            <v>6.2578222778473087</v>
          </cell>
          <cell r="M3093">
            <v>2</v>
          </cell>
          <cell r="O3093">
            <v>0.19686615457991441</v>
          </cell>
          <cell r="P3093">
            <v>0.78325507433354824</v>
          </cell>
          <cell r="Q3093">
            <v>0.10052248829984678</v>
          </cell>
          <cell r="R3093">
            <v>39.508356088812029</v>
          </cell>
          <cell r="T3093">
            <v>49.04</v>
          </cell>
          <cell r="U3093">
            <v>12.53</v>
          </cell>
          <cell r="V3093">
            <v>0</v>
          </cell>
          <cell r="W3093">
            <v>6.45</v>
          </cell>
          <cell r="X3093">
            <v>6.45</v>
          </cell>
          <cell r="Y3093">
            <v>0.78</v>
          </cell>
          <cell r="Z3093">
            <v>0.1</v>
          </cell>
          <cell r="AB3093">
            <v>13.08</v>
          </cell>
          <cell r="AC3093">
            <v>0.14000000000000001</v>
          </cell>
          <cell r="AD3093">
            <v>15.17</v>
          </cell>
          <cell r="AF3093">
            <v>1.41</v>
          </cell>
          <cell r="AG3093">
            <v>0.02</v>
          </cell>
          <cell r="AJ3093">
            <v>99.560999999999993</v>
          </cell>
          <cell r="AK3093">
            <v>1.8031338454200856</v>
          </cell>
          <cell r="AL3093">
            <v>0.54314544933682185</v>
          </cell>
          <cell r="AM3093">
            <v>0.19686615457991441</v>
          </cell>
          <cell r="AN3093">
            <v>0.34627929475690744</v>
          </cell>
          <cell r="AO3093">
            <v>0</v>
          </cell>
          <cell r="AP3093">
            <v>0.19834106916111244</v>
          </cell>
          <cell r="AQ3093">
            <v>0.19834106916111244</v>
          </cell>
          <cell r="AR3093">
            <v>2.1568876869335164E-2</v>
          </cell>
          <cell r="AS3093">
            <v>2.9067586617480823E-3</v>
          </cell>
          <cell r="AT3093">
            <v>0.71674872383519106</v>
          </cell>
          <cell r="AU3093">
            <v>4.3603018921801583E-3</v>
          </cell>
          <cell r="AV3093">
            <v>0.59766425670320722</v>
          </cell>
          <cell r="AW3093">
            <v>0.10052248829984678</v>
          </cell>
          <cell r="AX3093">
            <v>9.3818567252429614E-4</v>
          </cell>
          <cell r="AY3093">
            <v>39.508356088812029</v>
          </cell>
          <cell r="AZ3093">
            <v>47.380387048216072</v>
          </cell>
          <cell r="BA3093">
            <v>13.111256862971899</v>
          </cell>
          <cell r="BB3093">
            <v>41.434189463217749</v>
          </cell>
          <cell r="BC3093">
            <v>42.948843115741695</v>
          </cell>
          <cell r="BD3093">
            <v>15.616967421040547</v>
          </cell>
          <cell r="BE3093">
            <v>0.78325507433354824</v>
          </cell>
          <cell r="BP3093">
            <v>53.15</v>
          </cell>
          <cell r="BQ3093">
            <v>1.08</v>
          </cell>
          <cell r="BR3093">
            <v>17.010000000000002</v>
          </cell>
          <cell r="BS3093">
            <v>7.68</v>
          </cell>
          <cell r="BT3093">
            <v>0.1</v>
          </cell>
          <cell r="BU3093">
            <v>4.5599999999999996</v>
          </cell>
          <cell r="BV3093">
            <v>7.89</v>
          </cell>
          <cell r="BW3093">
            <v>2.92</v>
          </cell>
          <cell r="BX3093">
            <v>0.48</v>
          </cell>
          <cell r="BY3093">
            <v>0.24</v>
          </cell>
          <cell r="CD3093">
            <v>4.3970000000000002</v>
          </cell>
          <cell r="CF3093">
            <v>1.155</v>
          </cell>
          <cell r="CR3093">
            <v>100.66199999999999</v>
          </cell>
          <cell r="CT3093">
            <v>52.800460948520794</v>
          </cell>
          <cell r="CU3093">
            <v>1.0728974190856531</v>
          </cell>
          <cell r="CV3093">
            <v>16.898134350599037</v>
          </cell>
          <cell r="CW3093">
            <v>7.6294927579424217</v>
          </cell>
          <cell r="CX3093">
            <v>9.9342353619041951E-2</v>
          </cell>
          <cell r="CY3093">
            <v>4.5300113250283127</v>
          </cell>
          <cell r="CZ3093">
            <v>7.8381117005424095</v>
          </cell>
          <cell r="DA3093">
            <v>2.9007967256760248</v>
          </cell>
          <cell r="DB3093">
            <v>0.47684329737140135</v>
          </cell>
          <cell r="DC3093">
            <v>0.23842164868570068</v>
          </cell>
          <cell r="DD3093">
            <v>0</v>
          </cell>
          <cell r="DE3093">
            <v>0.37254901960784315</v>
          </cell>
          <cell r="DF3093">
            <v>0.45211304890652104</v>
          </cell>
          <cell r="DH3093">
            <v>0.48287671232876711</v>
          </cell>
          <cell r="DQ3093">
            <v>6.9365476461223555E-2</v>
          </cell>
          <cell r="EA3093">
            <v>0.72222222222222221</v>
          </cell>
          <cell r="EC3093">
            <v>0.46406926406926408</v>
          </cell>
        </row>
        <row r="3094">
          <cell r="D3094" t="str">
            <v>h1</v>
          </cell>
          <cell r="E3094" t="str">
            <v>Hack et al 1994</v>
          </cell>
          <cell r="F3094" t="str">
            <v>525-46</v>
          </cell>
          <cell r="G3094">
            <v>9</v>
          </cell>
          <cell r="J3094">
            <v>1325</v>
          </cell>
          <cell r="K3094">
            <v>1598</v>
          </cell>
          <cell r="L3094">
            <v>6.2578222778473087</v>
          </cell>
          <cell r="M3094">
            <v>2</v>
          </cell>
          <cell r="O3094">
            <v>0.20524355707051911</v>
          </cell>
          <cell r="P3094">
            <v>0.80349008101061459</v>
          </cell>
          <cell r="Q3094">
            <v>0.10549572990714198</v>
          </cell>
          <cell r="R3094">
            <v>39.21465392267104</v>
          </cell>
          <cell r="T3094">
            <v>49.15</v>
          </cell>
          <cell r="U3094">
            <v>11.64</v>
          </cell>
          <cell r="V3094">
            <v>0</v>
          </cell>
          <cell r="W3094">
            <v>6.01</v>
          </cell>
          <cell r="X3094">
            <v>6.01</v>
          </cell>
          <cell r="Y3094">
            <v>0.92</v>
          </cell>
          <cell r="Z3094">
            <v>0.12</v>
          </cell>
          <cell r="AB3094">
            <v>13.79</v>
          </cell>
          <cell r="AC3094">
            <v>0.14000000000000001</v>
          </cell>
          <cell r="AD3094">
            <v>15.4</v>
          </cell>
          <cell r="AF3094">
            <v>1.49</v>
          </cell>
          <cell r="AG3094">
            <v>0.02</v>
          </cell>
          <cell r="AJ3094">
            <v>100.62600000000002</v>
          </cell>
          <cell r="AK3094">
            <v>1.7947564429294809</v>
          </cell>
          <cell r="AL3094">
            <v>0.50109786184303762</v>
          </cell>
          <cell r="AM3094">
            <v>0.20524355707051911</v>
          </cell>
          <cell r="AN3094">
            <v>0.29585430477251851</v>
          </cell>
          <cell r="AO3094">
            <v>0</v>
          </cell>
          <cell r="AP3094">
            <v>0.18354049660664179</v>
          </cell>
          <cell r="AQ3094">
            <v>0.18354049660664179</v>
          </cell>
          <cell r="AR3094">
            <v>2.526534604755994E-2</v>
          </cell>
          <cell r="AS3094">
            <v>3.4641342658575341E-3</v>
          </cell>
          <cell r="AT3094">
            <v>0.75046068537214605</v>
          </cell>
          <cell r="AU3094">
            <v>4.3303306052880804E-3</v>
          </cell>
          <cell r="AV3094">
            <v>0.60255531107890525</v>
          </cell>
          <cell r="AW3094">
            <v>0.10549572990714198</v>
          </cell>
          <cell r="AX3094">
            <v>9.3173689153514222E-4</v>
          </cell>
          <cell r="AY3094">
            <v>39.21465392267104</v>
          </cell>
          <cell r="AZ3094">
            <v>48.840422643931291</v>
          </cell>
          <cell r="BA3094">
            <v>11.944923433397665</v>
          </cell>
          <cell r="BB3094">
            <v>41.280466849325599</v>
          </cell>
          <cell r="BC3094">
            <v>44.438419536710533</v>
          </cell>
          <cell r="BD3094">
            <v>14.281113613963861</v>
          </cell>
          <cell r="BE3094">
            <v>0.80349008101061459</v>
          </cell>
          <cell r="BP3094">
            <v>53.16</v>
          </cell>
          <cell r="BQ3094">
            <v>1.05</v>
          </cell>
          <cell r="BR3094">
            <v>17.18</v>
          </cell>
          <cell r="BS3094">
            <v>6.92</v>
          </cell>
          <cell r="BT3094">
            <v>0.11</v>
          </cell>
          <cell r="BU3094">
            <v>5.6</v>
          </cell>
          <cell r="BV3094">
            <v>9.26</v>
          </cell>
          <cell r="BW3094">
            <v>3.12</v>
          </cell>
          <cell r="BX3094">
            <v>0.45</v>
          </cell>
          <cell r="BY3094">
            <v>0.05</v>
          </cell>
          <cell r="CE3094">
            <v>1.905</v>
          </cell>
          <cell r="CG3094">
            <v>1.117</v>
          </cell>
          <cell r="CH3094">
            <v>0.747</v>
          </cell>
          <cell r="CR3094">
            <v>100.669</v>
          </cell>
          <cell r="CT3094">
            <v>52.806723022976293</v>
          </cell>
          <cell r="CU3094">
            <v>1.0430221816050622</v>
          </cell>
          <cell r="CV3094">
            <v>17.065829599976158</v>
          </cell>
          <cell r="CW3094">
            <v>6.8740128540066952</v>
          </cell>
          <cell r="CX3094">
            <v>0.10926899045386365</v>
          </cell>
          <cell r="CY3094">
            <v>5.5627849685603312</v>
          </cell>
          <cell r="CZ3094">
            <v>9.1984622872979767</v>
          </cell>
          <cell r="DA3094">
            <v>3.099265911055042</v>
          </cell>
          <cell r="DB3094">
            <v>0.44700950640216952</v>
          </cell>
          <cell r="DC3094">
            <v>4.9667722933574389E-2</v>
          </cell>
          <cell r="DD3094">
            <v>0</v>
          </cell>
          <cell r="DE3094">
            <v>0.4472843450479233</v>
          </cell>
          <cell r="DF3094">
            <v>0.51551282614272897</v>
          </cell>
          <cell r="DH3094">
            <v>0.47756410256410253</v>
          </cell>
          <cell r="DX3094">
            <v>0.46561679790026245</v>
          </cell>
          <cell r="EA3094">
            <v>0.87619047619047619</v>
          </cell>
          <cell r="EF3094">
            <v>0.56042972247090417</v>
          </cell>
          <cell r="EK3094">
            <v>0.57965194109772422</v>
          </cell>
        </row>
        <row r="3095">
          <cell r="D3095" t="str">
            <v>h1</v>
          </cell>
          <cell r="E3095" t="str">
            <v>Hack et al 1994</v>
          </cell>
          <cell r="F3095" t="str">
            <v>525-46</v>
          </cell>
          <cell r="G3095">
            <v>10</v>
          </cell>
          <cell r="J3095">
            <v>1350</v>
          </cell>
          <cell r="K3095">
            <v>1623</v>
          </cell>
          <cell r="L3095">
            <v>6.1614294516327792</v>
          </cell>
          <cell r="M3095">
            <v>2</v>
          </cell>
          <cell r="O3095">
            <v>0.22044324796008485</v>
          </cell>
          <cell r="P3095">
            <v>0.79963754652833974</v>
          </cell>
          <cell r="Q3095">
            <v>0.11337569410126253</v>
          </cell>
          <cell r="R3095">
            <v>39.740507137790601</v>
          </cell>
          <cell r="T3095">
            <v>48.39</v>
          </cell>
          <cell r="U3095">
            <v>12.01</v>
          </cell>
          <cell r="V3095">
            <v>0</v>
          </cell>
          <cell r="W3095">
            <v>6.01</v>
          </cell>
          <cell r="X3095">
            <v>6.01</v>
          </cell>
          <cell r="Y3095">
            <v>0.91</v>
          </cell>
          <cell r="Z3095">
            <v>0.1</v>
          </cell>
          <cell r="AB3095">
            <v>13.46</v>
          </cell>
          <cell r="AC3095">
            <v>0.14000000000000001</v>
          </cell>
          <cell r="AD3095">
            <v>15.44</v>
          </cell>
          <cell r="AF3095">
            <v>1.59</v>
          </cell>
          <cell r="AG3095">
            <v>0.02</v>
          </cell>
          <cell r="AJ3095">
            <v>99.560999999999979</v>
          </cell>
          <cell r="AK3095">
            <v>1.7795567520399151</v>
          </cell>
          <cell r="AL3095">
            <v>0.52069906569859981</v>
          </cell>
          <cell r="AM3095">
            <v>0.22044324796008485</v>
          </cell>
          <cell r="AN3095">
            <v>0.30025581773851495</v>
          </cell>
          <cell r="AO3095">
            <v>0</v>
          </cell>
          <cell r="AP3095">
            <v>0.18484432606988074</v>
          </cell>
          <cell r="AQ3095">
            <v>0.18484432606988074</v>
          </cell>
          <cell r="AR3095">
            <v>2.5168251065891531E-2</v>
          </cell>
          <cell r="AS3095">
            <v>2.9072855656134505E-3</v>
          </cell>
          <cell r="AT3095">
            <v>0.73770539752903463</v>
          </cell>
          <cell r="AU3095">
            <v>4.3610922776880431E-3</v>
          </cell>
          <cell r="AV3095">
            <v>0.60841192207645833</v>
          </cell>
          <cell r="AW3095">
            <v>0.11337569410126253</v>
          </cell>
          <cell r="AX3095">
            <v>9.3835573606063018E-4</v>
          </cell>
          <cell r="AY3095">
            <v>39.740507137790601</v>
          </cell>
          <cell r="AZ3095">
            <v>48.185753027379121</v>
          </cell>
          <cell r="BA3095">
            <v>12.073739834830278</v>
          </cell>
          <cell r="BB3095">
            <v>41.787261336424194</v>
          </cell>
          <cell r="BC3095">
            <v>43.79374974509706</v>
          </cell>
          <cell r="BD3095">
            <v>14.418988918478748</v>
          </cell>
          <cell r="BE3095">
            <v>0.79963754652833974</v>
          </cell>
          <cell r="BP3095">
            <v>53.88</v>
          </cell>
          <cell r="BQ3095">
            <v>1.06</v>
          </cell>
          <cell r="BR3095">
            <v>16.54</v>
          </cell>
          <cell r="BS3095">
            <v>7.06</v>
          </cell>
          <cell r="BT3095">
            <v>0.1</v>
          </cell>
          <cell r="BU3095">
            <v>5.64</v>
          </cell>
          <cell r="BV3095">
            <v>9.09</v>
          </cell>
          <cell r="BW3095">
            <v>3</v>
          </cell>
          <cell r="BX3095">
            <v>0.46</v>
          </cell>
          <cell r="BY3095">
            <v>7.0000000000000007E-2</v>
          </cell>
          <cell r="CE3095">
            <v>1.9690000000000001</v>
          </cell>
          <cell r="CG3095">
            <v>0.94799999999999995</v>
          </cell>
          <cell r="CH3095">
            <v>0.54100000000000004</v>
          </cell>
          <cell r="CR3095">
            <v>100.35799999999998</v>
          </cell>
          <cell r="CT3095">
            <v>53.687797684290253</v>
          </cell>
          <cell r="CU3095">
            <v>1.0562187369218201</v>
          </cell>
          <cell r="CV3095">
            <v>16.480998027063119</v>
          </cell>
          <cell r="CW3095">
            <v>7.0348153610075945</v>
          </cell>
          <cell r="CX3095">
            <v>9.9643277068096239E-2</v>
          </cell>
          <cell r="CY3095">
            <v>5.6198808266406282</v>
          </cell>
          <cell r="CZ3095">
            <v>9.0575738854899477</v>
          </cell>
          <cell r="DA3095">
            <v>2.9892983120428873</v>
          </cell>
          <cell r="DB3095">
            <v>0.4583590745132427</v>
          </cell>
          <cell r="DC3095">
            <v>6.975029394766738E-2</v>
          </cell>
          <cell r="DD3095">
            <v>0</v>
          </cell>
          <cell r="DE3095">
            <v>0.44409448818897634</v>
          </cell>
          <cell r="DF3095">
            <v>0.52317665387167156</v>
          </cell>
          <cell r="DH3095">
            <v>0.53</v>
          </cell>
          <cell r="DX3095">
            <v>0.3169121381411884</v>
          </cell>
          <cell r="EA3095">
            <v>0.85849056603773588</v>
          </cell>
          <cell r="EF3095">
            <v>0.56012658227848111</v>
          </cell>
          <cell r="EK3095">
            <v>0.62107208872458408</v>
          </cell>
        </row>
        <row r="3096">
          <cell r="D3096" t="str">
            <v>h1</v>
          </cell>
          <cell r="E3096" t="str">
            <v>Hack et al 1994</v>
          </cell>
          <cell r="F3096" t="str">
            <v>525-46</v>
          </cell>
          <cell r="G3096">
            <v>11</v>
          </cell>
          <cell r="J3096">
            <v>1350</v>
          </cell>
          <cell r="K3096">
            <v>1623</v>
          </cell>
          <cell r="L3096">
            <v>6.1614294516327792</v>
          </cell>
          <cell r="M3096">
            <v>2</v>
          </cell>
          <cell r="O3096">
            <v>0.22559261999806179</v>
          </cell>
          <cell r="P3096">
            <v>0.81321216591866652</v>
          </cell>
          <cell r="Q3096">
            <v>8.8544554790645505E-2</v>
          </cell>
          <cell r="R3096">
            <v>37.604748107293787</v>
          </cell>
          <cell r="T3096">
            <v>48.57</v>
          </cell>
          <cell r="U3096">
            <v>12.43</v>
          </cell>
          <cell r="V3096">
            <v>0</v>
          </cell>
          <cell r="W3096">
            <v>5.98</v>
          </cell>
          <cell r="X3096">
            <v>5.98</v>
          </cell>
          <cell r="Y3096">
            <v>0.67</v>
          </cell>
          <cell r="Z3096">
            <v>0.11</v>
          </cell>
          <cell r="AB3096">
            <v>14.61</v>
          </cell>
          <cell r="AC3096">
            <v>0.16</v>
          </cell>
          <cell r="AD3096">
            <v>15.06</v>
          </cell>
          <cell r="AF3096">
            <v>1.25</v>
          </cell>
          <cell r="AG3096">
            <v>0.01</v>
          </cell>
          <cell r="AJ3096">
            <v>99.411000000000001</v>
          </cell>
          <cell r="AK3096">
            <v>1.7744073800019382</v>
          </cell>
          <cell r="AL3096">
            <v>0.53535754864641949</v>
          </cell>
          <cell r="AM3096">
            <v>0.22559261999806179</v>
          </cell>
          <cell r="AN3096">
            <v>0.3097649286483577</v>
          </cell>
          <cell r="AO3096">
            <v>0</v>
          </cell>
          <cell r="AP3096">
            <v>0.18270980207823001</v>
          </cell>
          <cell r="AQ3096">
            <v>0.18270980207823001</v>
          </cell>
          <cell r="AR3096">
            <v>1.8408375262441247E-2</v>
          </cell>
          <cell r="AS3096">
            <v>3.1769427467634092E-3</v>
          </cell>
          <cell r="AT3096">
            <v>0.79545776957781422</v>
          </cell>
          <cell r="AU3096">
            <v>4.9512657186659512E-3</v>
          </cell>
          <cell r="AV3096">
            <v>0.58952795321832308</v>
          </cell>
          <cell r="AW3096">
            <v>8.8544554790645505E-2</v>
          </cell>
          <cell r="AX3096">
            <v>4.6608650488609685E-4</v>
          </cell>
          <cell r="AY3096">
            <v>37.604748107293787</v>
          </cell>
          <cell r="AZ3096">
            <v>50.740577934708398</v>
          </cell>
          <cell r="BA3096">
            <v>11.654673957997813</v>
          </cell>
          <cell r="BB3096">
            <v>39.709979669601026</v>
          </cell>
          <cell r="BC3096">
            <v>46.312195303423131</v>
          </cell>
          <cell r="BD3096">
            <v>13.977825026975829</v>
          </cell>
          <cell r="BE3096">
            <v>0.81321216591866652</v>
          </cell>
          <cell r="BP3096">
            <v>51.8</v>
          </cell>
          <cell r="BQ3096">
            <v>1.04</v>
          </cell>
          <cell r="BR3096">
            <v>17.940000000000001</v>
          </cell>
          <cell r="BS3096">
            <v>7.67</v>
          </cell>
          <cell r="BT3096">
            <v>0.11</v>
          </cell>
          <cell r="BU3096">
            <v>5.86</v>
          </cell>
          <cell r="BV3096">
            <v>8.92</v>
          </cell>
          <cell r="BW3096">
            <v>2.59</v>
          </cell>
          <cell r="BX3096">
            <v>0.44</v>
          </cell>
          <cell r="BY3096">
            <v>0.17</v>
          </cell>
          <cell r="CD3096">
            <v>3.0419999999999998</v>
          </cell>
          <cell r="CF3096">
            <v>1.0309999999999999</v>
          </cell>
          <cell r="CR3096">
            <v>100.61300000000001</v>
          </cell>
          <cell r="CT3096">
            <v>51.484400624173809</v>
          </cell>
          <cell r="CU3096">
            <v>1.0336636418753042</v>
          </cell>
          <cell r="CV3096">
            <v>17.830697822349002</v>
          </cell>
          <cell r="CW3096">
            <v>7.6232693588303686</v>
          </cell>
          <cell r="CX3096">
            <v>0.10932980827527257</v>
          </cell>
          <cell r="CY3096">
            <v>5.8242970590281562</v>
          </cell>
          <cell r="CZ3096">
            <v>8.8656535437766486</v>
          </cell>
          <cell r="DA3096">
            <v>2.5742200312086903</v>
          </cell>
          <cell r="DB3096">
            <v>0.43731923310109028</v>
          </cell>
          <cell r="DC3096">
            <v>0.16896424915269395</v>
          </cell>
          <cell r="DD3096">
            <v>0</v>
          </cell>
          <cell r="DE3096">
            <v>0.43311160384331115</v>
          </cell>
          <cell r="DF3096">
            <v>0.51035224258954137</v>
          </cell>
          <cell r="DH3096">
            <v>0.48262548262548266</v>
          </cell>
          <cell r="DQ3096">
            <v>4.7666009204470741E-2</v>
          </cell>
          <cell r="EA3096">
            <v>0.64423076923076927</v>
          </cell>
          <cell r="EC3096">
            <v>0.40349175557710959</v>
          </cell>
        </row>
        <row r="3097">
          <cell r="D3097" t="str">
            <v>h1</v>
          </cell>
          <cell r="E3097" t="str">
            <v>Hack et al 1994</v>
          </cell>
          <cell r="F3097" t="str">
            <v>ID16</v>
          </cell>
          <cell r="G3097">
            <v>12</v>
          </cell>
          <cell r="J3097">
            <v>1250</v>
          </cell>
          <cell r="K3097">
            <v>1523</v>
          </cell>
          <cell r="L3097">
            <v>6.5659881812212735</v>
          </cell>
          <cell r="M3097">
            <v>1</v>
          </cell>
          <cell r="O3097">
            <v>0.22804125440618539</v>
          </cell>
          <cell r="P3097">
            <v>0.82012240704925699</v>
          </cell>
          <cell r="Q3097">
            <v>3.642126616130284E-2</v>
          </cell>
          <cell r="R3097">
            <v>32.932063576358381</v>
          </cell>
          <cell r="T3097">
            <v>48.11</v>
          </cell>
          <cell r="U3097">
            <v>9.43</v>
          </cell>
          <cell r="V3097">
            <v>0</v>
          </cell>
          <cell r="W3097">
            <v>6.66</v>
          </cell>
          <cell r="X3097">
            <v>6.66</v>
          </cell>
          <cell r="Y3097">
            <v>0.74</v>
          </cell>
          <cell r="Z3097">
            <v>0.21</v>
          </cell>
          <cell r="AB3097">
            <v>17.04</v>
          </cell>
          <cell r="AC3097">
            <v>0.21</v>
          </cell>
          <cell r="AD3097">
            <v>14.19</v>
          </cell>
          <cell r="AF3097">
            <v>0.51</v>
          </cell>
          <cell r="AG3097">
            <v>0.02</v>
          </cell>
          <cell r="AJ3097">
            <v>100.258</v>
          </cell>
          <cell r="AK3097">
            <v>1.7719587455938146</v>
          </cell>
          <cell r="AL3097">
            <v>0.40946568585421445</v>
          </cell>
          <cell r="AM3097">
            <v>0.22804125440618539</v>
          </cell>
          <cell r="AN3097">
            <v>0.18142443144802906</v>
          </cell>
          <cell r="AO3097">
            <v>0</v>
          </cell>
          <cell r="AP3097">
            <v>0.20514829426689252</v>
          </cell>
          <cell r="AQ3097">
            <v>0.20514829426689252</v>
          </cell>
          <cell r="AR3097">
            <v>2.0497712339140904E-2</v>
          </cell>
          <cell r="AS3097">
            <v>6.1146135703773908E-3</v>
          </cell>
          <cell r="AT3097">
            <v>0.93534002838410912</v>
          </cell>
          <cell r="AU3097">
            <v>6.551617951570137E-3</v>
          </cell>
          <cell r="AV3097">
            <v>0.5600087903762847</v>
          </cell>
          <cell r="AW3097">
            <v>3.642126616130284E-2</v>
          </cell>
          <cell r="AX3097">
            <v>9.3978723583942067E-4</v>
          </cell>
          <cell r="AY3097">
            <v>32.932063576358381</v>
          </cell>
          <cell r="AZ3097">
            <v>55.003917455583505</v>
          </cell>
          <cell r="BA3097">
            <v>12.06401896805812</v>
          </cell>
          <cell r="BB3097">
            <v>34.968758709530015</v>
          </cell>
          <cell r="BC3097">
            <v>50.482153214980286</v>
          </cell>
          <cell r="BD3097">
            <v>14.549088075489697</v>
          </cell>
          <cell r="BE3097">
            <v>0.82012240704925699</v>
          </cell>
          <cell r="BP3097">
            <v>46.78</v>
          </cell>
          <cell r="BQ3097">
            <v>1.5</v>
          </cell>
          <cell r="BR3097">
            <v>16.34</v>
          </cell>
          <cell r="BS3097">
            <v>10.66</v>
          </cell>
          <cell r="BT3097">
            <v>0.18</v>
          </cell>
          <cell r="BU3097">
            <v>6.27</v>
          </cell>
          <cell r="BV3097">
            <v>7.78</v>
          </cell>
          <cell r="BW3097">
            <v>2.81</v>
          </cell>
          <cell r="BX3097">
            <v>1.17</v>
          </cell>
          <cell r="BY3097">
            <v>0.26</v>
          </cell>
          <cell r="CE3097">
            <v>2.1800000000000002</v>
          </cell>
          <cell r="CG3097">
            <v>2.254</v>
          </cell>
          <cell r="CH3097">
            <v>1.7210000000000001</v>
          </cell>
          <cell r="CR3097">
            <v>99.905000000000001</v>
          </cell>
          <cell r="CT3097">
            <v>46.824483259096141</v>
          </cell>
          <cell r="CU3097">
            <v>1.5014263550372855</v>
          </cell>
          <cell r="CV3097">
            <v>16.355537760872828</v>
          </cell>
          <cell r="CW3097">
            <v>10.670136629798309</v>
          </cell>
          <cell r="CX3097">
            <v>0.18017116260447424</v>
          </cell>
          <cell r="CY3097">
            <v>6.2759621640558532</v>
          </cell>
          <cell r="CZ3097">
            <v>7.7873980281267201</v>
          </cell>
          <cell r="DA3097">
            <v>2.8126720384365145</v>
          </cell>
          <cell r="DB3097">
            <v>1.1711125569290826</v>
          </cell>
          <cell r="DC3097">
            <v>0.26024723487312945</v>
          </cell>
          <cell r="DD3097">
            <v>0</v>
          </cell>
          <cell r="DE3097">
            <v>0.37034849379799173</v>
          </cell>
          <cell r="DF3097">
            <v>0.69278643154764774</v>
          </cell>
          <cell r="DH3097">
            <v>0.18149466192170818</v>
          </cell>
          <cell r="DX3097">
            <v>0.33486238532110091</v>
          </cell>
          <cell r="EA3097">
            <v>0.49333333333333335</v>
          </cell>
          <cell r="EF3097">
            <v>0.60204081632653061</v>
          </cell>
          <cell r="EK3097">
            <v>0.61069145845438688</v>
          </cell>
        </row>
        <row r="3098">
          <cell r="D3098" t="str">
            <v>h1</v>
          </cell>
          <cell r="E3098" t="str">
            <v>Hack et al 1994</v>
          </cell>
          <cell r="F3098" t="str">
            <v>ID16</v>
          </cell>
          <cell r="G3098">
            <v>13</v>
          </cell>
          <cell r="J3098">
            <v>1260</v>
          </cell>
          <cell r="K3098">
            <v>1533</v>
          </cell>
          <cell r="L3098">
            <v>6.5231572080887146</v>
          </cell>
          <cell r="M3098">
            <v>1</v>
          </cell>
          <cell r="O3098">
            <v>0.25969722352348068</v>
          </cell>
          <cell r="P3098">
            <v>0.84457700421398318</v>
          </cell>
          <cell r="Q3098">
            <v>3.9319874038854868E-2</v>
          </cell>
          <cell r="R3098">
            <v>30.137888051573057</v>
          </cell>
          <cell r="T3098">
            <v>47.2</v>
          </cell>
          <cell r="U3098">
            <v>9.64</v>
          </cell>
          <cell r="V3098">
            <v>1.8974532573564695</v>
          </cell>
          <cell r="W3098">
            <v>4.3641895216365336</v>
          </cell>
          <cell r="X3098">
            <v>6.07</v>
          </cell>
          <cell r="Y3098">
            <v>0.66</v>
          </cell>
          <cell r="Z3098">
            <v>0.22</v>
          </cell>
          <cell r="AB3098">
            <v>18.510000000000002</v>
          </cell>
          <cell r="AC3098">
            <v>0.22</v>
          </cell>
          <cell r="AD3098">
            <v>13.15</v>
          </cell>
          <cell r="AF3098">
            <v>0.55000000000000004</v>
          </cell>
          <cell r="AG3098">
            <v>0.02</v>
          </cell>
          <cell r="AJ3098">
            <v>99.435642778993014</v>
          </cell>
          <cell r="AK3098">
            <v>1.7403027764765193</v>
          </cell>
          <cell r="AL3098">
            <v>0.41903222093209119</v>
          </cell>
          <cell r="AM3098">
            <v>0.25969722352348068</v>
          </cell>
          <cell r="AN3098">
            <v>0.15933499740861051</v>
          </cell>
          <cell r="AO3098">
            <v>5.26003972206599E-2</v>
          </cell>
          <cell r="AP3098">
            <v>0.13457421284254192</v>
          </cell>
          <cell r="AQ3098">
            <v>0.18717461006320182</v>
          </cell>
          <cell r="AR3098">
            <v>1.8301309882425294E-2</v>
          </cell>
          <cell r="AS3098">
            <v>6.4126415805191468E-3</v>
          </cell>
          <cell r="AT3098">
            <v>1.0171170014619038</v>
          </cell>
          <cell r="AU3098">
            <v>6.870945679944466E-3</v>
          </cell>
          <cell r="AV3098">
            <v>0.51952059216854773</v>
          </cell>
          <cell r="AW3098">
            <v>3.9319874038854868E-2</v>
          </cell>
          <cell r="AX3098">
            <v>9.4079306414835057E-4</v>
          </cell>
          <cell r="AY3098">
            <v>30.137888051573057</v>
          </cell>
          <cell r="AZ3098">
            <v>59.003933217464358</v>
          </cell>
          <cell r="BA3098">
            <v>7.8067792160994438</v>
          </cell>
          <cell r="BB3098">
            <v>33.48516563484862</v>
          </cell>
          <cell r="BC3098">
            <v>56.663523499013834</v>
          </cell>
          <cell r="BD3098">
            <v>9.8513108661375473</v>
          </cell>
          <cell r="BE3098">
            <v>0.84457700421398318</v>
          </cell>
          <cell r="BP3098">
            <v>48.81</v>
          </cell>
          <cell r="BQ3098">
            <v>0.71</v>
          </cell>
          <cell r="BR3098">
            <v>17.18</v>
          </cell>
          <cell r="BS3098">
            <v>7.54</v>
          </cell>
          <cell r="BT3098">
            <v>0.15</v>
          </cell>
          <cell r="BU3098">
            <v>8.8699999999999992</v>
          </cell>
          <cell r="BV3098">
            <v>9.44</v>
          </cell>
          <cell r="BW3098">
            <v>2.69</v>
          </cell>
          <cell r="BX3098">
            <v>0.78</v>
          </cell>
          <cell r="CE3098">
            <v>1.004</v>
          </cell>
          <cell r="CG3098">
            <v>1.155</v>
          </cell>
          <cell r="CH3098">
            <v>0.91500000000000004</v>
          </cell>
          <cell r="CR3098">
            <v>99.244000000000028</v>
          </cell>
          <cell r="CT3098">
            <v>49.181814517754205</v>
          </cell>
          <cell r="CU3098">
            <v>0.71540848817056935</v>
          </cell>
          <cell r="CV3098">
            <v>17.31087017854983</v>
          </cell>
          <cell r="CW3098">
            <v>7.5974366208536512</v>
          </cell>
          <cell r="CX3098">
            <v>0.15114263834589492</v>
          </cell>
          <cell r="CY3098">
            <v>8.9375680141872511</v>
          </cell>
          <cell r="CZ3098">
            <v>9.5119100399016538</v>
          </cell>
          <cell r="DA3098">
            <v>2.7104913143363825</v>
          </cell>
          <cell r="DB3098">
            <v>0.78594171939865365</v>
          </cell>
          <cell r="DC3098">
            <v>0</v>
          </cell>
          <cell r="DD3098">
            <v>0</v>
          </cell>
          <cell r="DE3098">
            <v>0.54052407068860442</v>
          </cell>
          <cell r="DF3098">
            <v>0.68960814251099745</v>
          </cell>
          <cell r="DH3098">
            <v>0.20446096654275095</v>
          </cell>
          <cell r="DX3098">
            <v>0.71513944223107562</v>
          </cell>
          <cell r="EA3098">
            <v>0.92957746478873249</v>
          </cell>
          <cell r="EF3098">
            <v>1.0640692640692642</v>
          </cell>
          <cell r="EK3098">
            <v>1.1551912568306011</v>
          </cell>
        </row>
        <row r="3099">
          <cell r="D3099" t="str">
            <v>h1</v>
          </cell>
          <cell r="E3099" t="str">
            <v>Hack et al 1994</v>
          </cell>
          <cell r="F3099" t="str">
            <v>ID16</v>
          </cell>
          <cell r="G3099">
            <v>14</v>
          </cell>
          <cell r="J3099">
            <v>1275</v>
          </cell>
          <cell r="K3099">
            <v>1548</v>
          </cell>
          <cell r="L3099">
            <v>6.4599483204134369</v>
          </cell>
          <cell r="M3099">
            <v>1</v>
          </cell>
          <cell r="O3099">
            <v>0.21243223040638748</v>
          </cell>
          <cell r="P3099">
            <v>0.87925951665007041</v>
          </cell>
          <cell r="Q3099">
            <v>4.8089840845394964E-2</v>
          </cell>
          <cell r="R3099">
            <v>36.240087476260371</v>
          </cell>
          <cell r="T3099">
            <v>49.01</v>
          </cell>
          <cell r="U3099">
            <v>8.83</v>
          </cell>
          <cell r="V3099">
            <v>1.2298973353673062</v>
          </cell>
          <cell r="W3099">
            <v>3.2843222955047913</v>
          </cell>
          <cell r="X3099">
            <v>4.3899999999999997</v>
          </cell>
          <cell r="Y3099">
            <v>0.76</v>
          </cell>
          <cell r="Z3099">
            <v>0.19</v>
          </cell>
          <cell r="AB3099">
            <v>17.940000000000001</v>
          </cell>
          <cell r="AC3099">
            <v>0.18</v>
          </cell>
          <cell r="AD3099">
            <v>16.13</v>
          </cell>
          <cell r="AF3099">
            <v>0.68</v>
          </cell>
          <cell r="AG3099">
            <v>0.01</v>
          </cell>
          <cell r="AJ3099">
            <v>99.280219630872111</v>
          </cell>
          <cell r="AK3099">
            <v>1.7875677695936125</v>
          </cell>
          <cell r="AL3099">
            <v>0.37968731419168084</v>
          </cell>
          <cell r="AM3099">
            <v>0.21243223040638748</v>
          </cell>
          <cell r="AN3099">
            <v>0.16725508378529336</v>
          </cell>
          <cell r="AO3099">
            <v>3.3727317186873051E-2</v>
          </cell>
          <cell r="AP3099">
            <v>0.10018414891976249</v>
          </cell>
          <cell r="AQ3099">
            <v>0.13391146610663554</v>
          </cell>
          <cell r="AR3099">
            <v>2.0847156662852882E-2</v>
          </cell>
          <cell r="AS3099">
            <v>5.478515384034815E-3</v>
          </cell>
          <cell r="AT3099">
            <v>0.97517359294960382</v>
          </cell>
          <cell r="AU3099">
            <v>5.5611081107301598E-3</v>
          </cell>
          <cell r="AV3099">
            <v>0.63038573874840864</v>
          </cell>
          <cell r="AW3099">
            <v>4.8089840845394964E-2</v>
          </cell>
          <cell r="AX3099">
            <v>4.6532791858362537E-4</v>
          </cell>
          <cell r="AY3099">
            <v>36.240087476260371</v>
          </cell>
          <cell r="AZ3099">
            <v>56.061509867274076</v>
          </cell>
          <cell r="BA3099">
            <v>5.7594613859688213</v>
          </cell>
          <cell r="BB3099">
            <v>39.720642531744026</v>
          </cell>
          <cell r="BC3099">
            <v>53.109815866029095</v>
          </cell>
          <cell r="BD3099">
            <v>7.1695416022268743</v>
          </cell>
          <cell r="BE3099">
            <v>0.87925951665007041</v>
          </cell>
          <cell r="BP3099">
            <v>49.26</v>
          </cell>
          <cell r="BQ3099">
            <v>0.68</v>
          </cell>
          <cell r="BR3099">
            <v>17.600000000000001</v>
          </cell>
          <cell r="BS3099">
            <v>5.54</v>
          </cell>
          <cell r="BT3099">
            <v>0.14000000000000001</v>
          </cell>
          <cell r="BU3099">
            <v>9.4</v>
          </cell>
          <cell r="BV3099">
            <v>10.199999999999999</v>
          </cell>
          <cell r="BW3099">
            <v>3.78</v>
          </cell>
          <cell r="BX3099">
            <v>0.67</v>
          </cell>
          <cell r="BY3099">
            <v>0.09</v>
          </cell>
          <cell r="CD3099">
            <v>1.5329999999999999</v>
          </cell>
          <cell r="CF3099">
            <v>0.72199999999999998</v>
          </cell>
          <cell r="CR3099">
            <v>99.614999999999995</v>
          </cell>
          <cell r="CT3099">
            <v>49.450383978316523</v>
          </cell>
          <cell r="CU3099">
            <v>0.68262811825528291</v>
          </cell>
          <cell r="CV3099">
            <v>17.668021884254383</v>
          </cell>
          <cell r="CW3099">
            <v>5.5614114340209815</v>
          </cell>
          <cell r="CX3099">
            <v>0.14054108317020531</v>
          </cell>
          <cell r="CY3099">
            <v>9.4363298699994989</v>
          </cell>
          <cell r="CZ3099">
            <v>10.239421773829243</v>
          </cell>
          <cell r="DA3099">
            <v>3.7946092455955429</v>
          </cell>
          <cell r="DB3099">
            <v>0.67258946945741105</v>
          </cell>
          <cell r="DC3099">
            <v>9.0347839180846268E-2</v>
          </cell>
          <cell r="DD3099">
            <v>0</v>
          </cell>
          <cell r="DE3099">
            <v>0.62918340026773767</v>
          </cell>
          <cell r="DF3099">
            <v>0.69825158550125632</v>
          </cell>
          <cell r="DH3099">
            <v>0.17989417989417991</v>
          </cell>
          <cell r="DQ3099">
            <v>0.14611872146118723</v>
          </cell>
          <cell r="EA3099">
            <v>1.1176470588235294</v>
          </cell>
          <cell r="EC3099">
            <v>1.1246537396121885</v>
          </cell>
        </row>
        <row r="3100">
          <cell r="D3100" t="str">
            <v>h1</v>
          </cell>
          <cell r="E3100" t="str">
            <v>Hack et al 1994</v>
          </cell>
          <cell r="F3100" t="str">
            <v>ID16</v>
          </cell>
          <cell r="G3100">
            <v>15</v>
          </cell>
          <cell r="J3100">
            <v>1400</v>
          </cell>
          <cell r="K3100">
            <v>1673</v>
          </cell>
          <cell r="L3100">
            <v>5.9772863120143453</v>
          </cell>
          <cell r="M3100">
            <v>2</v>
          </cell>
          <cell r="O3100">
            <v>0.22331667810649058</v>
          </cell>
          <cell r="P3100">
            <v>0.86557878023102774</v>
          </cell>
          <cell r="Q3100">
            <v>8.1453000079066334E-2</v>
          </cell>
          <cell r="R3100">
            <v>36.74747334482884</v>
          </cell>
          <cell r="T3100">
            <v>49.06</v>
          </cell>
          <cell r="U3100">
            <v>11.22</v>
          </cell>
          <cell r="V3100">
            <v>0.28984738520251074</v>
          </cell>
          <cell r="W3100">
            <v>4.3194272007029433</v>
          </cell>
          <cell r="X3100">
            <v>4.58</v>
          </cell>
          <cell r="Y3100">
            <v>0.54</v>
          </cell>
          <cell r="Z3100">
            <v>0.15</v>
          </cell>
          <cell r="AB3100">
            <v>16.55</v>
          </cell>
          <cell r="AC3100">
            <v>0.13</v>
          </cell>
          <cell r="AD3100">
            <v>15.45</v>
          </cell>
          <cell r="AF3100">
            <v>1.1599999999999999</v>
          </cell>
          <cell r="AG3100">
            <v>0.01</v>
          </cell>
          <cell r="AJ3100">
            <v>99.522274585905464</v>
          </cell>
          <cell r="AK3100">
            <v>1.7766833218935094</v>
          </cell>
          <cell r="AL3100">
            <v>0.47903021661749773</v>
          </cell>
          <cell r="AM3100">
            <v>0.22331667810649058</v>
          </cell>
          <cell r="AN3100">
            <v>0.25571353851100714</v>
          </cell>
          <cell r="AO3100">
            <v>7.8919984590495318E-3</v>
          </cell>
          <cell r="AP3100">
            <v>0.13082299036540015</v>
          </cell>
          <cell r="AQ3100">
            <v>0.13871498882444969</v>
          </cell>
          <cell r="AR3100">
            <v>1.470725648162775E-2</v>
          </cell>
          <cell r="AS3100">
            <v>4.2944268768804437E-3</v>
          </cell>
          <cell r="AT3100">
            <v>0.89322765433008389</v>
          </cell>
          <cell r="AU3100">
            <v>3.9878319987330831E-3</v>
          </cell>
          <cell r="AV3100">
            <v>0.59952205513379642</v>
          </cell>
          <cell r="AW3100">
            <v>8.1453000079066334E-2</v>
          </cell>
          <cell r="AX3100">
            <v>4.62023194496366E-4</v>
          </cell>
          <cell r="AY3100">
            <v>36.74747334482884</v>
          </cell>
          <cell r="AZ3100">
            <v>54.750044868713609</v>
          </cell>
          <cell r="BA3100">
            <v>8.0187447820755544</v>
          </cell>
          <cell r="BB3100">
            <v>39.438253443096364</v>
          </cell>
          <cell r="BC3100">
            <v>50.787594939771864</v>
          </cell>
          <cell r="BD3100">
            <v>9.7741516171317784</v>
          </cell>
          <cell r="BE3100">
            <v>0.86557878023102774</v>
          </cell>
          <cell r="BP3100">
            <v>49.97</v>
          </cell>
          <cell r="BQ3100">
            <v>0.88</v>
          </cell>
          <cell r="BR3100">
            <v>18.29</v>
          </cell>
          <cell r="BS3100">
            <v>6.6</v>
          </cell>
          <cell r="BT3100">
            <v>0.13</v>
          </cell>
          <cell r="BU3100">
            <v>7.65</v>
          </cell>
          <cell r="BV3100">
            <v>9.1199999999999992</v>
          </cell>
          <cell r="BW3100">
            <v>2.87</v>
          </cell>
          <cell r="BX3100">
            <v>1</v>
          </cell>
          <cell r="BY3100">
            <v>0.15</v>
          </cell>
          <cell r="CD3100">
            <v>2.4380000000000002</v>
          </cell>
          <cell r="CF3100">
            <v>1.012</v>
          </cell>
          <cell r="CR3100">
            <v>100.11</v>
          </cell>
          <cell r="CT3100">
            <v>49.915093397263014</v>
          </cell>
          <cell r="CU3100">
            <v>0.87903306363000699</v>
          </cell>
          <cell r="CV3100">
            <v>18.26990310658276</v>
          </cell>
          <cell r="CW3100">
            <v>6.5927479772250521</v>
          </cell>
          <cell r="CX3100">
            <v>0.12985715712716012</v>
          </cell>
          <cell r="CY3100">
            <v>7.6415942463290385</v>
          </cell>
          <cell r="CZ3100">
            <v>9.1099790230746169</v>
          </cell>
          <cell r="DA3100">
            <v>2.8668464688842272</v>
          </cell>
          <cell r="DB3100">
            <v>0.9989012086704625</v>
          </cell>
          <cell r="DC3100">
            <v>0.14983518130056939</v>
          </cell>
          <cell r="DD3100">
            <v>0</v>
          </cell>
          <cell r="DE3100">
            <v>0.5368421052631579</v>
          </cell>
          <cell r="DF3100">
            <v>0.58133496595500878</v>
          </cell>
          <cell r="DH3100">
            <v>0.4041811846689895</v>
          </cell>
          <cell r="DQ3100">
            <v>5.9885151763740763E-2</v>
          </cell>
          <cell r="EA3100">
            <v>0.61363636363636365</v>
          </cell>
          <cell r="EC3100">
            <v>0.49110671936758893</v>
          </cell>
        </row>
        <row r="3101">
          <cell r="D3101" t="str">
            <v>h1</v>
          </cell>
          <cell r="E3101" t="str">
            <v>Hack et al 1994</v>
          </cell>
          <cell r="F3101" t="str">
            <v>ID16</v>
          </cell>
          <cell r="G3101">
            <v>16</v>
          </cell>
          <cell r="J3101">
            <v>1400</v>
          </cell>
          <cell r="K3101">
            <v>1673</v>
          </cell>
          <cell r="L3101">
            <v>5.9772863120143453</v>
          </cell>
          <cell r="M3101">
            <v>2</v>
          </cell>
          <cell r="O3101">
            <v>0.27349112433397615</v>
          </cell>
          <cell r="P3101">
            <v>0.8768422631037297</v>
          </cell>
          <cell r="Q3101">
            <v>4.073890811509908E-2</v>
          </cell>
          <cell r="R3101">
            <v>36.115442143684021</v>
          </cell>
          <cell r="T3101">
            <v>47.66</v>
          </cell>
          <cell r="U3101">
            <v>12.25</v>
          </cell>
          <cell r="V3101">
            <v>0</v>
          </cell>
          <cell r="W3101">
            <v>4.29</v>
          </cell>
          <cell r="X3101">
            <v>4.29</v>
          </cell>
          <cell r="Y3101">
            <v>0.53</v>
          </cell>
          <cell r="Z3101">
            <v>0.25</v>
          </cell>
          <cell r="AB3101">
            <v>17.14</v>
          </cell>
          <cell r="AC3101">
            <v>0.14000000000000001</v>
          </cell>
          <cell r="AD3101">
            <v>15.37</v>
          </cell>
          <cell r="AF3101">
            <v>0.57999999999999996</v>
          </cell>
          <cell r="AJ3101">
            <v>100.37700000000001</v>
          </cell>
          <cell r="AK3101">
            <v>1.7265088756660238</v>
          </cell>
          <cell r="AL3101">
            <v>0.52316470446067631</v>
          </cell>
          <cell r="AM3101">
            <v>0.27349112433397615</v>
          </cell>
          <cell r="AN3101">
            <v>0.24967358012670016</v>
          </cell>
          <cell r="AO3101">
            <v>0</v>
          </cell>
          <cell r="AP3101">
            <v>0.12997131142429641</v>
          </cell>
          <cell r="AQ3101">
            <v>0.12997131142429641</v>
          </cell>
          <cell r="AR3101">
            <v>1.4439297737244162E-2</v>
          </cell>
          <cell r="AS3101">
            <v>7.1595587547182747E-3</v>
          </cell>
          <cell r="AT3101">
            <v>0.92535265521991794</v>
          </cell>
          <cell r="AU3101">
            <v>4.2958967314609001E-3</v>
          </cell>
          <cell r="AV3101">
            <v>0.59659944341955151</v>
          </cell>
          <cell r="AW3101">
            <v>4.073890811509908E-2</v>
          </cell>
          <cell r="AX3101">
            <v>0</v>
          </cell>
          <cell r="AY3101">
            <v>36.115442143684021</v>
          </cell>
          <cell r="AZ3101">
            <v>56.016680288113257</v>
          </cell>
          <cell r="BA3101">
            <v>7.8678775682027169</v>
          </cell>
          <cell r="BB3101">
            <v>38.639095093145734</v>
          </cell>
          <cell r="BC3101">
            <v>51.800548245736444</v>
          </cell>
          <cell r="BD3101">
            <v>9.5603566611178312</v>
          </cell>
          <cell r="BE3101">
            <v>0.8768422631037297</v>
          </cell>
          <cell r="BP3101">
            <v>46.56</v>
          </cell>
          <cell r="BQ3101">
            <v>0.78</v>
          </cell>
          <cell r="BR3101">
            <v>17.010000000000002</v>
          </cell>
          <cell r="BS3101">
            <v>8.2200000000000006</v>
          </cell>
          <cell r="BT3101">
            <v>0.19</v>
          </cell>
          <cell r="BU3101">
            <v>10.86</v>
          </cell>
          <cell r="BV3101">
            <v>11.15</v>
          </cell>
          <cell r="BW3101">
            <v>1.99</v>
          </cell>
          <cell r="BX3101">
            <v>0.54</v>
          </cell>
          <cell r="BY3101">
            <v>0.08</v>
          </cell>
          <cell r="CE3101">
            <v>1.0640000000000001</v>
          </cell>
          <cell r="CG3101">
            <v>1.1180000000000001</v>
          </cell>
          <cell r="CH3101">
            <v>0.96899999999999997</v>
          </cell>
          <cell r="CR3101">
            <v>100.53100000000001</v>
          </cell>
          <cell r="CT3101">
            <v>46.314072276213302</v>
          </cell>
          <cell r="CU3101">
            <v>0.77588007679223314</v>
          </cell>
          <cell r="CV3101">
            <v>16.920153982353703</v>
          </cell>
          <cell r="CW3101">
            <v>8.176582347733536</v>
          </cell>
          <cell r="CX3101">
            <v>0.18899642896221064</v>
          </cell>
          <cell r="CY3101">
            <v>10.802637992261094</v>
          </cell>
          <cell r="CZ3101">
            <v>11.091106225940257</v>
          </cell>
          <cell r="DA3101">
            <v>1.9794889138673641</v>
          </cell>
          <cell r="DB3101">
            <v>0.53714774547154609</v>
          </cell>
          <cell r="DC3101">
            <v>7.9577443773562379E-2</v>
          </cell>
          <cell r="DD3101">
            <v>0</v>
          </cell>
          <cell r="DE3101">
            <v>0.5691823899371069</v>
          </cell>
          <cell r="DF3101">
            <v>0.85846518268439875</v>
          </cell>
          <cell r="DH3101">
            <v>0.29145728643216079</v>
          </cell>
          <cell r="DX3101">
            <v>0.49718045112781956</v>
          </cell>
          <cell r="EA3101">
            <v>0.67948717948717952</v>
          </cell>
          <cell r="EF3101">
            <v>0.77728085867620744</v>
          </cell>
          <cell r="EK3101">
            <v>0.79360165118679049</v>
          </cell>
        </row>
        <row r="3102">
          <cell r="D3102" t="str">
            <v>h1</v>
          </cell>
          <cell r="E3102" t="str">
            <v>Hack et al 1994</v>
          </cell>
          <cell r="F3102" t="str">
            <v>ID16</v>
          </cell>
          <cell r="G3102">
            <v>17</v>
          </cell>
          <cell r="J3102">
            <v>1400</v>
          </cell>
          <cell r="K3102">
            <v>1673</v>
          </cell>
          <cell r="L3102">
            <v>5.9772863120143453</v>
          </cell>
          <cell r="M3102">
            <v>2</v>
          </cell>
          <cell r="O3102">
            <v>0.28528026055228306</v>
          </cell>
          <cell r="P3102">
            <v>0.87766725557360414</v>
          </cell>
          <cell r="Q3102">
            <v>4.152425831599757E-2</v>
          </cell>
          <cell r="R3102">
            <v>36.159114224465512</v>
          </cell>
          <cell r="T3102">
            <v>47.24</v>
          </cell>
          <cell r="U3102">
            <v>12.7</v>
          </cell>
          <cell r="V3102">
            <v>0</v>
          </cell>
          <cell r="W3102">
            <v>4.22</v>
          </cell>
          <cell r="X3102">
            <v>4.22</v>
          </cell>
          <cell r="Y3102">
            <v>0.54</v>
          </cell>
          <cell r="Z3102">
            <v>0.26</v>
          </cell>
          <cell r="AB3102">
            <v>16.989999999999998</v>
          </cell>
          <cell r="AC3102">
            <v>0.13</v>
          </cell>
          <cell r="AD3102">
            <v>15.25</v>
          </cell>
          <cell r="AF3102">
            <v>0.59</v>
          </cell>
          <cell r="AG3102">
            <v>0.01</v>
          </cell>
          <cell r="AJ3102">
            <v>100.19400000000002</v>
          </cell>
          <cell r="AK3102">
            <v>1.7147197394477169</v>
          </cell>
          <cell r="AL3102">
            <v>0.54346871626988047</v>
          </cell>
          <cell r="AM3102">
            <v>0.28528026055228306</v>
          </cell>
          <cell r="AN3102">
            <v>0.25818845571759741</v>
          </cell>
          <cell r="AO3102">
            <v>0</v>
          </cell>
          <cell r="AP3102">
            <v>0.1281064926121501</v>
          </cell>
          <cell r="AQ3102">
            <v>0.1281064926121501</v>
          </cell>
          <cell r="AR3102">
            <v>1.4741186574624712E-2</v>
          </cell>
          <cell r="AS3102">
            <v>7.4608460363707937E-3</v>
          </cell>
          <cell r="AT3102">
            <v>0.9190905862470431</v>
          </cell>
          <cell r="AU3102">
            <v>3.9970320497923892E-3</v>
          </cell>
          <cell r="AV3102">
            <v>0.59312646323756568</v>
          </cell>
          <cell r="AW3102">
            <v>4.152425831599757E-2</v>
          </cell>
          <cell r="AX3102">
            <v>4.6308909621471835E-4</v>
          </cell>
          <cell r="AY3102">
            <v>36.159114224465512</v>
          </cell>
          <cell r="AZ3102">
            <v>56.031055012001289</v>
          </cell>
          <cell r="BA3102">
            <v>7.8098307635331974</v>
          </cell>
          <cell r="BB3102">
            <v>38.689887813715025</v>
          </cell>
          <cell r="BC3102">
            <v>51.819290791886374</v>
          </cell>
          <cell r="BD3102">
            <v>9.4908213943986013</v>
          </cell>
          <cell r="BE3102">
            <v>0.87766725557360414</v>
          </cell>
          <cell r="BP3102">
            <v>45.9</v>
          </cell>
          <cell r="BQ3102">
            <v>0.8</v>
          </cell>
          <cell r="BR3102">
            <v>17.12</v>
          </cell>
          <cell r="BS3102">
            <v>8.1199999999999992</v>
          </cell>
          <cell r="BT3102">
            <v>0.14000000000000001</v>
          </cell>
          <cell r="BU3102">
            <v>10.75</v>
          </cell>
          <cell r="BV3102">
            <v>11.08</v>
          </cell>
          <cell r="BW3102">
            <v>1.96</v>
          </cell>
          <cell r="BX3102">
            <v>0.54</v>
          </cell>
          <cell r="BY3102">
            <v>0.08</v>
          </cell>
          <cell r="CE3102">
            <v>1.0920000000000001</v>
          </cell>
          <cell r="CG3102">
            <v>1.1160000000000001</v>
          </cell>
          <cell r="CH3102">
            <v>1.0229999999999999</v>
          </cell>
          <cell r="CR3102">
            <v>99.720999999999989</v>
          </cell>
          <cell r="CT3102">
            <v>46.028419289818601</v>
          </cell>
          <cell r="CU3102">
            <v>0.80223824470272065</v>
          </cell>
          <cell r="CV3102">
            <v>17.167898436638222</v>
          </cell>
          <cell r="CW3102">
            <v>8.1427181837326135</v>
          </cell>
          <cell r="CX3102">
            <v>0.14039169282297614</v>
          </cell>
          <cell r="CY3102">
            <v>10.780076413192809</v>
          </cell>
          <cell r="CZ3102">
            <v>11.110999689132681</v>
          </cell>
          <cell r="DA3102">
            <v>1.9654836995216656</v>
          </cell>
          <cell r="DB3102">
            <v>0.54151081517433641</v>
          </cell>
          <cell r="DC3102">
            <v>8.022382447027207E-2</v>
          </cell>
          <cell r="DD3102">
            <v>0</v>
          </cell>
          <cell r="DE3102">
            <v>0.56968733439321684</v>
          </cell>
          <cell r="DF3102">
            <v>0.85238395401110445</v>
          </cell>
          <cell r="DH3102">
            <v>0.30102040816326531</v>
          </cell>
          <cell r="DX3102">
            <v>0.50183150183150182</v>
          </cell>
          <cell r="EA3102">
            <v>0.67500000000000004</v>
          </cell>
          <cell r="EF3102">
            <v>0.81899641577060922</v>
          </cell>
          <cell r="EK3102">
            <v>0.7839687194525905</v>
          </cell>
        </row>
        <row r="3103">
          <cell r="D3103" t="str">
            <v>h1</v>
          </cell>
          <cell r="E3103" t="str">
            <v>Hack et al 1994</v>
          </cell>
          <cell r="F3103" t="str">
            <v>ID16</v>
          </cell>
          <cell r="G3103">
            <v>18</v>
          </cell>
          <cell r="J3103">
            <v>1450</v>
          </cell>
          <cell r="K3103">
            <v>1723</v>
          </cell>
          <cell r="L3103">
            <v>5.8038305281485778</v>
          </cell>
          <cell r="M3103">
            <v>2</v>
          </cell>
          <cell r="O3103">
            <v>0.19282832576131481</v>
          </cell>
          <cell r="P3103">
            <v>0.90083346278836463</v>
          </cell>
          <cell r="Q3103">
            <v>5.6336891531720487E-2</v>
          </cell>
          <cell r="R3103">
            <v>31.100058739218266</v>
          </cell>
          <cell r="T3103">
            <v>50.38</v>
          </cell>
          <cell r="U3103">
            <v>9.2899999999999991</v>
          </cell>
          <cell r="V3103">
            <v>0.37252453561220422</v>
          </cell>
          <cell r="W3103">
            <v>3.5551004424846289</v>
          </cell>
          <cell r="X3103">
            <v>3.89</v>
          </cell>
          <cell r="Y3103">
            <v>0.33</v>
          </cell>
          <cell r="Z3103">
            <v>0.16</v>
          </cell>
          <cell r="AB3103">
            <v>19.829999999999998</v>
          </cell>
          <cell r="AC3103">
            <v>0.18</v>
          </cell>
          <cell r="AD3103">
            <v>13.82</v>
          </cell>
          <cell r="AF3103">
            <v>0.81</v>
          </cell>
          <cell r="AJ3103">
            <v>99.881624978096838</v>
          </cell>
          <cell r="AK3103">
            <v>1.8071716742386852</v>
          </cell>
          <cell r="AL3103">
            <v>0.39286607868388362</v>
          </cell>
          <cell r="AM3103">
            <v>0.19282832576131481</v>
          </cell>
          <cell r="AN3103">
            <v>0.20003775292256881</v>
          </cell>
          <cell r="AO3103">
            <v>1.0046880875250963E-2</v>
          </cell>
          <cell r="AP3103">
            <v>0.10665188962979039</v>
          </cell>
          <cell r="AQ3103">
            <v>0.11669877050504135</v>
          </cell>
          <cell r="AR3103">
            <v>8.9024719139920473E-3</v>
          </cell>
          <cell r="AS3103">
            <v>4.5372499212015293E-3</v>
          </cell>
          <cell r="AT3103">
            <v>1.0600970901388542</v>
          </cell>
          <cell r="AU3103">
            <v>5.4692121838785497E-3</v>
          </cell>
          <cell r="AV3103">
            <v>0.5311821711367134</v>
          </cell>
          <cell r="AW3103">
            <v>5.6336891531720487E-2</v>
          </cell>
          <cell r="AX3103">
            <v>0</v>
          </cell>
          <cell r="AY3103">
            <v>31.100058739218266</v>
          </cell>
          <cell r="AZ3103">
            <v>62.067372671864931</v>
          </cell>
          <cell r="BA3103">
            <v>6.2443361474973527</v>
          </cell>
          <cell r="BB3103">
            <v>33.863610270851559</v>
          </cell>
          <cell r="BC3103">
            <v>58.414193869683864</v>
          </cell>
          <cell r="BD3103">
            <v>7.7221958594645814</v>
          </cell>
          <cell r="BE3103">
            <v>0.90083346278836463</v>
          </cell>
          <cell r="BP3103">
            <v>47.93</v>
          </cell>
          <cell r="BQ3103">
            <v>0.79</v>
          </cell>
          <cell r="BR3103">
            <v>17.36</v>
          </cell>
          <cell r="BS3103">
            <v>6.33</v>
          </cell>
          <cell r="BT3103">
            <v>0.17</v>
          </cell>
          <cell r="BU3103">
            <v>10.96</v>
          </cell>
          <cell r="BV3103">
            <v>10.69</v>
          </cell>
          <cell r="BW3103">
            <v>2.08</v>
          </cell>
          <cell r="BX3103">
            <v>0.57999999999999996</v>
          </cell>
          <cell r="CE3103">
            <v>1.1399999999999999</v>
          </cell>
          <cell r="CG3103">
            <v>1.18</v>
          </cell>
          <cell r="CH3103">
            <v>1.048</v>
          </cell>
          <cell r="CR3103">
            <v>100.258</v>
          </cell>
          <cell r="CT3103">
            <v>47.806658820243776</v>
          </cell>
          <cell r="CU3103">
            <v>0.78796704502383852</v>
          </cell>
          <cell r="CV3103">
            <v>17.315326457739033</v>
          </cell>
          <cell r="CW3103">
            <v>6.3137106265834149</v>
          </cell>
          <cell r="CX3103">
            <v>0.1695625286760159</v>
          </cell>
          <cell r="CY3103">
            <v>10.931795966406671</v>
          </cell>
          <cell r="CZ3103">
            <v>10.662490773803587</v>
          </cell>
          <cell r="DA3103">
            <v>2.0746474096830179</v>
          </cell>
          <cell r="DB3103">
            <v>0.57850745077699528</v>
          </cell>
          <cell r="DC3103">
            <v>0</v>
          </cell>
          <cell r="DD3103">
            <v>0</v>
          </cell>
          <cell r="DE3103">
            <v>0.63389242336610763</v>
          </cell>
          <cell r="DF3103">
            <v>0.7768842615436079</v>
          </cell>
          <cell r="DH3103">
            <v>0.38942307692307693</v>
          </cell>
          <cell r="DX3103">
            <v>0.22368421052631582</v>
          </cell>
          <cell r="EA3103">
            <v>0.41772151898734178</v>
          </cell>
          <cell r="EF3103">
            <v>0.39491525423728818</v>
          </cell>
          <cell r="EK3103">
            <v>0.41316793893129766</v>
          </cell>
        </row>
        <row r="3104">
          <cell r="D3104" t="str">
            <v>h1</v>
          </cell>
          <cell r="E3104" t="str">
            <v>Hack et al 1994</v>
          </cell>
          <cell r="F3104" t="str">
            <v>ID16</v>
          </cell>
          <cell r="G3104">
            <v>19</v>
          </cell>
          <cell r="J3104">
            <v>1450</v>
          </cell>
          <cell r="K3104">
            <v>1723</v>
          </cell>
          <cell r="L3104">
            <v>5.8038305281485778</v>
          </cell>
          <cell r="M3104">
            <v>2</v>
          </cell>
          <cell r="O3104">
            <v>0.2131708067611584</v>
          </cell>
          <cell r="P3104">
            <v>0.88354370016298456</v>
          </cell>
          <cell r="Q3104">
            <v>6.4496290899760222E-2</v>
          </cell>
          <cell r="R3104">
            <v>32.972485081477437</v>
          </cell>
          <cell r="T3104">
            <v>49.42</v>
          </cell>
          <cell r="U3104">
            <v>10.58</v>
          </cell>
          <cell r="V3104">
            <v>0.21870061076978045</v>
          </cell>
          <cell r="W3104">
            <v>4.1133881509179666</v>
          </cell>
          <cell r="X3104">
            <v>4.3099999999999996</v>
          </cell>
          <cell r="Y3104">
            <v>0.44</v>
          </cell>
          <cell r="Z3104">
            <v>0.17</v>
          </cell>
          <cell r="AB3104">
            <v>18.350000000000001</v>
          </cell>
          <cell r="AC3104">
            <v>0.17</v>
          </cell>
          <cell r="AD3104">
            <v>14.21</v>
          </cell>
          <cell r="AF3104">
            <v>0.92</v>
          </cell>
          <cell r="AG3104">
            <v>0.01</v>
          </cell>
          <cell r="AJ3104">
            <v>99.058088761687756</v>
          </cell>
          <cell r="AK3104">
            <v>1.7868291932388416</v>
          </cell>
          <cell r="AL3104">
            <v>0.45097611025419637</v>
          </cell>
          <cell r="AM3104">
            <v>0.2131708067611584</v>
          </cell>
          <cell r="AN3104">
            <v>0.23780530349303797</v>
          </cell>
          <cell r="AO3104">
            <v>5.9451856037586737E-3</v>
          </cell>
          <cell r="AP3104">
            <v>0.1243813947719177</v>
          </cell>
          <cell r="AQ3104">
            <v>0.13032658037567638</v>
          </cell>
          <cell r="AR3104">
            <v>1.1964330447852835E-2</v>
          </cell>
          <cell r="AS3104">
            <v>4.859154312027875E-3</v>
          </cell>
          <cell r="AT3104">
            <v>0.98877629819828605</v>
          </cell>
          <cell r="AU3104">
            <v>5.206432467680276E-3</v>
          </cell>
          <cell r="AV3104">
            <v>0.55051426288551686</v>
          </cell>
          <cell r="AW3104">
            <v>6.4496290899760222E-2</v>
          </cell>
          <cell r="AX3104">
            <v>4.61276781887397E-4</v>
          </cell>
          <cell r="AY3104">
            <v>32.972485081477437</v>
          </cell>
          <cell r="AZ3104">
            <v>59.22173854384107</v>
          </cell>
          <cell r="BA3104">
            <v>7.4496956028608405</v>
          </cell>
          <cell r="BB3104">
            <v>35.599363238011115</v>
          </cell>
          <cell r="BC3104">
            <v>55.265573326678073</v>
          </cell>
          <cell r="BD3104">
            <v>9.1350634353108173</v>
          </cell>
          <cell r="BE3104">
            <v>0.88354370016298456</v>
          </cell>
          <cell r="BP3104">
            <v>49.84</v>
          </cell>
          <cell r="BQ3104">
            <v>0.81</v>
          </cell>
          <cell r="BR3104">
            <v>17.89</v>
          </cell>
          <cell r="BS3104">
            <v>6.26</v>
          </cell>
          <cell r="BT3104">
            <v>0.15</v>
          </cell>
          <cell r="BU3104">
            <v>9.92</v>
          </cell>
          <cell r="BV3104">
            <v>10.130000000000001</v>
          </cell>
          <cell r="BW3104">
            <v>2.3199999999999998</v>
          </cell>
          <cell r="BX3104">
            <v>0.67</v>
          </cell>
          <cell r="BY3104">
            <v>0.09</v>
          </cell>
          <cell r="CD3104">
            <v>1.659</v>
          </cell>
          <cell r="CF3104">
            <v>0.92</v>
          </cell>
          <cell r="CR3104">
            <v>100.65900000000002</v>
          </cell>
          <cell r="CT3104">
            <v>49.513704686118466</v>
          </cell>
          <cell r="CU3104">
            <v>0.80469704646380336</v>
          </cell>
          <cell r="CV3104">
            <v>17.772876742268448</v>
          </cell>
          <cell r="CW3104">
            <v>6.2190166800782825</v>
          </cell>
          <cell r="CX3104">
            <v>0.14901797156737098</v>
          </cell>
          <cell r="CY3104">
            <v>9.8550551863221347</v>
          </cell>
          <cell r="CZ3104">
            <v>10.063680346516456</v>
          </cell>
          <cell r="DA3104">
            <v>2.3048112935753378</v>
          </cell>
          <cell r="DB3104">
            <v>0.66561360633425715</v>
          </cell>
          <cell r="DC3104">
            <v>8.9410782940422595E-2</v>
          </cell>
          <cell r="DD3104">
            <v>0</v>
          </cell>
          <cell r="DE3104">
            <v>0.61310259579728066</v>
          </cell>
          <cell r="DF3104">
            <v>0.68692579006719845</v>
          </cell>
          <cell r="DH3104">
            <v>0.39655172413793111</v>
          </cell>
          <cell r="DQ3104">
            <v>5.5455093429776975E-2</v>
          </cell>
          <cell r="EA3104">
            <v>0.54320987654320985</v>
          </cell>
          <cell r="EC3104">
            <v>0.39565217391304347</v>
          </cell>
        </row>
        <row r="3105">
          <cell r="D3105" t="str">
            <v>h1</v>
          </cell>
          <cell r="E3105" t="str">
            <v>Hack et al 1994</v>
          </cell>
          <cell r="F3105" t="str">
            <v>ID16</v>
          </cell>
          <cell r="G3105">
            <v>20</v>
          </cell>
          <cell r="J3105">
            <v>1450</v>
          </cell>
          <cell r="K3105">
            <v>1723</v>
          </cell>
          <cell r="L3105">
            <v>5.8038305281485778</v>
          </cell>
          <cell r="M3105">
            <v>2</v>
          </cell>
          <cell r="O3105">
            <v>0.23730270579145185</v>
          </cell>
          <cell r="P3105">
            <v>0.90105689459688154</v>
          </cell>
          <cell r="Q3105">
            <v>5.8387977179301671E-2</v>
          </cell>
          <cell r="R3105">
            <v>36.249146819649241</v>
          </cell>
          <cell r="T3105">
            <v>49.17</v>
          </cell>
          <cell r="U3105">
            <v>11.8</v>
          </cell>
          <cell r="V3105">
            <v>0</v>
          </cell>
          <cell r="W3105">
            <v>3.44</v>
          </cell>
          <cell r="X3105">
            <v>3.44</v>
          </cell>
          <cell r="Y3105">
            <v>0.43</v>
          </cell>
          <cell r="Z3105">
            <v>0.2</v>
          </cell>
          <cell r="AB3105">
            <v>17.579999999999998</v>
          </cell>
          <cell r="AC3105">
            <v>0.14000000000000001</v>
          </cell>
          <cell r="AD3105">
            <v>15.43</v>
          </cell>
          <cell r="AF3105">
            <v>0.84</v>
          </cell>
          <cell r="AG3105">
            <v>0.01</v>
          </cell>
          <cell r="AJ3105">
            <v>100.63400000000001</v>
          </cell>
          <cell r="AK3105">
            <v>1.7626972942085481</v>
          </cell>
          <cell r="AL3105">
            <v>0.49870888685716408</v>
          </cell>
          <cell r="AM3105">
            <v>0.23730270579145185</v>
          </cell>
          <cell r="AN3105">
            <v>0.26140618106571223</v>
          </cell>
          <cell r="AO3105">
            <v>0</v>
          </cell>
          <cell r="AP3105">
            <v>0.10313626594140006</v>
          </cell>
          <cell r="AQ3105">
            <v>0.10313626594140006</v>
          </cell>
          <cell r="AR3105">
            <v>1.1593148792067574E-2</v>
          </cell>
          <cell r="AS3105">
            <v>5.6681194854177643E-3</v>
          </cell>
          <cell r="AT3105">
            <v>0.93924324621558808</v>
          </cell>
          <cell r="AU3105">
            <v>4.2512494144435163E-3</v>
          </cell>
          <cell r="AV3105">
            <v>0.59270372227142509</v>
          </cell>
          <cell r="AW3105">
            <v>5.8387977179301671E-2</v>
          </cell>
          <cell r="AX3105">
            <v>4.5736068162059907E-4</v>
          </cell>
          <cell r="AY3105">
            <v>36.249146819649241</v>
          </cell>
          <cell r="AZ3105">
            <v>57.443145794588588</v>
          </cell>
          <cell r="BA3105">
            <v>6.3077073857621739</v>
          </cell>
          <cell r="BB3105">
            <v>38.951047332663663</v>
          </cell>
          <cell r="BC3105">
            <v>53.350997471632567</v>
          </cell>
          <cell r="BD3105">
            <v>7.697955195703762</v>
          </cell>
          <cell r="BE3105">
            <v>0.90105689459688154</v>
          </cell>
          <cell r="BP3105">
            <v>47.35</v>
          </cell>
          <cell r="BQ3105">
            <v>0.78</v>
          </cell>
          <cell r="BR3105">
            <v>17.13</v>
          </cell>
          <cell r="BS3105">
            <v>6.23</v>
          </cell>
          <cell r="BT3105">
            <v>0.16</v>
          </cell>
          <cell r="BU3105">
            <v>10.89</v>
          </cell>
          <cell r="BV3105">
            <v>10.64</v>
          </cell>
          <cell r="BW3105">
            <v>2.0499999999999998</v>
          </cell>
          <cell r="BX3105">
            <v>0.57999999999999996</v>
          </cell>
          <cell r="BY3105">
            <v>0.01</v>
          </cell>
          <cell r="CE3105">
            <v>1.147</v>
          </cell>
          <cell r="CG3105">
            <v>1.1819999999999999</v>
          </cell>
          <cell r="CH3105">
            <v>1.0589999999999999</v>
          </cell>
          <cell r="CR3105">
            <v>99.208000000000013</v>
          </cell>
          <cell r="CT3105">
            <v>47.728005805983379</v>
          </cell>
          <cell r="CU3105">
            <v>0.78622691718409798</v>
          </cell>
          <cell r="CV3105">
            <v>17.266752681235381</v>
          </cell>
          <cell r="CW3105">
            <v>6.2797355052011925</v>
          </cell>
          <cell r="CX3105">
            <v>0.161277316345456</v>
          </cell>
          <cell r="CY3105">
            <v>10.976937343762598</v>
          </cell>
          <cell r="CZ3105">
            <v>10.724941536972823</v>
          </cell>
          <cell r="DA3105">
            <v>2.0663656156761547</v>
          </cell>
          <cell r="DB3105">
            <v>0.58463027175227789</v>
          </cell>
          <cell r="DC3105">
            <v>1.0079832271591E-2</v>
          </cell>
          <cell r="DD3105">
            <v>0</v>
          </cell>
          <cell r="DE3105">
            <v>0.63609813084112143</v>
          </cell>
          <cell r="DF3105">
            <v>0.78200667143470448</v>
          </cell>
          <cell r="DH3105">
            <v>0.40975609756097564</v>
          </cell>
          <cell r="DX3105">
            <v>0.32258064516129031</v>
          </cell>
          <cell r="EA3105">
            <v>0.55128205128205121</v>
          </cell>
          <cell r="EF3105">
            <v>0.54653130287648055</v>
          </cell>
          <cell r="EK3105">
            <v>0.54579792256846082</v>
          </cell>
        </row>
        <row r="3106">
          <cell r="D3106" t="str">
            <v>h1</v>
          </cell>
          <cell r="E3106" t="str">
            <v>Hack et al 1994</v>
          </cell>
          <cell r="F3106" t="str">
            <v>RE512</v>
          </cell>
          <cell r="G3106">
            <v>21</v>
          </cell>
          <cell r="J3106">
            <v>1250</v>
          </cell>
          <cell r="K3106">
            <v>1523</v>
          </cell>
          <cell r="L3106">
            <v>6.5659881812212735</v>
          </cell>
          <cell r="M3106">
            <v>1</v>
          </cell>
          <cell r="O3106">
            <v>0.23724926509509614</v>
          </cell>
          <cell r="P3106">
            <v>0.85530323719093337</v>
          </cell>
          <cell r="Q3106">
            <v>4.5456362851981423E-2</v>
          </cell>
          <cell r="R3106">
            <v>41.148995296652288</v>
          </cell>
          <cell r="T3106">
            <v>47.37</v>
          </cell>
          <cell r="U3106">
            <v>10.35</v>
          </cell>
          <cell r="V3106">
            <v>0</v>
          </cell>
          <cell r="W3106">
            <v>4.51</v>
          </cell>
          <cell r="X3106">
            <v>4.51</v>
          </cell>
          <cell r="Y3106">
            <v>1.59</v>
          </cell>
          <cell r="Z3106">
            <v>0.12</v>
          </cell>
          <cell r="AB3106">
            <v>14.96</v>
          </cell>
          <cell r="AC3106">
            <v>0.15</v>
          </cell>
          <cell r="AD3106">
            <v>17.010000000000002</v>
          </cell>
          <cell r="AF3106">
            <v>0.63</v>
          </cell>
          <cell r="AG3106">
            <v>0.02</v>
          </cell>
          <cell r="AJ3106">
            <v>99.094999999999999</v>
          </cell>
          <cell r="AK3106">
            <v>1.7627507349049039</v>
          </cell>
          <cell r="AL3106">
            <v>0.45406229499638995</v>
          </cell>
          <cell r="AM3106">
            <v>0.23724926509509614</v>
          </cell>
          <cell r="AN3106">
            <v>0.21681302990129381</v>
          </cell>
          <cell r="AO3106">
            <v>0</v>
          </cell>
          <cell r="AP3106">
            <v>0.14035875040742643</v>
          </cell>
          <cell r="AQ3106">
            <v>0.14035875040742643</v>
          </cell>
          <cell r="AR3106">
            <v>4.4497956660542994E-2</v>
          </cell>
          <cell r="AS3106">
            <v>3.5302075319557109E-3</v>
          </cell>
          <cell r="AT3106">
            <v>0.82966122573147028</v>
          </cell>
          <cell r="AU3106">
            <v>4.7281342420347049E-3</v>
          </cell>
          <cell r="AV3106">
            <v>0.6782441121778785</v>
          </cell>
          <cell r="AW3106">
            <v>4.5456362851981423E-2</v>
          </cell>
          <cell r="AX3106">
            <v>9.4950840234944657E-4</v>
          </cell>
          <cell r="AY3106">
            <v>41.148995296652288</v>
          </cell>
          <cell r="AZ3106">
            <v>50.335454834712145</v>
          </cell>
          <cell r="BA3106">
            <v>8.5155498686355706</v>
          </cell>
          <cell r="BB3106">
            <v>43.623629103726962</v>
          </cell>
          <cell r="BC3106">
            <v>46.123210688185495</v>
          </cell>
          <cell r="BD3106">
            <v>10.253160208087539</v>
          </cell>
          <cell r="BE3106">
            <v>0.85530323719093337</v>
          </cell>
          <cell r="BP3106">
            <v>47.91</v>
          </cell>
          <cell r="BQ3106">
            <v>2.17</v>
          </cell>
          <cell r="BR3106">
            <v>17.47</v>
          </cell>
          <cell r="BS3106">
            <v>6.9</v>
          </cell>
          <cell r="BT3106">
            <v>0.16</v>
          </cell>
          <cell r="BU3106">
            <v>7.94</v>
          </cell>
          <cell r="BV3106">
            <v>9.5500000000000007</v>
          </cell>
          <cell r="BW3106">
            <v>2.64</v>
          </cell>
          <cell r="BX3106">
            <v>0.98</v>
          </cell>
          <cell r="BY3106">
            <v>0.12</v>
          </cell>
          <cell r="CE3106">
            <v>1.2</v>
          </cell>
          <cell r="CG3106">
            <v>1.222</v>
          </cell>
          <cell r="CH3106">
            <v>1.234</v>
          </cell>
          <cell r="CR3106">
            <v>99.495999999999995</v>
          </cell>
          <cell r="CT3106">
            <v>48.152689555359011</v>
          </cell>
          <cell r="CU3106">
            <v>2.180992200691485</v>
          </cell>
          <cell r="CV3106">
            <v>17.558494813861866</v>
          </cell>
          <cell r="CW3106">
            <v>6.9349521588807592</v>
          </cell>
          <cell r="CX3106">
            <v>0.16081048484361182</v>
          </cell>
          <cell r="CY3106">
            <v>7.9802203103642357</v>
          </cell>
          <cell r="CZ3106">
            <v>9.5983758141030808</v>
          </cell>
          <cell r="DA3106">
            <v>2.6533729999195947</v>
          </cell>
          <cell r="DB3106">
            <v>0.98496421966712233</v>
          </cell>
          <cell r="DC3106">
            <v>0.12060786363270885</v>
          </cell>
          <cell r="DD3106">
            <v>0</v>
          </cell>
          <cell r="DE3106">
            <v>0.53504043126684631</v>
          </cell>
          <cell r="DF3106">
            <v>0.70469339466889569</v>
          </cell>
          <cell r="DH3106">
            <v>0.23863636363636362</v>
          </cell>
          <cell r="DX3106">
            <v>0.49</v>
          </cell>
          <cell r="EA3106">
            <v>0.73271889400921664</v>
          </cell>
          <cell r="EF3106">
            <v>0.76677577741407532</v>
          </cell>
        </row>
        <row r="3107">
          <cell r="D3107" t="str">
            <v>h1</v>
          </cell>
          <cell r="E3107" t="str">
            <v>Hack et al 1994</v>
          </cell>
          <cell r="F3107" t="str">
            <v>RE512</v>
          </cell>
          <cell r="G3107">
            <v>22</v>
          </cell>
          <cell r="J3107">
            <v>1275</v>
          </cell>
          <cell r="K3107">
            <v>1548</v>
          </cell>
          <cell r="L3107">
            <v>6.4599483204134369</v>
          </cell>
          <cell r="M3107">
            <v>1</v>
          </cell>
          <cell r="O3107">
            <v>0.23021195720422627</v>
          </cell>
          <cell r="P3107">
            <v>0.87522487201693311</v>
          </cell>
          <cell r="Q3107">
            <v>3.5486355294596164E-2</v>
          </cell>
          <cell r="R3107">
            <v>41.852804109255281</v>
          </cell>
          <cell r="T3107">
            <v>48.35</v>
          </cell>
          <cell r="U3107">
            <v>9.57</v>
          </cell>
          <cell r="V3107">
            <v>0</v>
          </cell>
          <cell r="W3107">
            <v>4.08</v>
          </cell>
          <cell r="X3107">
            <v>4.08</v>
          </cell>
          <cell r="Y3107">
            <v>1.53</v>
          </cell>
          <cell r="Z3107">
            <v>0.12</v>
          </cell>
          <cell r="AB3107">
            <v>16.059999999999999</v>
          </cell>
          <cell r="AC3107">
            <v>0.14000000000000001</v>
          </cell>
          <cell r="AD3107">
            <v>18.37</v>
          </cell>
          <cell r="AF3107">
            <v>0.5</v>
          </cell>
          <cell r="AG3107">
            <v>0.01</v>
          </cell>
          <cell r="AJ3107">
            <v>99.521000000000015</v>
          </cell>
          <cell r="AK3107">
            <v>1.7697880427957737</v>
          </cell>
          <cell r="AL3107">
            <v>0.41297549874303796</v>
          </cell>
          <cell r="AM3107">
            <v>0.23021195720422627</v>
          </cell>
          <cell r="AN3107">
            <v>0.18276354153881169</v>
          </cell>
          <cell r="AO3107">
            <v>0</v>
          </cell>
          <cell r="AP3107">
            <v>0.12489940594833977</v>
          </cell>
          <cell r="AQ3107">
            <v>0.12489940594833977</v>
          </cell>
          <cell r="AR3107">
            <v>4.2118377584738166E-2</v>
          </cell>
          <cell r="AS3107">
            <v>3.4724619505901743E-3</v>
          </cell>
          <cell r="AT3107">
            <v>0.87609660958201219</v>
          </cell>
          <cell r="AU3107">
            <v>4.3407406025056721E-3</v>
          </cell>
          <cell r="AV3107">
            <v>0.72049029210031479</v>
          </cell>
          <cell r="AW3107">
            <v>3.5486355294596164E-2</v>
          </cell>
          <cell r="AX3107">
            <v>4.6698838086404668E-4</v>
          </cell>
          <cell r="AY3107">
            <v>41.852804109255281</v>
          </cell>
          <cell r="AZ3107">
            <v>50.891872081620576</v>
          </cell>
          <cell r="BA3107">
            <v>7.2553238091241381</v>
          </cell>
          <cell r="BB3107">
            <v>44.486044998087756</v>
          </cell>
          <cell r="BC3107">
            <v>46.755277686979433</v>
          </cell>
          <cell r="BD3107">
            <v>8.7586773149327986</v>
          </cell>
          <cell r="BE3107">
            <v>0.87522487201693311</v>
          </cell>
          <cell r="BP3107">
            <v>47.45</v>
          </cell>
          <cell r="BQ3107">
            <v>2.2200000000000002</v>
          </cell>
          <cell r="BR3107">
            <v>17.149999999999999</v>
          </cell>
          <cell r="BS3107">
            <v>7.38</v>
          </cell>
          <cell r="BT3107">
            <v>0.18</v>
          </cell>
          <cell r="BU3107">
            <v>8.48</v>
          </cell>
          <cell r="BV3107">
            <v>10.48</v>
          </cell>
          <cell r="BW3107">
            <v>2.33</v>
          </cell>
          <cell r="BX3107">
            <v>0.83</v>
          </cell>
          <cell r="BY3107">
            <v>0.21</v>
          </cell>
          <cell r="CD3107">
            <v>2.0720000000000001</v>
          </cell>
          <cell r="CF3107">
            <v>0.94</v>
          </cell>
          <cell r="CR3107">
            <v>99.721999999999994</v>
          </cell>
          <cell r="CT3107">
            <v>47.582278734882976</v>
          </cell>
          <cell r="CU3107">
            <v>2.2261888048775602</v>
          </cell>
          <cell r="CV3107">
            <v>17.197809911554121</v>
          </cell>
          <cell r="CW3107">
            <v>7.4005735945929692</v>
          </cell>
          <cell r="CX3107">
            <v>0.18050179499007241</v>
          </cell>
          <cell r="CY3107">
            <v>8.5036401195322995</v>
          </cell>
          <cell r="CZ3107">
            <v>10.509215619421994</v>
          </cell>
          <cell r="DA3107">
            <v>2.3364954573714929</v>
          </cell>
          <cell r="DB3107">
            <v>0.83231383245422275</v>
          </cell>
          <cell r="DC3107">
            <v>0.21058542748841783</v>
          </cell>
          <cell r="DD3107">
            <v>0</v>
          </cell>
          <cell r="DE3107">
            <v>0.53467843631778056</v>
          </cell>
          <cell r="DF3107">
            <v>0.77525047019867954</v>
          </cell>
          <cell r="DH3107">
            <v>0.21459227467811159</v>
          </cell>
          <cell r="DQ3107">
            <v>9.4111969111969118E-2</v>
          </cell>
          <cell r="EA3107">
            <v>0.68918918918918914</v>
          </cell>
          <cell r="EC3107">
            <v>0.63404255319148939</v>
          </cell>
        </row>
        <row r="3108">
          <cell r="D3108" t="str">
            <v>h1</v>
          </cell>
          <cell r="E3108" t="str">
            <v>Hack et al 1994</v>
          </cell>
          <cell r="F3108" t="str">
            <v>RE512</v>
          </cell>
          <cell r="G3108">
            <v>23</v>
          </cell>
          <cell r="J3108">
            <v>1275</v>
          </cell>
          <cell r="K3108">
            <v>1548</v>
          </cell>
          <cell r="L3108">
            <v>6.4599483204134369</v>
          </cell>
          <cell r="M3108">
            <v>1</v>
          </cell>
          <cell r="O3108">
            <v>0.25200335830521281</v>
          </cell>
          <cell r="P3108">
            <v>0.85987859237860631</v>
          </cell>
          <cell r="Q3108">
            <v>4.0331401336254492E-2</v>
          </cell>
          <cell r="R3108">
            <v>40.435893909130087</v>
          </cell>
          <cell r="T3108">
            <v>47.06</v>
          </cell>
          <cell r="U3108">
            <v>10.039999999999999</v>
          </cell>
          <cell r="V3108">
            <v>0</v>
          </cell>
          <cell r="W3108">
            <v>4.53</v>
          </cell>
          <cell r="X3108">
            <v>4.53</v>
          </cell>
          <cell r="Y3108">
            <v>1.5</v>
          </cell>
          <cell r="Z3108">
            <v>0.12</v>
          </cell>
          <cell r="AB3108">
            <v>15.6</v>
          </cell>
          <cell r="AC3108">
            <v>0.17</v>
          </cell>
          <cell r="AD3108">
            <v>17.13</v>
          </cell>
          <cell r="AF3108">
            <v>0.56000000000000005</v>
          </cell>
          <cell r="AG3108">
            <v>0.02</v>
          </cell>
          <cell r="AJ3108">
            <v>99.022999999999996</v>
          </cell>
          <cell r="AK3108">
            <v>1.7479966416947872</v>
          </cell>
          <cell r="AL3108">
            <v>0.43965291230384473</v>
          </cell>
          <cell r="AM3108">
            <v>0.25200335830521281</v>
          </cell>
          <cell r="AN3108">
            <v>0.18764955399863192</v>
          </cell>
          <cell r="AO3108">
            <v>0</v>
          </cell>
          <cell r="AP3108">
            <v>0.1407220990758957</v>
          </cell>
          <cell r="AQ3108">
            <v>0.1407220990758957</v>
          </cell>
          <cell r="AR3108">
            <v>4.1902058113217282E-2</v>
          </cell>
          <cell r="AS3108">
            <v>3.5237199771041296E-3</v>
          </cell>
          <cell r="AT3108">
            <v>0.86356483655156346</v>
          </cell>
          <cell r="AU3108">
            <v>5.3487045893415132E-3</v>
          </cell>
          <cell r="AV3108">
            <v>0.68177368298626995</v>
          </cell>
          <cell r="AW3108">
            <v>4.0331401336254492E-2</v>
          </cell>
          <cell r="AX3108">
            <v>9.4776346588706613E-4</v>
          </cell>
          <cell r="AY3108">
            <v>40.435893909130087</v>
          </cell>
          <cell r="AZ3108">
            <v>51.217899701707189</v>
          </cell>
          <cell r="BA3108">
            <v>8.3462063891627292</v>
          </cell>
          <cell r="BB3108">
            <v>42.932593774252574</v>
          </cell>
          <cell r="BC3108">
            <v>47.002918162545335</v>
          </cell>
          <cell r="BD3108">
            <v>10.06448806320209</v>
          </cell>
          <cell r="BE3108">
            <v>0.85987859237860631</v>
          </cell>
          <cell r="BP3108">
            <v>47.39</v>
          </cell>
          <cell r="BQ3108">
            <v>2.21</v>
          </cell>
          <cell r="BR3108">
            <v>16.78</v>
          </cell>
          <cell r="BS3108">
            <v>7.55</v>
          </cell>
          <cell r="BT3108">
            <v>0.15</v>
          </cell>
          <cell r="BU3108">
            <v>8.02</v>
          </cell>
          <cell r="BV3108">
            <v>9.84</v>
          </cell>
          <cell r="BW3108">
            <v>2.4300000000000002</v>
          </cell>
          <cell r="BX3108">
            <v>0.94</v>
          </cell>
          <cell r="BY3108">
            <v>0.14000000000000001</v>
          </cell>
          <cell r="CE3108">
            <v>1.2170000000000001</v>
          </cell>
          <cell r="CG3108">
            <v>1.258</v>
          </cell>
          <cell r="CH3108">
            <v>1.2649999999999999</v>
          </cell>
          <cell r="CR3108">
            <v>99.19</v>
          </cell>
          <cell r="CT3108">
            <v>47.77699364855328</v>
          </cell>
          <cell r="CU3108">
            <v>2.2280471821756227</v>
          </cell>
          <cell r="CV3108">
            <v>16.917027926202238</v>
          </cell>
          <cell r="CW3108">
            <v>7.6116544006452269</v>
          </cell>
          <cell r="CX3108">
            <v>0.15122492186712372</v>
          </cell>
          <cell r="CY3108">
            <v>8.0854924891622133</v>
          </cell>
          <cell r="CZ3108">
            <v>9.9203548744833157</v>
          </cell>
          <cell r="DA3108">
            <v>2.4498437342474042</v>
          </cell>
          <cell r="DB3108">
            <v>0.94767617703397522</v>
          </cell>
          <cell r="DC3108">
            <v>0.14114326040931546</v>
          </cell>
          <cell r="DD3108">
            <v>0</v>
          </cell>
          <cell r="DE3108">
            <v>0.51509312780989081</v>
          </cell>
          <cell r="DF3108">
            <v>0.75448417200158491</v>
          </cell>
          <cell r="DH3108">
            <v>0.23045267489711935</v>
          </cell>
          <cell r="DX3108">
            <v>0.47904683648315521</v>
          </cell>
          <cell r="EA3108">
            <v>0.67873303167420818</v>
          </cell>
          <cell r="EF3108">
            <v>0.70588235294117652</v>
          </cell>
        </row>
        <row r="3109">
          <cell r="D3109" t="str">
            <v>h1</v>
          </cell>
          <cell r="E3109" t="str">
            <v>Hack et al 1994</v>
          </cell>
          <cell r="F3109" t="str">
            <v>RE512</v>
          </cell>
          <cell r="G3109">
            <v>24</v>
          </cell>
          <cell r="J3109">
            <v>1300</v>
          </cell>
          <cell r="K3109">
            <v>1573</v>
          </cell>
          <cell r="L3109">
            <v>6.3572790845518119</v>
          </cell>
          <cell r="M3109">
            <v>1</v>
          </cell>
          <cell r="O3109">
            <v>0.11370178884223248</v>
          </cell>
          <cell r="P3109">
            <v>0.81050706013587503</v>
          </cell>
          <cell r="Q3109">
            <v>2.8870803994999385E-2</v>
          </cell>
          <cell r="R3109">
            <v>28.911739923194794</v>
          </cell>
          <cell r="T3109">
            <v>51.94</v>
          </cell>
          <cell r="U3109">
            <v>6.21</v>
          </cell>
          <cell r="V3109">
            <v>0</v>
          </cell>
          <cell r="W3109">
            <v>7.82</v>
          </cell>
          <cell r="X3109">
            <v>7.82</v>
          </cell>
          <cell r="Y3109">
            <v>1.38</v>
          </cell>
          <cell r="Z3109">
            <v>0.04</v>
          </cell>
          <cell r="AB3109">
            <v>18.77</v>
          </cell>
          <cell r="AC3109">
            <v>0.25</v>
          </cell>
          <cell r="AD3109">
            <v>13.1</v>
          </cell>
          <cell r="AF3109">
            <v>0.41</v>
          </cell>
          <cell r="AG3109">
            <v>0.01</v>
          </cell>
          <cell r="AJ3109">
            <v>100.64099999999999</v>
          </cell>
          <cell r="AK3109">
            <v>1.8862982111577675</v>
          </cell>
          <cell r="AL3109">
            <v>0.26588116815927354</v>
          </cell>
          <cell r="AM3109">
            <v>0.11370178884223248</v>
          </cell>
          <cell r="AN3109">
            <v>0.15217937931704106</v>
          </cell>
          <cell r="AO3109">
            <v>0</v>
          </cell>
          <cell r="AP3109">
            <v>0.23751475388368667</v>
          </cell>
          <cell r="AQ3109">
            <v>0.23751475388368667</v>
          </cell>
          <cell r="AR3109">
            <v>3.7691456379024255E-2</v>
          </cell>
          <cell r="AS3109">
            <v>1.1484176813821364E-3</v>
          </cell>
          <cell r="AT3109">
            <v>1.0159079543923863</v>
          </cell>
          <cell r="AU3109">
            <v>7.6905860552805355E-3</v>
          </cell>
          <cell r="AV3109">
            <v>0.50976956414957031</v>
          </cell>
          <cell r="AW3109">
            <v>2.8870803994999385E-2</v>
          </cell>
          <cell r="AX3109">
            <v>4.6332923546632798E-4</v>
          </cell>
          <cell r="AY3109">
            <v>28.911739923194794</v>
          </cell>
          <cell r="AZ3109">
            <v>57.617536685025868</v>
          </cell>
          <cell r="BA3109">
            <v>13.47072339177933</v>
          </cell>
          <cell r="BB3109">
            <v>30.753224784366623</v>
          </cell>
          <cell r="BC3109">
            <v>52.972942668754882</v>
          </cell>
          <cell r="BD3109">
            <v>16.273832546878499</v>
          </cell>
          <cell r="BE3109">
            <v>0.81050706013587503</v>
          </cell>
          <cell r="BP3109">
            <v>42.67</v>
          </cell>
          <cell r="BQ3109">
            <v>4.5199999999999996</v>
          </cell>
          <cell r="BR3109">
            <v>15.39</v>
          </cell>
          <cell r="BS3109">
            <v>13.58</v>
          </cell>
          <cell r="BT3109">
            <v>0.22</v>
          </cell>
          <cell r="BU3109">
            <v>5.59</v>
          </cell>
          <cell r="BV3109">
            <v>7.29</v>
          </cell>
          <cell r="BW3109">
            <v>2.71</v>
          </cell>
          <cell r="BX3109">
            <v>1.45</v>
          </cell>
          <cell r="BY3109">
            <v>0.68</v>
          </cell>
          <cell r="CD3109">
            <v>5.0369999999999999</v>
          </cell>
          <cell r="CF3109">
            <v>1.7090000000000001</v>
          </cell>
          <cell r="CR3109">
            <v>100.84600000000002</v>
          </cell>
          <cell r="CT3109">
            <v>42.312040140412108</v>
          </cell>
          <cell r="CU3109">
            <v>4.4820815897507078</v>
          </cell>
          <cell r="CV3109">
            <v>15.260892846518452</v>
          </cell>
          <cell r="CW3109">
            <v>13.4660769886758</v>
          </cell>
          <cell r="CX3109">
            <v>0.2181544136604327</v>
          </cell>
          <cell r="CY3109">
            <v>5.543105328917358</v>
          </cell>
          <cell r="CZ3109">
            <v>7.2288439799297928</v>
          </cell>
          <cell r="DA3109">
            <v>2.6872657319080573</v>
          </cell>
          <cell r="DB3109">
            <v>1.4378359082164882</v>
          </cell>
          <cell r="DC3109">
            <v>0.67429546040497379</v>
          </cell>
          <cell r="DD3109">
            <v>0</v>
          </cell>
          <cell r="DE3109">
            <v>0.29160146061554509</v>
          </cell>
          <cell r="DF3109">
            <v>0.95302252605660742</v>
          </cell>
          <cell r="DH3109">
            <v>0.15129151291512916</v>
          </cell>
          <cell r="DQ3109">
            <v>2.9779630732578916E-2</v>
          </cell>
          <cell r="EA3109">
            <v>0.30530973451327437</v>
          </cell>
          <cell r="EC3109">
            <v>0.32826214160327677</v>
          </cell>
        </row>
        <row r="3110">
          <cell r="D3110" t="str">
            <v>h1</v>
          </cell>
          <cell r="E3110" t="str">
            <v>Hack et al 1994</v>
          </cell>
          <cell r="F3110" t="str">
            <v>RE512</v>
          </cell>
          <cell r="G3110">
            <v>25</v>
          </cell>
          <cell r="J3110">
            <v>1300</v>
          </cell>
          <cell r="K3110">
            <v>1573</v>
          </cell>
          <cell r="L3110">
            <v>6.3572790845518119</v>
          </cell>
          <cell r="M3110">
            <v>1</v>
          </cell>
          <cell r="O3110">
            <v>0.2726285090690983</v>
          </cell>
          <cell r="P3110">
            <v>0.81975137409086485</v>
          </cell>
          <cell r="Q3110">
            <v>3.7422200927332804E-2</v>
          </cell>
          <cell r="R3110">
            <v>38.081972231872463</v>
          </cell>
          <cell r="T3110">
            <v>46.54</v>
          </cell>
          <cell r="U3110">
            <v>11.83</v>
          </cell>
          <cell r="V3110">
            <v>0</v>
          </cell>
          <cell r="W3110">
            <v>5.85</v>
          </cell>
          <cell r="X3110">
            <v>5.85</v>
          </cell>
          <cell r="Y3110">
            <v>2.38</v>
          </cell>
          <cell r="Z3110">
            <v>0.08</v>
          </cell>
          <cell r="AB3110">
            <v>14.93</v>
          </cell>
          <cell r="AC3110">
            <v>0.19</v>
          </cell>
          <cell r="AD3110">
            <v>15.58</v>
          </cell>
          <cell r="AF3110">
            <v>0.52</v>
          </cell>
          <cell r="AG3110">
            <v>0.01</v>
          </cell>
          <cell r="AJ3110">
            <v>99.121999999999986</v>
          </cell>
          <cell r="AK3110">
            <v>1.7273714909309017</v>
          </cell>
          <cell r="AL3110">
            <v>0.51764459502377058</v>
          </cell>
          <cell r="AM3110">
            <v>0.2726285090690983</v>
          </cell>
          <cell r="AN3110">
            <v>0.24501608595467228</v>
          </cell>
          <cell r="AO3110">
            <v>0</v>
          </cell>
          <cell r="AP3110">
            <v>0.18158947217207269</v>
          </cell>
          <cell r="AQ3110">
            <v>0.18158947217207269</v>
          </cell>
          <cell r="AR3110">
            <v>6.6434206240366583E-2</v>
          </cell>
          <cell r="AS3110">
            <v>2.3473660934066787E-3</v>
          </cell>
          <cell r="AT3110">
            <v>0.82584939875509555</v>
          </cell>
          <cell r="AU3110">
            <v>5.9734328982890324E-3</v>
          </cell>
          <cell r="AV3110">
            <v>0.61961371333771698</v>
          </cell>
          <cell r="AW3110">
            <v>3.7422200927332804E-2</v>
          </cell>
          <cell r="AX3110">
            <v>4.7352254978726561E-4</v>
          </cell>
          <cell r="AY3110">
            <v>38.081972231872463</v>
          </cell>
          <cell r="AZ3110">
            <v>50.757388343918869</v>
          </cell>
          <cell r="BA3110">
            <v>11.160639424208664</v>
          </cell>
          <cell r="BB3110">
            <v>40.243389558072195</v>
          </cell>
          <cell r="BC3110">
            <v>46.361487983343437</v>
          </cell>
          <cell r="BD3110">
            <v>13.395122458584364</v>
          </cell>
          <cell r="BE3110">
            <v>0.81975137409086485</v>
          </cell>
          <cell r="BP3110">
            <v>41.89</v>
          </cell>
          <cell r="BQ3110">
            <v>4.4400000000000004</v>
          </cell>
          <cell r="BR3110">
            <v>15.11</v>
          </cell>
          <cell r="BS3110">
            <v>13.34</v>
          </cell>
          <cell r="BT3110">
            <v>0.21</v>
          </cell>
          <cell r="BU3110">
            <v>5.49</v>
          </cell>
          <cell r="BV3110">
            <v>7.16</v>
          </cell>
          <cell r="BW3110">
            <v>2.66</v>
          </cell>
          <cell r="BX3110">
            <v>1.43</v>
          </cell>
          <cell r="BY3110">
            <v>0.67</v>
          </cell>
          <cell r="CD3110">
            <v>5.0369999999999999</v>
          </cell>
          <cell r="CF3110">
            <v>1.7090000000000001</v>
          </cell>
          <cell r="CR3110">
            <v>99.146000000000001</v>
          </cell>
          <cell r="CT3110">
            <v>42.250822020051238</v>
          </cell>
          <cell r="CU3110">
            <v>4.4782442055150993</v>
          </cell>
          <cell r="CV3110">
            <v>15.240150888588547</v>
          </cell>
          <cell r="CW3110">
            <v>13.454904887741311</v>
          </cell>
          <cell r="CX3110">
            <v>0.21180884755814658</v>
          </cell>
          <cell r="CY3110">
            <v>5.5372884433058314</v>
          </cell>
          <cell r="CZ3110">
            <v>7.2216730881729969</v>
          </cell>
          <cell r="DA3110">
            <v>2.6829120690698565</v>
          </cell>
          <cell r="DB3110">
            <v>1.442317390514998</v>
          </cell>
          <cell r="DC3110">
            <v>0.67577108506646766</v>
          </cell>
          <cell r="DD3110">
            <v>0</v>
          </cell>
          <cell r="DE3110">
            <v>0.2915560276155072</v>
          </cell>
          <cell r="DF3110">
            <v>0.95351188800260245</v>
          </cell>
          <cell r="DH3110">
            <v>0.19548872180451127</v>
          </cell>
          <cell r="DQ3110">
            <v>5.2610680960889424E-2</v>
          </cell>
          <cell r="EA3110">
            <v>0.536036036036036</v>
          </cell>
          <cell r="EC3110">
            <v>0.55412521942656523</v>
          </cell>
        </row>
        <row r="3111">
          <cell r="D3111" t="str">
            <v>h1</v>
          </cell>
          <cell r="E3111" t="str">
            <v>Hack et al 1994</v>
          </cell>
          <cell r="F3111" t="str">
            <v>RE512</v>
          </cell>
          <cell r="G3111">
            <v>26</v>
          </cell>
          <cell r="J3111">
            <v>1400</v>
          </cell>
          <cell r="K3111">
            <v>1673</v>
          </cell>
          <cell r="L3111">
            <v>5.9772863120143453</v>
          </cell>
          <cell r="M3111">
            <v>2</v>
          </cell>
          <cell r="O3111">
            <v>0.22549268268509537</v>
          </cell>
          <cell r="P3111">
            <v>0.85069706836042447</v>
          </cell>
          <cell r="Q3111">
            <v>6.9039053532188172E-2</v>
          </cell>
          <cell r="R3111">
            <v>40.7575578502694</v>
          </cell>
          <cell r="T3111">
            <v>48.84</v>
          </cell>
          <cell r="U3111">
            <v>11.77</v>
          </cell>
          <cell r="V3111">
            <v>0</v>
          </cell>
          <cell r="W3111">
            <v>4.66</v>
          </cell>
          <cell r="X3111">
            <v>4.66</v>
          </cell>
          <cell r="Y3111">
            <v>1.3</v>
          </cell>
          <cell r="Z3111">
            <v>0.11</v>
          </cell>
          <cell r="AB3111">
            <v>14.9</v>
          </cell>
          <cell r="AC3111">
            <v>0.13</v>
          </cell>
          <cell r="AD3111">
            <v>16.760000000000002</v>
          </cell>
          <cell r="AF3111">
            <v>0.98</v>
          </cell>
          <cell r="AG3111">
            <v>0.02</v>
          </cell>
          <cell r="AJ3111">
            <v>100.09699999999999</v>
          </cell>
          <cell r="AK3111">
            <v>1.7745073173149046</v>
          </cell>
          <cell r="AL3111">
            <v>0.50415743064845731</v>
          </cell>
          <cell r="AM3111">
            <v>0.22549268268509537</v>
          </cell>
          <cell r="AN3111">
            <v>0.27866474796336194</v>
          </cell>
          <cell r="AO3111">
            <v>0</v>
          </cell>
          <cell r="AP3111">
            <v>0.14160007634037411</v>
          </cell>
          <cell r="AQ3111">
            <v>0.14160007634037411</v>
          </cell>
          <cell r="AR3111">
            <v>3.5522286792430031E-2</v>
          </cell>
          <cell r="AS3111">
            <v>3.1595577365191576E-3</v>
          </cell>
          <cell r="AT3111">
            <v>0.80680780008500996</v>
          </cell>
          <cell r="AU3111">
            <v>4.0008890819215673E-3</v>
          </cell>
          <cell r="AV3111">
            <v>0.65248473031145171</v>
          </cell>
          <cell r="AW3111">
            <v>6.9039053532188172E-2</v>
          </cell>
          <cell r="AX3111">
            <v>9.2707193033322215E-4</v>
          </cell>
          <cell r="AY3111">
            <v>40.7575578502694</v>
          </cell>
          <cell r="AZ3111">
            <v>50.397371859287865</v>
          </cell>
          <cell r="BA3111">
            <v>8.8450702904427345</v>
          </cell>
          <cell r="BB3111">
            <v>43.192014855685784</v>
          </cell>
          <cell r="BC3111">
            <v>46.162165872843303</v>
          </cell>
          <cell r="BD3111">
            <v>10.645819271470899</v>
          </cell>
          <cell r="BE3111">
            <v>0.85069706836042447</v>
          </cell>
          <cell r="BP3111">
            <v>46.54</v>
          </cell>
          <cell r="BQ3111">
            <v>2.41</v>
          </cell>
          <cell r="BR3111">
            <v>15.8</v>
          </cell>
          <cell r="BS3111">
            <v>8.73</v>
          </cell>
          <cell r="BT3111">
            <v>0.16</v>
          </cell>
          <cell r="BU3111">
            <v>8.9</v>
          </cell>
          <cell r="BV3111">
            <v>10.37</v>
          </cell>
          <cell r="BW3111">
            <v>2.12</v>
          </cell>
          <cell r="BX3111">
            <v>0.93</v>
          </cell>
          <cell r="BY3111">
            <v>0.23</v>
          </cell>
          <cell r="CD3111">
            <v>2.169</v>
          </cell>
          <cell r="CF3111">
            <v>0.95799999999999996</v>
          </cell>
          <cell r="CR3111">
            <v>99.317000000000021</v>
          </cell>
          <cell r="CT3111">
            <v>46.860054169980963</v>
          </cell>
          <cell r="CU3111">
            <v>2.4265734969844028</v>
          </cell>
          <cell r="CV3111">
            <v>15.908656121308534</v>
          </cell>
          <cell r="CW3111">
            <v>8.7900359455078156</v>
          </cell>
          <cell r="CX3111">
            <v>0.16110031515249149</v>
          </cell>
          <cell r="CY3111">
            <v>8.9612050303573394</v>
          </cell>
          <cell r="CZ3111">
            <v>10.441314175820855</v>
          </cell>
          <cell r="DA3111">
            <v>2.1345791757705119</v>
          </cell>
          <cell r="DB3111">
            <v>0.93639558182385674</v>
          </cell>
          <cell r="DC3111">
            <v>0.2315817030317065</v>
          </cell>
          <cell r="DD3111">
            <v>0</v>
          </cell>
          <cell r="DE3111">
            <v>0.5048213272830403</v>
          </cell>
          <cell r="DF3111">
            <v>0.88337174011271546</v>
          </cell>
          <cell r="DH3111">
            <v>0.46226415094339618</v>
          </cell>
          <cell r="DQ3111">
            <v>8.206546795758414E-2</v>
          </cell>
          <cell r="EA3111">
            <v>0.53941908713692943</v>
          </cell>
          <cell r="EC3111">
            <v>0.46868475991649272</v>
          </cell>
        </row>
        <row r="3112">
          <cell r="D3112" t="str">
            <v>h1</v>
          </cell>
          <cell r="E3112" t="str">
            <v>Hack et al 1994</v>
          </cell>
          <cell r="F3112" t="str">
            <v>RE512</v>
          </cell>
          <cell r="G3112">
            <v>27</v>
          </cell>
          <cell r="J3112">
            <v>1400</v>
          </cell>
          <cell r="K3112">
            <v>1673</v>
          </cell>
          <cell r="L3112">
            <v>5.9772863120143453</v>
          </cell>
          <cell r="M3112">
            <v>2</v>
          </cell>
          <cell r="O3112">
            <v>0.23915757494029277</v>
          </cell>
          <cell r="P3112">
            <v>0.86335024817680173</v>
          </cell>
          <cell r="Q3112">
            <v>7.5412306280443958E-2</v>
          </cell>
          <cell r="R3112">
            <v>40.356748047354429</v>
          </cell>
          <cell r="T3112">
            <v>47.99</v>
          </cell>
          <cell r="U3112">
            <v>11.07</v>
          </cell>
          <cell r="V3112">
            <v>0</v>
          </cell>
          <cell r="W3112">
            <v>4.29</v>
          </cell>
          <cell r="X3112">
            <v>4.29</v>
          </cell>
          <cell r="Y3112">
            <v>1.35</v>
          </cell>
          <cell r="Z3112">
            <v>0.1</v>
          </cell>
          <cell r="AB3112">
            <v>15.21</v>
          </cell>
          <cell r="AC3112">
            <v>0.13</v>
          </cell>
          <cell r="AD3112">
            <v>16.579999999999998</v>
          </cell>
          <cell r="AF3112">
            <v>1.06</v>
          </cell>
          <cell r="AG3112">
            <v>0.02</v>
          </cell>
          <cell r="AJ3112">
            <v>99.472999999999956</v>
          </cell>
          <cell r="AK3112">
            <v>1.7608424250597072</v>
          </cell>
          <cell r="AL3112">
            <v>0.47885600146192603</v>
          </cell>
          <cell r="AM3112">
            <v>0.23915757494029277</v>
          </cell>
          <cell r="AN3112">
            <v>0.23969842652163326</v>
          </cell>
          <cell r="AO3112">
            <v>0</v>
          </cell>
          <cell r="AP3112">
            <v>0.13164442356443265</v>
          </cell>
          <cell r="AQ3112">
            <v>0.13164442356443265</v>
          </cell>
          <cell r="AR3112">
            <v>3.7252801359190402E-2</v>
          </cell>
          <cell r="AS3112">
            <v>2.9006893133937672E-3</v>
          </cell>
          <cell r="AT3112">
            <v>0.83172668986984777</v>
          </cell>
          <cell r="AU3112">
            <v>4.0403977040369098E-3</v>
          </cell>
          <cell r="AV3112">
            <v>0.65185119905659394</v>
          </cell>
          <cell r="AW3112">
            <v>7.5412306280443958E-2</v>
          </cell>
          <cell r="AX3112">
            <v>9.3622672913401387E-4</v>
          </cell>
          <cell r="AY3112">
            <v>40.356748047354429</v>
          </cell>
          <cell r="AZ3112">
            <v>51.493016375388073</v>
          </cell>
          <cell r="BA3112">
            <v>8.1502355772575061</v>
          </cell>
          <cell r="BB3112">
            <v>42.877663532800739</v>
          </cell>
          <cell r="BC3112">
            <v>47.287489630071619</v>
          </cell>
          <cell r="BD3112">
            <v>9.8348468371276443</v>
          </cell>
          <cell r="BE3112">
            <v>0.86335024817680173</v>
          </cell>
          <cell r="BP3112">
            <v>47.76</v>
          </cell>
          <cell r="BQ3112">
            <v>2.2999999999999998</v>
          </cell>
          <cell r="BR3112">
            <v>16.100000000000001</v>
          </cell>
          <cell r="BS3112">
            <v>7.6</v>
          </cell>
          <cell r="BT3112">
            <v>0.15</v>
          </cell>
          <cell r="BU3112">
            <v>9.02</v>
          </cell>
          <cell r="BV3112">
            <v>10.71</v>
          </cell>
          <cell r="BW3112">
            <v>2.46</v>
          </cell>
          <cell r="BX3112">
            <v>0.97</v>
          </cell>
          <cell r="BY3112">
            <v>0.08</v>
          </cell>
          <cell r="CE3112">
            <v>1.282</v>
          </cell>
          <cell r="CG3112">
            <v>1.1579999999999999</v>
          </cell>
          <cell r="CH3112">
            <v>1.0669999999999999</v>
          </cell>
          <cell r="CR3112">
            <v>100.65699999999997</v>
          </cell>
          <cell r="CT3112">
            <v>47.448264899609583</v>
          </cell>
          <cell r="CU3112">
            <v>2.284987631262605</v>
          </cell>
          <cell r="CV3112">
            <v>15.994913418838241</v>
          </cell>
          <cell r="CW3112">
            <v>7.5503939119981744</v>
          </cell>
          <cell r="CX3112">
            <v>0.14902093247364817</v>
          </cell>
          <cell r="CY3112">
            <v>8.9611254060820436</v>
          </cell>
          <cell r="CZ3112">
            <v>10.640094578618481</v>
          </cell>
          <cell r="DA3112">
            <v>2.4439432925678299</v>
          </cell>
          <cell r="DB3112">
            <v>0.96366869666292487</v>
          </cell>
          <cell r="DC3112">
            <v>7.9477830652612366E-2</v>
          </cell>
          <cell r="DD3112">
            <v>0</v>
          </cell>
          <cell r="DE3112">
            <v>0.542719614921781</v>
          </cell>
          <cell r="DF3112">
            <v>0.85044176013411055</v>
          </cell>
          <cell r="DH3112">
            <v>0.43089430894308944</v>
          </cell>
          <cell r="DX3112">
            <v>0.3634945397815913</v>
          </cell>
          <cell r="EA3112">
            <v>0.58695652173913049</v>
          </cell>
          <cell r="EF3112">
            <v>0.53886010362694303</v>
          </cell>
        </row>
        <row r="3113">
          <cell r="D3113" t="str">
            <v>h1</v>
          </cell>
          <cell r="E3113" t="str">
            <v>Hack et al 1994</v>
          </cell>
          <cell r="F3113" t="str">
            <v>RE512</v>
          </cell>
          <cell r="G3113">
            <v>28</v>
          </cell>
          <cell r="J3113">
            <v>1425</v>
          </cell>
          <cell r="K3113">
            <v>1698</v>
          </cell>
          <cell r="L3113">
            <v>5.8892815076560661</v>
          </cell>
          <cell r="M3113">
            <v>2</v>
          </cell>
          <cell r="O3113">
            <v>0.26578637269799832</v>
          </cell>
          <cell r="P3113">
            <v>0.87717797017511578</v>
          </cell>
          <cell r="Q3113">
            <v>6.543575633802147E-2</v>
          </cell>
          <cell r="R3113">
            <v>41.797354531239108</v>
          </cell>
          <cell r="T3113">
            <v>47.79</v>
          </cell>
          <cell r="U3113">
            <v>12.03</v>
          </cell>
          <cell r="V3113">
            <v>6.5816136231349395E-2</v>
          </cell>
          <cell r="W3113">
            <v>3.7908312935280173</v>
          </cell>
          <cell r="X3113">
            <v>3.85</v>
          </cell>
          <cell r="Y3113">
            <v>1.29</v>
          </cell>
          <cell r="Z3113">
            <v>0.11</v>
          </cell>
          <cell r="AB3113">
            <v>15.43</v>
          </cell>
          <cell r="AC3113">
            <v>0.1</v>
          </cell>
          <cell r="AD3113">
            <v>17.57</v>
          </cell>
          <cell r="AF3113">
            <v>0.93</v>
          </cell>
          <cell r="AG3113">
            <v>0.03</v>
          </cell>
          <cell r="AJ3113">
            <v>99.817647429759361</v>
          </cell>
          <cell r="AK3113">
            <v>1.7342136273020017</v>
          </cell>
          <cell r="AL3113">
            <v>0.51465804008260452</v>
          </cell>
          <cell r="AM3113">
            <v>0.26578637269799832</v>
          </cell>
          <cell r="AN3113">
            <v>0.2488716673846062</v>
          </cell>
          <cell r="AO3113">
            <v>1.7956970556056717E-3</v>
          </cell>
          <cell r="AP3113">
            <v>0.11504704087640247</v>
          </cell>
          <cell r="AQ3113">
            <v>0.11684273793200814</v>
          </cell>
          <cell r="AR3113">
            <v>3.5205514780927691E-2</v>
          </cell>
          <cell r="AS3113">
            <v>3.1556564814459688E-3</v>
          </cell>
          <cell r="AT3113">
            <v>0.83447469346526559</v>
          </cell>
          <cell r="AU3113">
            <v>3.0738069194800747E-3</v>
          </cell>
          <cell r="AV3113">
            <v>0.68317430645315491</v>
          </cell>
          <cell r="AW3113">
            <v>6.543575633802147E-2</v>
          </cell>
          <cell r="AX3113">
            <v>1.3888908462924615E-3</v>
          </cell>
          <cell r="AY3113">
            <v>41.797354531239108</v>
          </cell>
          <cell r="AZ3113">
            <v>51.054078411109586</v>
          </cell>
          <cell r="BA3113">
            <v>7.0387043392280733</v>
          </cell>
          <cell r="BB3113">
            <v>44.503394853445897</v>
          </cell>
          <cell r="BC3113">
            <v>46.984841415276264</v>
          </cell>
          <cell r="BD3113">
            <v>8.5117637312778349</v>
          </cell>
          <cell r="BE3113">
            <v>0.87717797017511578</v>
          </cell>
          <cell r="BP3113">
            <v>46.48</v>
          </cell>
          <cell r="BQ3113">
            <v>2.29</v>
          </cell>
          <cell r="BR3113">
            <v>15.96</v>
          </cell>
          <cell r="BS3113">
            <v>7.94</v>
          </cell>
          <cell r="BT3113">
            <v>0.16</v>
          </cell>
          <cell r="BU3113">
            <v>9.94</v>
          </cell>
          <cell r="BV3113">
            <v>11.33</v>
          </cell>
          <cell r="BW3113">
            <v>1.96</v>
          </cell>
          <cell r="BX3113">
            <v>0.75</v>
          </cell>
          <cell r="BY3113">
            <v>0.2</v>
          </cell>
          <cell r="CD3113">
            <v>1.841</v>
          </cell>
          <cell r="CF3113">
            <v>1.036</v>
          </cell>
          <cell r="CR3113">
            <v>99.886999999999972</v>
          </cell>
          <cell r="CT3113">
            <v>46.532581817453739</v>
          </cell>
          <cell r="CU3113">
            <v>2.2925906274089729</v>
          </cell>
          <cell r="CV3113">
            <v>15.978055202378693</v>
          </cell>
          <cell r="CW3113">
            <v>7.948982350055565</v>
          </cell>
          <cell r="CX3113">
            <v>0.16018100453512474</v>
          </cell>
          <cell r="CY3113">
            <v>9.9512449067446234</v>
          </cell>
          <cell r="CZ3113">
            <v>11.342817383643521</v>
          </cell>
          <cell r="DA3113">
            <v>1.9622173055552781</v>
          </cell>
          <cell r="DB3113">
            <v>0.75084845875839723</v>
          </cell>
          <cell r="DC3113">
            <v>0.20022625566890592</v>
          </cell>
          <cell r="DD3113">
            <v>0</v>
          </cell>
          <cell r="DE3113">
            <v>0.55592841163310958</v>
          </cell>
          <cell r="DF3113">
            <v>0.92354115053725705</v>
          </cell>
          <cell r="DH3113">
            <v>0.47448979591836737</v>
          </cell>
          <cell r="DQ3113">
            <v>7.3872895165670832E-2</v>
          </cell>
          <cell r="EA3113">
            <v>0.5633187772925764</v>
          </cell>
          <cell r="EC3113">
            <v>0.52606177606177607</v>
          </cell>
        </row>
        <row r="3114">
          <cell r="D3114" t="str">
            <v>h1</v>
          </cell>
          <cell r="E3114" t="str">
            <v>Hack et al 1994</v>
          </cell>
          <cell r="F3114" t="str">
            <v>SSS 1.4</v>
          </cell>
          <cell r="G3114">
            <v>29</v>
          </cell>
          <cell r="J3114">
            <v>1200</v>
          </cell>
          <cell r="K3114">
            <v>1473</v>
          </cell>
          <cell r="L3114">
            <v>6.7888662593346911</v>
          </cell>
          <cell r="M3114">
            <v>1</v>
          </cell>
          <cell r="O3114">
            <v>0.1457690025386027</v>
          </cell>
          <cell r="P3114">
            <v>0.7326230369211767</v>
          </cell>
          <cell r="Q3114">
            <v>2.2515777371410965E-2</v>
          </cell>
          <cell r="R3114">
            <v>28.238207926039479</v>
          </cell>
          <cell r="T3114">
            <v>49.5</v>
          </cell>
          <cell r="U3114">
            <v>5.84</v>
          </cell>
          <cell r="V3114">
            <v>0</v>
          </cell>
          <cell r="W3114">
            <v>11.03</v>
          </cell>
          <cell r="X3114">
            <v>11.03</v>
          </cell>
          <cell r="Y3114">
            <v>0.62</v>
          </cell>
          <cell r="Z3114">
            <v>0.09</v>
          </cell>
          <cell r="AB3114">
            <v>16.96</v>
          </cell>
          <cell r="AC3114">
            <v>0.26</v>
          </cell>
          <cell r="AD3114">
            <v>12.67</v>
          </cell>
          <cell r="AF3114">
            <v>0.31</v>
          </cell>
          <cell r="AG3114">
            <v>0.02</v>
          </cell>
          <cell r="AJ3114">
            <v>99.627000000000024</v>
          </cell>
          <cell r="AK3114">
            <v>1.8542309974613973</v>
          </cell>
          <cell r="AL3114">
            <v>0.25790458056045623</v>
          </cell>
          <cell r="AM3114">
            <v>0.1457690025386027</v>
          </cell>
          <cell r="AN3114">
            <v>0.11213557802185353</v>
          </cell>
          <cell r="AO3114">
            <v>0</v>
          </cell>
          <cell r="AP3114">
            <v>0.3455489534822499</v>
          </cell>
          <cell r="AQ3114">
            <v>0.3455489534822499</v>
          </cell>
          <cell r="AR3114">
            <v>1.7466494531098803E-2</v>
          </cell>
          <cell r="AS3114">
            <v>2.6652172713507879E-3</v>
          </cell>
          <cell r="AT3114">
            <v>0.94681726050747717</v>
          </cell>
          <cell r="AU3114">
            <v>8.2497921321299829E-3</v>
          </cell>
          <cell r="AV3114">
            <v>0.5085450740920473</v>
          </cell>
          <cell r="AW3114">
            <v>2.2515777371410965E-2</v>
          </cell>
          <cell r="AX3114">
            <v>9.5580639205177366E-4</v>
          </cell>
          <cell r="AY3114">
            <v>28.238207926039479</v>
          </cell>
          <cell r="AZ3114">
            <v>52.574342044130979</v>
          </cell>
          <cell r="BA3114">
            <v>19.187450029829535</v>
          </cell>
          <cell r="BB3114">
            <v>29.577390126729043</v>
          </cell>
          <cell r="BC3114">
            <v>47.596995797137808</v>
          </cell>
          <cell r="BD3114">
            <v>22.825614076133157</v>
          </cell>
          <cell r="BE3114">
            <v>0.7326230369211767</v>
          </cell>
          <cell r="BP3114">
            <v>50.19</v>
          </cell>
          <cell r="BQ3114">
            <v>1.07</v>
          </cell>
          <cell r="BR3114">
            <v>15.23</v>
          </cell>
          <cell r="BS3114">
            <v>11.07</v>
          </cell>
          <cell r="BT3114">
            <v>0.19</v>
          </cell>
          <cell r="BU3114">
            <v>5.63</v>
          </cell>
          <cell r="BV3114">
            <v>9.44</v>
          </cell>
          <cell r="BW3114">
            <v>1.6</v>
          </cell>
          <cell r="BX3114">
            <v>0.56000000000000005</v>
          </cell>
          <cell r="CE3114">
            <v>1.821</v>
          </cell>
          <cell r="CG3114">
            <v>1.7889999999999999</v>
          </cell>
          <cell r="CH3114">
            <v>1.494</v>
          </cell>
          <cell r="CR3114">
            <v>100.08399999999999</v>
          </cell>
          <cell r="CT3114">
            <v>50.14787578434116</v>
          </cell>
          <cell r="CU3114">
            <v>1.0691019543583391</v>
          </cell>
          <cell r="CV3114">
            <v>15.217217537268697</v>
          </cell>
          <cell r="CW3114">
            <v>11.060709004436275</v>
          </cell>
          <cell r="CX3114">
            <v>0.18984053395148079</v>
          </cell>
          <cell r="CY3114">
            <v>5.6252747691938776</v>
          </cell>
          <cell r="CZ3114">
            <v>9.432077055273572</v>
          </cell>
          <cell r="DA3114">
            <v>1.5986571280124697</v>
          </cell>
          <cell r="DB3114">
            <v>0.55952999480436449</v>
          </cell>
          <cell r="DC3114">
            <v>0</v>
          </cell>
          <cell r="DD3114">
            <v>0</v>
          </cell>
          <cell r="DE3114">
            <v>0.33712574850299398</v>
          </cell>
          <cell r="DF3114">
            <v>0.6593248863693747</v>
          </cell>
          <cell r="DH3114">
            <v>0.19375000000000001</v>
          </cell>
          <cell r="DX3114">
            <v>0.30203185063152116</v>
          </cell>
          <cell r="EA3114">
            <v>0.57943925233644855</v>
          </cell>
          <cell r="EF3114">
            <v>0.51201788708775853</v>
          </cell>
          <cell r="EK3114">
            <v>0.57630522088353409</v>
          </cell>
        </row>
        <row r="3115">
          <cell r="D3115" t="str">
            <v>h1</v>
          </cell>
          <cell r="E3115" t="str">
            <v>Hack et al 1994</v>
          </cell>
          <cell r="F3115" t="str">
            <v>SSS 1.4</v>
          </cell>
          <cell r="G3115">
            <v>30</v>
          </cell>
          <cell r="J3115">
            <v>1225</v>
          </cell>
          <cell r="K3115">
            <v>1498</v>
          </cell>
          <cell r="L3115">
            <v>6.6755674232309747</v>
          </cell>
          <cell r="M3115">
            <v>1</v>
          </cell>
          <cell r="O3115">
            <v>0.17181316881746644</v>
          </cell>
          <cell r="P3115">
            <v>0.8305654397947605</v>
          </cell>
          <cell r="Q3115">
            <v>3.8866435734697211E-2</v>
          </cell>
          <cell r="R3115">
            <v>36.722601303321227</v>
          </cell>
          <cell r="T3115">
            <v>49.25</v>
          </cell>
          <cell r="U3115">
            <v>8.14</v>
          </cell>
          <cell r="V3115">
            <v>0</v>
          </cell>
          <cell r="W3115">
            <v>5.94</v>
          </cell>
          <cell r="X3115">
            <v>5.94</v>
          </cell>
          <cell r="Y3115">
            <v>0.6</v>
          </cell>
          <cell r="Z3115">
            <v>0.1</v>
          </cell>
          <cell r="AB3115">
            <v>16.34</v>
          </cell>
          <cell r="AC3115">
            <v>0.19</v>
          </cell>
          <cell r="AD3115">
            <v>15.88</v>
          </cell>
          <cell r="AF3115">
            <v>0.54</v>
          </cell>
          <cell r="AG3115">
            <v>0.02</v>
          </cell>
          <cell r="AJ3115">
            <v>98.990999999999985</v>
          </cell>
          <cell r="AK3115">
            <v>1.8281868311825336</v>
          </cell>
          <cell r="AL3115">
            <v>0.35622657620719417</v>
          </cell>
          <cell r="AM3115">
            <v>0.17181316881746644</v>
          </cell>
          <cell r="AN3115">
            <v>0.18441340738972772</v>
          </cell>
          <cell r="AO3115">
            <v>0</v>
          </cell>
          <cell r="AP3115">
            <v>0.18440649698530293</v>
          </cell>
          <cell r="AQ3115">
            <v>0.18440649698530293</v>
          </cell>
          <cell r="AR3115">
            <v>1.6750239324906147E-2</v>
          </cell>
          <cell r="AS3115">
            <v>2.9345790511336256E-3</v>
          </cell>
          <cell r="AT3115">
            <v>0.9039576287392701</v>
          </cell>
          <cell r="AU3115">
            <v>5.9741890609764188E-3</v>
          </cell>
          <cell r="AV3115">
            <v>0.63162460349241634</v>
          </cell>
          <cell r="AW3115">
            <v>3.8866435734697211E-2</v>
          </cell>
          <cell r="AX3115">
            <v>9.4716498376503993E-4</v>
          </cell>
          <cell r="AY3115">
            <v>36.722601303321227</v>
          </cell>
          <cell r="AZ3115">
            <v>52.556020477575416</v>
          </cell>
          <cell r="BA3115">
            <v>10.721378219103359</v>
          </cell>
          <cell r="BB3115">
            <v>38.93178576544566</v>
          </cell>
          <cell r="BC3115">
            <v>48.158875559108985</v>
          </cell>
          <cell r="BD3115">
            <v>12.909338675445364</v>
          </cell>
          <cell r="BE3115">
            <v>0.8305654397947605</v>
          </cell>
          <cell r="BP3115">
            <v>49.68</v>
          </cell>
          <cell r="BQ3115">
            <v>0.87</v>
          </cell>
          <cell r="BR3115">
            <v>16.52</v>
          </cell>
          <cell r="BS3115">
            <v>8.41</v>
          </cell>
          <cell r="BT3115">
            <v>0.19</v>
          </cell>
          <cell r="BU3115">
            <v>7.2</v>
          </cell>
          <cell r="BV3115">
            <v>10.86</v>
          </cell>
          <cell r="BW3115">
            <v>2.04</v>
          </cell>
          <cell r="BX3115">
            <v>0.28999999999999998</v>
          </cell>
          <cell r="CE3115">
            <v>1.415</v>
          </cell>
          <cell r="CG3115">
            <v>1.411</v>
          </cell>
          <cell r="CH3115">
            <v>1.294</v>
          </cell>
          <cell r="CR3115">
            <v>100.18</v>
          </cell>
          <cell r="CT3115">
            <v>49.590736673986818</v>
          </cell>
          <cell r="CU3115">
            <v>0.86843681373527648</v>
          </cell>
          <cell r="CV3115">
            <v>16.490317428628469</v>
          </cell>
          <cell r="CW3115">
            <v>8.3948891994410051</v>
          </cell>
          <cell r="CX3115">
            <v>0.18965861449391094</v>
          </cell>
          <cell r="CY3115">
            <v>7.1870632860850465</v>
          </cell>
          <cell r="CZ3115">
            <v>10.840487123178278</v>
          </cell>
          <cell r="DA3115">
            <v>2.0363345977240965</v>
          </cell>
          <cell r="DB3115">
            <v>0.28947893791175877</v>
          </cell>
          <cell r="DC3115">
            <v>0</v>
          </cell>
          <cell r="DD3115">
            <v>0</v>
          </cell>
          <cell r="DE3115">
            <v>0.46124279308135807</v>
          </cell>
          <cell r="DF3115">
            <v>0.67368656476749689</v>
          </cell>
          <cell r="DH3115">
            <v>0.26470588235294118</v>
          </cell>
          <cell r="DX3115">
            <v>0.37243816254416962</v>
          </cell>
          <cell r="EA3115">
            <v>0.68965517241379304</v>
          </cell>
          <cell r="EF3115">
            <v>0.57831325301204817</v>
          </cell>
          <cell r="EK3115">
            <v>0.50077279752704795</v>
          </cell>
        </row>
        <row r="3116">
          <cell r="D3116" t="str">
            <v>h1</v>
          </cell>
          <cell r="E3116" t="str">
            <v>Hack et al 1994</v>
          </cell>
          <cell r="F3116" t="str">
            <v>SSS 1.4</v>
          </cell>
          <cell r="G3116">
            <v>31</v>
          </cell>
          <cell r="J3116">
            <v>1250</v>
          </cell>
          <cell r="K3116">
            <v>1523</v>
          </cell>
          <cell r="L3116">
            <v>6.5659881812212735</v>
          </cell>
          <cell r="M3116">
            <v>1</v>
          </cell>
          <cell r="O3116">
            <v>0.14723681399583577</v>
          </cell>
          <cell r="P3116">
            <v>0.78626683753735216</v>
          </cell>
          <cell r="Q3116">
            <v>1.5542406031946187E-2</v>
          </cell>
          <cell r="R3116">
            <v>22.230924660317328</v>
          </cell>
          <cell r="T3116">
            <v>50.85</v>
          </cell>
          <cell r="U3116">
            <v>5.3</v>
          </cell>
          <cell r="V3116">
            <v>2.0727806064250722</v>
          </cell>
          <cell r="W3116">
            <v>8.3865702348238607</v>
          </cell>
          <cell r="X3116">
            <v>10.25</v>
          </cell>
          <cell r="Y3116">
            <v>0.35</v>
          </cell>
          <cell r="Z3116">
            <v>0.11</v>
          </cell>
          <cell r="AB3116">
            <v>21.16</v>
          </cell>
          <cell r="AC3116">
            <v>0.26</v>
          </cell>
          <cell r="AD3116">
            <v>10.7</v>
          </cell>
          <cell r="AF3116">
            <v>0.22</v>
          </cell>
          <cell r="AG3116">
            <v>0.01</v>
          </cell>
          <cell r="AJ3116">
            <v>99.719350841248925</v>
          </cell>
          <cell r="AK3116">
            <v>1.8527631860041642</v>
          </cell>
          <cell r="AL3116">
            <v>0.22766296915128637</v>
          </cell>
          <cell r="AM3116">
            <v>0.14723681399583577</v>
          </cell>
          <cell r="AN3116">
            <v>8.0426155155450596E-2</v>
          </cell>
          <cell r="AO3116">
            <v>5.67828799301342E-2</v>
          </cell>
          <cell r="AP3116">
            <v>0.2555575850344039</v>
          </cell>
          <cell r="AQ3116">
            <v>0.3123404649645381</v>
          </cell>
          <cell r="AR3116">
            <v>9.5907467782236581E-3</v>
          </cell>
          <cell r="AS3116">
            <v>3.1684956277861082E-3</v>
          </cell>
          <cell r="AT3116">
            <v>1.1490165905608198</v>
          </cell>
          <cell r="AU3116">
            <v>8.0244139341422663E-3</v>
          </cell>
          <cell r="AV3116">
            <v>0.41774083671829798</v>
          </cell>
          <cell r="AW3116">
            <v>1.5542406031946187E-2</v>
          </cell>
          <cell r="AX3116">
            <v>4.6484723541405544E-4</v>
          </cell>
          <cell r="AY3116">
            <v>22.230924660317328</v>
          </cell>
          <cell r="AZ3116">
            <v>61.147244925536377</v>
          </cell>
          <cell r="BA3116">
            <v>13.60001445849457</v>
          </cell>
          <cell r="BB3116">
            <v>24.556704149711063</v>
          </cell>
          <cell r="BC3116">
            <v>58.381120080122187</v>
          </cell>
          <cell r="BD3116">
            <v>17.062175770166746</v>
          </cell>
          <cell r="BE3116">
            <v>0.78626683753735216</v>
          </cell>
          <cell r="BP3116">
            <v>51.64</v>
          </cell>
          <cell r="BQ3116">
            <v>0.88</v>
          </cell>
          <cell r="BR3116">
            <v>15.51</v>
          </cell>
          <cell r="BS3116">
            <v>10.81</v>
          </cell>
          <cell r="BT3116">
            <v>0.2</v>
          </cell>
          <cell r="BU3116">
            <v>6.55</v>
          </cell>
          <cell r="BV3116">
            <v>10.06</v>
          </cell>
          <cell r="BW3116">
            <v>1.54</v>
          </cell>
          <cell r="BX3116">
            <v>0.43</v>
          </cell>
          <cell r="BY3116">
            <v>0.08</v>
          </cell>
          <cell r="CD3116">
            <v>1.6910000000000001</v>
          </cell>
          <cell r="CF3116">
            <v>1.0089999999999999</v>
          </cell>
          <cell r="CR3116">
            <v>100.4</v>
          </cell>
          <cell r="CT3116">
            <v>51.43426294820717</v>
          </cell>
          <cell r="CU3116">
            <v>0.87649402390438247</v>
          </cell>
          <cell r="CV3116">
            <v>15.44820717131474</v>
          </cell>
          <cell r="CW3116">
            <v>10.766932270916334</v>
          </cell>
          <cell r="CX3116">
            <v>0.19920318725099601</v>
          </cell>
          <cell r="CY3116">
            <v>6.5239043824701195</v>
          </cell>
          <cell r="CZ3116">
            <v>10.019920318725099</v>
          </cell>
          <cell r="DA3116">
            <v>1.5338645418326693</v>
          </cell>
          <cell r="DB3116">
            <v>0.42828685258964139</v>
          </cell>
          <cell r="DC3116">
            <v>7.9681274900398405E-2</v>
          </cell>
          <cell r="DD3116">
            <v>0</v>
          </cell>
          <cell r="DE3116">
            <v>0.37730414746543783</v>
          </cell>
          <cell r="DF3116">
            <v>0.67816208163332969</v>
          </cell>
          <cell r="DH3116">
            <v>0.14285714285714285</v>
          </cell>
          <cell r="DQ3116">
            <v>2.6611472501478415E-2</v>
          </cell>
          <cell r="EA3116">
            <v>0.39772727272727271</v>
          </cell>
          <cell r="EC3116">
            <v>0.25272547076313184</v>
          </cell>
        </row>
        <row r="3117">
          <cell r="D3117" t="str">
            <v>h1</v>
          </cell>
          <cell r="E3117" t="str">
            <v>Hack et al 1994</v>
          </cell>
          <cell r="F3117" t="str">
            <v>SSS 1.4</v>
          </cell>
          <cell r="G3117">
            <v>32</v>
          </cell>
          <cell r="J3117">
            <v>1260</v>
          </cell>
          <cell r="K3117">
            <v>1533</v>
          </cell>
          <cell r="L3117">
            <v>6.5231572080887146</v>
          </cell>
          <cell r="M3117">
            <v>1</v>
          </cell>
          <cell r="O3117">
            <v>0.13409107583296165</v>
          </cell>
          <cell r="P3117">
            <v>0.7953371922563689</v>
          </cell>
          <cell r="Q3117">
            <v>2.8154896043798675E-2</v>
          </cell>
          <cell r="R3117">
            <v>29.673777972151651</v>
          </cell>
          <cell r="T3117">
            <v>51.4</v>
          </cell>
          <cell r="U3117">
            <v>6.43</v>
          </cell>
          <cell r="V3117">
            <v>0</v>
          </cell>
          <cell r="W3117">
            <v>8.52</v>
          </cell>
          <cell r="X3117">
            <v>8.52</v>
          </cell>
          <cell r="Y3117">
            <v>0.54</v>
          </cell>
          <cell r="Z3117">
            <v>0.11</v>
          </cell>
          <cell r="AB3117">
            <v>18.579999999999998</v>
          </cell>
          <cell r="AC3117">
            <v>0.27</v>
          </cell>
          <cell r="AD3117">
            <v>13.71</v>
          </cell>
          <cell r="AF3117">
            <v>0.4</v>
          </cell>
          <cell r="AG3117">
            <v>0.02</v>
          </cell>
          <cell r="AJ3117">
            <v>100.50399999999999</v>
          </cell>
          <cell r="AK3117">
            <v>1.8659089241670384</v>
          </cell>
          <cell r="AL3117">
            <v>0.27518570259840758</v>
          </cell>
          <cell r="AM3117">
            <v>0.13409107583296165</v>
          </cell>
          <cell r="AN3117">
            <v>0.14109462676544593</v>
          </cell>
          <cell r="AO3117">
            <v>0</v>
          </cell>
          <cell r="AP3117">
            <v>0.25866778794918116</v>
          </cell>
          <cell r="AQ3117">
            <v>0.25866778794918116</v>
          </cell>
          <cell r="AR3117">
            <v>1.4742682320976749E-2</v>
          </cell>
          <cell r="AS3117">
            <v>3.1568320669079757E-3</v>
          </cell>
          <cell r="AT3117">
            <v>1.0052051687494241</v>
          </cell>
          <cell r="AU3117">
            <v>8.3023704359038789E-3</v>
          </cell>
          <cell r="AV3117">
            <v>0.5332845192114849</v>
          </cell>
          <cell r="AW3117">
            <v>2.8154896043798675E-2</v>
          </cell>
          <cell r="AX3117">
            <v>9.2627216910123639E-4</v>
          </cell>
          <cell r="AY3117">
            <v>29.673777972151651</v>
          </cell>
          <cell r="AZ3117">
            <v>55.933059969626918</v>
          </cell>
          <cell r="BA3117">
            <v>14.393162058221437</v>
          </cell>
          <cell r="BB3117">
            <v>31.445478715640203</v>
          </cell>
          <cell r="BC3117">
            <v>51.231482667473685</v>
          </cell>
          <cell r="BD3117">
            <v>17.323038616886123</v>
          </cell>
          <cell r="BE3117">
            <v>0.7953371922563689</v>
          </cell>
          <cell r="BP3117">
            <v>51.14</v>
          </cell>
          <cell r="BQ3117">
            <v>0.57999999999999996</v>
          </cell>
          <cell r="BR3117">
            <v>20.83</v>
          </cell>
          <cell r="BS3117">
            <v>6.44</v>
          </cell>
          <cell r="BT3117">
            <v>0.14000000000000001</v>
          </cell>
          <cell r="BU3117">
            <v>4.62</v>
          </cell>
          <cell r="BV3117">
            <v>11.44</v>
          </cell>
          <cell r="BW3117">
            <v>2.09</v>
          </cell>
          <cell r="BX3117">
            <v>0.28999999999999998</v>
          </cell>
          <cell r="BY3117">
            <v>0.05</v>
          </cell>
          <cell r="CD3117">
            <v>1.1020000000000001</v>
          </cell>
          <cell r="CF3117">
            <v>0.70699999999999996</v>
          </cell>
          <cell r="CR3117">
            <v>99.429000000000002</v>
          </cell>
          <cell r="CT3117">
            <v>51.43368634905309</v>
          </cell>
          <cell r="CU3117">
            <v>0.58333081897635486</v>
          </cell>
          <cell r="CV3117">
            <v>20.949622343581851</v>
          </cell>
          <cell r="CW3117">
            <v>6.476983576220217</v>
          </cell>
          <cell r="CX3117">
            <v>0.14080399078739606</v>
          </cell>
          <cell r="CY3117">
            <v>4.646531695984069</v>
          </cell>
          <cell r="CZ3117">
            <v>11.505697532912933</v>
          </cell>
          <cell r="DA3117">
            <v>2.1020024338975549</v>
          </cell>
          <cell r="DB3117">
            <v>0.29166540948817743</v>
          </cell>
          <cell r="DC3117">
            <v>5.0287139566927153E-2</v>
          </cell>
          <cell r="DD3117">
            <v>0</v>
          </cell>
          <cell r="DE3117">
            <v>0.41772151898734178</v>
          </cell>
          <cell r="DF3117">
            <v>0.40861327482342963</v>
          </cell>
          <cell r="DH3117">
            <v>0.19138755980861247</v>
          </cell>
          <cell r="DQ3117">
            <v>0.10617059891107078</v>
          </cell>
          <cell r="EA3117">
            <v>0.93103448275862077</v>
          </cell>
          <cell r="EC3117">
            <v>0.57567185289957568</v>
          </cell>
        </row>
        <row r="3118">
          <cell r="D3118" t="str">
            <v>h1</v>
          </cell>
          <cell r="E3118" t="str">
            <v>Hack et al 1994</v>
          </cell>
          <cell r="F3118" t="str">
            <v>SSS 1.4</v>
          </cell>
          <cell r="G3118">
            <v>33</v>
          </cell>
          <cell r="J3118">
            <v>1325</v>
          </cell>
          <cell r="K3118">
            <v>1598</v>
          </cell>
          <cell r="L3118">
            <v>6.2578222778473087</v>
          </cell>
          <cell r="M3118">
            <v>2</v>
          </cell>
          <cell r="O3118">
            <v>0.23432487778554933</v>
          </cell>
          <cell r="P3118">
            <v>0.76965100584870494</v>
          </cell>
          <cell r="Q3118">
            <v>8.091650417894225E-2</v>
          </cell>
          <cell r="R3118">
            <v>45.257271429320262</v>
          </cell>
          <cell r="T3118">
            <v>47.81</v>
          </cell>
          <cell r="U3118">
            <v>13.36</v>
          </cell>
          <cell r="V3118">
            <v>0</v>
          </cell>
          <cell r="W3118">
            <v>6.24</v>
          </cell>
          <cell r="X3118">
            <v>6.24</v>
          </cell>
          <cell r="Y3118">
            <v>0.68</v>
          </cell>
          <cell r="Z3118">
            <v>0.04</v>
          </cell>
          <cell r="AB3118">
            <v>11.7</v>
          </cell>
          <cell r="AC3118">
            <v>0.13</v>
          </cell>
          <cell r="AD3118">
            <v>17.48</v>
          </cell>
          <cell r="AF3118">
            <v>1.1299999999999999</v>
          </cell>
          <cell r="AG3118">
            <v>0.02</v>
          </cell>
          <cell r="AJ3118">
            <v>99.816000000000003</v>
          </cell>
          <cell r="AK3118">
            <v>1.7656751222144507</v>
          </cell>
          <cell r="AL3118">
            <v>0.58168261341112082</v>
          </cell>
          <cell r="AM3118">
            <v>0.23432487778554933</v>
          </cell>
          <cell r="AN3118">
            <v>0.34735773562557148</v>
          </cell>
          <cell r="AO3118">
            <v>0</v>
          </cell>
          <cell r="AP3118">
            <v>0.19273122221811548</v>
          </cell>
          <cell r="AQ3118">
            <v>0.19273122221811548</v>
          </cell>
          <cell r="AR3118">
            <v>1.8886713470228581E-2</v>
          </cell>
          <cell r="AS3118">
            <v>1.167840459282651E-3</v>
          </cell>
          <cell r="AT3118">
            <v>0.64396104521817299</v>
          </cell>
          <cell r="AU3118">
            <v>4.0667401784288352E-3</v>
          </cell>
          <cell r="AV3118">
            <v>0.69171577739840362</v>
          </cell>
          <cell r="AW3118">
            <v>8.091650417894225E-2</v>
          </cell>
          <cell r="AX3118">
            <v>9.4233071454431349E-4</v>
          </cell>
          <cell r="AY3118">
            <v>45.257271429320262</v>
          </cell>
          <cell r="AZ3118">
            <v>42.132796107326286</v>
          </cell>
          <cell r="BA3118">
            <v>12.609932463353442</v>
          </cell>
          <cell r="BB3118">
            <v>47.144995825634211</v>
          </cell>
          <cell r="BC3118">
            <v>37.935908952076588</v>
          </cell>
          <cell r="BD3118">
            <v>14.919095222289208</v>
          </cell>
          <cell r="BE3118">
            <v>0.76965100584870494</v>
          </cell>
          <cell r="BP3118">
            <v>53.49</v>
          </cell>
          <cell r="BQ3118">
            <v>0.76</v>
          </cell>
          <cell r="BR3118">
            <v>17.55</v>
          </cell>
          <cell r="BS3118">
            <v>7.35</v>
          </cell>
          <cell r="BT3118">
            <v>0.1</v>
          </cell>
          <cell r="BU3118">
            <v>4.22</v>
          </cell>
          <cell r="BV3118">
            <v>10.6</v>
          </cell>
          <cell r="BW3118">
            <v>2.13</v>
          </cell>
          <cell r="BX3118">
            <v>0.43</v>
          </cell>
          <cell r="BY3118">
            <v>0.01</v>
          </cell>
          <cell r="CE3118">
            <v>1.49</v>
          </cell>
          <cell r="CG3118">
            <v>0.995</v>
          </cell>
          <cell r="CH3118">
            <v>0.64200000000000002</v>
          </cell>
          <cell r="CR3118">
            <v>99.766999999999982</v>
          </cell>
          <cell r="CT3118">
            <v>53.614922770054235</v>
          </cell>
          <cell r="CU3118">
            <v>0.76177493559994802</v>
          </cell>
          <cell r="CV3118">
            <v>17.590986999709326</v>
          </cell>
          <cell r="CW3118">
            <v>7.3671654956047607</v>
          </cell>
          <cell r="CX3118">
            <v>0.10023354415788789</v>
          </cell>
          <cell r="CY3118">
            <v>4.229855563462869</v>
          </cell>
          <cell r="CZ3118">
            <v>10.624755680736117</v>
          </cell>
          <cell r="DA3118">
            <v>2.1349744905630121</v>
          </cell>
          <cell r="DB3118">
            <v>0.43100423987891795</v>
          </cell>
          <cell r="DC3118">
            <v>1.002335441578879E-2</v>
          </cell>
          <cell r="DD3118">
            <v>0</v>
          </cell>
          <cell r="DE3118">
            <v>0.36473638720829732</v>
          </cell>
          <cell r="DF3118">
            <v>0.4588405316957081</v>
          </cell>
          <cell r="DH3118">
            <v>0.53051643192488263</v>
          </cell>
          <cell r="DX3118">
            <v>0.33288590604026846</v>
          </cell>
          <cell r="EA3118">
            <v>0.89473684210526316</v>
          </cell>
          <cell r="EF3118">
            <v>0.44924623115577889</v>
          </cell>
          <cell r="EK3118">
            <v>0.44080996884735196</v>
          </cell>
        </row>
        <row r="3119">
          <cell r="D3119" t="str">
            <v>h1</v>
          </cell>
          <cell r="E3119" t="str">
            <v>Hack et al 1994</v>
          </cell>
          <cell r="F3119" t="str">
            <v>SSS 1.4</v>
          </cell>
          <cell r="G3119">
            <v>34</v>
          </cell>
          <cell r="J3119">
            <v>1325</v>
          </cell>
          <cell r="K3119">
            <v>1598</v>
          </cell>
          <cell r="L3119">
            <v>6.2578222778473087</v>
          </cell>
          <cell r="M3119">
            <v>2</v>
          </cell>
          <cell r="O3119">
            <v>0.24336372444527354</v>
          </cell>
          <cell r="P3119">
            <v>0.77518853132602217</v>
          </cell>
          <cell r="Q3119">
            <v>6.7495378405901432E-2</v>
          </cell>
          <cell r="R3119">
            <v>41.913258397537447</v>
          </cell>
          <cell r="T3119">
            <v>47.94</v>
          </cell>
          <cell r="U3119">
            <v>12.79</v>
          </cell>
          <cell r="V3119">
            <v>0</v>
          </cell>
          <cell r="W3119">
            <v>6.77</v>
          </cell>
          <cell r="X3119">
            <v>6.77</v>
          </cell>
          <cell r="Y3119">
            <v>0.68</v>
          </cell>
          <cell r="Z3119">
            <v>7.0000000000000007E-2</v>
          </cell>
          <cell r="AB3119">
            <v>13.1</v>
          </cell>
          <cell r="AC3119">
            <v>0.21</v>
          </cell>
          <cell r="AD3119">
            <v>16.96</v>
          </cell>
          <cell r="AF3119">
            <v>0.95</v>
          </cell>
          <cell r="AG3119">
            <v>0.01</v>
          </cell>
          <cell r="AJ3119">
            <v>100.035</v>
          </cell>
          <cell r="AK3119">
            <v>1.7566362755547265</v>
          </cell>
          <cell r="AL3119">
            <v>0.55251227638853728</v>
          </cell>
          <cell r="AM3119">
            <v>0.24336372444527354</v>
          </cell>
          <cell r="AN3119">
            <v>0.30914855194326374</v>
          </cell>
          <cell r="AO3119">
            <v>0</v>
          </cell>
          <cell r="AP3119">
            <v>0.20746646995041224</v>
          </cell>
          <cell r="AQ3119">
            <v>0.20746646995041224</v>
          </cell>
          <cell r="AR3119">
            <v>1.8739075226672265E-2</v>
          </cell>
          <cell r="AS3119">
            <v>2.027744951182468E-3</v>
          </cell>
          <cell r="AT3119">
            <v>0.71537999857776002</v>
          </cell>
          <cell r="AU3119">
            <v>6.5179966340307037E-3</v>
          </cell>
          <cell r="AV3119">
            <v>0.66589210256263354</v>
          </cell>
          <cell r="AW3119">
            <v>6.7495378405901432E-2</v>
          </cell>
          <cell r="AX3119">
            <v>4.6748223760806606E-4</v>
          </cell>
          <cell r="AY3119">
            <v>41.913258397537447</v>
          </cell>
          <cell r="AZ3119">
            <v>45.0281759123271</v>
          </cell>
          <cell r="BA3119">
            <v>13.058565690135456</v>
          </cell>
          <cell r="BB3119">
            <v>43.812979186145185</v>
          </cell>
          <cell r="BC3119">
            <v>40.683535975010052</v>
          </cell>
          <cell r="BD3119">
            <v>15.503484838844765</v>
          </cell>
          <cell r="BE3119">
            <v>0.77518853132602217</v>
          </cell>
          <cell r="BP3119">
            <v>52.62</v>
          </cell>
          <cell r="BQ3119">
            <v>0.76</v>
          </cell>
          <cell r="BR3119">
            <v>17.920000000000002</v>
          </cell>
          <cell r="BS3119">
            <v>7.58</v>
          </cell>
          <cell r="BT3119">
            <v>0.14000000000000001</v>
          </cell>
          <cell r="BU3119">
            <v>4.71</v>
          </cell>
          <cell r="BV3119">
            <v>10.45</v>
          </cell>
          <cell r="BW3119">
            <v>1.82</v>
          </cell>
          <cell r="BX3119">
            <v>0.41</v>
          </cell>
          <cell r="BY3119">
            <v>0.08</v>
          </cell>
          <cell r="CD3119">
            <v>1.857</v>
          </cell>
          <cell r="CF3119">
            <v>1.0349999999999999</v>
          </cell>
          <cell r="CR3119">
            <v>99.381999999999977</v>
          </cell>
          <cell r="CT3119">
            <v>52.947213781167626</v>
          </cell>
          <cell r="CU3119">
            <v>0.76472600672153934</v>
          </cell>
          <cell r="CV3119">
            <v>18.031434263749983</v>
          </cell>
          <cell r="CW3119">
            <v>7.6271356986174581</v>
          </cell>
          <cell r="CX3119">
            <v>0.14087058018554674</v>
          </cell>
          <cell r="CY3119">
            <v>4.73928880481375</v>
          </cell>
          <cell r="CZ3119">
            <v>10.514982592421164</v>
          </cell>
          <cell r="DA3119">
            <v>1.8313175424121073</v>
          </cell>
          <cell r="DB3119">
            <v>0.41254955625767253</v>
          </cell>
          <cell r="DC3119">
            <v>8.0497474391740972E-2</v>
          </cell>
          <cell r="DD3119">
            <v>0</v>
          </cell>
          <cell r="DE3119">
            <v>0.38323840520748575</v>
          </cell>
          <cell r="DF3119">
            <v>0.4691348241148498</v>
          </cell>
          <cell r="DH3119">
            <v>0.5219780219780219</v>
          </cell>
          <cell r="DQ3119">
            <v>4.8465266558966075E-2</v>
          </cell>
          <cell r="EA3119">
            <v>0.89473684210526316</v>
          </cell>
          <cell r="EC3119">
            <v>0.44927536231884063</v>
          </cell>
        </row>
        <row r="3120">
          <cell r="D3120" t="str">
            <v>h1</v>
          </cell>
          <cell r="E3120" t="str">
            <v>Hack et al 1994</v>
          </cell>
          <cell r="F3120" t="str">
            <v>SSS 1.4</v>
          </cell>
          <cell r="G3120">
            <v>35</v>
          </cell>
          <cell r="J3120">
            <v>1350</v>
          </cell>
          <cell r="K3120">
            <v>1623</v>
          </cell>
          <cell r="L3120">
            <v>6.1614294516327792</v>
          </cell>
          <cell r="M3120">
            <v>2</v>
          </cell>
          <cell r="O3120">
            <v>0.24178889592951602</v>
          </cell>
          <cell r="P3120">
            <v>0.76949937761291942</v>
          </cell>
          <cell r="Q3120">
            <v>8.0825009856339183E-2</v>
          </cell>
          <cell r="R3120">
            <v>45.330213235829461</v>
          </cell>
          <cell r="T3120">
            <v>47.24</v>
          </cell>
          <cell r="U3120">
            <v>13.21</v>
          </cell>
          <cell r="V3120">
            <v>0</v>
          </cell>
          <cell r="W3120">
            <v>6.24</v>
          </cell>
          <cell r="X3120">
            <v>6.24</v>
          </cell>
          <cell r="Y3120">
            <v>0.61</v>
          </cell>
          <cell r="Z3120">
            <v>7.0000000000000007E-2</v>
          </cell>
          <cell r="AB3120">
            <v>11.69</v>
          </cell>
          <cell r="AC3120">
            <v>0.1</v>
          </cell>
          <cell r="AD3120">
            <v>17.52</v>
          </cell>
          <cell r="AF3120">
            <v>1.1200000000000001</v>
          </cell>
          <cell r="AG3120">
            <v>0.02</v>
          </cell>
          <cell r="AJ3120">
            <v>98.933999999999983</v>
          </cell>
          <cell r="AK3120">
            <v>1.758211104070484</v>
          </cell>
          <cell r="AL3120">
            <v>0.57963088407830299</v>
          </cell>
          <cell r="AM3120">
            <v>0.24178889592951602</v>
          </cell>
          <cell r="AN3120">
            <v>0.33784198814878696</v>
          </cell>
          <cell r="AO3120">
            <v>0</v>
          </cell>
          <cell r="AP3120">
            <v>0.19423216490278261</v>
          </cell>
          <cell r="AQ3120">
            <v>0.19423216490278261</v>
          </cell>
          <cell r="AR3120">
            <v>1.7074436875103505E-2</v>
          </cell>
          <cell r="AS3120">
            <v>2.0596367915881198E-3</v>
          </cell>
          <cell r="AT3120">
            <v>0.64842137282436418</v>
          </cell>
          <cell r="AU3120">
            <v>3.1526237973461073E-3</v>
          </cell>
          <cell r="AV3120">
            <v>0.69869788799197563</v>
          </cell>
          <cell r="AW3120">
            <v>8.0825009856339183E-2</v>
          </cell>
          <cell r="AX3120">
            <v>9.4966935109865318E-4</v>
          </cell>
          <cell r="AY3120">
            <v>45.330213235829461</v>
          </cell>
          <cell r="AZ3120">
            <v>42.068366889260261</v>
          </cell>
          <cell r="BA3120">
            <v>12.60141987491029</v>
          </cell>
          <cell r="BB3120">
            <v>47.21724924326837</v>
          </cell>
          <cell r="BC3120">
            <v>37.874904910217339</v>
          </cell>
          <cell r="BD3120">
            <v>14.90784584651429</v>
          </cell>
          <cell r="BE3120">
            <v>0.76949937761291942</v>
          </cell>
          <cell r="BP3120">
            <v>52.55</v>
          </cell>
          <cell r="BQ3120">
            <v>0.77</v>
          </cell>
          <cell r="BR3120">
            <v>17.850000000000001</v>
          </cell>
          <cell r="BS3120">
            <v>7.93</v>
          </cell>
          <cell r="BT3120">
            <v>0.11</v>
          </cell>
          <cell r="BU3120">
            <v>4.4800000000000004</v>
          </cell>
          <cell r="BV3120">
            <v>10.84</v>
          </cell>
          <cell r="BW3120">
            <v>2</v>
          </cell>
          <cell r="BX3120">
            <v>0.39</v>
          </cell>
          <cell r="BY3120">
            <v>0.03</v>
          </cell>
          <cell r="CE3120">
            <v>1.383</v>
          </cell>
          <cell r="CG3120">
            <v>0.92300000000000004</v>
          </cell>
          <cell r="CH3120">
            <v>0.69799999999999995</v>
          </cell>
          <cell r="CR3120">
            <v>99.953999999999994</v>
          </cell>
          <cell r="CT3120">
            <v>52.574184124697361</v>
          </cell>
          <cell r="CU3120">
            <v>0.77035436300698323</v>
          </cell>
          <cell r="CV3120">
            <v>17.858214778798249</v>
          </cell>
          <cell r="CW3120">
            <v>7.9336494787602305</v>
          </cell>
          <cell r="CX3120">
            <v>0.11005062328671189</v>
          </cell>
          <cell r="CY3120">
            <v>4.4820617484042664</v>
          </cell>
          <cell r="CZ3120">
            <v>10.844988694799609</v>
          </cell>
          <cell r="DA3120">
            <v>2.0009204233947617</v>
          </cell>
          <cell r="DB3120">
            <v>0.39017948256197854</v>
          </cell>
          <cell r="DC3120">
            <v>3.0013806350921424E-2</v>
          </cell>
          <cell r="DD3120">
            <v>0</v>
          </cell>
          <cell r="DE3120">
            <v>0.36099919419822724</v>
          </cell>
          <cell r="DF3120">
            <v>0.48502757787480277</v>
          </cell>
          <cell r="DH3120">
            <v>0.56000000000000005</v>
          </cell>
          <cell r="DX3120">
            <v>0.30874909616775126</v>
          </cell>
          <cell r="EA3120">
            <v>0.79220779220779214</v>
          </cell>
          <cell r="EF3120">
            <v>0.44853737811484284</v>
          </cell>
          <cell r="EK3120">
            <v>0.3911174785100287</v>
          </cell>
        </row>
        <row r="3121">
          <cell r="D3121" t="str">
            <v>h1</v>
          </cell>
          <cell r="E3121" t="str">
            <v>Hack et al 1994</v>
          </cell>
          <cell r="F3121" t="str">
            <v>SSS 1.4</v>
          </cell>
          <cell r="G3121">
            <v>36</v>
          </cell>
          <cell r="J3121">
            <v>1350</v>
          </cell>
          <cell r="K3121">
            <v>1623</v>
          </cell>
          <cell r="L3121">
            <v>6.1614294516327792</v>
          </cell>
          <cell r="M3121">
            <v>2</v>
          </cell>
          <cell r="O3121">
            <v>0.26402868723477058</v>
          </cell>
          <cell r="P3121">
            <v>0.79441268818935673</v>
          </cell>
          <cell r="Q3121">
            <v>7.1540097931871993E-2</v>
          </cell>
          <cell r="R3121">
            <v>44.469961702471835</v>
          </cell>
          <cell r="T3121">
            <v>47.05</v>
          </cell>
          <cell r="U3121">
            <v>14.26</v>
          </cell>
          <cell r="V3121">
            <v>0</v>
          </cell>
          <cell r="W3121">
            <v>5.7</v>
          </cell>
          <cell r="X3121">
            <v>5.7</v>
          </cell>
          <cell r="Y3121">
            <v>0.63</v>
          </cell>
          <cell r="Z3121">
            <v>7.0000000000000007E-2</v>
          </cell>
          <cell r="AB3121">
            <v>12.36</v>
          </cell>
          <cell r="AC3121">
            <v>0.15</v>
          </cell>
          <cell r="AD3121">
            <v>17.329999999999998</v>
          </cell>
          <cell r="AF3121">
            <v>1</v>
          </cell>
          <cell r="AG3121">
            <v>0.01</v>
          </cell>
          <cell r="AJ3121">
            <v>99.108999999999995</v>
          </cell>
          <cell r="AK3121">
            <v>1.7359713127652294</v>
          </cell>
          <cell r="AL3121">
            <v>0.62028319081017769</v>
          </cell>
          <cell r="AM3121">
            <v>0.26402868723477058</v>
          </cell>
          <cell r="AN3121">
            <v>0.35625450357540711</v>
          </cell>
          <cell r="AO3121">
            <v>0</v>
          </cell>
          <cell r="AP3121">
            <v>0.1758867821508403</v>
          </cell>
          <cell r="AQ3121">
            <v>0.1758867821508403</v>
          </cell>
          <cell r="AR3121">
            <v>1.7481507888037373E-2</v>
          </cell>
          <cell r="AS3121">
            <v>2.0417963721939898E-3</v>
          </cell>
          <cell r="AT3121">
            <v>0.67964647329072736</v>
          </cell>
          <cell r="AU3121">
            <v>4.6879740097405791E-3</v>
          </cell>
          <cell r="AV3121">
            <v>0.68513424933782374</v>
          </cell>
          <cell r="AW3121">
            <v>7.1540097931871993E-2</v>
          </cell>
          <cell r="AX3121">
            <v>4.7072169320735562E-4</v>
          </cell>
          <cell r="AY3121">
            <v>44.469961702471835</v>
          </cell>
          <cell r="AZ3121">
            <v>44.113766999197281</v>
          </cell>
          <cell r="BA3121">
            <v>11.416271298330887</v>
          </cell>
          <cell r="BB3121">
            <v>46.53366744365696</v>
          </cell>
          <cell r="BC3121">
            <v>39.898599270890969</v>
          </cell>
          <cell r="BD3121">
            <v>13.567733285452077</v>
          </cell>
          <cell r="BE3121">
            <v>0.79441268818935673</v>
          </cell>
          <cell r="BP3121">
            <v>53.79</v>
          </cell>
          <cell r="BQ3121">
            <v>0.72</v>
          </cell>
          <cell r="BR3121">
            <v>18.54</v>
          </cell>
          <cell r="BS3121">
            <v>7.1</v>
          </cell>
          <cell r="BT3121">
            <v>0.14000000000000001</v>
          </cell>
          <cell r="BU3121">
            <v>4.5999999999999996</v>
          </cell>
          <cell r="BV3121">
            <v>10.199999999999999</v>
          </cell>
          <cell r="BW3121">
            <v>2.06</v>
          </cell>
          <cell r="BX3121">
            <v>0.44</v>
          </cell>
          <cell r="BY3121">
            <v>7.0000000000000007E-2</v>
          </cell>
          <cell r="CD3121">
            <v>1.9450000000000001</v>
          </cell>
          <cell r="CF3121">
            <v>1.008</v>
          </cell>
          <cell r="CR3121">
            <v>100.61299999999997</v>
          </cell>
          <cell r="CT3121">
            <v>53.462276246608305</v>
          </cell>
          <cell r="CU3121">
            <v>0.71561329052905709</v>
          </cell>
          <cell r="CV3121">
            <v>18.42704223112322</v>
          </cell>
          <cell r="CW3121">
            <v>7.0567421704948687</v>
          </cell>
          <cell r="CX3121">
            <v>0.13914702871398335</v>
          </cell>
          <cell r="CY3121">
            <v>4.5719738006023087</v>
          </cell>
          <cell r="CZ3121">
            <v>10.137854949161641</v>
          </cell>
          <cell r="DA3121">
            <v>2.0474491367914687</v>
          </cell>
          <cell r="DB3121">
            <v>0.43731923310109044</v>
          </cell>
          <cell r="DC3121">
            <v>6.9573514356991675E-2</v>
          </cell>
          <cell r="DD3121">
            <v>0</v>
          </cell>
          <cell r="DE3121">
            <v>0.39316239316239315</v>
          </cell>
          <cell r="DF3121">
            <v>0.43069126595792817</v>
          </cell>
          <cell r="DH3121">
            <v>0.4854368932038835</v>
          </cell>
          <cell r="DQ3121">
            <v>5.2442159383033413E-2</v>
          </cell>
          <cell r="EA3121">
            <v>0.875</v>
          </cell>
          <cell r="EC3121">
            <v>0.44345238095238093</v>
          </cell>
        </row>
        <row r="3122">
          <cell r="D3122" t="str">
            <v>h1</v>
          </cell>
          <cell r="E3122" t="str">
            <v>Hack et al 1994</v>
          </cell>
          <cell r="F3122" t="str">
            <v>T85-77</v>
          </cell>
          <cell r="G3122">
            <v>37</v>
          </cell>
          <cell r="J3122">
            <v>1200</v>
          </cell>
          <cell r="K3122">
            <v>1473</v>
          </cell>
          <cell r="L3122">
            <v>6.7888662593346911</v>
          </cell>
          <cell r="M3122">
            <v>1</v>
          </cell>
          <cell r="O3122">
            <v>0.30636487227360654</v>
          </cell>
          <cell r="P3122">
            <v>0.79583133750290824</v>
          </cell>
          <cell r="Q3122">
            <v>7.7446441067435201E-2</v>
          </cell>
          <cell r="R3122">
            <v>46.953455245754924</v>
          </cell>
          <cell r="T3122">
            <v>45.37</v>
          </cell>
          <cell r="U3122">
            <v>10.27</v>
          </cell>
          <cell r="V3122">
            <v>0</v>
          </cell>
          <cell r="W3122">
            <v>5.55</v>
          </cell>
          <cell r="X3122">
            <v>5.55</v>
          </cell>
          <cell r="Y3122">
            <v>4.5599999999999996</v>
          </cell>
          <cell r="Z3122">
            <v>0.03</v>
          </cell>
          <cell r="AB3122">
            <v>12.14</v>
          </cell>
          <cell r="AC3122">
            <v>0.19</v>
          </cell>
          <cell r="AD3122">
            <v>18.78</v>
          </cell>
          <cell r="AF3122">
            <v>1.07</v>
          </cell>
          <cell r="AG3122">
            <v>0.06</v>
          </cell>
          <cell r="AJ3122">
            <v>100.63</v>
          </cell>
          <cell r="AK3122">
            <v>1.6936351277263935</v>
          </cell>
          <cell r="AL3122">
            <v>0.45196945735152028</v>
          </cell>
          <cell r="AM3122">
            <v>0.30636487227360654</v>
          </cell>
          <cell r="AN3122">
            <v>0.14560458507791374</v>
          </cell>
          <cell r="AO3122">
            <v>0</v>
          </cell>
          <cell r="AP3122">
            <v>0.17326844914341155</v>
          </cell>
          <cell r="AQ3122">
            <v>0.17326844914341155</v>
          </cell>
          <cell r="AR3122">
            <v>0.12801808928627173</v>
          </cell>
          <cell r="AS3122">
            <v>8.8532718461327051E-4</v>
          </cell>
          <cell r="AT3122">
            <v>0.67538504657060183</v>
          </cell>
          <cell r="AU3122">
            <v>6.0078031517086707E-3</v>
          </cell>
          <cell r="AV3122">
            <v>0.75117454142897011</v>
          </cell>
          <cell r="AW3122">
            <v>7.7446441067435201E-2</v>
          </cell>
          <cell r="AX3122">
            <v>2.8574827729280126E-3</v>
          </cell>
          <cell r="AY3122">
            <v>46.953455245754924</v>
          </cell>
          <cell r="AZ3122">
            <v>42.216102661678747</v>
          </cell>
          <cell r="BA3122">
            <v>10.830442092566342</v>
          </cell>
          <cell r="BB3122">
            <v>49.041110039327648</v>
          </cell>
          <cell r="BC3122">
            <v>38.111307616639387</v>
          </cell>
          <cell r="BD3122">
            <v>12.847582344032954</v>
          </cell>
          <cell r="BE3122">
            <v>0.79583133750290824</v>
          </cell>
          <cell r="BP3122">
            <v>49.73</v>
          </cell>
          <cell r="BQ3122">
            <v>4.37</v>
          </cell>
          <cell r="BR3122">
            <v>16.43</v>
          </cell>
          <cell r="BS3122">
            <v>7.49</v>
          </cell>
          <cell r="BT3122">
            <v>0.2</v>
          </cell>
          <cell r="BU3122">
            <v>4.1500000000000004</v>
          </cell>
          <cell r="BV3122">
            <v>8.49</v>
          </cell>
          <cell r="BW3122">
            <v>2.56</v>
          </cell>
          <cell r="BX3122">
            <v>2.5499999999999998</v>
          </cell>
          <cell r="BY3122">
            <v>0.38</v>
          </cell>
          <cell r="CE3122">
            <v>0.99199999999999999</v>
          </cell>
          <cell r="CG3122">
            <v>1.2889999999999999</v>
          </cell>
          <cell r="CH3122">
            <v>1.073</v>
          </cell>
          <cell r="CR3122">
            <v>99.703999999999994</v>
          </cell>
          <cell r="CT3122">
            <v>49.87763780791142</v>
          </cell>
          <cell r="CU3122">
            <v>4.3829736018615106</v>
          </cell>
          <cell r="CV3122">
            <v>16.478777180454145</v>
          </cell>
          <cell r="CW3122">
            <v>7.5122362192088588</v>
          </cell>
          <cell r="CX3122">
            <v>0.20059375752226591</v>
          </cell>
          <cell r="CY3122">
            <v>4.1623204685870183</v>
          </cell>
          <cell r="CZ3122">
            <v>8.5152050068201888</v>
          </cell>
          <cell r="DA3122">
            <v>2.5676000962850036</v>
          </cell>
          <cell r="DB3122">
            <v>2.5575704084088904</v>
          </cell>
          <cell r="DC3122">
            <v>0.38112813929230527</v>
          </cell>
          <cell r="DD3122">
            <v>0</v>
          </cell>
          <cell r="DE3122">
            <v>0.35652920962199314</v>
          </cell>
          <cell r="DF3122">
            <v>0.65895795644571242</v>
          </cell>
          <cell r="DH3122">
            <v>0.41796875</v>
          </cell>
          <cell r="DX3122">
            <v>0.66733870967741937</v>
          </cell>
          <cell r="EA3122">
            <v>0.9396751740139212</v>
          </cell>
          <cell r="EF3122">
            <v>0.80139643134212568</v>
          </cell>
          <cell r="EK3122">
            <v>0.67996604414261463</v>
          </cell>
        </row>
        <row r="3123">
          <cell r="D3123" t="str">
            <v>h1</v>
          </cell>
          <cell r="E3123" t="str">
            <v>Hack et al 1994</v>
          </cell>
          <cell r="F3123" t="str">
            <v>T85-77</v>
          </cell>
          <cell r="G3123">
            <v>38</v>
          </cell>
          <cell r="J3123">
            <v>1210</v>
          </cell>
          <cell r="K3123">
            <v>1483</v>
          </cell>
          <cell r="L3123">
            <v>6.7430883344571813</v>
          </cell>
          <cell r="M3123">
            <v>1</v>
          </cell>
          <cell r="O3123">
            <v>0.24609476362814942</v>
          </cell>
          <cell r="P3123">
            <v>0.8200657227473731</v>
          </cell>
          <cell r="Q3123">
            <v>7.3944772563924732E-2</v>
          </cell>
          <cell r="R3123">
            <v>46.039403237696582</v>
          </cell>
          <cell r="T3123">
            <v>46.91</v>
          </cell>
          <cell r="U3123">
            <v>9.5500000000000007</v>
          </cell>
          <cell r="V3123">
            <v>0</v>
          </cell>
          <cell r="W3123">
            <v>4.95</v>
          </cell>
          <cell r="X3123">
            <v>4.95</v>
          </cell>
          <cell r="Y3123">
            <v>4.05</v>
          </cell>
          <cell r="Z3123">
            <v>0.04</v>
          </cell>
          <cell r="AB3123">
            <v>12.66</v>
          </cell>
          <cell r="AC3123">
            <v>0.19</v>
          </cell>
          <cell r="AD3123">
            <v>18.32</v>
          </cell>
          <cell r="AF3123">
            <v>1.02</v>
          </cell>
          <cell r="AG3123">
            <v>0.03</v>
          </cell>
          <cell r="AJ3123">
            <v>100.024</v>
          </cell>
          <cell r="AK3123">
            <v>1.7539052363718506</v>
          </cell>
          <cell r="AL3123">
            <v>0.42095108549719845</v>
          </cell>
          <cell r="AM3123">
            <v>0.24609476362814942</v>
          </cell>
          <cell r="AN3123">
            <v>0.17485632186904904</v>
          </cell>
          <cell r="AO3123">
            <v>0</v>
          </cell>
          <cell r="AP3123">
            <v>0.15478230941799401</v>
          </cell>
          <cell r="AQ3123">
            <v>0.15478230941799401</v>
          </cell>
          <cell r="AR3123">
            <v>0.11388096528063012</v>
          </cell>
          <cell r="AS3123">
            <v>1.1823121552781192E-3</v>
          </cell>
          <cell r="AT3123">
            <v>0.70543349704938829</v>
          </cell>
          <cell r="AU3123">
            <v>6.0173505481079335E-3</v>
          </cell>
          <cell r="AV3123">
            <v>0.73393966638002772</v>
          </cell>
          <cell r="AW3123">
            <v>7.3944772563924732E-2</v>
          </cell>
          <cell r="AX3123">
            <v>1.4310118936734051E-3</v>
          </cell>
          <cell r="AY3123">
            <v>46.039403237696582</v>
          </cell>
          <cell r="AZ3123">
            <v>44.25123578375792</v>
          </cell>
          <cell r="BA3123">
            <v>9.7093609785455062</v>
          </cell>
          <cell r="BB3123">
            <v>48.302484415282201</v>
          </cell>
          <cell r="BC3123">
            <v>40.128060043324865</v>
          </cell>
          <cell r="BD3123">
            <v>11.569455541392944</v>
          </cell>
          <cell r="BE3123">
            <v>0.8200657227473731</v>
          </cell>
          <cell r="BP3123">
            <v>49.18</v>
          </cell>
          <cell r="BQ3123">
            <v>4.3099999999999996</v>
          </cell>
          <cell r="BR3123">
            <v>16.32</v>
          </cell>
          <cell r="BS3123">
            <v>7.26</v>
          </cell>
          <cell r="BT3123">
            <v>0.22</v>
          </cell>
          <cell r="BU3123">
            <v>4.1100000000000003</v>
          </cell>
          <cell r="BV3123">
            <v>7.95</v>
          </cell>
          <cell r="BW3123">
            <v>3.12</v>
          </cell>
          <cell r="BX3123">
            <v>2.7</v>
          </cell>
          <cell r="BY3123">
            <v>0.38</v>
          </cell>
          <cell r="CE3123">
            <v>1.143</v>
          </cell>
          <cell r="CG3123">
            <v>1.355</v>
          </cell>
          <cell r="CH3123">
            <v>1.1779999999999999</v>
          </cell>
          <cell r="CR3123">
            <v>99.226000000000013</v>
          </cell>
          <cell r="CT3123">
            <v>49.56362243766754</v>
          </cell>
          <cell r="CU3123">
            <v>4.3436196158264959</v>
          </cell>
          <cell r="CV3123">
            <v>16.447302118396387</v>
          </cell>
          <cell r="CW3123">
            <v>7.3166307217866278</v>
          </cell>
          <cell r="CX3123">
            <v>0.22171608247838265</v>
          </cell>
          <cell r="CY3123">
            <v>4.1420595408461489</v>
          </cell>
          <cell r="CZ3123">
            <v>8.0120129804688283</v>
          </cell>
          <cell r="DA3123">
            <v>3.1443371696934266</v>
          </cell>
          <cell r="DB3123">
            <v>2.7210610122346961</v>
          </cell>
          <cell r="DC3123">
            <v>0.38296414246266097</v>
          </cell>
          <cell r="DD3123">
            <v>0</v>
          </cell>
          <cell r="DE3123">
            <v>0.36147757255936674</v>
          </cell>
          <cell r="DF3123">
            <v>0.65964124792728973</v>
          </cell>
          <cell r="DH3123">
            <v>0.32692307692307693</v>
          </cell>
          <cell r="DX3123">
            <v>0.55118110236220474</v>
          </cell>
          <cell r="EA3123">
            <v>0.98922413793103448</v>
          </cell>
          <cell r="EF3123">
            <v>0.64428044280442809</v>
          </cell>
        </row>
        <row r="3124">
          <cell r="D3124" t="str">
            <v>h1</v>
          </cell>
          <cell r="E3124" t="str">
            <v>Hack et al 1994</v>
          </cell>
          <cell r="F3124" t="str">
            <v>T85-77</v>
          </cell>
          <cell r="G3124">
            <v>46</v>
          </cell>
          <cell r="J3124">
            <v>1220</v>
          </cell>
          <cell r="K3124">
            <v>1493</v>
          </cell>
          <cell r="L3124">
            <v>6.6979236436704621</v>
          </cell>
          <cell r="M3124">
            <v>1</v>
          </cell>
          <cell r="O3124">
            <v>0.33470590883730345</v>
          </cell>
          <cell r="P3124">
            <v>0.83110730916045927</v>
          </cell>
          <cell r="Q3124">
            <v>7.1417175771624028E-2</v>
          </cell>
          <cell r="R3124">
            <v>49.245378996167673</v>
          </cell>
          <cell r="T3124">
            <v>44.76</v>
          </cell>
          <cell r="U3124">
            <v>11.57</v>
          </cell>
          <cell r="V3124">
            <v>0</v>
          </cell>
          <cell r="W3124">
            <v>4.3600000000000003</v>
          </cell>
          <cell r="X3124">
            <v>4.3600000000000003</v>
          </cell>
          <cell r="Y3124">
            <v>4.63</v>
          </cell>
          <cell r="Z3124">
            <v>0.03</v>
          </cell>
          <cell r="AB3124">
            <v>12.04</v>
          </cell>
          <cell r="AC3124">
            <v>0.18</v>
          </cell>
          <cell r="AD3124">
            <v>19.55</v>
          </cell>
          <cell r="AF3124">
            <v>0.99</v>
          </cell>
          <cell r="AG3124">
            <v>0.01</v>
          </cell>
          <cell r="AJ3124">
            <v>100.56</v>
          </cell>
          <cell r="AK3124">
            <v>1.6652940911626966</v>
          </cell>
          <cell r="AL3124">
            <v>0.50748334360864455</v>
          </cell>
          <cell r="AM3124">
            <v>0.33470590883730345</v>
          </cell>
          <cell r="AN3124">
            <v>0.17277743477134111</v>
          </cell>
          <cell r="AO3124">
            <v>0</v>
          </cell>
          <cell r="AP3124">
            <v>0.13566342713587407</v>
          </cell>
          <cell r="AQ3124">
            <v>0.13566342713587407</v>
          </cell>
          <cell r="AR3124">
            <v>0.1295499587209617</v>
          </cell>
          <cell r="AS3124">
            <v>8.8237580156454685E-4</v>
          </cell>
          <cell r="AT3124">
            <v>0.66758878266379906</v>
          </cell>
          <cell r="AU3124">
            <v>5.6726290958771814E-3</v>
          </cell>
          <cell r="AV3124">
            <v>0.77936666098062868</v>
          </cell>
          <cell r="AW3124">
            <v>7.1417175771624028E-2</v>
          </cell>
          <cell r="AX3124">
            <v>4.7465948108224495E-4</v>
          </cell>
          <cell r="AY3124">
            <v>49.245378996167673</v>
          </cell>
          <cell r="AZ3124">
            <v>42.182536489954025</v>
          </cell>
          <cell r="BA3124">
            <v>8.5720845138783126</v>
          </cell>
          <cell r="BB3124">
            <v>51.597700261787772</v>
          </cell>
          <cell r="BC3124">
            <v>38.201510002891418</v>
          </cell>
          <cell r="BD3124">
            <v>10.200789735320813</v>
          </cell>
          <cell r="BE3124">
            <v>0.83110730916045927</v>
          </cell>
          <cell r="BP3124">
            <v>47.95</v>
          </cell>
          <cell r="BQ3124">
            <v>4.8600000000000003</v>
          </cell>
          <cell r="BR3124">
            <v>15.55</v>
          </cell>
          <cell r="BS3124">
            <v>7.55</v>
          </cell>
          <cell r="BT3124">
            <v>0.23</v>
          </cell>
          <cell r="BU3124">
            <v>4.1100000000000003</v>
          </cell>
          <cell r="BV3124">
            <v>8.16</v>
          </cell>
          <cell r="BW3124">
            <v>3.08</v>
          </cell>
          <cell r="BX3124">
            <v>2.44</v>
          </cell>
          <cell r="BY3124">
            <v>0.62</v>
          </cell>
          <cell r="CE3124">
            <v>1.4079999999999999</v>
          </cell>
          <cell r="CG3124">
            <v>1.53</v>
          </cell>
          <cell r="CH3124">
            <v>1.454</v>
          </cell>
          <cell r="CR3124">
            <v>98.941999999999993</v>
          </cell>
          <cell r="CT3124">
            <v>48.462735744173358</v>
          </cell>
          <cell r="CU3124">
            <v>4.911968628085142</v>
          </cell>
          <cell r="CV3124">
            <v>15.71627822360575</v>
          </cell>
          <cell r="CW3124">
            <v>7.6307331567989332</v>
          </cell>
          <cell r="CX3124">
            <v>0.23245942067069597</v>
          </cell>
          <cell r="CY3124">
            <v>4.153948778072003</v>
          </cell>
          <cell r="CZ3124">
            <v>8.2472559681429534</v>
          </cell>
          <cell r="DA3124">
            <v>3.1129348507206243</v>
          </cell>
          <cell r="DB3124">
            <v>2.466091245376079</v>
          </cell>
          <cell r="DC3124">
            <v>0.62662974267752825</v>
          </cell>
          <cell r="DD3124">
            <v>0</v>
          </cell>
          <cell r="DE3124">
            <v>0.35248713550600352</v>
          </cell>
          <cell r="DF3124">
            <v>0.72826281226223488</v>
          </cell>
          <cell r="DH3124">
            <v>0.3214285714285714</v>
          </cell>
          <cell r="DX3124">
            <v>0.4808238636363637</v>
          </cell>
          <cell r="EA3124">
            <v>0.83333333333333326</v>
          </cell>
          <cell r="EF3124">
            <v>0.61960784313725481</v>
          </cell>
          <cell r="EK3124">
            <v>0.51986754966887416</v>
          </cell>
        </row>
        <row r="3125">
          <cell r="D3125" t="str">
            <v>h1</v>
          </cell>
          <cell r="E3125" t="str">
            <v>Hack et al 1994</v>
          </cell>
          <cell r="F3125" t="str">
            <v>T85-77</v>
          </cell>
          <cell r="G3125">
            <v>41</v>
          </cell>
          <cell r="J3125">
            <v>1220</v>
          </cell>
          <cell r="K3125">
            <v>1493</v>
          </cell>
          <cell r="L3125">
            <v>6.6979236436704621</v>
          </cell>
          <cell r="M3125">
            <v>1</v>
          </cell>
          <cell r="O3125">
            <v>0.3431645762091593</v>
          </cell>
          <cell r="P3125">
            <v>0.85405182132777668</v>
          </cell>
          <cell r="Q3125">
            <v>6.4965774964401202E-2</v>
          </cell>
          <cell r="R3125">
            <v>49.011736571763656</v>
          </cell>
          <cell r="T3125">
            <v>44.01</v>
          </cell>
          <cell r="U3125">
            <v>11.37</v>
          </cell>
          <cell r="V3125">
            <v>0</v>
          </cell>
          <cell r="W3125">
            <v>3.77</v>
          </cell>
          <cell r="X3125">
            <v>3.77</v>
          </cell>
          <cell r="Y3125">
            <v>4.8099999999999996</v>
          </cell>
          <cell r="Z3125">
            <v>0.04</v>
          </cell>
          <cell r="AB3125">
            <v>12.38</v>
          </cell>
          <cell r="AC3125">
            <v>0.16</v>
          </cell>
          <cell r="AD3125">
            <v>19.38</v>
          </cell>
          <cell r="AF3125">
            <v>0.89</v>
          </cell>
          <cell r="AG3125">
            <v>0.01</v>
          </cell>
          <cell r="AJ3125">
            <v>99.153999999999996</v>
          </cell>
          <cell r="AK3125">
            <v>1.6568354237908407</v>
          </cell>
          <cell r="AL3125">
            <v>0.50463345378203051</v>
          </cell>
          <cell r="AM3125">
            <v>0.3431645762091593</v>
          </cell>
          <cell r="AN3125">
            <v>0.16146887757287121</v>
          </cell>
          <cell r="AO3125">
            <v>0</v>
          </cell>
          <cell r="AP3125">
            <v>0.11869837804015898</v>
          </cell>
          <cell r="AQ3125">
            <v>0.11869837804015898</v>
          </cell>
          <cell r="AR3125">
            <v>0.13618475814632972</v>
          </cell>
          <cell r="AS3125">
            <v>1.1904727686166412E-3</v>
          </cell>
          <cell r="AT3125">
            <v>0.69459288136457109</v>
          </cell>
          <cell r="AU3125">
            <v>5.1022179386834452E-3</v>
          </cell>
          <cell r="AV3125">
            <v>0.78176455289882152</v>
          </cell>
          <cell r="AW3125">
            <v>6.4965774964401202E-2</v>
          </cell>
          <cell r="AX3125">
            <v>4.8029636487553561E-4</v>
          </cell>
          <cell r="AY3125">
            <v>49.011736571763656</v>
          </cell>
          <cell r="AZ3125">
            <v>43.546619247225728</v>
          </cell>
          <cell r="BA3125">
            <v>7.4416441810106244</v>
          </cell>
          <cell r="BB3125">
            <v>51.535685294054581</v>
          </cell>
          <cell r="BC3125">
            <v>39.577229259203548</v>
          </cell>
          <cell r="BD3125">
            <v>8.8870854467418745</v>
          </cell>
          <cell r="BE3125">
            <v>0.85405182132777668</v>
          </cell>
          <cell r="BP3125">
            <v>49.18</v>
          </cell>
          <cell r="BQ3125">
            <v>4.6399999999999997</v>
          </cell>
          <cell r="BR3125">
            <v>16.23</v>
          </cell>
          <cell r="BS3125">
            <v>8.75</v>
          </cell>
          <cell r="BT3125">
            <v>0.21</v>
          </cell>
          <cell r="BU3125">
            <v>3.71</v>
          </cell>
          <cell r="BV3125">
            <v>7.93</v>
          </cell>
          <cell r="BW3125">
            <v>3.58</v>
          </cell>
          <cell r="BX3125">
            <v>3.07</v>
          </cell>
          <cell r="BY3125">
            <v>0.64</v>
          </cell>
          <cell r="CE3125">
            <v>1.468</v>
          </cell>
          <cell r="CG3125">
            <v>1.657</v>
          </cell>
          <cell r="CH3125">
            <v>1.512</v>
          </cell>
          <cell r="CR3125">
            <v>102.57699999999997</v>
          </cell>
          <cell r="CT3125">
            <v>47.944470982773929</v>
          </cell>
          <cell r="CU3125">
            <v>4.5234311785293011</v>
          </cell>
          <cell r="CV3125">
            <v>15.822260350760896</v>
          </cell>
          <cell r="CW3125">
            <v>8.5301773302007291</v>
          </cell>
          <cell r="CX3125">
            <v>0.20472425592481752</v>
          </cell>
          <cell r="CY3125">
            <v>3.6167951880051095</v>
          </cell>
          <cell r="CZ3125">
            <v>7.7307778546847761</v>
          </cell>
          <cell r="DA3125">
            <v>3.4900611248135558</v>
          </cell>
          <cell r="DB3125">
            <v>2.9928736461389991</v>
          </cell>
          <cell r="DC3125">
            <v>0.62392154186611049</v>
          </cell>
          <cell r="DD3125">
            <v>0</v>
          </cell>
          <cell r="DE3125">
            <v>0.29775280898876405</v>
          </cell>
          <cell r="DF3125">
            <v>0.71552451294108543</v>
          </cell>
          <cell r="DH3125">
            <v>0.24860335195530725</v>
          </cell>
          <cell r="DX3125">
            <v>0.38079019073569487</v>
          </cell>
          <cell r="EA3125">
            <v>0.78728070175438603</v>
          </cell>
          <cell r="EF3125">
            <v>0.56547978273989141</v>
          </cell>
        </row>
        <row r="3126">
          <cell r="D3126" t="str">
            <v>h1</v>
          </cell>
          <cell r="E3126" t="str">
            <v>Hack et al 1994</v>
          </cell>
          <cell r="F3126" t="str">
            <v>T85-77</v>
          </cell>
          <cell r="G3126">
            <v>39</v>
          </cell>
          <cell r="J3126">
            <v>1220</v>
          </cell>
          <cell r="K3126">
            <v>1493</v>
          </cell>
          <cell r="L3126">
            <v>6.6979236436704621</v>
          </cell>
          <cell r="M3126">
            <v>1</v>
          </cell>
          <cell r="O3126">
            <v>0.27059561981036095</v>
          </cell>
          <cell r="P3126">
            <v>0.75771429328642392</v>
          </cell>
          <cell r="Q3126">
            <v>7.2565000079216443E-2</v>
          </cell>
          <cell r="R3126">
            <v>47.404541992744399</v>
          </cell>
          <cell r="T3126">
            <v>46.21</v>
          </cell>
          <cell r="U3126">
            <v>10</v>
          </cell>
          <cell r="V3126">
            <v>0</v>
          </cell>
          <cell r="W3126">
            <v>6.53</v>
          </cell>
          <cell r="X3126">
            <v>6.53</v>
          </cell>
          <cell r="Y3126">
            <v>4.59</v>
          </cell>
          <cell r="Z3126">
            <v>0.01</v>
          </cell>
          <cell r="AB3126">
            <v>11.46</v>
          </cell>
          <cell r="AC3126">
            <v>0.19</v>
          </cell>
          <cell r="AD3126">
            <v>18.96</v>
          </cell>
          <cell r="AF3126">
            <v>1</v>
          </cell>
          <cell r="AG3126">
            <v>0.05</v>
          </cell>
          <cell r="AJ3126">
            <v>100.18400000000003</v>
          </cell>
          <cell r="AK3126">
            <v>1.729404380189639</v>
          </cell>
          <cell r="AL3126">
            <v>0.44121285412105099</v>
          </cell>
          <cell r="AM3126">
            <v>0.27059561981036095</v>
          </cell>
          <cell r="AN3126">
            <v>0.17061723431069004</v>
          </cell>
          <cell r="AO3126">
            <v>0</v>
          </cell>
          <cell r="AP3126">
            <v>0.20438508449521411</v>
          </cell>
          <cell r="AQ3126">
            <v>0.20438508449521411</v>
          </cell>
          <cell r="AR3126">
            <v>0.12918993993890407</v>
          </cell>
          <cell r="AS3126">
            <v>2.9586395440797219E-4</v>
          </cell>
          <cell r="AT3126">
            <v>0.63918545570521501</v>
          </cell>
          <cell r="AU3126">
            <v>6.0231711913793272E-3</v>
          </cell>
          <cell r="AV3126">
            <v>0.76031422886852262</v>
          </cell>
          <cell r="AW3126">
            <v>7.2565000079216443E-2</v>
          </cell>
          <cell r="AX3126">
            <v>2.3873268762791902E-3</v>
          </cell>
          <cell r="AY3126">
            <v>47.404541992744399</v>
          </cell>
          <cell r="AZ3126">
            <v>39.852330294043469</v>
          </cell>
          <cell r="BA3126">
            <v>12.743127713212139</v>
          </cell>
          <cell r="BB3126">
            <v>49.213954879689588</v>
          </cell>
          <cell r="BC3126">
            <v>35.760617599517339</v>
          </cell>
          <cell r="BD3126">
            <v>15.025427520793064</v>
          </cell>
          <cell r="BE3126">
            <v>0.75771429328642392</v>
          </cell>
          <cell r="BP3126">
            <v>48.65</v>
          </cell>
          <cell r="BQ3126">
            <v>5.05</v>
          </cell>
          <cell r="BR3126">
            <v>15.84</v>
          </cell>
          <cell r="BS3126">
            <v>7.42</v>
          </cell>
          <cell r="BT3126">
            <v>0.25</v>
          </cell>
          <cell r="BU3126">
            <v>4.1399999999999997</v>
          </cell>
          <cell r="BV3126">
            <v>8.42</v>
          </cell>
          <cell r="BW3126">
            <v>3.15</v>
          </cell>
          <cell r="BX3126">
            <v>2.5099999999999998</v>
          </cell>
          <cell r="BY3126">
            <v>0.56999999999999995</v>
          </cell>
          <cell r="CD3126">
            <v>1.464</v>
          </cell>
          <cell r="CF3126">
            <v>1.093</v>
          </cell>
          <cell r="CR3126">
            <v>98.557000000000002</v>
          </cell>
          <cell r="CT3126">
            <v>49.3622979595564</v>
          </cell>
          <cell r="CU3126">
            <v>5.1239384315675194</v>
          </cell>
          <cell r="CV3126">
            <v>16.071917773471188</v>
          </cell>
          <cell r="CW3126">
            <v>7.5286382499467308</v>
          </cell>
          <cell r="CX3126">
            <v>0.25366031839443165</v>
          </cell>
          <cell r="CY3126">
            <v>4.2006148726117871</v>
          </cell>
          <cell r="CZ3126">
            <v>8.5432795235244576</v>
          </cell>
          <cell r="DA3126">
            <v>3.1961200117698385</v>
          </cell>
          <cell r="DB3126">
            <v>2.5467495966800935</v>
          </cell>
          <cell r="DC3126">
            <v>0.57834552593930411</v>
          </cell>
          <cell r="DD3126">
            <v>0</v>
          </cell>
          <cell r="DE3126">
            <v>0.35813148788927329</v>
          </cell>
          <cell r="DF3126">
            <v>0.73043781008189168</v>
          </cell>
          <cell r="DH3126">
            <v>0.31746031746031744</v>
          </cell>
          <cell r="DQ3126">
            <v>0.16939890710382513</v>
          </cell>
          <cell r="EA3126">
            <v>0.91683168316831687</v>
          </cell>
          <cell r="EC3126">
            <v>0.85635864592863686</v>
          </cell>
          <cell r="EK3126">
            <v>0.56052269601100413</v>
          </cell>
        </row>
        <row r="3127">
          <cell r="D3127" t="str">
            <v>h1</v>
          </cell>
          <cell r="E3127" t="str">
            <v>Hack et al 1994</v>
          </cell>
          <cell r="F3127" t="str">
            <v>T85-77</v>
          </cell>
          <cell r="G3127">
            <v>40</v>
          </cell>
          <cell r="J3127">
            <v>1220</v>
          </cell>
          <cell r="K3127">
            <v>1493</v>
          </cell>
          <cell r="L3127">
            <v>6.6979236436704621</v>
          </cell>
          <cell r="M3127">
            <v>1</v>
          </cell>
          <cell r="O3127">
            <v>0.310318065598441</v>
          </cell>
          <cell r="P3127">
            <v>0.78244721223971314</v>
          </cell>
          <cell r="Q3127">
            <v>0.13614660865133274</v>
          </cell>
          <cell r="R3127">
            <v>50.139114632559291</v>
          </cell>
          <cell r="T3127">
            <v>45.24</v>
          </cell>
          <cell r="U3127">
            <v>13.95</v>
          </cell>
          <cell r="V3127">
            <v>0</v>
          </cell>
          <cell r="W3127">
            <v>4.92</v>
          </cell>
          <cell r="X3127">
            <v>4.92</v>
          </cell>
          <cell r="Y3127">
            <v>3.83</v>
          </cell>
          <cell r="Z3127">
            <v>0.01</v>
          </cell>
          <cell r="AB3127">
            <v>9.93</v>
          </cell>
          <cell r="AC3127">
            <v>0.16</v>
          </cell>
          <cell r="AD3127">
            <v>17.75</v>
          </cell>
          <cell r="AF3127">
            <v>1.88</v>
          </cell>
          <cell r="AG3127">
            <v>0.04</v>
          </cell>
          <cell r="AJ3127">
            <v>99.579000000000008</v>
          </cell>
          <cell r="AK3127">
            <v>1.689681934401559</v>
          </cell>
          <cell r="AL3127">
            <v>0.61424855363973663</v>
          </cell>
          <cell r="AM3127">
            <v>0.310318065598441</v>
          </cell>
          <cell r="AN3127">
            <v>0.30393048804129563</v>
          </cell>
          <cell r="AO3127">
            <v>0</v>
          </cell>
          <cell r="AP3127">
            <v>0.15368196286345809</v>
          </cell>
          <cell r="AQ3127">
            <v>0.15368196286345809</v>
          </cell>
          <cell r="AR3127">
            <v>0.10758124431851332</v>
          </cell>
          <cell r="AS3127">
            <v>2.9526626876596952E-4</v>
          </cell>
          <cell r="AT3127">
            <v>0.55273032651981735</v>
          </cell>
          <cell r="AU3127">
            <v>5.0618977364310898E-3</v>
          </cell>
          <cell r="AV3127">
            <v>0.71035414823109644</v>
          </cell>
          <cell r="AW3127">
            <v>0.13614660865133274</v>
          </cell>
          <cell r="AX3127">
            <v>1.9060033196519189E-3</v>
          </cell>
          <cell r="AY3127">
            <v>50.139114632559291</v>
          </cell>
          <cell r="AZ3127">
            <v>39.013510755557895</v>
          </cell>
          <cell r="BA3127">
            <v>10.847374611882824</v>
          </cell>
          <cell r="BB3127">
            <v>52.130595050316941</v>
          </cell>
          <cell r="BC3127">
            <v>35.06017121330197</v>
          </cell>
          <cell r="BD3127">
            <v>12.809233736381087</v>
          </cell>
          <cell r="BE3127">
            <v>0.78244721223971314</v>
          </cell>
          <cell r="BP3127">
            <v>48.52</v>
          </cell>
          <cell r="BQ3127">
            <v>5.2</v>
          </cell>
          <cell r="BR3127">
            <v>15.73</v>
          </cell>
          <cell r="BS3127">
            <v>7.53</v>
          </cell>
          <cell r="BT3127">
            <v>0.28000000000000003</v>
          </cell>
          <cell r="BU3127">
            <v>4.0599999999999996</v>
          </cell>
          <cell r="BV3127">
            <v>8.5</v>
          </cell>
          <cell r="BW3127">
            <v>3.13</v>
          </cell>
          <cell r="BX3127">
            <v>2.52</v>
          </cell>
          <cell r="BY3127">
            <v>0.66</v>
          </cell>
          <cell r="CE3127">
            <v>1.26</v>
          </cell>
          <cell r="CG3127">
            <v>1.4370000000000001</v>
          </cell>
          <cell r="CH3127">
            <v>1.26</v>
          </cell>
          <cell r="CR3127">
            <v>100.087</v>
          </cell>
          <cell r="CT3127">
            <v>48.477824292865208</v>
          </cell>
          <cell r="CU3127">
            <v>5.1954799324587606</v>
          </cell>
          <cell r="CV3127">
            <v>15.716326795687751</v>
          </cell>
          <cell r="CW3127">
            <v>7.5234545945027822</v>
          </cell>
          <cell r="CX3127">
            <v>0.27975661174777944</v>
          </cell>
          <cell r="CY3127">
            <v>4.0564708703428014</v>
          </cell>
          <cell r="CZ3127">
            <v>8.4926114280575895</v>
          </cell>
          <cell r="DA3127">
            <v>3.127279267037677</v>
          </cell>
          <cell r="DB3127">
            <v>2.5178095057300149</v>
          </cell>
          <cell r="DC3127">
            <v>0.6594262991197658</v>
          </cell>
          <cell r="DD3127">
            <v>0</v>
          </cell>
          <cell r="DE3127">
            <v>0.35030198446937016</v>
          </cell>
          <cell r="DF3127">
            <v>0.74423371529521654</v>
          </cell>
          <cell r="DH3127">
            <v>0.60063897763578278</v>
          </cell>
          <cell r="DX3127">
            <v>0.37777777777777777</v>
          </cell>
          <cell r="EA3127">
            <v>0.92500000000000004</v>
          </cell>
          <cell r="EF3127">
            <v>0.52400835073068897</v>
          </cell>
          <cell r="EK3127">
            <v>0.55423280423280419</v>
          </cell>
        </row>
        <row r="3128">
          <cell r="D3128" t="str">
            <v>h1</v>
          </cell>
          <cell r="E3128" t="str">
            <v>Hack et al 1994</v>
          </cell>
          <cell r="F3128" t="str">
            <v>T85-77</v>
          </cell>
          <cell r="G3128">
            <v>43</v>
          </cell>
          <cell r="J3128">
            <v>1325</v>
          </cell>
          <cell r="K3128">
            <v>1598</v>
          </cell>
          <cell r="L3128">
            <v>6.2578222778473087</v>
          </cell>
          <cell r="M3128">
            <v>2</v>
          </cell>
          <cell r="O3128">
            <v>0.28585269288565729</v>
          </cell>
          <cell r="P3128">
            <v>0.76504145877292828</v>
          </cell>
          <cell r="Q3128">
            <v>0.12941758219002297</v>
          </cell>
          <cell r="R3128">
            <v>50.122436790071021</v>
          </cell>
          <cell r="T3128">
            <v>45.97</v>
          </cell>
          <cell r="U3128">
            <v>13.46</v>
          </cell>
          <cell r="V3128">
            <v>0</v>
          </cell>
          <cell r="W3128">
            <v>5.44</v>
          </cell>
          <cell r="X3128">
            <v>5.44</v>
          </cell>
          <cell r="Y3128">
            <v>3.59</v>
          </cell>
          <cell r="Z3128">
            <v>0.01</v>
          </cell>
          <cell r="AB3128">
            <v>9.94</v>
          </cell>
          <cell r="AC3128">
            <v>0.18</v>
          </cell>
          <cell r="AD3128">
            <v>18.16</v>
          </cell>
          <cell r="AF3128">
            <v>1.79</v>
          </cell>
          <cell r="AG3128">
            <v>0.03</v>
          </cell>
          <cell r="AJ3128">
            <v>99.28700000000002</v>
          </cell>
          <cell r="AK3128">
            <v>1.7141473071143427</v>
          </cell>
          <cell r="AL3128">
            <v>0.59170640083719417</v>
          </cell>
          <cell r="AM3128">
            <v>0.28585269288565729</v>
          </cell>
          <cell r="AN3128">
            <v>0.30585370795153688</v>
          </cell>
          <cell r="AO3128">
            <v>0</v>
          </cell>
          <cell r="AP3128">
            <v>0.16964769694546331</v>
          </cell>
          <cell r="AQ3128">
            <v>0.16964769694546331</v>
          </cell>
          <cell r="AR3128">
            <v>0.10067543395618193</v>
          </cell>
          <cell r="AS3128">
            <v>2.9478481511555017E-4</v>
          </cell>
          <cell r="AT3128">
            <v>0.55238477763272253</v>
          </cell>
          <cell r="AU3128">
            <v>5.6853494269071539E-3</v>
          </cell>
          <cell r="AV3128">
            <v>0.72557728843135305</v>
          </cell>
          <cell r="AW3128">
            <v>0.12941758219002297</v>
          </cell>
          <cell r="AX3128">
            <v>1.4271715794224823E-3</v>
          </cell>
          <cell r="AY3128">
            <v>50.122436790071021</v>
          </cell>
          <cell r="AZ3128">
            <v>38.158403718163001</v>
          </cell>
          <cell r="BA3128">
            <v>11.719159491765973</v>
          </cell>
          <cell r="BB3128">
            <v>51.986584775657953</v>
          </cell>
          <cell r="BC3128">
            <v>34.208362613424384</v>
          </cell>
          <cell r="BD3128">
            <v>13.805052610917679</v>
          </cell>
          <cell r="BE3128">
            <v>0.76504145877292828</v>
          </cell>
          <cell r="BP3128">
            <v>48.78</v>
          </cell>
          <cell r="BQ3128">
            <v>4.5599999999999996</v>
          </cell>
          <cell r="BR3128">
            <v>16.39</v>
          </cell>
          <cell r="BS3128">
            <v>8.3000000000000007</v>
          </cell>
          <cell r="BT3128">
            <v>0.18</v>
          </cell>
          <cell r="BU3128">
            <v>3.44</v>
          </cell>
          <cell r="BV3128">
            <v>8.2899999999999991</v>
          </cell>
          <cell r="BW3128">
            <v>3.51</v>
          </cell>
          <cell r="BX3128">
            <v>2.57</v>
          </cell>
          <cell r="BY3128">
            <v>0.71</v>
          </cell>
          <cell r="CD3128">
            <v>1.694</v>
          </cell>
          <cell r="CF3128">
            <v>1.224</v>
          </cell>
          <cell r="CR3128">
            <v>99.647999999999996</v>
          </cell>
          <cell r="CT3128">
            <v>48.952312138728324</v>
          </cell>
          <cell r="CU3128">
            <v>4.5761078998073215</v>
          </cell>
          <cell r="CV3128">
            <v>16.447896596017983</v>
          </cell>
          <cell r="CW3128">
            <v>8.3293192035966612</v>
          </cell>
          <cell r="CX3128">
            <v>0.18063583815028902</v>
          </cell>
          <cell r="CY3128">
            <v>3.452151573538857</v>
          </cell>
          <cell r="CZ3128">
            <v>8.3192838792549768</v>
          </cell>
          <cell r="DA3128">
            <v>3.522398843930636</v>
          </cell>
          <cell r="DB3128">
            <v>2.5790783558124599</v>
          </cell>
          <cell r="DC3128">
            <v>0.71250802825947335</v>
          </cell>
          <cell r="DD3128">
            <v>0</v>
          </cell>
          <cell r="DE3128">
            <v>0.293015332197615</v>
          </cell>
          <cell r="DF3128">
            <v>0.68828258344045934</v>
          </cell>
          <cell r="DH3128">
            <v>0.50997150997150997</v>
          </cell>
          <cell r="DQ3128">
            <v>7.3199527744982298E-2</v>
          </cell>
          <cell r="EA3128">
            <v>0.71648351648351649</v>
          </cell>
          <cell r="EC3128">
            <v>0.48447712418300654</v>
          </cell>
        </row>
        <row r="3129">
          <cell r="D3129" t="str">
            <v>h1</v>
          </cell>
          <cell r="E3129" t="str">
            <v>Hack et al 1994</v>
          </cell>
          <cell r="F3129" t="str">
            <v>T85-77</v>
          </cell>
          <cell r="G3129">
            <v>42</v>
          </cell>
          <cell r="J3129">
            <v>1325</v>
          </cell>
          <cell r="K3129">
            <v>1598</v>
          </cell>
          <cell r="L3129">
            <v>6.2578222778473087</v>
          </cell>
          <cell r="M3129">
            <v>2</v>
          </cell>
          <cell r="O3129">
            <v>0.2995320944078621</v>
          </cell>
          <cell r="P3129">
            <v>0.81753702657767924</v>
          </cell>
          <cell r="Q3129">
            <v>0.12366920577959754</v>
          </cell>
          <cell r="R3129">
            <v>50.524855384117416</v>
          </cell>
          <cell r="T3129">
            <v>45.59</v>
          </cell>
          <cell r="U3129">
            <v>13.6</v>
          </cell>
          <cell r="V3129">
            <v>0</v>
          </cell>
          <cell r="W3129">
            <v>4.18</v>
          </cell>
          <cell r="X3129">
            <v>4.18</v>
          </cell>
          <cell r="Y3129">
            <v>3.64</v>
          </cell>
          <cell r="Z3129">
            <v>0.01</v>
          </cell>
          <cell r="AB3129">
            <v>10.51</v>
          </cell>
          <cell r="AC3129">
            <v>0.15</v>
          </cell>
          <cell r="AD3129">
            <v>18.260000000000002</v>
          </cell>
          <cell r="AF3129">
            <v>1.71</v>
          </cell>
          <cell r="AG3129">
            <v>0.02</v>
          </cell>
          <cell r="AJ3129">
            <v>99.344999999999999</v>
          </cell>
          <cell r="AK3129">
            <v>1.7004679055921379</v>
          </cell>
          <cell r="AL3129">
            <v>0.59803324333532848</v>
          </cell>
          <cell r="AM3129">
            <v>0.2995320944078621</v>
          </cell>
          <cell r="AN3129">
            <v>0.29850114892746638</v>
          </cell>
          <cell r="AO3129">
            <v>0</v>
          </cell>
          <cell r="AP3129">
            <v>0.13039188407784916</v>
          </cell>
          <cell r="AQ3129">
            <v>0.13039188407784916</v>
          </cell>
          <cell r="AR3129">
            <v>0.10210703274552581</v>
          </cell>
          <cell r="AS3129">
            <v>2.94869816014937E-4</v>
          </cell>
          <cell r="AT3129">
            <v>0.58422917921070017</v>
          </cell>
          <cell r="AU3129">
            <v>4.7391573263240831E-3</v>
          </cell>
          <cell r="AV3129">
            <v>0.72978312963854031</v>
          </cell>
          <cell r="AW3129">
            <v>0.12366920577959754</v>
          </cell>
          <cell r="AX3129">
            <v>9.5172206859003676E-4</v>
          </cell>
          <cell r="AY3129">
            <v>50.524855384117416</v>
          </cell>
          <cell r="AZ3129">
            <v>40.447762618769325</v>
          </cell>
          <cell r="BA3129">
            <v>9.0273819971132596</v>
          </cell>
          <cell r="BB3129">
            <v>52.773984405323716</v>
          </cell>
          <cell r="BC3129">
            <v>36.516764143208761</v>
          </cell>
          <cell r="BD3129">
            <v>10.709251451467518</v>
          </cell>
          <cell r="BE3129">
            <v>0.81753702657767924</v>
          </cell>
          <cell r="BP3129">
            <v>47.63</v>
          </cell>
          <cell r="BQ3129">
            <v>4.38</v>
          </cell>
          <cell r="BR3129">
            <v>15.73</v>
          </cell>
          <cell r="BS3129">
            <v>8.0299999999999994</v>
          </cell>
          <cell r="BT3129">
            <v>0.18</v>
          </cell>
          <cell r="BU3129">
            <v>4.0599999999999996</v>
          </cell>
          <cell r="BV3129">
            <v>8.93</v>
          </cell>
          <cell r="BW3129">
            <v>3.36</v>
          </cell>
          <cell r="BX3129">
            <v>2.52</v>
          </cell>
          <cell r="BY3129">
            <v>0.54</v>
          </cell>
          <cell r="CE3129">
            <v>1.1850000000000001</v>
          </cell>
          <cell r="CG3129">
            <v>1.3720000000000001</v>
          </cell>
          <cell r="CH3129">
            <v>1.226</v>
          </cell>
          <cell r="CR3129">
            <v>99.143000000000029</v>
          </cell>
          <cell r="CT3129">
            <v>48.041717519139006</v>
          </cell>
          <cell r="CU3129">
            <v>4.4178610693644522</v>
          </cell>
          <cell r="CV3129">
            <v>15.865971374681012</v>
          </cell>
          <cell r="CW3129">
            <v>8.0994119605014951</v>
          </cell>
          <cell r="CX3129">
            <v>0.18155593435744324</v>
          </cell>
          <cell r="CY3129">
            <v>4.0950949638401077</v>
          </cell>
          <cell r="CZ3129">
            <v>9.0071916322887109</v>
          </cell>
          <cell r="DA3129">
            <v>3.3890441080056068</v>
          </cell>
          <cell r="DB3129">
            <v>2.5417830810042052</v>
          </cell>
          <cell r="DC3129">
            <v>0.54466780307232976</v>
          </cell>
          <cell r="DD3129">
            <v>0</v>
          </cell>
          <cell r="DE3129">
            <v>0.33581472291149705</v>
          </cell>
          <cell r="DF3129">
            <v>0.74729497933596101</v>
          </cell>
          <cell r="DH3129">
            <v>0.5089285714285714</v>
          </cell>
          <cell r="DX3129">
            <v>0.36033755274261603</v>
          </cell>
          <cell r="EA3129">
            <v>0.87442922374429233</v>
          </cell>
          <cell r="EF3129">
            <v>0.49125364431486879</v>
          </cell>
          <cell r="EK3129">
            <v>0.50793650793650791</v>
          </cell>
        </row>
        <row r="3130">
          <cell r="D3130" t="str">
            <v>h1</v>
          </cell>
          <cell r="E3130" t="str">
            <v>Hack et al 1994</v>
          </cell>
          <cell r="F3130" t="str">
            <v>T85-77</v>
          </cell>
          <cell r="G3130">
            <v>44</v>
          </cell>
          <cell r="J3130">
            <v>1350</v>
          </cell>
          <cell r="K3130">
            <v>1623</v>
          </cell>
          <cell r="L3130">
            <v>6.1614294516327792</v>
          </cell>
          <cell r="M3130">
            <v>2</v>
          </cell>
          <cell r="O3130">
            <v>0.27664500653823731</v>
          </cell>
          <cell r="P3130">
            <v>0.77122332492640677</v>
          </cell>
          <cell r="Q3130">
            <v>0.1271378670556379</v>
          </cell>
          <cell r="R3130">
            <v>49.738188804244366</v>
          </cell>
          <cell r="T3130">
            <v>46.52</v>
          </cell>
          <cell r="U3130">
            <v>13.18</v>
          </cell>
          <cell r="V3130">
            <v>0</v>
          </cell>
          <cell r="W3130">
            <v>5.45</v>
          </cell>
          <cell r="X3130">
            <v>5.45</v>
          </cell>
          <cell r="Y3130">
            <v>3.26</v>
          </cell>
          <cell r="Z3130">
            <v>0.01</v>
          </cell>
          <cell r="AB3130">
            <v>10.31</v>
          </cell>
          <cell r="AC3130">
            <v>0.14000000000000001</v>
          </cell>
          <cell r="AD3130">
            <v>18.399999999999999</v>
          </cell>
          <cell r="AF3130">
            <v>1.77</v>
          </cell>
          <cell r="AG3130">
            <v>0.03</v>
          </cell>
          <cell r="AJ3130">
            <v>99.75</v>
          </cell>
          <cell r="AK3130">
            <v>1.7233549934617627</v>
          </cell>
          <cell r="AL3130">
            <v>0.57562284480848258</v>
          </cell>
          <cell r="AM3130">
            <v>0.27664500653823731</v>
          </cell>
          <cell r="AN3130">
            <v>0.29897783827024527</v>
          </cell>
          <cell r="AO3130">
            <v>0</v>
          </cell>
          <cell r="AP3130">
            <v>0.16885229764356019</v>
          </cell>
          <cell r="AQ3130">
            <v>0.16885229764356019</v>
          </cell>
          <cell r="AR3130">
            <v>9.0825556095001189E-2</v>
          </cell>
          <cell r="AS3130">
            <v>2.9286435236526814E-4</v>
          </cell>
          <cell r="AT3130">
            <v>0.56921375559042264</v>
          </cell>
          <cell r="AU3130">
            <v>4.3931304190298346E-3</v>
          </cell>
          <cell r="AV3130">
            <v>0.73037695682672288</v>
          </cell>
          <cell r="AW3130">
            <v>0.1271378670556379</v>
          </cell>
          <cell r="AX3130">
            <v>1.4178738486168173E-3</v>
          </cell>
          <cell r="AY3130">
            <v>49.738188804244366</v>
          </cell>
          <cell r="AZ3130">
            <v>38.76308114721396</v>
          </cell>
          <cell r="BA3130">
            <v>11.498730048541672</v>
          </cell>
          <cell r="BB3130">
            <v>51.648019303290504</v>
          </cell>
          <cell r="BC3130">
            <v>34.790844640960849</v>
          </cell>
          <cell r="BD3130">
            <v>13.561136055748642</v>
          </cell>
          <cell r="BE3130">
            <v>0.77122332492640677</v>
          </cell>
          <cell r="BP3130">
            <v>49</v>
          </cell>
          <cell r="BQ3130">
            <v>4.51</v>
          </cell>
          <cell r="BR3130">
            <v>16.149999999999999</v>
          </cell>
          <cell r="BS3130">
            <v>6.91</v>
          </cell>
          <cell r="BT3130">
            <v>0.2</v>
          </cell>
          <cell r="BU3130">
            <v>4.04</v>
          </cell>
          <cell r="BV3130">
            <v>9.44</v>
          </cell>
          <cell r="BW3130">
            <v>3.29</v>
          </cell>
          <cell r="BX3130">
            <v>2.25</v>
          </cell>
          <cell r="BY3130">
            <v>0.43</v>
          </cell>
          <cell r="CD3130">
            <v>1.5640000000000001</v>
          </cell>
          <cell r="CF3130">
            <v>1.1930000000000001</v>
          </cell>
          <cell r="CR3130">
            <v>98.977000000000018</v>
          </cell>
          <cell r="CT3130">
            <v>49.506450993665183</v>
          </cell>
          <cell r="CU3130">
            <v>4.5566141628863264</v>
          </cell>
          <cell r="CV3130">
            <v>16.316922113218219</v>
          </cell>
          <cell r="CW3130">
            <v>6.9814199258413554</v>
          </cell>
          <cell r="CX3130">
            <v>0.20206714691291913</v>
          </cell>
          <cell r="CY3130">
            <v>4.0817563676409661</v>
          </cell>
          <cell r="CZ3130">
            <v>9.5375693342897829</v>
          </cell>
          <cell r="DA3130">
            <v>3.3240045667175195</v>
          </cell>
          <cell r="DB3130">
            <v>2.27325540277034</v>
          </cell>
          <cell r="DC3130">
            <v>0.43444436586277613</v>
          </cell>
          <cell r="DD3130">
            <v>0</v>
          </cell>
          <cell r="DE3130">
            <v>0.36894977168949772</v>
          </cell>
          <cell r="DF3130">
            <v>0.70624774647572675</v>
          </cell>
          <cell r="DH3130">
            <v>0.53799392097264442</v>
          </cell>
          <cell r="DQ3130">
            <v>7.4168797953964194E-2</v>
          </cell>
          <cell r="EA3130">
            <v>0.80709534368070956</v>
          </cell>
          <cell r="EC3130">
            <v>0.47275775356244754</v>
          </cell>
          <cell r="EK3130">
            <v>0.46818923327895595</v>
          </cell>
        </row>
        <row r="3131">
          <cell r="D3131" t="str">
            <v>h1</v>
          </cell>
          <cell r="E3131" t="str">
            <v>Hack et al 1994</v>
          </cell>
          <cell r="F3131" t="str">
            <v>T85-77</v>
          </cell>
          <cell r="G3131">
            <v>45</v>
          </cell>
          <cell r="J3131">
            <v>1350</v>
          </cell>
          <cell r="K3131">
            <v>1623</v>
          </cell>
          <cell r="L3131">
            <v>6.1614294516327792</v>
          </cell>
          <cell r="M3131">
            <v>2</v>
          </cell>
          <cell r="O3131">
            <v>0.28502342133899283</v>
          </cell>
          <cell r="P3131">
            <v>0.83542083655947474</v>
          </cell>
          <cell r="Q3131">
            <v>6.8292301410809789E-2</v>
          </cell>
          <cell r="R3131">
            <v>47.19299857234062</v>
          </cell>
          <cell r="T3131">
            <v>45.77</v>
          </cell>
          <cell r="U3131">
            <v>9.98</v>
          </cell>
          <cell r="V3131">
            <v>0</v>
          </cell>
          <cell r="W3131">
            <v>4.49</v>
          </cell>
          <cell r="X3131">
            <v>4.49</v>
          </cell>
          <cell r="Y3131">
            <v>4.05</v>
          </cell>
          <cell r="Z3131">
            <v>0.03</v>
          </cell>
          <cell r="AB3131">
            <v>12.79</v>
          </cell>
          <cell r="AC3131">
            <v>0.2</v>
          </cell>
          <cell r="AD3131">
            <v>19.03</v>
          </cell>
          <cell r="AF3131">
            <v>0.94</v>
          </cell>
          <cell r="AG3131">
            <v>0.01</v>
          </cell>
          <cell r="AJ3131">
            <v>99.613000000000014</v>
          </cell>
          <cell r="AK3131">
            <v>1.7149765786610072</v>
          </cell>
          <cell r="AL3131">
            <v>0.44085461610633736</v>
          </cell>
          <cell r="AM3131">
            <v>0.28502342133899283</v>
          </cell>
          <cell r="AN3131">
            <v>0.15583119476734453</v>
          </cell>
          <cell r="AO3131">
            <v>0</v>
          </cell>
          <cell r="AP3131">
            <v>0.14070160561261796</v>
          </cell>
          <cell r="AQ3131">
            <v>0.14070160561261796</v>
          </cell>
          <cell r="AR3131">
            <v>0.11412682325966958</v>
          </cell>
          <cell r="AS3131">
            <v>8.8864848956985191E-4</v>
          </cell>
          <cell r="AT3131">
            <v>0.714215886196507</v>
          </cell>
          <cell r="AU3131">
            <v>6.347727816201903E-3</v>
          </cell>
          <cell r="AV3131">
            <v>0.76402974756458075</v>
          </cell>
          <cell r="AW3131">
            <v>6.8292301410809789E-2</v>
          </cell>
          <cell r="AX3131">
            <v>4.7803376993775265E-4</v>
          </cell>
          <cell r="AY3131">
            <v>47.19299857234062</v>
          </cell>
          <cell r="AZ3131">
            <v>44.116069308892577</v>
          </cell>
          <cell r="BA3131">
            <v>8.690932118766808</v>
          </cell>
          <cell r="BB3131">
            <v>49.575154756777742</v>
          </cell>
          <cell r="BC3131">
            <v>40.055881540762535</v>
          </cell>
          <cell r="BD3131">
            <v>10.368963702459721</v>
          </cell>
          <cell r="BE3131">
            <v>0.83542083655947474</v>
          </cell>
          <cell r="BP3131">
            <v>47.37</v>
          </cell>
          <cell r="BQ3131">
            <v>4.55</v>
          </cell>
          <cell r="BR3131">
            <v>15.86</v>
          </cell>
          <cell r="BS3131">
            <v>9.01</v>
          </cell>
          <cell r="BT3131">
            <v>0.17</v>
          </cell>
          <cell r="BU3131">
            <v>4.21</v>
          </cell>
          <cell r="BV3131">
            <v>9.24</v>
          </cell>
          <cell r="BW3131">
            <v>3.4</v>
          </cell>
          <cell r="BX3131">
            <v>2.34</v>
          </cell>
          <cell r="BY3131">
            <v>0.8</v>
          </cell>
          <cell r="CE3131">
            <v>1.5089999999999999</v>
          </cell>
          <cell r="CG3131">
            <v>1.631</v>
          </cell>
          <cell r="CH3131">
            <v>1.51</v>
          </cell>
          <cell r="CR3131">
            <v>101.6</v>
          </cell>
          <cell r="CT3131">
            <v>46.624015748031496</v>
          </cell>
          <cell r="CU3131">
            <v>4.4783464566929139</v>
          </cell>
          <cell r="CV3131">
            <v>15.610236220472443</v>
          </cell>
          <cell r="CW3131">
            <v>8.8681102362204722</v>
          </cell>
          <cell r="CX3131">
            <v>0.1673228346456693</v>
          </cell>
          <cell r="CY3131">
            <v>4.143700787401575</v>
          </cell>
          <cell r="CZ3131">
            <v>9.0944881889763778</v>
          </cell>
          <cell r="DA3131">
            <v>3.3464566929133861</v>
          </cell>
          <cell r="DB3131">
            <v>2.3031496062992129</v>
          </cell>
          <cell r="DC3131">
            <v>0.78740157480314965</v>
          </cell>
          <cell r="DD3131">
            <v>0</v>
          </cell>
          <cell r="DE3131">
            <v>0.31845688350983359</v>
          </cell>
          <cell r="DF3131">
            <v>0.79336785025070766</v>
          </cell>
          <cell r="DH3131">
            <v>0.27647058823529413</v>
          </cell>
          <cell r="DX3131">
            <v>0.42080848243870117</v>
          </cell>
          <cell r="EA3131">
            <v>1.0434782608695652</v>
          </cell>
          <cell r="EF3131">
            <v>0.55364806866952787</v>
          </cell>
          <cell r="EK3131">
            <v>0.85274930102516311</v>
          </cell>
        </row>
        <row r="3132">
          <cell r="D3132" t="str">
            <v>h</v>
          </cell>
          <cell r="E3132" t="str">
            <v>Hart &amp; Dunn 1993</v>
          </cell>
          <cell r="F3132" t="str">
            <v>LoTi AOB</v>
          </cell>
          <cell r="J3132">
            <v>1380</v>
          </cell>
          <cell r="K3132">
            <v>1653</v>
          </cell>
          <cell r="L3132">
            <v>6.0496067755595888</v>
          </cell>
          <cell r="M3132">
            <v>3</v>
          </cell>
          <cell r="O3132">
            <v>0.20958522600000001</v>
          </cell>
          <cell r="P3132">
            <v>0.73895121399999997</v>
          </cell>
          <cell r="Q3132">
            <v>0.20757133999999999</v>
          </cell>
          <cell r="R3132">
            <v>43.53866429</v>
          </cell>
          <cell r="T3132">
            <v>49.17</v>
          </cell>
          <cell r="U3132">
            <v>14.14</v>
          </cell>
          <cell r="V3132">
            <v>0</v>
          </cell>
          <cell r="W3132">
            <v>6.61</v>
          </cell>
          <cell r="X3132">
            <v>6.61</v>
          </cell>
          <cell r="Y3132">
            <v>0.98</v>
          </cell>
          <cell r="AB3132">
            <v>10.5</v>
          </cell>
          <cell r="AC3132">
            <v>0.08</v>
          </cell>
          <cell r="AD3132">
            <v>15.24</v>
          </cell>
          <cell r="AF3132">
            <v>2.94</v>
          </cell>
          <cell r="AJ3132">
            <v>99.66</v>
          </cell>
          <cell r="AK3132">
            <v>1.790414774</v>
          </cell>
          <cell r="AL3132">
            <v>0.60700242299999996</v>
          </cell>
          <cell r="AM3132">
            <v>0.20958522600000001</v>
          </cell>
          <cell r="AN3132">
            <v>0.397417197</v>
          </cell>
          <cell r="AO3132">
            <v>0</v>
          </cell>
          <cell r="AP3132">
            <v>0.20129377100000001</v>
          </cell>
          <cell r="AQ3132">
            <v>0.20129377100000001</v>
          </cell>
          <cell r="AR3132">
            <v>2.6837059999999999E-2</v>
          </cell>
          <cell r="AS3132">
            <v>0</v>
          </cell>
          <cell r="AT3132">
            <v>0.56980259700000002</v>
          </cell>
          <cell r="AU3132">
            <v>2.4674850000000002E-3</v>
          </cell>
          <cell r="AV3132">
            <v>0.59461054999999996</v>
          </cell>
          <cell r="AW3132">
            <v>0.20757133999999999</v>
          </cell>
          <cell r="AX3132">
            <v>0</v>
          </cell>
          <cell r="AY3132">
            <v>43.53866429</v>
          </cell>
          <cell r="AZ3132">
            <v>41.722172559999997</v>
          </cell>
          <cell r="BA3132">
            <v>14.73916315</v>
          </cell>
          <cell r="BB3132">
            <v>45.192405370000003</v>
          </cell>
          <cell r="BC3132">
            <v>37.431760079999997</v>
          </cell>
          <cell r="BD3132">
            <v>17.37583455</v>
          </cell>
          <cell r="BE3132">
            <v>0.73895121399999997</v>
          </cell>
          <cell r="BP3132">
            <v>47.67</v>
          </cell>
          <cell r="BQ3132">
            <v>2.61</v>
          </cell>
          <cell r="BR3132">
            <v>16.059999999999999</v>
          </cell>
          <cell r="BS3132">
            <v>10.88</v>
          </cell>
          <cell r="BT3132">
            <v>0.23</v>
          </cell>
          <cell r="BU3132">
            <v>5.91</v>
          </cell>
          <cell r="BV3132">
            <v>9.5</v>
          </cell>
          <cell r="BW3132">
            <v>3.92</v>
          </cell>
          <cell r="BX3132">
            <v>1.34</v>
          </cell>
          <cell r="BY3132">
            <v>0.4</v>
          </cell>
          <cell r="CR3132">
            <v>98.52</v>
          </cell>
          <cell r="CT3132">
            <v>48.386114494518878</v>
          </cell>
          <cell r="CU3132">
            <v>2.649208282582217</v>
          </cell>
          <cell r="CV3132">
            <v>16.301258627689808</v>
          </cell>
          <cell r="CW3132">
            <v>11.043442955745027</v>
          </cell>
          <cell r="CX3132">
            <v>0.23345513601299228</v>
          </cell>
          <cell r="CY3132">
            <v>5.9987819732034104</v>
          </cell>
          <cell r="CZ3132">
            <v>9.6427121396670721</v>
          </cell>
          <cell r="DA3132">
            <v>3.9788875355257813</v>
          </cell>
          <cell r="DB3132">
            <v>1.3601299228583028</v>
          </cell>
          <cell r="DC3132">
            <v>0.4060089321965083</v>
          </cell>
          <cell r="DD3132">
            <v>0</v>
          </cell>
          <cell r="DE3132">
            <v>0.35199523525908277</v>
          </cell>
          <cell r="DF3132">
            <v>0.82353407743127627</v>
          </cell>
          <cell r="DH3132">
            <v>0.75</v>
          </cell>
          <cell r="DJ3132">
            <v>7.1999999999999998E-3</v>
          </cell>
          <cell r="DL3132">
            <v>6.8000000000000005E-4</v>
          </cell>
          <cell r="DO3132">
            <v>7.7000000000000002E-3</v>
          </cell>
          <cell r="DQ3132">
            <v>5.3600000000000002E-2</v>
          </cell>
          <cell r="DR3132">
            <v>8.5800000000000001E-2</v>
          </cell>
          <cell r="DT3132">
            <v>7.1999999999999995E-2</v>
          </cell>
          <cell r="DU3132">
            <v>0.1283</v>
          </cell>
          <cell r="DW3132">
            <v>0.18729999999999999</v>
          </cell>
          <cell r="DX3132">
            <v>0.29099999999999998</v>
          </cell>
          <cell r="DY3132">
            <v>0.1234</v>
          </cell>
          <cell r="DZ3132">
            <v>0.25600000000000001</v>
          </cell>
          <cell r="EA3132">
            <v>0.37547892720306514</v>
          </cell>
          <cell r="EE3132">
            <v>0.442</v>
          </cell>
          <cell r="EF3132">
            <v>0.46700000000000003</v>
          </cell>
          <cell r="EH3132">
            <v>0.38700000000000001</v>
          </cell>
          <cell r="EJ3132">
            <v>0.43</v>
          </cell>
          <cell r="EK3132">
            <v>0.433</v>
          </cell>
          <cell r="EL3132">
            <v>0.74</v>
          </cell>
          <cell r="EM3132">
            <v>3.8</v>
          </cell>
          <cell r="EP3132">
            <v>0.36</v>
          </cell>
          <cell r="ER3132">
            <v>3.1</v>
          </cell>
          <cell r="ES3132">
            <v>1.31</v>
          </cell>
          <cell r="FJ3132">
            <v>4.7E-2</v>
          </cell>
          <cell r="FK3132">
            <v>0.59</v>
          </cell>
        </row>
        <row r="3133">
          <cell r="D3133" t="str">
            <v>h</v>
          </cell>
          <cell r="E3133" t="str">
            <v>Hart &amp; Dunn 1993</v>
          </cell>
          <cell r="F3133" t="str">
            <v>Hi-Ti'AOB</v>
          </cell>
          <cell r="J3133">
            <v>1380</v>
          </cell>
          <cell r="K3133">
            <v>1653</v>
          </cell>
          <cell r="L3133">
            <v>6.0496067755595888</v>
          </cell>
          <cell r="M3133">
            <v>3</v>
          </cell>
          <cell r="O3133">
            <v>0.2209825</v>
          </cell>
          <cell r="P3133">
            <v>0.774133819</v>
          </cell>
          <cell r="Q3133">
            <v>0.18543035399999999</v>
          </cell>
          <cell r="R3133">
            <v>46.083835209999997</v>
          </cell>
          <cell r="T3133">
            <v>49.11</v>
          </cell>
          <cell r="U3133">
            <v>13.93</v>
          </cell>
          <cell r="V3133">
            <v>0</v>
          </cell>
          <cell r="W3133">
            <v>5.61</v>
          </cell>
          <cell r="X3133">
            <v>5.61</v>
          </cell>
          <cell r="Y3133">
            <v>1.55</v>
          </cell>
          <cell r="AB3133">
            <v>10.79</v>
          </cell>
          <cell r="AC3133">
            <v>0.09</v>
          </cell>
          <cell r="AD3133">
            <v>16.57</v>
          </cell>
          <cell r="AF3133">
            <v>2.64</v>
          </cell>
          <cell r="AJ3133">
            <v>100.29</v>
          </cell>
          <cell r="AK3133">
            <v>1.7790174999999999</v>
          </cell>
          <cell r="AL3133">
            <v>0.59490685499999996</v>
          </cell>
          <cell r="AM3133">
            <v>0.2209825</v>
          </cell>
          <cell r="AN3133">
            <v>0.37392435499999999</v>
          </cell>
          <cell r="AO3133">
            <v>0</v>
          </cell>
          <cell r="AP3133">
            <v>0.16996072700000001</v>
          </cell>
          <cell r="AQ3133">
            <v>0.16996072700000001</v>
          </cell>
          <cell r="AR3133">
            <v>4.2227698000000001E-2</v>
          </cell>
          <cell r="AS3133">
            <v>0</v>
          </cell>
          <cell r="AT3133">
            <v>0.582523448</v>
          </cell>
          <cell r="AU3133">
            <v>2.7616189999999999E-3</v>
          </cell>
          <cell r="AV3133">
            <v>0.64317179899999999</v>
          </cell>
          <cell r="AW3133">
            <v>0.18543035399999999</v>
          </cell>
          <cell r="AX3133">
            <v>0</v>
          </cell>
          <cell r="AY3133">
            <v>46.083835209999997</v>
          </cell>
          <cell r="AZ3133">
            <v>41.738326569999998</v>
          </cell>
          <cell r="BA3133">
            <v>12.17783822</v>
          </cell>
          <cell r="BB3133">
            <v>48.008607689999998</v>
          </cell>
          <cell r="BC3133">
            <v>37.582745799999998</v>
          </cell>
          <cell r="BD3133">
            <v>14.408646510000001</v>
          </cell>
          <cell r="BE3133">
            <v>0.774133819</v>
          </cell>
          <cell r="BP3133">
            <v>47.67</v>
          </cell>
          <cell r="BQ3133">
            <v>2.61</v>
          </cell>
          <cell r="BR3133">
            <v>16.059999999999999</v>
          </cell>
          <cell r="BS3133">
            <v>10.88</v>
          </cell>
          <cell r="BT3133">
            <v>0.23</v>
          </cell>
          <cell r="BU3133">
            <v>5.91</v>
          </cell>
          <cell r="BV3133">
            <v>9.5</v>
          </cell>
          <cell r="BW3133">
            <v>3.92</v>
          </cell>
          <cell r="BX3133">
            <v>1.34</v>
          </cell>
          <cell r="BY3133">
            <v>0.4</v>
          </cell>
          <cell r="CR3133">
            <v>98.52</v>
          </cell>
          <cell r="CT3133">
            <v>48.386114494518878</v>
          </cell>
          <cell r="CU3133">
            <v>2.649208282582217</v>
          </cell>
          <cell r="CV3133">
            <v>16.301258627689808</v>
          </cell>
          <cell r="CW3133">
            <v>11.043442955745027</v>
          </cell>
          <cell r="CX3133">
            <v>0.23345513601299228</v>
          </cell>
          <cell r="CY3133">
            <v>5.9987819732034104</v>
          </cell>
          <cell r="CZ3133">
            <v>9.6427121396670721</v>
          </cell>
          <cell r="DA3133">
            <v>3.9788875355257813</v>
          </cell>
          <cell r="DB3133">
            <v>1.3601299228583028</v>
          </cell>
          <cell r="DC3133">
            <v>0.4060089321965083</v>
          </cell>
          <cell r="DD3133">
            <v>0</v>
          </cell>
          <cell r="DE3133">
            <v>0.35199523525908277</v>
          </cell>
          <cell r="DF3133">
            <v>0.82353407743127627</v>
          </cell>
          <cell r="DH3133">
            <v>0.67346938775510212</v>
          </cell>
          <cell r="DJ3133">
            <v>7.1999999999999998E-3</v>
          </cell>
          <cell r="DL3133">
            <v>6.8000000000000005E-4</v>
          </cell>
          <cell r="DO3133">
            <v>7.7000000000000002E-3</v>
          </cell>
          <cell r="DQ3133">
            <v>5.3600000000000002E-2</v>
          </cell>
          <cell r="DR3133">
            <v>8.5800000000000001E-2</v>
          </cell>
          <cell r="DT3133">
            <v>7.1999999999999995E-2</v>
          </cell>
          <cell r="DU3133">
            <v>0.1283</v>
          </cell>
          <cell r="DW3133">
            <v>0.18729999999999999</v>
          </cell>
          <cell r="DX3133">
            <v>0.29099999999999998</v>
          </cell>
          <cell r="DY3133">
            <v>0.1234</v>
          </cell>
          <cell r="DZ3133">
            <v>0.25600000000000001</v>
          </cell>
          <cell r="EA3133">
            <v>0.5938697318007663</v>
          </cell>
          <cell r="EE3133">
            <v>0.442</v>
          </cell>
          <cell r="EF3133">
            <v>0.46700000000000003</v>
          </cell>
          <cell r="EH3133">
            <v>0.38700000000000001</v>
          </cell>
          <cell r="EJ3133">
            <v>0.43</v>
          </cell>
          <cell r="EK3133">
            <v>0.433</v>
          </cell>
          <cell r="EL3133">
            <v>0.74</v>
          </cell>
          <cell r="EM3133">
            <v>2.7</v>
          </cell>
          <cell r="EP3133">
            <v>0.36</v>
          </cell>
          <cell r="ER3133">
            <v>4</v>
          </cell>
          <cell r="ES3133">
            <v>1.31</v>
          </cell>
          <cell r="FJ3133">
            <v>4.7E-2</v>
          </cell>
          <cell r="FK3133">
            <v>0.42</v>
          </cell>
        </row>
        <row r="3134">
          <cell r="D3134" t="str">
            <v>g7</v>
          </cell>
          <cell r="E3134" t="str">
            <v>Gaetani 2004</v>
          </cell>
          <cell r="F3134" t="str">
            <v>REC11e</v>
          </cell>
          <cell r="J3134">
            <v>1300</v>
          </cell>
          <cell r="K3134">
            <v>1573</v>
          </cell>
          <cell r="L3134">
            <v>6.3572790845518119</v>
          </cell>
          <cell r="M3134">
            <v>1.5</v>
          </cell>
          <cell r="O3134">
            <v>0.18884038633438793</v>
          </cell>
          <cell r="P3134">
            <v>0.86968285633755216</v>
          </cell>
          <cell r="Q3134">
            <v>0.10021717278757397</v>
          </cell>
          <cell r="R3134">
            <v>34.772556809991109</v>
          </cell>
          <cell r="T3134">
            <v>50.81</v>
          </cell>
          <cell r="U3134">
            <v>11.4</v>
          </cell>
          <cell r="V3134">
            <v>0</v>
          </cell>
          <cell r="W3134">
            <v>4.51</v>
          </cell>
          <cell r="X3134">
            <v>4.51</v>
          </cell>
          <cell r="Y3134">
            <v>0.22</v>
          </cell>
          <cell r="Z3134">
            <v>0.36</v>
          </cell>
          <cell r="AB3134">
            <v>16.89</v>
          </cell>
          <cell r="AC3134">
            <v>0.21</v>
          </cell>
          <cell r="AD3134">
            <v>14.4</v>
          </cell>
          <cell r="AF3134">
            <v>1.45</v>
          </cell>
          <cell r="AG3134">
            <v>0.03</v>
          </cell>
          <cell r="AJ3134">
            <v>100.28</v>
          </cell>
          <cell r="AK3134">
            <v>1.8111596136656121</v>
          </cell>
          <cell r="AL3134">
            <v>0.47907107739103649</v>
          </cell>
          <cell r="AM3134">
            <v>0.18884038633438793</v>
          </cell>
          <cell r="AN3134">
            <v>0.29023069105664856</v>
          </cell>
          <cell r="AO3134">
            <v>0</v>
          </cell>
          <cell r="AP3134">
            <v>0.13444959674021328</v>
          </cell>
          <cell r="AQ3134">
            <v>0.13444959674021328</v>
          </cell>
          <cell r="AR3134">
            <v>5.8977401787504652E-3</v>
          </cell>
          <cell r="AS3134">
            <v>1.014475359112906E-2</v>
          </cell>
          <cell r="AT3134">
            <v>0.89726114339440377</v>
          </cell>
          <cell r="AU3134">
            <v>6.3407093356263973E-3</v>
          </cell>
          <cell r="AV3134">
            <v>0.55000194041492145</v>
          </cell>
          <cell r="AW3134">
            <v>0.10021717278757397</v>
          </cell>
          <cell r="AX3134">
            <v>1.3643006377595892E-3</v>
          </cell>
          <cell r="AY3134">
            <v>34.772556809991109</v>
          </cell>
          <cell r="AZ3134">
            <v>56.727189105082346</v>
          </cell>
          <cell r="BA3134">
            <v>8.500254084926544</v>
          </cell>
          <cell r="BB3134">
            <v>37.206570123237711</v>
          </cell>
          <cell r="BC3134">
            <v>52.46349914773235</v>
          </cell>
          <cell r="BD3134">
            <v>10.329930729029927</v>
          </cell>
          <cell r="BE3134">
            <v>0.86968285633755216</v>
          </cell>
          <cell r="BO3134">
            <v>0</v>
          </cell>
          <cell r="BP3134">
            <v>51.7</v>
          </cell>
          <cell r="BQ3134">
            <v>1.04</v>
          </cell>
          <cell r="BR3134">
            <v>19.88</v>
          </cell>
          <cell r="BS3134">
            <v>5.61</v>
          </cell>
          <cell r="BT3134">
            <v>0.12</v>
          </cell>
          <cell r="BU3134">
            <v>6.85</v>
          </cell>
          <cell r="BV3134">
            <v>7.62</v>
          </cell>
          <cell r="BW3134">
            <v>5.66</v>
          </cell>
          <cell r="BX3134">
            <v>0.45</v>
          </cell>
          <cell r="CA3134">
            <v>0.03</v>
          </cell>
          <cell r="CR3134">
            <v>98.96</v>
          </cell>
          <cell r="CT3134">
            <v>52.243330638641872</v>
          </cell>
          <cell r="CU3134">
            <v>1.0509296685529506</v>
          </cell>
          <cell r="CV3134">
            <v>20.088924818108325</v>
          </cell>
          <cell r="CW3134">
            <v>5.6689571544058204</v>
          </cell>
          <cell r="CX3134">
            <v>0.12126111560226353</v>
          </cell>
          <cell r="CY3134">
            <v>6.9219886822958774</v>
          </cell>
          <cell r="CZ3134">
            <v>7.7000808407437349</v>
          </cell>
          <cell r="DA3134">
            <v>5.7194826192400967</v>
          </cell>
          <cell r="DB3134">
            <v>0.45472918350848829</v>
          </cell>
          <cell r="DC3134">
            <v>0</v>
          </cell>
          <cell r="DD3134">
            <v>3.0315278900565883E-2</v>
          </cell>
          <cell r="DE3134">
            <v>0.5497592295345104</v>
          </cell>
          <cell r="DF3134">
            <v>0.50102130561130809</v>
          </cell>
          <cell r="DH3134">
            <v>0.25618374558303886</v>
          </cell>
          <cell r="DQ3134">
            <v>7.2695035460992916E-2</v>
          </cell>
          <cell r="DX3134">
            <v>0.47252747252747251</v>
          </cell>
          <cell r="EA3134">
            <v>0.21153846153846154</v>
          </cell>
          <cell r="EG3134">
            <v>0.88800000000000001</v>
          </cell>
          <cell r="EK3134">
            <v>0.91269841269841279</v>
          </cell>
        </row>
        <row r="3135">
          <cell r="D3135" t="str">
            <v>g7</v>
          </cell>
          <cell r="E3135" t="str">
            <v>Gaetani 2004 + extras from later paper</v>
          </cell>
          <cell r="F3135" t="str">
            <v>REC13c</v>
          </cell>
          <cell r="J3135">
            <v>1285</v>
          </cell>
          <cell r="K3135">
            <v>1558</v>
          </cell>
          <cell r="L3135">
            <v>6.4184852374839538</v>
          </cell>
          <cell r="M3135">
            <v>1.5</v>
          </cell>
          <cell r="O3135">
            <v>0.19256066690414486</v>
          </cell>
          <cell r="P3135">
            <v>0.88178529513957238</v>
          </cell>
          <cell r="Q3135">
            <v>0.12693589625292734</v>
          </cell>
          <cell r="R3135">
            <v>37.910840258130811</v>
          </cell>
          <cell r="T3135">
            <v>50.8</v>
          </cell>
          <cell r="U3135">
            <v>11.4</v>
          </cell>
          <cell r="V3135">
            <v>0</v>
          </cell>
          <cell r="W3135">
            <v>3.82</v>
          </cell>
          <cell r="X3135">
            <v>3.82</v>
          </cell>
          <cell r="Y3135">
            <v>0.8</v>
          </cell>
          <cell r="Z3135">
            <v>0.18</v>
          </cell>
          <cell r="AB3135">
            <v>15.99</v>
          </cell>
          <cell r="AC3135">
            <v>0.16</v>
          </cell>
          <cell r="AD3135">
            <v>15.4</v>
          </cell>
          <cell r="AF3135">
            <v>1.84</v>
          </cell>
          <cell r="AG3135">
            <v>0.03</v>
          </cell>
          <cell r="AJ3135">
            <v>100.42</v>
          </cell>
          <cell r="AK3135">
            <v>1.8074393330958551</v>
          </cell>
          <cell r="AL3135">
            <v>0.47818113503285142</v>
          </cell>
          <cell r="AM3135">
            <v>0.19256066690414486</v>
          </cell>
          <cell r="AN3135">
            <v>0.28562046812870656</v>
          </cell>
          <cell r="AO3135">
            <v>0</v>
          </cell>
          <cell r="AP3135">
            <v>0.11366815510997003</v>
          </cell>
          <cell r="AQ3135">
            <v>0.11366815510997003</v>
          </cell>
          <cell r="AR3135">
            <v>2.1406488332015403E-2</v>
          </cell>
          <cell r="AS3135">
            <v>5.0629541374662135E-3</v>
          </cell>
          <cell r="AT3135">
            <v>0.84787174167507473</v>
          </cell>
          <cell r="AU3135">
            <v>4.8220423392388795E-3</v>
          </cell>
          <cell r="AV3135">
            <v>0.58710386129216463</v>
          </cell>
          <cell r="AW3135">
            <v>0.12693589625292734</v>
          </cell>
          <cell r="AX3135">
            <v>1.3617662561528907E-3</v>
          </cell>
          <cell r="AY3135">
            <v>37.910840258130811</v>
          </cell>
          <cell r="AZ3135">
            <v>54.749308047952184</v>
          </cell>
          <cell r="BA3135">
            <v>7.3398516939170051</v>
          </cell>
          <cell r="BB3135">
            <v>40.516492004009322</v>
          </cell>
          <cell r="BC3135">
            <v>50.574318400371979</v>
          </cell>
          <cell r="BD3135">
            <v>8.9091895956187024</v>
          </cell>
          <cell r="BE3135">
            <v>0.88178529513957238</v>
          </cell>
          <cell r="BO3135">
            <v>0</v>
          </cell>
          <cell r="BP3135">
            <v>52</v>
          </cell>
          <cell r="BQ3135">
            <v>1.2</v>
          </cell>
          <cell r="BR3135">
            <v>20.260000000000002</v>
          </cell>
          <cell r="BS3135">
            <v>4.66</v>
          </cell>
          <cell r="BT3135">
            <v>0.11</v>
          </cell>
          <cell r="BU3135">
            <v>6.05</v>
          </cell>
          <cell r="BV3135">
            <v>6.29</v>
          </cell>
          <cell r="BW3135">
            <v>7.56</v>
          </cell>
          <cell r="BX3135">
            <v>0.46</v>
          </cell>
          <cell r="CA3135">
            <v>0.02</v>
          </cell>
          <cell r="CR3135">
            <v>98.61</v>
          </cell>
          <cell r="CT3135">
            <v>52.732988540715951</v>
          </cell>
          <cell r="CU3135">
            <v>1.2169151201703681</v>
          </cell>
          <cell r="CV3135">
            <v>20.545583612209718</v>
          </cell>
          <cell r="CW3135">
            <v>4.7256870499949297</v>
          </cell>
          <cell r="CX3135">
            <v>0.11155055268228374</v>
          </cell>
          <cell r="CY3135">
            <v>6.1352803975256061</v>
          </cell>
          <cell r="CZ3135">
            <v>6.3786634215596791</v>
          </cell>
          <cell r="DA3135">
            <v>7.6665652570733194</v>
          </cell>
          <cell r="DB3135">
            <v>0.46648412939864109</v>
          </cell>
          <cell r="DC3135">
            <v>0</v>
          </cell>
          <cell r="DD3135">
            <v>2.0281918669506134E-2</v>
          </cell>
          <cell r="DE3135">
            <v>0.56489262371615312</v>
          </cell>
          <cell r="DF3135">
            <v>0.45477938995713307</v>
          </cell>
          <cell r="DH3135">
            <v>0.2433862433862434</v>
          </cell>
          <cell r="DQ3135">
            <v>0.1549053356282272</v>
          </cell>
          <cell r="DX3135">
            <v>0.7932960893854748</v>
          </cell>
          <cell r="EA3135">
            <v>0.66666666666666674</v>
          </cell>
          <cell r="EG3135">
            <v>1.3451327433628317</v>
          </cell>
          <cell r="EK3135">
            <v>1.3333333333333335</v>
          </cell>
        </row>
        <row r="3136">
          <cell r="D3136" t="str">
            <v>g7</v>
          </cell>
          <cell r="E3136" t="str">
            <v>Gaetani 2004</v>
          </cell>
          <cell r="F3136" t="str">
            <v>REC15d</v>
          </cell>
          <cell r="J3136">
            <v>1300</v>
          </cell>
          <cell r="K3136">
            <v>1573</v>
          </cell>
          <cell r="L3136">
            <v>6.3572790845518119</v>
          </cell>
          <cell r="M3136">
            <v>1.5</v>
          </cell>
          <cell r="O3136">
            <v>0.19779053991550444</v>
          </cell>
          <cell r="P3136">
            <v>0.85841462351425446</v>
          </cell>
          <cell r="Q3136">
            <v>1.3921888703644632E-3</v>
          </cell>
          <cell r="R3136">
            <v>36.666804480204938</v>
          </cell>
          <cell r="T3136">
            <v>50.2</v>
          </cell>
          <cell r="U3136">
            <v>9.9499999999999993</v>
          </cell>
          <cell r="V3136">
            <v>0</v>
          </cell>
          <cell r="W3136">
            <v>5.22</v>
          </cell>
          <cell r="X3136">
            <v>5.22</v>
          </cell>
          <cell r="Y3136">
            <v>0.12</v>
          </cell>
          <cell r="Z3136">
            <v>0.55000000000000004</v>
          </cell>
          <cell r="AB3136">
            <v>17.760000000000002</v>
          </cell>
          <cell r="AC3136">
            <v>0.14000000000000001</v>
          </cell>
          <cell r="AD3136">
            <v>16.66</v>
          </cell>
          <cell r="AF3136">
            <v>0.02</v>
          </cell>
          <cell r="AG3136">
            <v>0.03</v>
          </cell>
          <cell r="AJ3136">
            <v>100.65</v>
          </cell>
          <cell r="AK3136">
            <v>1.8022094600844956</v>
          </cell>
          <cell r="AL3136">
            <v>0.42112613944533789</v>
          </cell>
          <cell r="AM3136">
            <v>0.19779053991550444</v>
          </cell>
          <cell r="AN3136">
            <v>0.22333559952983345</v>
          </cell>
          <cell r="AO3136">
            <v>0</v>
          </cell>
          <cell r="AP3136">
            <v>0.15672832148173119</v>
          </cell>
          <cell r="AQ3136">
            <v>0.15672832148173119</v>
          </cell>
          <cell r="AR3136">
            <v>3.2399493327758505E-3</v>
          </cell>
          <cell r="AS3136">
            <v>1.5609741418764499E-2</v>
          </cell>
          <cell r="AT3136">
            <v>0.95022442584179045</v>
          </cell>
          <cell r="AU3136">
            <v>4.2573622352728444E-3</v>
          </cell>
          <cell r="AV3136">
            <v>0.64087118329993598</v>
          </cell>
          <cell r="AW3136">
            <v>1.3921888703644632E-3</v>
          </cell>
          <cell r="AX3136">
            <v>1.3740549452695883E-3</v>
          </cell>
          <cell r="AY3136">
            <v>36.666804480204938</v>
          </cell>
          <cell r="AZ3136">
            <v>54.366141188079538</v>
          </cell>
          <cell r="BA3136">
            <v>8.9670543317155165</v>
          </cell>
          <cell r="BB3136">
            <v>39.073004443039885</v>
          </cell>
          <cell r="BC3136">
            <v>50.074339599744064</v>
          </cell>
          <cell r="BD3136">
            <v>10.852655957216054</v>
          </cell>
          <cell r="BE3136">
            <v>0.85841462351425446</v>
          </cell>
          <cell r="BO3136">
            <v>0</v>
          </cell>
          <cell r="BP3136">
            <v>53.2</v>
          </cell>
          <cell r="BQ3136">
            <v>0.3</v>
          </cell>
          <cell r="BR3136">
            <v>18.309999999999999</v>
          </cell>
          <cell r="BS3136">
            <v>5.8</v>
          </cell>
          <cell r="BT3136">
            <v>0.12</v>
          </cell>
          <cell r="BU3136">
            <v>7.19</v>
          </cell>
          <cell r="BV3136">
            <v>12.64</v>
          </cell>
          <cell r="BW3136">
            <v>0.05</v>
          </cell>
          <cell r="BX3136">
            <v>0.04</v>
          </cell>
          <cell r="CA3136">
            <v>0.09</v>
          </cell>
          <cell r="CR3136">
            <v>97.74</v>
          </cell>
          <cell r="CT3136">
            <v>54.430120728463265</v>
          </cell>
          <cell r="CU3136">
            <v>0.30693677102516881</v>
          </cell>
          <cell r="CV3136">
            <v>18.733374258236132</v>
          </cell>
          <cell r="CW3136">
            <v>5.9341109064865973</v>
          </cell>
          <cell r="CX3136">
            <v>0.12277470841006752</v>
          </cell>
          <cell r="CY3136">
            <v>7.3562512789032128</v>
          </cell>
          <cell r="CZ3136">
            <v>12.932269285860446</v>
          </cell>
          <cell r="DA3136">
            <v>5.1156128504194799E-2</v>
          </cell>
          <cell r="DB3136">
            <v>4.0924902803355839E-2</v>
          </cell>
          <cell r="DC3136">
            <v>0</v>
          </cell>
          <cell r="DD3136">
            <v>9.2081031307550645E-2</v>
          </cell>
          <cell r="DE3136">
            <v>0.55350269438029254</v>
          </cell>
          <cell r="DF3136">
            <v>0.50946502013267747</v>
          </cell>
          <cell r="DH3136">
            <v>0.38</v>
          </cell>
          <cell r="DQ3136">
            <v>3.4047919293820929E-2</v>
          </cell>
          <cell r="DX3136">
            <v>0.21825396825396826</v>
          </cell>
          <cell r="EA3136">
            <v>0.4</v>
          </cell>
          <cell r="EG3136">
            <v>0.44311377245508976</v>
          </cell>
          <cell r="EK3136">
            <v>0.50505050505050508</v>
          </cell>
          <cell r="EM3136">
            <v>6.1111111111111116</v>
          </cell>
        </row>
        <row r="3137">
          <cell r="D3137" t="str">
            <v>g7</v>
          </cell>
          <cell r="E3137" t="str">
            <v>Gaetani 2004</v>
          </cell>
          <cell r="F3137" t="str">
            <v>REC17h</v>
          </cell>
          <cell r="J3137">
            <v>1300</v>
          </cell>
          <cell r="K3137">
            <v>1573</v>
          </cell>
          <cell r="L3137">
            <v>6.3572790845518119</v>
          </cell>
          <cell r="M3137">
            <v>1.5</v>
          </cell>
          <cell r="O3137">
            <v>0.20802201874019577</v>
          </cell>
          <cell r="P3137">
            <v>0.86777652735819399</v>
          </cell>
          <cell r="Q3137">
            <v>0.12691491021109663</v>
          </cell>
          <cell r="R3137">
            <v>39.497734920671746</v>
          </cell>
          <cell r="T3137">
            <v>50.1</v>
          </cell>
          <cell r="U3137">
            <v>12</v>
          </cell>
          <cell r="V3137">
            <v>0</v>
          </cell>
          <cell r="W3137">
            <v>4.0999999999999996</v>
          </cell>
          <cell r="X3137">
            <v>4.0999999999999996</v>
          </cell>
          <cell r="Y3137">
            <v>0.7</v>
          </cell>
          <cell r="Z3137">
            <v>0.35</v>
          </cell>
          <cell r="AB3137">
            <v>15.1</v>
          </cell>
          <cell r="AC3137">
            <v>0.16</v>
          </cell>
          <cell r="AD3137">
            <v>15.8</v>
          </cell>
          <cell r="AF3137">
            <v>1.83</v>
          </cell>
          <cell r="AG3137">
            <v>7.0000000000000007E-2</v>
          </cell>
          <cell r="AJ3137">
            <v>100.21</v>
          </cell>
          <cell r="AK3137">
            <v>1.7919779812598042</v>
          </cell>
          <cell r="AL3137">
            <v>0.50601542950074729</v>
          </cell>
          <cell r="AM3137">
            <v>0.20802201874019577</v>
          </cell>
          <cell r="AN3137">
            <v>0.29799341076055152</v>
          </cell>
          <cell r="AO3137">
            <v>0</v>
          </cell>
          <cell r="AP3137">
            <v>0.1226462380083248</v>
          </cell>
          <cell r="AQ3137">
            <v>0.1226462380083248</v>
          </cell>
          <cell r="AR3137">
            <v>1.8829917093405465E-2</v>
          </cell>
          <cell r="AS3137">
            <v>9.8967923678667056E-3</v>
          </cell>
          <cell r="AT3137">
            <v>0.80492158000364089</v>
          </cell>
          <cell r="AU3137">
            <v>4.8475907229871412E-3</v>
          </cell>
          <cell r="AV3137">
            <v>0.60554473041208801</v>
          </cell>
          <cell r="AW3137">
            <v>0.12691491021109663</v>
          </cell>
          <cell r="AX3137">
            <v>3.1942895451445791E-3</v>
          </cell>
          <cell r="AY3137">
            <v>39.497734920671746</v>
          </cell>
          <cell r="AZ3137">
            <v>52.502445487844398</v>
          </cell>
          <cell r="BA3137">
            <v>7.9998195914838508</v>
          </cell>
          <cell r="BB3137">
            <v>42.03527067673199</v>
          </cell>
          <cell r="BC3137">
            <v>48.295222127104573</v>
          </cell>
          <cell r="BD3137">
            <v>9.6695071961634298</v>
          </cell>
          <cell r="BE3137">
            <v>0.86777652735819399</v>
          </cell>
          <cell r="BO3137">
            <v>0</v>
          </cell>
          <cell r="BP3137">
            <v>51.4</v>
          </cell>
          <cell r="BQ3137">
            <v>1.1100000000000001</v>
          </cell>
          <cell r="BR3137">
            <v>20.16</v>
          </cell>
          <cell r="BS3137">
            <v>5.26</v>
          </cell>
          <cell r="BT3137">
            <v>0.09</v>
          </cell>
          <cell r="BU3137">
            <v>5.64</v>
          </cell>
          <cell r="BV3137">
            <v>6.63</v>
          </cell>
          <cell r="BW3137">
            <v>7.1</v>
          </cell>
          <cell r="BX3137">
            <v>0.51</v>
          </cell>
          <cell r="CR3137">
            <v>97.9</v>
          </cell>
          <cell r="CT3137">
            <v>52.50255362614913</v>
          </cell>
          <cell r="CU3137">
            <v>1.1338100102145048</v>
          </cell>
          <cell r="CV3137">
            <v>20.59244126659857</v>
          </cell>
          <cell r="CW3137">
            <v>5.3728294177732385</v>
          </cell>
          <cell r="CX3137">
            <v>9.1930541368743623E-2</v>
          </cell>
          <cell r="CY3137">
            <v>5.7609805924412667</v>
          </cell>
          <cell r="CZ3137">
            <v>6.7722165474974467</v>
          </cell>
          <cell r="DA3137">
            <v>7.252298263534219</v>
          </cell>
          <cell r="DB3137">
            <v>0.52093973442288055</v>
          </cell>
          <cell r="DC3137">
            <v>0</v>
          </cell>
          <cell r="DD3137">
            <v>0</v>
          </cell>
          <cell r="DE3137">
            <v>0.51743119266055049</v>
          </cell>
          <cell r="DF3137">
            <v>0.45177722302929407</v>
          </cell>
          <cell r="DH3137">
            <v>0.25774647887323948</v>
          </cell>
          <cell r="DJ3137">
            <v>0.13725490196078433</v>
          </cell>
          <cell r="DQ3137">
            <v>0.10095238095238095</v>
          </cell>
          <cell r="DX3137">
            <v>0.6964285714285714</v>
          </cell>
          <cell r="EA3137">
            <v>0.63063063063063052</v>
          </cell>
          <cell r="EG3137">
            <v>1.2072072072072073</v>
          </cell>
          <cell r="EK3137">
            <v>1.1439999999999999</v>
          </cell>
        </row>
        <row r="3138">
          <cell r="D3138" t="str">
            <v>g7</v>
          </cell>
          <cell r="E3138" t="str">
            <v>Gaetani 2004 + extras from later paper</v>
          </cell>
          <cell r="F3138" t="str">
            <v>REC15h</v>
          </cell>
          <cell r="J3138">
            <v>1300</v>
          </cell>
          <cell r="K3138">
            <v>1573</v>
          </cell>
          <cell r="L3138">
            <v>6.3572790845518119</v>
          </cell>
          <cell r="M3138">
            <v>1.5</v>
          </cell>
          <cell r="O3138">
            <v>0.21243746881419745</v>
          </cell>
          <cell r="P3138">
            <v>0.88235852593402719</v>
          </cell>
          <cell r="Q3138">
            <v>0.11461256387650977</v>
          </cell>
          <cell r="R3138">
            <v>39.303822583586062</v>
          </cell>
          <cell r="T3138">
            <v>50.2</v>
          </cell>
          <cell r="U3138">
            <v>11.5</v>
          </cell>
          <cell r="V3138">
            <v>0.29504891019903928</v>
          </cell>
          <cell r="W3138">
            <v>3.5147510297310638</v>
          </cell>
          <cell r="X3138">
            <v>3.78</v>
          </cell>
          <cell r="Y3138">
            <v>0.61</v>
          </cell>
          <cell r="Z3138">
            <v>0.44</v>
          </cell>
          <cell r="AB3138">
            <v>15.91</v>
          </cell>
          <cell r="AC3138">
            <v>0.14000000000000001</v>
          </cell>
          <cell r="AD3138">
            <v>16.239999999999998</v>
          </cell>
          <cell r="AF3138">
            <v>1.66</v>
          </cell>
          <cell r="AG3138">
            <v>0.02</v>
          </cell>
          <cell r="AJ3138">
            <v>100.52979993993009</v>
          </cell>
          <cell r="AK3138">
            <v>1.7875625311858026</v>
          </cell>
          <cell r="AL3138">
            <v>0.48277295907130013</v>
          </cell>
          <cell r="AM3138">
            <v>0.21243746881419745</v>
          </cell>
          <cell r="AN3138">
            <v>0.27033549025710268</v>
          </cell>
          <cell r="AO3138">
            <v>7.8992646427966662E-3</v>
          </cell>
          <cell r="AP3138">
            <v>0.10467127736344406</v>
          </cell>
          <cell r="AQ3138">
            <v>0.11257054200624073</v>
          </cell>
          <cell r="AR3138">
            <v>1.6335889439578973E-2</v>
          </cell>
          <cell r="AS3138">
            <v>1.2386302258284359E-2</v>
          </cell>
          <cell r="AT3138">
            <v>0.84432448927423842</v>
          </cell>
          <cell r="AU3138">
            <v>4.2227617721540354E-3</v>
          </cell>
          <cell r="AV3138">
            <v>0.61963758084034304</v>
          </cell>
          <cell r="AW3138">
            <v>0.11461256387650977</v>
          </cell>
          <cell r="AX3138">
            <v>9.0859181109071048E-4</v>
          </cell>
          <cell r="AY3138">
            <v>39.303822583586062</v>
          </cell>
          <cell r="AZ3138">
            <v>53.555789634977188</v>
          </cell>
          <cell r="BA3138">
            <v>6.6393347374296026</v>
          </cell>
          <cell r="BB3138">
            <v>42.20106059507313</v>
          </cell>
          <cell r="BC3138">
            <v>49.702470904553259</v>
          </cell>
          <cell r="BD3138">
            <v>8.0964685003736037</v>
          </cell>
          <cell r="BE3138">
            <v>0.88235852593402719</v>
          </cell>
          <cell r="BO3138">
            <v>0</v>
          </cell>
          <cell r="BP3138">
            <v>51.2</v>
          </cell>
          <cell r="BQ3138">
            <v>1.1200000000000001</v>
          </cell>
          <cell r="BR3138">
            <v>20.03</v>
          </cell>
          <cell r="BS3138">
            <v>5.19</v>
          </cell>
          <cell r="BT3138">
            <v>0.14000000000000001</v>
          </cell>
          <cell r="BU3138">
            <v>6.72</v>
          </cell>
          <cell r="BV3138">
            <v>7.38</v>
          </cell>
          <cell r="BW3138">
            <v>6.55</v>
          </cell>
          <cell r="BX3138">
            <v>0.45</v>
          </cell>
          <cell r="CA3138">
            <v>0.06</v>
          </cell>
          <cell r="CR3138">
            <v>98.84</v>
          </cell>
          <cell r="CT3138">
            <v>51.800890327802506</v>
          </cell>
          <cell r="CU3138">
            <v>1.1331444759206799</v>
          </cell>
          <cell r="CV3138">
            <v>20.265074868474301</v>
          </cell>
          <cell r="CW3138">
            <v>5.2509105625252932</v>
          </cell>
          <cell r="CX3138">
            <v>0.14164305949008499</v>
          </cell>
          <cell r="CY3138">
            <v>6.7988668555240794</v>
          </cell>
          <cell r="CZ3138">
            <v>7.4666127074059085</v>
          </cell>
          <cell r="DA3138">
            <v>6.6268717118575475</v>
          </cell>
          <cell r="DB3138">
            <v>0.45528126264670171</v>
          </cell>
          <cell r="DC3138">
            <v>0</v>
          </cell>
          <cell r="DD3138">
            <v>6.0704168352893564E-2</v>
          </cell>
          <cell r="DE3138">
            <v>0.5642317380352645</v>
          </cell>
          <cell r="DF3138">
            <v>0.50706440810966424</v>
          </cell>
          <cell r="DH3138">
            <v>0.25343511450381678</v>
          </cell>
          <cell r="DQ3138">
            <v>8.6105675146771032E-2</v>
          </cell>
          <cell r="DX3138">
            <v>0.62424242424242415</v>
          </cell>
          <cell r="EA3138">
            <v>0.5446428571428571</v>
          </cell>
          <cell r="EG3138">
            <v>1.0081300813008129</v>
          </cell>
          <cell r="EK3138">
            <v>1.0909090909090911</v>
          </cell>
          <cell r="EM3138">
            <v>7.3333333333333339</v>
          </cell>
        </row>
        <row r="3139">
          <cell r="D3139" t="str">
            <v>g7</v>
          </cell>
          <cell r="E3139" t="str">
            <v>Gaetani 2004</v>
          </cell>
          <cell r="F3139" t="str">
            <v>REC10a</v>
          </cell>
          <cell r="J3139">
            <v>1345</v>
          </cell>
          <cell r="K3139">
            <v>1618</v>
          </cell>
          <cell r="L3139">
            <v>6.1804697156983934</v>
          </cell>
          <cell r="M3139">
            <v>1.5</v>
          </cell>
          <cell r="O3139">
            <v>0.21298226808598253</v>
          </cell>
          <cell r="P3139">
            <v>0.87068196472645776</v>
          </cell>
          <cell r="Q3139">
            <v>4.5737182431719391E-2</v>
          </cell>
          <cell r="R3139">
            <v>39.200085341330407</v>
          </cell>
          <cell r="T3139">
            <v>50</v>
          </cell>
          <cell r="U3139">
            <v>11</v>
          </cell>
          <cell r="V3139">
            <v>0</v>
          </cell>
          <cell r="W3139">
            <v>4.42</v>
          </cell>
          <cell r="X3139">
            <v>4.42</v>
          </cell>
          <cell r="Y3139">
            <v>0.22</v>
          </cell>
          <cell r="Z3139">
            <v>0.28999999999999998</v>
          </cell>
          <cell r="AB3139">
            <v>16.7</v>
          </cell>
          <cell r="AC3139">
            <v>0.13</v>
          </cell>
          <cell r="AD3139">
            <v>17.2</v>
          </cell>
          <cell r="AF3139">
            <v>0.66</v>
          </cell>
          <cell r="AG3139">
            <v>0.06</v>
          </cell>
          <cell r="AJ3139">
            <v>100.68</v>
          </cell>
          <cell r="AK3139">
            <v>1.7870177319140175</v>
          </cell>
          <cell r="AL3139">
            <v>0.46348866023851143</v>
          </cell>
          <cell r="AM3139">
            <v>0.21298226808598253</v>
          </cell>
          <cell r="AN3139">
            <v>0.2505063921525289</v>
          </cell>
          <cell r="AO3139">
            <v>0</v>
          </cell>
          <cell r="AP3139">
            <v>0.13211634743419703</v>
          </cell>
          <cell r="AQ3139">
            <v>0.13211634743419703</v>
          </cell>
          <cell r="AR3139">
            <v>5.9133959980868407E-3</v>
          </cell>
          <cell r="AS3139">
            <v>8.1938559921344179E-3</v>
          </cell>
          <cell r="AT3139">
            <v>0.88952264634370648</v>
          </cell>
          <cell r="AU3139">
            <v>3.9356206417797386E-3</v>
          </cell>
          <cell r="AV3139">
            <v>0.65869065719838404</v>
          </cell>
          <cell r="AW3139">
            <v>4.5737182431719391E-2</v>
          </cell>
          <cell r="AX3139">
            <v>2.73584447161053E-3</v>
          </cell>
          <cell r="AY3139">
            <v>39.200085341330407</v>
          </cell>
          <cell r="AZ3139">
            <v>52.937389150211409</v>
          </cell>
          <cell r="BA3139">
            <v>7.8625255084581873</v>
          </cell>
          <cell r="BB3139">
            <v>41.752999769729918</v>
          </cell>
          <cell r="BC3139">
            <v>48.735583099780413</v>
          </cell>
          <cell r="BD3139">
            <v>9.511417130489674</v>
          </cell>
          <cell r="BE3139">
            <v>0.87068196472645776</v>
          </cell>
          <cell r="BO3139">
            <v>0</v>
          </cell>
          <cell r="BP3139">
            <v>47.04</v>
          </cell>
          <cell r="BQ3139">
            <v>0.53</v>
          </cell>
          <cell r="BR3139">
            <v>18.010000000000002</v>
          </cell>
          <cell r="BS3139">
            <v>8.1</v>
          </cell>
          <cell r="BT3139">
            <v>0.17</v>
          </cell>
          <cell r="BU3139">
            <v>10.119999999999999</v>
          </cell>
          <cell r="BV3139">
            <v>11.62</v>
          </cell>
          <cell r="BW3139">
            <v>2.2200000000000002</v>
          </cell>
          <cell r="BX3139">
            <v>0.14000000000000001</v>
          </cell>
          <cell r="CA3139">
            <v>0.04</v>
          </cell>
          <cell r="CR3139">
            <v>97.99</v>
          </cell>
          <cell r="CT3139">
            <v>48.004898459026428</v>
          </cell>
          <cell r="CU3139">
            <v>0.54087151750178586</v>
          </cell>
          <cell r="CV3139">
            <v>18.379426472088991</v>
          </cell>
          <cell r="CW3139">
            <v>8.2661496071027649</v>
          </cell>
          <cell r="CX3139">
            <v>0.17348709051944075</v>
          </cell>
          <cell r="CY3139">
            <v>10.32758444739259</v>
          </cell>
          <cell r="CZ3139">
            <v>11.858352893152363</v>
          </cell>
          <cell r="DA3139">
            <v>2.2655372997244618</v>
          </cell>
          <cell r="DB3139">
            <v>0.14287172160424536</v>
          </cell>
          <cell r="DC3139">
            <v>0</v>
          </cell>
          <cell r="DD3139">
            <v>4.082049188692724E-2</v>
          </cell>
          <cell r="DE3139">
            <v>0.55543358946212951</v>
          </cell>
          <cell r="DF3139">
            <v>0.78863800662158356</v>
          </cell>
          <cell r="DH3139">
            <v>0.29729729729729726</v>
          </cell>
          <cell r="DJ3139">
            <v>0.42857142857142849</v>
          </cell>
          <cell r="DQ3139">
            <v>5.8365758754863807E-2</v>
          </cell>
          <cell r="DX3139">
            <v>0.3473053892215569</v>
          </cell>
          <cell r="EA3139">
            <v>0.41509433962264147</v>
          </cell>
          <cell r="EG3139">
            <v>0.64077669902912626</v>
          </cell>
          <cell r="EK3139">
            <v>0.63478260869565206</v>
          </cell>
          <cell r="EM3139">
            <v>7.25</v>
          </cell>
        </row>
        <row r="3140">
          <cell r="D3140" t="str">
            <v>g7</v>
          </cell>
          <cell r="E3140" t="str">
            <v>Gaetani 2004</v>
          </cell>
          <cell r="F3140" t="str">
            <v>REC7a</v>
          </cell>
          <cell r="J3140">
            <v>1315</v>
          </cell>
          <cell r="K3140">
            <v>1588</v>
          </cell>
          <cell r="L3140">
            <v>6.2972292191435768</v>
          </cell>
          <cell r="M3140">
            <v>1.5</v>
          </cell>
          <cell r="O3140">
            <v>0.21732064640865922</v>
          </cell>
          <cell r="P3140">
            <v>0.84161131347760876</v>
          </cell>
          <cell r="Q3140">
            <v>4.9181033600022871E-2</v>
          </cell>
          <cell r="R3140">
            <v>37.55487814584599</v>
          </cell>
          <cell r="T3140">
            <v>49.9</v>
          </cell>
          <cell r="U3140">
            <v>11.6</v>
          </cell>
          <cell r="V3140">
            <v>0</v>
          </cell>
          <cell r="W3140">
            <v>5.5</v>
          </cell>
          <cell r="X3140">
            <v>5.5</v>
          </cell>
          <cell r="Y3140">
            <v>0.28000000000000003</v>
          </cell>
          <cell r="Z3140">
            <v>0.04</v>
          </cell>
          <cell r="AB3140">
            <v>16.399999999999999</v>
          </cell>
          <cell r="AC3140">
            <v>0.16</v>
          </cell>
          <cell r="AD3140">
            <v>16.3</v>
          </cell>
          <cell r="AF3140">
            <v>0.71</v>
          </cell>
          <cell r="AG3140">
            <v>0.03</v>
          </cell>
          <cell r="AJ3140">
            <v>100.92</v>
          </cell>
          <cell r="AK3140">
            <v>1.7826793535913408</v>
          </cell>
          <cell r="AL3140">
            <v>0.48856038439237615</v>
          </cell>
          <cell r="AM3140">
            <v>0.21732064640865922</v>
          </cell>
          <cell r="AN3140">
            <v>0.27123973798371692</v>
          </cell>
          <cell r="AO3140">
            <v>0</v>
          </cell>
          <cell r="AP3140">
            <v>0.16432771261804618</v>
          </cell>
          <cell r="AQ3140">
            <v>0.16432771261804618</v>
          </cell>
          <cell r="AR3140">
            <v>7.5229148309246853E-3</v>
          </cell>
          <cell r="AS3140">
            <v>1.1297026612868274E-3</v>
          </cell>
          <cell r="AT3140">
            <v>0.87316881712819494</v>
          </cell>
          <cell r="AU3140">
            <v>4.841764831373655E-3</v>
          </cell>
          <cell r="AV3140">
            <v>0.62395675746073109</v>
          </cell>
          <cell r="AW3140">
            <v>4.9181033600022871E-2</v>
          </cell>
          <cell r="AX3140">
            <v>1.3673359758664292E-3</v>
          </cell>
          <cell r="AY3140">
            <v>37.55487814584599</v>
          </cell>
          <cell r="AZ3140">
            <v>52.554521023943877</v>
          </cell>
          <cell r="BA3140">
            <v>9.890600830210122</v>
          </cell>
          <cell r="BB3140">
            <v>39.861704808441637</v>
          </cell>
          <cell r="BC3140">
            <v>48.21504446196608</v>
          </cell>
          <cell r="BD3140">
            <v>11.923250729592271</v>
          </cell>
          <cell r="BE3140">
            <v>0.84161131347760876</v>
          </cell>
          <cell r="BO3140">
            <v>0</v>
          </cell>
          <cell r="BP3140">
            <v>48.02</v>
          </cell>
          <cell r="BQ3140">
            <v>0.61</v>
          </cell>
          <cell r="BR3140">
            <v>18.39</v>
          </cell>
          <cell r="BS3140">
            <v>8.5299999999999994</v>
          </cell>
          <cell r="BT3140">
            <v>0.13</v>
          </cell>
          <cell r="BU3140">
            <v>8.84</v>
          </cell>
          <cell r="BV3140">
            <v>10.68</v>
          </cell>
          <cell r="BW3140">
            <v>2.54</v>
          </cell>
          <cell r="BX3140">
            <v>0.13</v>
          </cell>
          <cell r="CR3140">
            <v>97.87</v>
          </cell>
          <cell r="CT3140">
            <v>49.06508633902115</v>
          </cell>
          <cell r="CU3140">
            <v>0.62327577398589962</v>
          </cell>
          <cell r="CV3140">
            <v>18.790231940329008</v>
          </cell>
          <cell r="CW3140">
            <v>8.7156432001634805</v>
          </cell>
          <cell r="CX3140">
            <v>0.13282926330847042</v>
          </cell>
          <cell r="CY3140">
            <v>9.0323899049759877</v>
          </cell>
          <cell r="CZ3140">
            <v>10.9124348625728</v>
          </cell>
          <cell r="DA3140">
            <v>2.5952794523347298</v>
          </cell>
          <cell r="DB3140">
            <v>0.13282926330847042</v>
          </cell>
          <cell r="DC3140">
            <v>0</v>
          </cell>
          <cell r="DD3140">
            <v>0</v>
          </cell>
          <cell r="DE3140">
            <v>0.50892343120322392</v>
          </cell>
          <cell r="DF3140">
            <v>0.70257185621787521</v>
          </cell>
          <cell r="DH3140">
            <v>0.27952755905511811</v>
          </cell>
          <cell r="DQ3140">
            <v>6.0034305317324198E-2</v>
          </cell>
          <cell r="DX3140">
            <v>0.41111111111111109</v>
          </cell>
          <cell r="EA3140">
            <v>0.45901639344262302</v>
          </cell>
          <cell r="EG3140">
            <v>0.72566371681415931</v>
          </cell>
          <cell r="EK3140">
            <v>0.76724137931034475</v>
          </cell>
        </row>
        <row r="3141">
          <cell r="D3141" t="str">
            <v>g7</v>
          </cell>
          <cell r="E3141" t="str">
            <v>Gaetani 2004</v>
          </cell>
          <cell r="F3141" t="str">
            <v>REC6a</v>
          </cell>
          <cell r="J3141">
            <v>1330</v>
          </cell>
          <cell r="K3141">
            <v>1603</v>
          </cell>
          <cell r="L3141">
            <v>6.2383031815346222</v>
          </cell>
          <cell r="M3141">
            <v>1.5</v>
          </cell>
          <cell r="O3141">
            <v>0.22453614661901278</v>
          </cell>
          <cell r="P3141">
            <v>0.86667772200829274</v>
          </cell>
          <cell r="Q3141">
            <v>4.7526002647367768E-2</v>
          </cell>
          <cell r="R3141">
            <v>38.543832586731824</v>
          </cell>
          <cell r="T3141">
            <v>49.98</v>
          </cell>
          <cell r="U3141">
            <v>11.5</v>
          </cell>
          <cell r="V3141">
            <v>0</v>
          </cell>
          <cell r="W3141">
            <v>4.63</v>
          </cell>
          <cell r="X3141">
            <v>4.63</v>
          </cell>
          <cell r="Y3141">
            <v>0.22</v>
          </cell>
          <cell r="Z3141">
            <v>0.13</v>
          </cell>
          <cell r="AB3141">
            <v>16.89</v>
          </cell>
          <cell r="AC3141">
            <v>0.1</v>
          </cell>
          <cell r="AD3141">
            <v>17</v>
          </cell>
          <cell r="AF3141">
            <v>0.69</v>
          </cell>
          <cell r="AG3141">
            <v>0.02</v>
          </cell>
          <cell r="AJ3141">
            <v>101.16</v>
          </cell>
          <cell r="AK3141">
            <v>1.7754638533809872</v>
          </cell>
          <cell r="AL3141">
            <v>0.48161609706512809</v>
          </cell>
          <cell r="AM3141">
            <v>0.22453614661901278</v>
          </cell>
          <cell r="AN3141">
            <v>0.25707995044611531</v>
          </cell>
          <cell r="AO3141">
            <v>0</v>
          </cell>
          <cell r="AP3141">
            <v>0.13755361414069936</v>
          </cell>
          <cell r="AQ3141">
            <v>0.13755361414069936</v>
          </cell>
          <cell r="AR3141">
            <v>5.8775142219405852E-3</v>
          </cell>
          <cell r="AS3141">
            <v>3.6508198815524786E-3</v>
          </cell>
          <cell r="AT3141">
            <v>0.89418403850618478</v>
          </cell>
          <cell r="AU3141">
            <v>3.0090305913643592E-3</v>
          </cell>
          <cell r="AV3141">
            <v>0.64708108284122501</v>
          </cell>
          <cell r="AW3141">
            <v>4.7526002647367768E-2</v>
          </cell>
          <cell r="AX3141">
            <v>9.0641456539867365E-4</v>
          </cell>
          <cell r="AY3141">
            <v>38.543832586731824</v>
          </cell>
          <cell r="AZ3141">
            <v>53.262691177091533</v>
          </cell>
          <cell r="BA3141">
            <v>8.1934762361766378</v>
          </cell>
          <cell r="BB3141">
            <v>41.053660857283397</v>
          </cell>
          <cell r="BC3141">
            <v>49.034649774445548</v>
          </cell>
          <cell r="BD3141">
            <v>9.9116893682710412</v>
          </cell>
          <cell r="BE3141">
            <v>0.86667772200829274</v>
          </cell>
          <cell r="BO3141">
            <v>0</v>
          </cell>
          <cell r="BP3141">
            <v>47.5</v>
          </cell>
          <cell r="BQ3141">
            <v>0.64</v>
          </cell>
          <cell r="BR3141">
            <v>18.52</v>
          </cell>
          <cell r="BS3141">
            <v>8.1999999999999993</v>
          </cell>
          <cell r="BT3141">
            <v>0.16</v>
          </cell>
          <cell r="BU3141">
            <v>10</v>
          </cell>
          <cell r="BV3141">
            <v>11.21</v>
          </cell>
          <cell r="BW3141">
            <v>2.4300000000000002</v>
          </cell>
          <cell r="BX3141">
            <v>0.12</v>
          </cell>
          <cell r="CA3141">
            <v>0.02</v>
          </cell>
          <cell r="CR3141">
            <v>98.8</v>
          </cell>
          <cell r="CT3141">
            <v>48.07692307692308</v>
          </cell>
          <cell r="CU3141">
            <v>0.64777327935222673</v>
          </cell>
          <cell r="CV3141">
            <v>18.74493927125506</v>
          </cell>
          <cell r="CW3141">
            <v>8.2995951417004044</v>
          </cell>
          <cell r="CX3141">
            <v>0.16194331983805668</v>
          </cell>
          <cell r="CY3141">
            <v>10.121457489878543</v>
          </cell>
          <cell r="CZ3141">
            <v>11.346153846153847</v>
          </cell>
          <cell r="DA3141">
            <v>2.4595141700404861</v>
          </cell>
          <cell r="DB3141">
            <v>0.1214574898785425</v>
          </cell>
          <cell r="DC3141">
            <v>0</v>
          </cell>
          <cell r="DD3141">
            <v>2.0242914979757085E-2</v>
          </cell>
          <cell r="DE3141">
            <v>0.5494505494505495</v>
          </cell>
          <cell r="DF3141">
            <v>0.76182497556920115</v>
          </cell>
          <cell r="DH3141">
            <v>0.2839506172839506</v>
          </cell>
          <cell r="DQ3141">
            <v>6.5486725663716813E-2</v>
          </cell>
          <cell r="DX3141">
            <v>0.37853107344632775</v>
          </cell>
          <cell r="EA3141">
            <v>0.34375</v>
          </cell>
          <cell r="EG3141">
            <v>0.74074074074074081</v>
          </cell>
          <cell r="EK3141">
            <v>0.74782608695652164</v>
          </cell>
          <cell r="EM3141">
            <v>6.5</v>
          </cell>
        </row>
        <row r="3142">
          <cell r="D3142" t="str">
            <v>g7</v>
          </cell>
          <cell r="E3142" t="str">
            <v>Gaetani 2004 + extras from later paper</v>
          </cell>
          <cell r="F3142" t="str">
            <v>REC15f</v>
          </cell>
          <cell r="J3142">
            <v>1300</v>
          </cell>
          <cell r="K3142">
            <v>1573</v>
          </cell>
          <cell r="L3142">
            <v>6.3572790845518119</v>
          </cell>
          <cell r="M3142">
            <v>1.5</v>
          </cell>
          <cell r="O3142">
            <v>0.22814485148776109</v>
          </cell>
          <cell r="P3142">
            <v>0.81975728242789625</v>
          </cell>
          <cell r="Q3142">
            <v>2.669743675313228E-2</v>
          </cell>
          <cell r="R3142">
            <v>33.930433963585834</v>
          </cell>
          <cell r="T3142">
            <v>48.9</v>
          </cell>
          <cell r="U3142">
            <v>11.1</v>
          </cell>
          <cell r="V3142">
            <v>0</v>
          </cell>
          <cell r="W3142">
            <v>6.7</v>
          </cell>
          <cell r="X3142">
            <v>6.7</v>
          </cell>
          <cell r="Y3142">
            <v>0.2</v>
          </cell>
          <cell r="Z3142">
            <v>0.26</v>
          </cell>
          <cell r="AB3142">
            <v>17.100000000000001</v>
          </cell>
          <cell r="AC3142">
            <v>0.17</v>
          </cell>
          <cell r="AD3142">
            <v>14.9</v>
          </cell>
          <cell r="AF3142">
            <v>0.38</v>
          </cell>
          <cell r="AG3142">
            <v>0.02</v>
          </cell>
          <cell r="AJ3142">
            <v>99.73</v>
          </cell>
          <cell r="AK3142">
            <v>1.7718551485122389</v>
          </cell>
          <cell r="AL3142">
            <v>0.47416544886162038</v>
          </cell>
          <cell r="AM3142">
            <v>0.22814485148776109</v>
          </cell>
          <cell r="AN3142">
            <v>0.24602059737385928</v>
          </cell>
          <cell r="AO3142">
            <v>0</v>
          </cell>
          <cell r="AP3142">
            <v>0.20303438296851489</v>
          </cell>
          <cell r="AQ3142">
            <v>0.20303438296851489</v>
          </cell>
          <cell r="AR3142">
            <v>5.450103829894754E-3</v>
          </cell>
          <cell r="AS3142">
            <v>7.447734308790528E-3</v>
          </cell>
          <cell r="AT3142">
            <v>0.9234154714467887</v>
          </cell>
          <cell r="AU3142">
            <v>5.2177023062771671E-3</v>
          </cell>
          <cell r="AV3142">
            <v>0.57849528446219722</v>
          </cell>
          <cell r="AW3142">
            <v>2.669743675313228E-2</v>
          </cell>
          <cell r="AX3142">
            <v>9.2455052231123322E-4</v>
          </cell>
          <cell r="AY3142">
            <v>33.930433963585834</v>
          </cell>
          <cell r="AZ3142">
            <v>54.161007905201309</v>
          </cell>
          <cell r="BA3142">
            <v>11.908558131212851</v>
          </cell>
          <cell r="BB3142">
            <v>35.993234925519488</v>
          </cell>
          <cell r="BC3142">
            <v>49.659367329073319</v>
          </cell>
          <cell r="BD3142">
            <v>14.347397745407212</v>
          </cell>
          <cell r="BE3142">
            <v>0.81975728242789625</v>
          </cell>
          <cell r="BO3142">
            <v>0</v>
          </cell>
          <cell r="BP3142">
            <v>50.2</v>
          </cell>
          <cell r="BQ3142">
            <v>0.54</v>
          </cell>
          <cell r="BR3142">
            <v>18.670000000000002</v>
          </cell>
          <cell r="BS3142">
            <v>7.98</v>
          </cell>
          <cell r="BT3142">
            <v>0.12</v>
          </cell>
          <cell r="BU3142">
            <v>7.36</v>
          </cell>
          <cell r="BV3142">
            <v>11.05</v>
          </cell>
          <cell r="BW3142">
            <v>1.29</v>
          </cell>
          <cell r="BX3142">
            <v>0.12</v>
          </cell>
          <cell r="CA3142">
            <v>0.01</v>
          </cell>
          <cell r="CR3142">
            <v>97.34</v>
          </cell>
          <cell r="CT3142">
            <v>51.571810149989723</v>
          </cell>
          <cell r="CU3142">
            <v>0.55475652352578586</v>
          </cell>
          <cell r="CV3142">
            <v>19.180193137456339</v>
          </cell>
          <cell r="CW3142">
            <v>8.1980686254366137</v>
          </cell>
          <cell r="CX3142">
            <v>0.12327922745017464</v>
          </cell>
          <cell r="CY3142">
            <v>7.5611259502773782</v>
          </cell>
          <cell r="CZ3142">
            <v>11.351962194370248</v>
          </cell>
          <cell r="DA3142">
            <v>1.3252516950893773</v>
          </cell>
          <cell r="DB3142">
            <v>0.12327922745017464</v>
          </cell>
          <cell r="DC3142">
            <v>0</v>
          </cell>
          <cell r="DD3142">
            <v>1.027326895418122E-2</v>
          </cell>
          <cell r="DE3142">
            <v>0.47979139504563234</v>
          </cell>
          <cell r="DF3142">
            <v>0.57416567432937859</v>
          </cell>
          <cell r="DH3142">
            <v>0.29457364341085268</v>
          </cell>
          <cell r="DQ3142">
            <v>4.2983565107458911E-2</v>
          </cell>
          <cell r="DX3142">
            <v>0.28813559322033899</v>
          </cell>
          <cell r="EA3142">
            <v>0.37037037037037035</v>
          </cell>
          <cell r="EG3142">
            <v>0.58208955223880599</v>
          </cell>
          <cell r="EK3142">
            <v>0.68493150684931514</v>
          </cell>
        </row>
        <row r="3143">
          <cell r="D3143" t="str">
            <v>g7</v>
          </cell>
          <cell r="E3143" t="str">
            <v>Gaetani 2004 + extras from later paper</v>
          </cell>
          <cell r="F3143" t="str">
            <v>REC15g</v>
          </cell>
          <cell r="J3143">
            <v>1300</v>
          </cell>
          <cell r="K3143">
            <v>1573</v>
          </cell>
          <cell r="L3143">
            <v>6.3572790845518119</v>
          </cell>
          <cell r="M3143">
            <v>1.5</v>
          </cell>
          <cell r="O3143">
            <v>0.23197752784545544</v>
          </cell>
          <cell r="P3143">
            <v>0.8509173895009593</v>
          </cell>
          <cell r="Q3143">
            <v>7.4403138093805193E-2</v>
          </cell>
          <cell r="R3143">
            <v>33.558330741069241</v>
          </cell>
          <cell r="T3143">
            <v>49.3</v>
          </cell>
          <cell r="U3143">
            <v>11.7</v>
          </cell>
          <cell r="V3143">
            <v>5.7529952171952559E-2</v>
          </cell>
          <cell r="W3143">
            <v>5.3182805729974145</v>
          </cell>
          <cell r="X3143">
            <v>5.37</v>
          </cell>
          <cell r="Y3143">
            <v>0.51</v>
          </cell>
          <cell r="Z3143">
            <v>0.4</v>
          </cell>
          <cell r="AB3143">
            <v>17.2</v>
          </cell>
          <cell r="AC3143">
            <v>0.22</v>
          </cell>
          <cell r="AD3143">
            <v>14.2</v>
          </cell>
          <cell r="AF3143">
            <v>1.07</v>
          </cell>
          <cell r="AG3143">
            <v>0.02</v>
          </cell>
          <cell r="AJ3143">
            <v>99.995810525169375</v>
          </cell>
          <cell r="AK3143">
            <v>1.7680224721545446</v>
          </cell>
          <cell r="AL3143">
            <v>0.49466854308988545</v>
          </cell>
          <cell r="AM3143">
            <v>0.23197752784545544</v>
          </cell>
          <cell r="AN3143">
            <v>0.26269101524443</v>
          </cell>
          <cell r="AO3143">
            <v>1.551207863768056E-3</v>
          </cell>
          <cell r="AP3143">
            <v>0.15950986166467163</v>
          </cell>
          <cell r="AQ3143">
            <v>0.16106106952843968</v>
          </cell>
          <cell r="AR3143">
            <v>1.3755185838129548E-2</v>
          </cell>
          <cell r="AS3143">
            <v>1.1340503168742511E-2</v>
          </cell>
          <cell r="AT3143">
            <v>0.91928672549139601</v>
          </cell>
          <cell r="AU3143">
            <v>6.6830477194934467E-3</v>
          </cell>
          <cell r="AV3143">
            <v>0.54566161604657992</v>
          </cell>
          <cell r="AW3143">
            <v>7.4403138093805193E-2</v>
          </cell>
          <cell r="AX3143">
            <v>9.1506544146084754E-4</v>
          </cell>
          <cell r="AY3143">
            <v>33.558330741069241</v>
          </cell>
          <cell r="AZ3143">
            <v>56.536371759895495</v>
          </cell>
          <cell r="BA3143">
            <v>9.8098978135715296</v>
          </cell>
          <cell r="BB3143">
            <v>35.865800276956925</v>
          </cell>
          <cell r="BC3143">
            <v>52.226519875091157</v>
          </cell>
          <cell r="BD3143">
            <v>11.907679847951934</v>
          </cell>
          <cell r="BE3143">
            <v>0.8509173895009593</v>
          </cell>
          <cell r="BO3143">
            <v>0</v>
          </cell>
          <cell r="BP3143">
            <v>50.3</v>
          </cell>
          <cell r="BQ3143">
            <v>1.3</v>
          </cell>
          <cell r="BR3143">
            <v>19.45</v>
          </cell>
          <cell r="BS3143">
            <v>6.52</v>
          </cell>
          <cell r="BT3143">
            <v>0.19</v>
          </cell>
          <cell r="BU3143">
            <v>7.22</v>
          </cell>
          <cell r="BV3143">
            <v>8.6300000000000008</v>
          </cell>
          <cell r="BW3143">
            <v>3.98</v>
          </cell>
          <cell r="BX3143">
            <v>0.51</v>
          </cell>
          <cell r="CA3143">
            <v>0.01</v>
          </cell>
          <cell r="CR3143">
            <v>98.11</v>
          </cell>
          <cell r="CT3143">
            <v>51.268983793700947</v>
          </cell>
          <cell r="CU3143">
            <v>1.3250433187238815</v>
          </cell>
          <cell r="CV3143">
            <v>19.824686576291917</v>
          </cell>
          <cell r="CW3143">
            <v>6.6456018754459283</v>
          </cell>
          <cell r="CX3143">
            <v>0.1936601773519519</v>
          </cell>
          <cell r="CY3143">
            <v>7.3590867393741721</v>
          </cell>
          <cell r="CZ3143">
            <v>8.7962491081439218</v>
          </cell>
          <cell r="DA3143">
            <v>4.0566710834777293</v>
          </cell>
          <cell r="DB3143">
            <v>0.51982468657629188</v>
          </cell>
          <cell r="DC3143">
            <v>0</v>
          </cell>
          <cell r="DD3143">
            <v>1.0192640913260626E-2</v>
          </cell>
          <cell r="DE3143">
            <v>0.52547307132459975</v>
          </cell>
          <cell r="DF3143">
            <v>0.55460804076006287</v>
          </cell>
          <cell r="DH3143">
            <v>0.26884422110552764</v>
          </cell>
          <cell r="DQ3143">
            <v>5.3030303030303032E-2</v>
          </cell>
          <cell r="DX3143">
            <v>0.41176470588235298</v>
          </cell>
          <cell r="EA3143">
            <v>0.3923076923076923</v>
          </cell>
          <cell r="EG3143">
            <v>0.84027777777777779</v>
          </cell>
          <cell r="EK3143">
            <v>0.82432432432432434</v>
          </cell>
        </row>
        <row r="3144">
          <cell r="D3144" t="str">
            <v>g7</v>
          </cell>
          <cell r="E3144" t="str">
            <v>Gaetani 2004</v>
          </cell>
          <cell r="F3144" t="str">
            <v>REC8b</v>
          </cell>
          <cell r="J3144">
            <v>1300</v>
          </cell>
          <cell r="K3144">
            <v>1573</v>
          </cell>
          <cell r="L3144">
            <v>6.3572790845518119</v>
          </cell>
          <cell r="M3144">
            <v>1.5</v>
          </cell>
          <cell r="O3144">
            <v>0.23333773513691769</v>
          </cell>
          <cell r="P3144">
            <v>0.85183983426827814</v>
          </cell>
          <cell r="Q3144">
            <v>6.4183956077894774E-2</v>
          </cell>
          <cell r="R3144">
            <v>34.025936091821748</v>
          </cell>
          <cell r="T3144">
            <v>49.1</v>
          </cell>
          <cell r="U3144">
            <v>11.8</v>
          </cell>
          <cell r="V3144">
            <v>0</v>
          </cell>
          <cell r="W3144">
            <v>5.3</v>
          </cell>
          <cell r="X3144">
            <v>5.3</v>
          </cell>
          <cell r="Y3144">
            <v>0.45</v>
          </cell>
          <cell r="Z3144">
            <v>0.46</v>
          </cell>
          <cell r="AB3144">
            <v>17.100000000000001</v>
          </cell>
          <cell r="AC3144">
            <v>0.23</v>
          </cell>
          <cell r="AD3144">
            <v>14.4</v>
          </cell>
          <cell r="AF3144">
            <v>0.92</v>
          </cell>
          <cell r="AG3144">
            <v>0.03</v>
          </cell>
          <cell r="AJ3144">
            <v>99.79</v>
          </cell>
          <cell r="AK3144">
            <v>1.7666622648630823</v>
          </cell>
          <cell r="AL3144">
            <v>0.50054326068101518</v>
          </cell>
          <cell r="AM3144">
            <v>0.23333773513691769</v>
          </cell>
          <cell r="AN3144">
            <v>0.26720552554409749</v>
          </cell>
          <cell r="AO3144">
            <v>0</v>
          </cell>
          <cell r="AP3144">
            <v>0.15948628496706901</v>
          </cell>
          <cell r="AQ3144">
            <v>0.15948628496706901</v>
          </cell>
          <cell r="AR3144">
            <v>1.217699083452844E-2</v>
          </cell>
          <cell r="AS3144">
            <v>1.3084626909683178E-2</v>
          </cell>
          <cell r="AT3144">
            <v>0.91695881874492202</v>
          </cell>
          <cell r="AU3144">
            <v>7.0098850536017658E-3</v>
          </cell>
          <cell r="AV3144">
            <v>0.55517350509490582</v>
          </cell>
          <cell r="AW3144">
            <v>6.4183956077894774E-2</v>
          </cell>
          <cell r="AX3144">
            <v>1.3771288997577102E-3</v>
          </cell>
          <cell r="AY3144">
            <v>34.025936091821748</v>
          </cell>
          <cell r="AZ3144">
            <v>56.199335665547359</v>
          </cell>
          <cell r="BA3144">
            <v>9.7747282426308928</v>
          </cell>
          <cell r="BB3144">
            <v>36.312641848991142</v>
          </cell>
          <cell r="BC3144">
            <v>51.839633656146646</v>
          </cell>
          <cell r="BD3144">
            <v>11.847724494862215</v>
          </cell>
          <cell r="BE3144">
            <v>0.85183983426827814</v>
          </cell>
          <cell r="BO3144">
            <v>0</v>
          </cell>
          <cell r="BP3144">
            <v>50.1</v>
          </cell>
          <cell r="BQ3144">
            <v>1.24</v>
          </cell>
          <cell r="BR3144">
            <v>19.47</v>
          </cell>
          <cell r="BS3144">
            <v>6.81</v>
          </cell>
          <cell r="BT3144">
            <v>0.18</v>
          </cell>
          <cell r="BU3144">
            <v>7.79</v>
          </cell>
          <cell r="BV3144">
            <v>9.41</v>
          </cell>
          <cell r="BW3144">
            <v>3.27</v>
          </cell>
          <cell r="BX3144">
            <v>0.49</v>
          </cell>
          <cell r="CA3144">
            <v>0.04</v>
          </cell>
          <cell r="CR3144">
            <v>98.8</v>
          </cell>
          <cell r="CT3144">
            <v>50.708502024291498</v>
          </cell>
          <cell r="CU3144">
            <v>1.2550607287449393</v>
          </cell>
          <cell r="CV3144">
            <v>19.706477732793523</v>
          </cell>
          <cell r="CW3144">
            <v>6.8927125506072873</v>
          </cell>
          <cell r="CX3144">
            <v>0.18218623481781376</v>
          </cell>
          <cell r="CY3144">
            <v>7.884615384615385</v>
          </cell>
          <cell r="CZ3144">
            <v>9.5242914979757085</v>
          </cell>
          <cell r="DA3144">
            <v>3.3097165991902835</v>
          </cell>
          <cell r="DB3144">
            <v>0.4959514170040486</v>
          </cell>
          <cell r="DC3144">
            <v>0</v>
          </cell>
          <cell r="DD3144">
            <v>4.048582995951417E-2</v>
          </cell>
          <cell r="DE3144">
            <v>0.53356164383561644</v>
          </cell>
          <cell r="DF3144">
            <v>0.587479713949704</v>
          </cell>
          <cell r="DH3144">
            <v>0.28134556574923547</v>
          </cell>
          <cell r="DQ3144">
            <v>5.4455445544554462E-2</v>
          </cell>
          <cell r="DX3144">
            <v>0.375</v>
          </cell>
          <cell r="EA3144">
            <v>0.36290322580645162</v>
          </cell>
          <cell r="EG3144">
            <v>0.64285714285714279</v>
          </cell>
          <cell r="EK3144">
            <v>0.72499999999999998</v>
          </cell>
          <cell r="EM3144">
            <v>11.5</v>
          </cell>
        </row>
        <row r="3145">
          <cell r="D3145" t="str">
            <v>g7</v>
          </cell>
          <cell r="E3145" t="str">
            <v>Gaetani 2004</v>
          </cell>
          <cell r="F3145" t="str">
            <v>REC8a</v>
          </cell>
          <cell r="J3145">
            <v>1300</v>
          </cell>
          <cell r="K3145">
            <v>1573</v>
          </cell>
          <cell r="L3145">
            <v>6.3572790845518119</v>
          </cell>
          <cell r="M3145">
            <v>1.5</v>
          </cell>
          <cell r="O3145">
            <v>0.23463550298352764</v>
          </cell>
          <cell r="P3145">
            <v>0.83118125919958519</v>
          </cell>
          <cell r="Q3145">
            <v>5.5186393531182307E-2</v>
          </cell>
          <cell r="R3145">
            <v>38.88096283191669</v>
          </cell>
          <cell r="T3145">
            <v>49</v>
          </cell>
          <cell r="U3145">
            <v>12.3</v>
          </cell>
          <cell r="V3145">
            <v>0</v>
          </cell>
          <cell r="W3145">
            <v>5.61</v>
          </cell>
          <cell r="X3145">
            <v>5.61</v>
          </cell>
          <cell r="Y3145">
            <v>0.28000000000000003</v>
          </cell>
          <cell r="Z3145">
            <v>0.08</v>
          </cell>
          <cell r="AB3145">
            <v>15.5</v>
          </cell>
          <cell r="AC3145">
            <v>0.13</v>
          </cell>
          <cell r="AD3145">
            <v>16.5</v>
          </cell>
          <cell r="AF3145">
            <v>0.79</v>
          </cell>
          <cell r="AG3145">
            <v>0.03</v>
          </cell>
          <cell r="AJ3145">
            <v>100.22</v>
          </cell>
          <cell r="AK3145">
            <v>1.7653644970164724</v>
          </cell>
          <cell r="AL3145">
            <v>0.52243346718411954</v>
          </cell>
          <cell r="AM3145">
            <v>0.23463550298352764</v>
          </cell>
          <cell r="AN3145">
            <v>0.28779796420059189</v>
          </cell>
          <cell r="AO3145">
            <v>0</v>
          </cell>
          <cell r="AP3145">
            <v>0.16903498565045896</v>
          </cell>
          <cell r="AQ3145">
            <v>0.16903498565045896</v>
          </cell>
          <cell r="AR3145">
            <v>7.5866799660804455E-3</v>
          </cell>
          <cell r="AS3145">
            <v>2.278556315108266E-3</v>
          </cell>
          <cell r="AT3145">
            <v>0.83224594352256309</v>
          </cell>
          <cell r="AU3145">
            <v>3.9672784248095776E-3</v>
          </cell>
          <cell r="AV3145">
            <v>0.63696629389661164</v>
          </cell>
          <cell r="AW3145">
            <v>5.5186393531182307E-2</v>
          </cell>
          <cell r="AX3145">
            <v>1.3789256808230837E-3</v>
          </cell>
          <cell r="AY3145">
            <v>38.88096283191669</v>
          </cell>
          <cell r="AZ3145">
            <v>50.800998274433724</v>
          </cell>
          <cell r="BA3145">
            <v>10.318038893649579</v>
          </cell>
          <cell r="BB3145">
            <v>41.140028327683929</v>
          </cell>
          <cell r="BC3145">
            <v>46.460384495169457</v>
          </cell>
          <cell r="BD3145">
            <v>12.399587177146614</v>
          </cell>
          <cell r="BE3145">
            <v>0.83118125919958519</v>
          </cell>
          <cell r="BO3145">
            <v>0</v>
          </cell>
          <cell r="BP3145">
            <v>47.9</v>
          </cell>
          <cell r="BQ3145">
            <v>0.69</v>
          </cell>
          <cell r="BR3145">
            <v>18.61</v>
          </cell>
          <cell r="BS3145">
            <v>8.6199999999999992</v>
          </cell>
          <cell r="BT3145">
            <v>0.15</v>
          </cell>
          <cell r="BU3145">
            <v>8.23</v>
          </cell>
          <cell r="BV3145">
            <v>10.47</v>
          </cell>
          <cell r="BW3145">
            <v>2.64</v>
          </cell>
          <cell r="BX3145">
            <v>0.13</v>
          </cell>
          <cell r="CA3145">
            <v>0.01</v>
          </cell>
          <cell r="CR3145">
            <v>97.45</v>
          </cell>
          <cell r="CT3145">
            <v>49.153412006157005</v>
          </cell>
          <cell r="CU3145">
            <v>0.70805541303232433</v>
          </cell>
          <cell r="CV3145">
            <v>19.096972806567472</v>
          </cell>
          <cell r="CW3145">
            <v>8.8455618265777307</v>
          </cell>
          <cell r="CX3145">
            <v>0.15392508978963571</v>
          </cell>
          <cell r="CY3145">
            <v>8.4453565931246803</v>
          </cell>
          <cell r="CZ3145">
            <v>10.743971267316573</v>
          </cell>
          <cell r="DA3145">
            <v>2.7090815802975885</v>
          </cell>
          <cell r="DB3145">
            <v>0.13340174448435096</v>
          </cell>
          <cell r="DC3145">
            <v>0</v>
          </cell>
          <cell r="DD3145">
            <v>1.0261672652642381E-2</v>
          </cell>
          <cell r="DE3145">
            <v>0.48842729970326415</v>
          </cell>
          <cell r="DF3145">
            <v>0.67418096397275618</v>
          </cell>
          <cell r="DH3145">
            <v>0.29924242424242425</v>
          </cell>
          <cell r="DQ3145">
            <v>5.7352941176470586E-2</v>
          </cell>
          <cell r="DX3145">
            <v>0.37</v>
          </cell>
          <cell r="EA3145">
            <v>0.40579710144927544</v>
          </cell>
          <cell r="EG3145">
            <v>0.77777777777777768</v>
          </cell>
          <cell r="EK3145">
            <v>0.7279411764705882</v>
          </cell>
        </row>
        <row r="3146">
          <cell r="D3146" t="str">
            <v>g6</v>
          </cell>
          <cell r="E3146" t="str">
            <v>Gaetani et al 2003 + Hauri et al 06</v>
          </cell>
          <cell r="F3146" t="str">
            <v>B287</v>
          </cell>
          <cell r="J3146">
            <v>1315</v>
          </cell>
          <cell r="K3146">
            <v>1588</v>
          </cell>
          <cell r="L3146">
            <v>6.2972292191435768</v>
          </cell>
          <cell r="M3146">
            <v>1.2</v>
          </cell>
          <cell r="O3146">
            <v>0.17133097799999999</v>
          </cell>
          <cell r="P3146">
            <v>0.88077994199999998</v>
          </cell>
          <cell r="Q3146">
            <v>3.8406010999999997E-2</v>
          </cell>
          <cell r="R3146">
            <v>32.310285700000001</v>
          </cell>
          <cell r="T3146">
            <v>51.7</v>
          </cell>
          <cell r="U3146">
            <v>8.4</v>
          </cell>
          <cell r="V3146">
            <v>0.195048209</v>
          </cell>
          <cell r="W3146">
            <v>4.6246516599999996</v>
          </cell>
          <cell r="X3146">
            <v>4.8</v>
          </cell>
          <cell r="Y3146">
            <v>0.25</v>
          </cell>
          <cell r="Z3146">
            <v>0.44</v>
          </cell>
          <cell r="AB3146">
            <v>19.899999999999999</v>
          </cell>
          <cell r="AC3146">
            <v>0.14000000000000001</v>
          </cell>
          <cell r="AD3146">
            <v>15</v>
          </cell>
          <cell r="AF3146">
            <v>0.56000000000000005</v>
          </cell>
          <cell r="AJ3146">
            <v>101.20969986899999</v>
          </cell>
          <cell r="AK3146">
            <v>1.8286690219999999</v>
          </cell>
          <cell r="AL3146">
            <v>0.35027683900000001</v>
          </cell>
          <cell r="AM3146">
            <v>0.17133097799999999</v>
          </cell>
          <cell r="AN3146">
            <v>0.17894586100000001</v>
          </cell>
          <cell r="AO3146">
            <v>5.1870650000000003E-3</v>
          </cell>
          <cell r="AP3146">
            <v>0.136804071</v>
          </cell>
          <cell r="AQ3146">
            <v>0.14199113599999999</v>
          </cell>
          <cell r="AR3146">
            <v>6.6502810000000001E-3</v>
          </cell>
          <cell r="AS3146">
            <v>1.2303501E-2</v>
          </cell>
          <cell r="AT3146">
            <v>1.0490092600000001</v>
          </cell>
          <cell r="AU3146">
            <v>4.1945330000000003E-3</v>
          </cell>
          <cell r="AV3146">
            <v>0.56849941599999998</v>
          </cell>
          <cell r="AW3146">
            <v>3.8406010999999997E-2</v>
          </cell>
          <cell r="AX3146">
            <v>0</v>
          </cell>
          <cell r="AY3146">
            <v>32.310285700000001</v>
          </cell>
          <cell r="AZ3146">
            <v>59.619742649999999</v>
          </cell>
          <cell r="BA3146">
            <v>7.7751682889999998</v>
          </cell>
          <cell r="BB3146">
            <v>34.865034199999997</v>
          </cell>
          <cell r="BC3146">
            <v>55.606091769999999</v>
          </cell>
          <cell r="BD3146">
            <v>9.5288740280000006</v>
          </cell>
          <cell r="BE3146">
            <v>0.88077994199999998</v>
          </cell>
          <cell r="BO3146">
            <v>1.47</v>
          </cell>
          <cell r="BP3146">
            <v>46.9</v>
          </cell>
          <cell r="BQ3146">
            <v>0.66</v>
          </cell>
          <cell r="BR3146">
            <v>17.899999999999999</v>
          </cell>
          <cell r="BS3146">
            <v>8.41</v>
          </cell>
          <cell r="BT3146">
            <v>0.12</v>
          </cell>
          <cell r="BU3146">
            <v>11.41</v>
          </cell>
          <cell r="BV3146">
            <v>10.71</v>
          </cell>
          <cell r="BW3146">
            <v>2.5</v>
          </cell>
          <cell r="BX3146">
            <v>0.12</v>
          </cell>
          <cell r="BY3146">
            <v>0.13</v>
          </cell>
          <cell r="CA3146">
            <v>7.0000000000000007E-2</v>
          </cell>
          <cell r="CR3146">
            <v>98.93</v>
          </cell>
          <cell r="CT3146">
            <v>47.40725765692914</v>
          </cell>
          <cell r="CU3146">
            <v>0.6671383806732033</v>
          </cell>
          <cell r="CV3146">
            <v>18.093601536439905</v>
          </cell>
          <cell r="CW3146">
            <v>8.5009602749418782</v>
          </cell>
          <cell r="CX3146">
            <v>0.12129788739512787</v>
          </cell>
          <cell r="CY3146">
            <v>11.533407459820076</v>
          </cell>
          <cell r="CZ3146">
            <v>10.825836450015162</v>
          </cell>
          <cell r="DA3146">
            <v>2.5270393207318307</v>
          </cell>
          <cell r="DB3146">
            <v>0.12129788739512787</v>
          </cell>
          <cell r="DC3146">
            <v>0.13140604467805519</v>
          </cell>
          <cell r="DD3146">
            <v>7.0757100980491261E-2</v>
          </cell>
          <cell r="DE3146">
            <v>0.57568113017154388</v>
          </cell>
          <cell r="DF3146">
            <v>0.84257732443618039</v>
          </cell>
          <cell r="DH3146">
            <v>0.22400000000000003</v>
          </cell>
          <cell r="DJ3146">
            <v>8.9999999999999993E-3</v>
          </cell>
          <cell r="DQ3146">
            <v>8.1250000000000003E-2</v>
          </cell>
          <cell r="DR3146">
            <v>0.11590909090909091</v>
          </cell>
          <cell r="DU3146">
            <v>9.036144578313253E-2</v>
          </cell>
          <cell r="DW3146">
            <v>0.22682926829268296</v>
          </cell>
          <cell r="DX3146">
            <v>0.35862068965517246</v>
          </cell>
          <cell r="DY3146">
            <v>0.14634146341463414</v>
          </cell>
          <cell r="EA3146">
            <v>0.37878787878787878</v>
          </cell>
          <cell r="EB3146">
            <v>0.25806451612903225</v>
          </cell>
          <cell r="EE3146">
            <v>0.61538461538461542</v>
          </cell>
          <cell r="EF3146">
            <v>0.625</v>
          </cell>
          <cell r="EH3146">
            <v>0.70270270270270274</v>
          </cell>
          <cell r="EJ3146">
            <v>0.68421052631578949</v>
          </cell>
          <cell r="EM3146">
            <v>6.2857142857142856</v>
          </cell>
          <cell r="FK3146">
            <v>0.34466019417475724</v>
          </cell>
          <cell r="FO3146">
            <v>5.8252427184466014E-2</v>
          </cell>
        </row>
        <row r="3147">
          <cell r="D3147" t="str">
            <v>g6</v>
          </cell>
          <cell r="E3147" t="str">
            <v>Gaetani et al 2003</v>
          </cell>
          <cell r="F3147" t="str">
            <v>B329</v>
          </cell>
          <cell r="J3147">
            <v>1185</v>
          </cell>
          <cell r="K3147">
            <v>1458</v>
          </cell>
          <cell r="L3147">
            <v>6.8587105624142657</v>
          </cell>
          <cell r="M3147">
            <v>1.2</v>
          </cell>
          <cell r="O3147">
            <v>0.15221680900000001</v>
          </cell>
          <cell r="P3147">
            <v>0.88884105499999999</v>
          </cell>
          <cell r="Q3147">
            <v>3.5548779000000003E-2</v>
          </cell>
          <cell r="R3147">
            <v>41.341533949999999</v>
          </cell>
          <cell r="T3147">
            <v>51.4</v>
          </cell>
          <cell r="U3147">
            <v>7.1</v>
          </cell>
          <cell r="V3147">
            <v>0.67959115599999997</v>
          </cell>
          <cell r="W3147">
            <v>3.2890475509999999</v>
          </cell>
          <cell r="X3147">
            <v>3.9</v>
          </cell>
          <cell r="Y3147">
            <v>0.22</v>
          </cell>
          <cell r="Z3147">
            <v>0.31</v>
          </cell>
          <cell r="AB3147">
            <v>17.5</v>
          </cell>
          <cell r="AC3147">
            <v>0.09</v>
          </cell>
          <cell r="AD3147">
            <v>19.3</v>
          </cell>
          <cell r="AF3147">
            <v>0.51</v>
          </cell>
          <cell r="AJ3147">
            <v>100.398638707</v>
          </cell>
          <cell r="AK3147">
            <v>1.847783191</v>
          </cell>
          <cell r="AL3147">
            <v>0.30090805399999998</v>
          </cell>
          <cell r="AM3147">
            <v>0.15221680900000001</v>
          </cell>
          <cell r="AN3147">
            <v>0.148691245</v>
          </cell>
          <cell r="AO3147">
            <v>1.8368374999999999E-2</v>
          </cell>
          <cell r="AP3147">
            <v>9.8885695999999995E-2</v>
          </cell>
          <cell r="AQ3147">
            <v>0.117254071</v>
          </cell>
          <cell r="AR3147">
            <v>5.9479320000000004E-3</v>
          </cell>
          <cell r="AS3147">
            <v>8.8101039999999992E-3</v>
          </cell>
          <cell r="AT3147">
            <v>0.93757846199999995</v>
          </cell>
          <cell r="AU3147">
            <v>2.7405730000000001E-3</v>
          </cell>
          <cell r="AV3147">
            <v>0.74342883400000004</v>
          </cell>
          <cell r="AW3147">
            <v>3.5548779000000003E-2</v>
          </cell>
          <cell r="AX3147">
            <v>0</v>
          </cell>
          <cell r="AY3147">
            <v>41.341533949999999</v>
          </cell>
          <cell r="AZ3147">
            <v>52.138052860000002</v>
          </cell>
          <cell r="BA3147">
            <v>5.4989612909999996</v>
          </cell>
          <cell r="BB3147">
            <v>44.620319530000003</v>
          </cell>
          <cell r="BC3147">
            <v>48.63891461</v>
          </cell>
          <cell r="BD3147">
            <v>6.7407658589999997</v>
          </cell>
          <cell r="BE3147">
            <v>0.88884105499999999</v>
          </cell>
          <cell r="BO3147">
            <v>6.26</v>
          </cell>
          <cell r="BP3147">
            <v>44.78</v>
          </cell>
          <cell r="BQ3147">
            <v>0.63</v>
          </cell>
          <cell r="BR3147">
            <v>17.989999999999998</v>
          </cell>
          <cell r="BS3147">
            <v>7.21</v>
          </cell>
          <cell r="BT3147">
            <v>0.14000000000000001</v>
          </cell>
          <cell r="BU3147">
            <v>9.39</v>
          </cell>
          <cell r="BV3147">
            <v>9.8000000000000007</v>
          </cell>
          <cell r="BW3147">
            <v>2.31</v>
          </cell>
          <cell r="BX3147">
            <v>0.12</v>
          </cell>
          <cell r="BY3147">
            <v>0.08</v>
          </cell>
          <cell r="CA3147">
            <v>0.08</v>
          </cell>
          <cell r="CR3147">
            <v>92.53</v>
          </cell>
          <cell r="CT3147">
            <v>48.395115097806119</v>
          </cell>
          <cell r="CU3147">
            <v>0.68086026153679891</v>
          </cell>
          <cell r="CV3147">
            <v>19.442343023884142</v>
          </cell>
          <cell r="CW3147">
            <v>7.792067437587809</v>
          </cell>
          <cell r="CX3147">
            <v>0.15130228034151089</v>
          </cell>
          <cell r="CY3147">
            <v>10.148060088619907</v>
          </cell>
          <cell r="CZ3147">
            <v>10.591159623905762</v>
          </cell>
          <cell r="DA3147">
            <v>2.4964876256349293</v>
          </cell>
          <cell r="DB3147">
            <v>0.12968766886415217</v>
          </cell>
          <cell r="DC3147">
            <v>8.6458445909434772E-2</v>
          </cell>
          <cell r="DD3147">
            <v>8.6458445909434772E-2</v>
          </cell>
          <cell r="DE3147">
            <v>0.56566265060240961</v>
          </cell>
          <cell r="DF3147">
            <v>0.70943106713045168</v>
          </cell>
          <cell r="DH3147">
            <v>0.22077922077922077</v>
          </cell>
          <cell r="DJ3147">
            <v>1.2999999999999999E-3</v>
          </cell>
          <cell r="DQ3147">
            <v>0.10059171597633138</v>
          </cell>
          <cell r="DR3147">
            <v>0.1568181818181818</v>
          </cell>
          <cell r="DU3147">
            <v>0.12571428571428572</v>
          </cell>
          <cell r="DW3147">
            <v>0.26666666666666666</v>
          </cell>
          <cell r="DX3147">
            <v>0.4375</v>
          </cell>
          <cell r="DY3147">
            <v>0.17317073170731706</v>
          </cell>
          <cell r="EA3147">
            <v>0.31746031746031744</v>
          </cell>
          <cell r="EB3147">
            <v>0.38571428571428579</v>
          </cell>
          <cell r="EE3147">
            <v>0.76923076923076916</v>
          </cell>
          <cell r="EF3147">
            <v>0.625</v>
          </cell>
          <cell r="EH3147">
            <v>0.72222222222222221</v>
          </cell>
          <cell r="EJ3147">
            <v>0.6</v>
          </cell>
          <cell r="EM3147">
            <v>3.875</v>
          </cell>
          <cell r="FK3147">
            <v>0.26457399103139012</v>
          </cell>
          <cell r="FO3147">
            <v>8.0555555555555547E-2</v>
          </cell>
        </row>
        <row r="3148">
          <cell r="D3148" t="str">
            <v>g6</v>
          </cell>
          <cell r="E3148" t="str">
            <v>Gaetani et al 2003 + Hauri et al 06</v>
          </cell>
          <cell r="F3148" t="str">
            <v>B366</v>
          </cell>
          <cell r="J3148">
            <v>1230</v>
          </cell>
          <cell r="K3148">
            <v>1503</v>
          </cell>
          <cell r="L3148">
            <v>6.6533599467731204</v>
          </cell>
          <cell r="M3148">
            <v>1.6</v>
          </cell>
          <cell r="O3148">
            <v>0.14984465799999999</v>
          </cell>
          <cell r="P3148">
            <v>0.88777052300000003</v>
          </cell>
          <cell r="Q3148">
            <v>3.1285105000000001E-2</v>
          </cell>
          <cell r="R3148">
            <v>39.220701519999999</v>
          </cell>
          <cell r="T3148">
            <v>51.6</v>
          </cell>
          <cell r="U3148">
            <v>7.1</v>
          </cell>
          <cell r="V3148">
            <v>0.427702951</v>
          </cell>
          <cell r="W3148">
            <v>3.7154950470000001</v>
          </cell>
          <cell r="X3148">
            <v>4.0999999999999996</v>
          </cell>
          <cell r="Y3148">
            <v>0.19</v>
          </cell>
          <cell r="Z3148">
            <v>0.32</v>
          </cell>
          <cell r="AB3148">
            <v>18.2</v>
          </cell>
          <cell r="AC3148">
            <v>0.06</v>
          </cell>
          <cell r="AD3148">
            <v>18.399999999999999</v>
          </cell>
          <cell r="AF3148">
            <v>0.45</v>
          </cell>
          <cell r="AJ3148">
            <v>100.46319799800001</v>
          </cell>
          <cell r="AK3148">
            <v>1.8501553420000001</v>
          </cell>
          <cell r="AL3148">
            <v>0.30012654700000002</v>
          </cell>
          <cell r="AM3148">
            <v>0.14984465799999999</v>
          </cell>
          <cell r="AN3148">
            <v>0.150281889</v>
          </cell>
          <cell r="AO3148">
            <v>1.1530174000000001E-2</v>
          </cell>
          <cell r="AP3148">
            <v>0.11141678200000001</v>
          </cell>
          <cell r="AQ3148">
            <v>0.122946956</v>
          </cell>
          <cell r="AR3148">
            <v>5.123509E-3</v>
          </cell>
          <cell r="AS3148">
            <v>9.0706820000000001E-3</v>
          </cell>
          <cell r="AT3148">
            <v>0.97254915500000005</v>
          </cell>
          <cell r="AU3148">
            <v>1.8223040000000001E-3</v>
          </cell>
          <cell r="AV3148">
            <v>0.7069204</v>
          </cell>
          <cell r="AW3148">
            <v>3.1285105000000001E-2</v>
          </cell>
          <cell r="AX3148">
            <v>0</v>
          </cell>
          <cell r="AY3148">
            <v>39.220701519999999</v>
          </cell>
          <cell r="AZ3148">
            <v>53.95806958</v>
          </cell>
          <cell r="BA3148">
            <v>6.1815224889999998</v>
          </cell>
          <cell r="BB3148">
            <v>42.227600610000003</v>
          </cell>
          <cell r="BC3148">
            <v>50.21349257</v>
          </cell>
          <cell r="BD3148">
            <v>7.5589068230000001</v>
          </cell>
          <cell r="BE3148">
            <v>0.88777052300000003</v>
          </cell>
          <cell r="BO3148">
            <v>6.07</v>
          </cell>
          <cell r="BP3148">
            <v>44.2</v>
          </cell>
          <cell r="BQ3148">
            <v>0.66</v>
          </cell>
          <cell r="BR3148">
            <v>16.82</v>
          </cell>
          <cell r="BS3148">
            <v>7.77</v>
          </cell>
          <cell r="BT3148">
            <v>0.13</v>
          </cell>
          <cell r="BU3148">
            <v>11.43</v>
          </cell>
          <cell r="BV3148">
            <v>9.86</v>
          </cell>
          <cell r="BW3148">
            <v>2.42</v>
          </cell>
          <cell r="BX3148">
            <v>0.11</v>
          </cell>
          <cell r="BY3148">
            <v>0.16</v>
          </cell>
          <cell r="CA3148">
            <v>0.12</v>
          </cell>
          <cell r="CR3148">
            <v>93.68</v>
          </cell>
          <cell r="CT3148">
            <v>47.181895815542269</v>
          </cell>
          <cell r="CU3148">
            <v>0.70452604611443215</v>
          </cell>
          <cell r="CV3148">
            <v>17.95473953885568</v>
          </cell>
          <cell r="CW3148">
            <v>8.2941929974380866</v>
          </cell>
          <cell r="CX3148">
            <v>0.13877028181041845</v>
          </cell>
          <cell r="CY3148">
            <v>12.201110162254484</v>
          </cell>
          <cell r="CZ3148">
            <v>10.525192143467121</v>
          </cell>
          <cell r="DA3148">
            <v>2.5832621690862512</v>
          </cell>
          <cell r="DB3148">
            <v>0.11742100768573868</v>
          </cell>
          <cell r="DC3148">
            <v>0.17079419299743809</v>
          </cell>
          <cell r="DD3148">
            <v>0.12809564474807855</v>
          </cell>
          <cell r="DE3148">
            <v>0.59531250000000002</v>
          </cell>
          <cell r="DF3148">
            <v>0.87000992371883468</v>
          </cell>
          <cell r="DH3148">
            <v>0.18595041322314051</v>
          </cell>
          <cell r="EA3148">
            <v>0.28787878787878785</v>
          </cell>
          <cell r="EM3148">
            <v>2.666666666666667</v>
          </cell>
          <cell r="FP3148">
            <v>4.8936170212765959E-2</v>
          </cell>
          <cell r="FS3148">
            <v>3.2948929159802305E-2</v>
          </cell>
        </row>
        <row r="3149">
          <cell r="D3149" t="str">
            <v>g6</v>
          </cell>
          <cell r="E3149" t="str">
            <v>Gaetani et al 2003 + Hauri et al 06</v>
          </cell>
          <cell r="F3149" t="str">
            <v>B394</v>
          </cell>
          <cell r="J3149">
            <v>1370</v>
          </cell>
          <cell r="K3149">
            <v>1643</v>
          </cell>
          <cell r="L3149">
            <v>6.0864272671941571</v>
          </cell>
          <cell r="M3149">
            <v>1.6</v>
          </cell>
          <cell r="O3149">
            <v>0.17551608099999999</v>
          </cell>
          <cell r="P3149">
            <v>0.88864432999999998</v>
          </cell>
          <cell r="Q3149">
            <v>4.3275289000000002E-2</v>
          </cell>
          <cell r="R3149">
            <v>30.124168170000001</v>
          </cell>
          <cell r="T3149">
            <v>51.5</v>
          </cell>
          <cell r="U3149">
            <v>8.6999999999999993</v>
          </cell>
          <cell r="V3149">
            <v>0.43572327300000002</v>
          </cell>
          <cell r="W3149">
            <v>4.2082847780000003</v>
          </cell>
          <cell r="X3149">
            <v>4.5999999999999996</v>
          </cell>
          <cell r="Y3149">
            <v>0.2</v>
          </cell>
          <cell r="Z3149">
            <v>0.31</v>
          </cell>
          <cell r="AB3149">
            <v>20.6</v>
          </cell>
          <cell r="AC3149">
            <v>0.11</v>
          </cell>
          <cell r="AD3149">
            <v>13.9</v>
          </cell>
          <cell r="AF3149">
            <v>0.63</v>
          </cell>
          <cell r="AJ3149">
            <v>100.59400805100002</v>
          </cell>
          <cell r="AK3149">
            <v>1.824483919</v>
          </cell>
          <cell r="AL3149">
            <v>0.36336210600000002</v>
          </cell>
          <cell r="AM3149">
            <v>0.17551608099999999</v>
          </cell>
          <cell r="AN3149">
            <v>0.187846024</v>
          </cell>
          <cell r="AO3149">
            <v>1.1605895999999999E-2</v>
          </cell>
          <cell r="AP3149">
            <v>0.12468475699999999</v>
          </cell>
          <cell r="AQ3149">
            <v>0.13629065400000001</v>
          </cell>
          <cell r="AR3149">
            <v>5.328663E-3</v>
          </cell>
          <cell r="AS3149">
            <v>8.6821239999999994E-3</v>
          </cell>
          <cell r="AT3149">
            <v>1.0876313360000001</v>
          </cell>
          <cell r="AU3149">
            <v>3.3009319999999999E-3</v>
          </cell>
          <cell r="AV3149">
            <v>0.52764497899999996</v>
          </cell>
          <cell r="AW3149">
            <v>4.3275289000000002E-2</v>
          </cell>
          <cell r="AX3149">
            <v>0</v>
          </cell>
          <cell r="AY3149">
            <v>30.124168170000001</v>
          </cell>
          <cell r="AZ3149">
            <v>62.094761740000003</v>
          </cell>
          <cell r="BA3149">
            <v>7.1184693069999998</v>
          </cell>
          <cell r="BB3149">
            <v>32.786515399999999</v>
          </cell>
          <cell r="BC3149">
            <v>58.414160680000002</v>
          </cell>
          <cell r="BD3149">
            <v>8.7993239239999994</v>
          </cell>
          <cell r="BE3149">
            <v>0.88864432999999998</v>
          </cell>
          <cell r="BO3149">
            <v>1.75</v>
          </cell>
          <cell r="BP3149">
            <v>46.3</v>
          </cell>
          <cell r="BQ3149">
            <v>0.6</v>
          </cell>
          <cell r="BR3149">
            <v>17.079999999999998</v>
          </cell>
          <cell r="BS3149">
            <v>8.6199999999999992</v>
          </cell>
          <cell r="BT3149">
            <v>0.16</v>
          </cell>
          <cell r="BU3149">
            <v>12.99</v>
          </cell>
          <cell r="BV3149">
            <v>10.66</v>
          </cell>
          <cell r="BW3149">
            <v>2.2200000000000002</v>
          </cell>
          <cell r="BX3149">
            <v>0.12</v>
          </cell>
          <cell r="BY3149">
            <v>0.14000000000000001</v>
          </cell>
          <cell r="CA3149">
            <v>0.18</v>
          </cell>
          <cell r="CR3149">
            <v>99.07</v>
          </cell>
          <cell r="CT3149">
            <v>46.73463207832846</v>
          </cell>
          <cell r="CU3149">
            <v>0.60563238114464524</v>
          </cell>
          <cell r="CV3149">
            <v>17.24033511658423</v>
          </cell>
          <cell r="CW3149">
            <v>8.7009185424447359</v>
          </cell>
          <cell r="CX3149">
            <v>0.16150196830523872</v>
          </cell>
          <cell r="CY3149">
            <v>13.111941051781569</v>
          </cell>
          <cell r="CZ3149">
            <v>10.760068638336531</v>
          </cell>
          <cell r="DA3149">
            <v>2.2408398102351876</v>
          </cell>
          <cell r="DB3149">
            <v>0.12112647622892904</v>
          </cell>
          <cell r="DC3149">
            <v>0.1413142222670839</v>
          </cell>
          <cell r="DD3149">
            <v>0.18168971434339357</v>
          </cell>
          <cell r="DE3149">
            <v>0.60111059694585844</v>
          </cell>
          <cell r="DF3149">
            <v>0.94545408134546882</v>
          </cell>
          <cell r="DH3149">
            <v>0.28378378378378377</v>
          </cell>
          <cell r="DJ3149">
            <v>6.0000000000000001E-3</v>
          </cell>
          <cell r="DQ3149">
            <v>9.4117647058823528E-2</v>
          </cell>
          <cell r="DR3149">
            <v>0.13125000000000001</v>
          </cell>
          <cell r="DU3149">
            <v>0.15135135135135136</v>
          </cell>
          <cell r="DW3149">
            <v>0.37647058823529411</v>
          </cell>
          <cell r="DX3149">
            <v>0.37647058823529411</v>
          </cell>
          <cell r="DY3149">
            <v>0.15</v>
          </cell>
          <cell r="EA3149">
            <v>0.33333333333333331</v>
          </cell>
          <cell r="EB3149">
            <v>0.24324324324324323</v>
          </cell>
          <cell r="EE3149">
            <v>0.56666666666666665</v>
          </cell>
          <cell r="EF3149">
            <v>0.54736842105263162</v>
          </cell>
          <cell r="EH3149">
            <v>0.59090909090909083</v>
          </cell>
          <cell r="EJ3149">
            <v>0.60775862068965514</v>
          </cell>
          <cell r="EM3149">
            <v>1.7222222222222223</v>
          </cell>
          <cell r="FS3149">
            <v>1.8971428571428573E-2</v>
          </cell>
        </row>
        <row r="3150">
          <cell r="D3150" t="str">
            <v>g5</v>
          </cell>
          <cell r="E3150" t="str">
            <v xml:space="preserve">Green et al 2000, wet melt , eclog res </v>
          </cell>
          <cell r="F3150">
            <v>1787</v>
          </cell>
          <cell r="G3150" t="str">
            <v>run1787 thol eclog res</v>
          </cell>
          <cell r="J3150">
            <v>1200</v>
          </cell>
          <cell r="K3150">
            <v>1473</v>
          </cell>
          <cell r="L3150">
            <v>6.7888662593346911</v>
          </cell>
          <cell r="M3150">
            <v>3</v>
          </cell>
          <cell r="O3150">
            <v>7.6097183999999998E-2</v>
          </cell>
          <cell r="P3150">
            <v>0.830426102</v>
          </cell>
          <cell r="Q3150">
            <v>0.12683476599999999</v>
          </cell>
          <cell r="R3150">
            <v>43.483375590000001</v>
          </cell>
          <cell r="T3150">
            <v>52.94</v>
          </cell>
          <cell r="U3150">
            <v>5.72</v>
          </cell>
          <cell r="V3150">
            <v>0.38410872200000001</v>
          </cell>
          <cell r="W3150">
            <v>4.9746862590000003</v>
          </cell>
          <cell r="X3150">
            <v>5.32</v>
          </cell>
          <cell r="Y3150">
            <v>0.38</v>
          </cell>
          <cell r="Z3150">
            <v>0.11</v>
          </cell>
          <cell r="AB3150">
            <v>14.62</v>
          </cell>
          <cell r="AC3150">
            <v>0.08</v>
          </cell>
          <cell r="AD3150">
            <v>18.84</v>
          </cell>
          <cell r="AE3150">
            <v>0.02</v>
          </cell>
          <cell r="AF3150">
            <v>1.8</v>
          </cell>
          <cell r="AG3150">
            <v>0.01</v>
          </cell>
          <cell r="AJ3150">
            <v>99.878794980999999</v>
          </cell>
          <cell r="AK3150">
            <v>1.923902816</v>
          </cell>
          <cell r="AL3150">
            <v>0.245065848</v>
          </cell>
          <cell r="AM3150">
            <v>7.6097183999999998E-2</v>
          </cell>
          <cell r="AN3150">
            <v>0.16896866299999999</v>
          </cell>
          <cell r="AO3150">
            <v>1.0495146E-2</v>
          </cell>
          <cell r="AP3150">
            <v>0.15119600699999999</v>
          </cell>
          <cell r="AQ3150">
            <v>0.161691153</v>
          </cell>
          <cell r="AR3150">
            <v>1.0385758E-2</v>
          </cell>
          <cell r="AS3150">
            <v>3.1602639999999999E-3</v>
          </cell>
          <cell r="AT3150">
            <v>0.79182324400000004</v>
          </cell>
          <cell r="AU3150">
            <v>2.4626359999999998E-3</v>
          </cell>
          <cell r="AV3150">
            <v>0.73362528400000004</v>
          </cell>
          <cell r="AW3150">
            <v>0.12683476599999999</v>
          </cell>
          <cell r="AX3150">
            <v>4.6364000000000003E-4</v>
          </cell>
          <cell r="AY3150">
            <v>43.483375590000001</v>
          </cell>
          <cell r="AZ3150">
            <v>46.932880130000001</v>
          </cell>
          <cell r="BA3150">
            <v>8.9616768750000002</v>
          </cell>
          <cell r="BB3150">
            <v>46.147269590000001</v>
          </cell>
          <cell r="BC3150">
            <v>43.050970229999997</v>
          </cell>
          <cell r="BD3150">
            <v>10.80176017</v>
          </cell>
          <cell r="BE3150">
            <v>0.830426102</v>
          </cell>
          <cell r="BP3150">
            <v>49.02</v>
          </cell>
          <cell r="BQ3150">
            <v>1.83</v>
          </cell>
          <cell r="BR3150">
            <v>14.4</v>
          </cell>
          <cell r="BS3150">
            <v>4.8899999999999997</v>
          </cell>
          <cell r="BT3150">
            <v>0.11</v>
          </cell>
          <cell r="BU3150">
            <v>4.9000000000000004</v>
          </cell>
          <cell r="BV3150">
            <v>8</v>
          </cell>
          <cell r="BW3150">
            <v>2.65</v>
          </cell>
          <cell r="BX3150">
            <v>0.52</v>
          </cell>
          <cell r="CR3150">
            <v>86.32</v>
          </cell>
          <cell r="CT3150">
            <v>56.788693234476362</v>
          </cell>
          <cell r="CU3150">
            <v>2.120018535681186</v>
          </cell>
          <cell r="CV3150">
            <v>16.682113067655237</v>
          </cell>
          <cell r="CW3150">
            <v>5.6649675625579228</v>
          </cell>
          <cell r="CX3150">
            <v>0.12743280815569971</v>
          </cell>
          <cell r="CY3150">
            <v>5.6765523632993515</v>
          </cell>
          <cell r="CZ3150">
            <v>9.2678405931417984</v>
          </cell>
          <cell r="DA3150">
            <v>3.0699721964782203</v>
          </cell>
          <cell r="DB3150">
            <v>0.60240963855421681</v>
          </cell>
          <cell r="DC3150">
            <v>0</v>
          </cell>
          <cell r="DD3150">
            <v>0</v>
          </cell>
          <cell r="DE3150">
            <v>0.50051072522982643</v>
          </cell>
          <cell r="DF3150">
            <v>0.52192222074245698</v>
          </cell>
          <cell r="DH3150">
            <v>0.679245283018868</v>
          </cell>
          <cell r="DO3150">
            <v>5.8E-4</v>
          </cell>
          <cell r="DP3150">
            <v>1.9344262295081967E-3</v>
          </cell>
          <cell r="DQ3150">
            <v>2.8819444444444443E-2</v>
          </cell>
          <cell r="DR3150">
            <v>5.484536082474227E-2</v>
          </cell>
          <cell r="DS3150">
            <v>8.8520055325034569E-2</v>
          </cell>
          <cell r="DU3150">
            <v>0.10838509316770185</v>
          </cell>
          <cell r="DW3150">
            <v>0.13506849315068492</v>
          </cell>
          <cell r="DX3150">
            <v>0.2321981424148607</v>
          </cell>
          <cell r="DY3150">
            <v>4.266187050359712E-2</v>
          </cell>
          <cell r="DZ3150">
            <v>7.2727272727272738E-2</v>
          </cell>
          <cell r="EA3150">
            <v>0.2076502732240437</v>
          </cell>
          <cell r="EB3150">
            <v>0.22911051212938005</v>
          </cell>
          <cell r="EC3150">
            <v>0.2664179104477612</v>
          </cell>
          <cell r="ED3150">
            <v>0.27403846153846151</v>
          </cell>
          <cell r="EE3150">
            <v>0.29760000000000003</v>
          </cell>
          <cell r="EF3150">
            <v>0.24386503067484663</v>
          </cell>
          <cell r="EG3150">
            <v>0.24675324675324672</v>
          </cell>
          <cell r="EH3150">
            <v>0.23645320197044334</v>
          </cell>
          <cell r="EJ3150">
            <v>0.21921182266009856</v>
          </cell>
          <cell r="EK3150">
            <v>0.17808219178082194</v>
          </cell>
        </row>
        <row r="3151">
          <cell r="D3151" t="str">
            <v>g5</v>
          </cell>
          <cell r="E3151" t="str">
            <v>Green et al 2000,+ hauri et al 06</v>
          </cell>
          <cell r="F3151">
            <v>1798</v>
          </cell>
          <cell r="G3151" t="str">
            <v>run1798 basan ecloglog</v>
          </cell>
          <cell r="J3151">
            <v>1100</v>
          </cell>
          <cell r="K3151">
            <v>1373</v>
          </cell>
          <cell r="L3151">
            <v>7.2833211944646763</v>
          </cell>
          <cell r="M3151">
            <v>3</v>
          </cell>
          <cell r="O3151">
            <v>0.149933712</v>
          </cell>
          <cell r="P3151">
            <v>0.78219767900000003</v>
          </cell>
          <cell r="Q3151">
            <v>0.15861225400000001</v>
          </cell>
          <cell r="R3151">
            <v>45.055818799999997</v>
          </cell>
          <cell r="T3151">
            <v>50.66</v>
          </cell>
          <cell r="U3151">
            <v>6.74</v>
          </cell>
          <cell r="V3151">
            <v>4.5726898379999996</v>
          </cell>
          <cell r="W3151">
            <v>2.4091518349999999</v>
          </cell>
          <cell r="X3151">
            <v>6.52</v>
          </cell>
          <cell r="Y3151">
            <v>0.65</v>
          </cell>
          <cell r="Z3151">
            <v>0.26</v>
          </cell>
          <cell r="AB3151">
            <v>13.14</v>
          </cell>
          <cell r="AC3151">
            <v>0.08</v>
          </cell>
          <cell r="AD3151">
            <v>19.16</v>
          </cell>
          <cell r="AE3151">
            <v>0.3</v>
          </cell>
          <cell r="AF3151">
            <v>2.2400000000000002</v>
          </cell>
          <cell r="AG3151">
            <v>0.01</v>
          </cell>
          <cell r="AJ3151">
            <v>100.221841673</v>
          </cell>
          <cell r="AK3151">
            <v>1.8500662880000001</v>
          </cell>
          <cell r="AL3151">
            <v>0.29018139999999998</v>
          </cell>
          <cell r="AM3151">
            <v>0.149933712</v>
          </cell>
          <cell r="AN3151">
            <v>0.14024768800000001</v>
          </cell>
          <cell r="AO3151">
            <v>0.12555354299999999</v>
          </cell>
          <cell r="AP3151">
            <v>7.3580326000000001E-2</v>
          </cell>
          <cell r="AQ3151">
            <v>0.19913386899999999</v>
          </cell>
          <cell r="AR3151">
            <v>1.7852165E-2</v>
          </cell>
          <cell r="AS3151">
            <v>7.5063170000000002E-3</v>
          </cell>
          <cell r="AT3151">
            <v>0.71515330499999996</v>
          </cell>
          <cell r="AU3151">
            <v>2.474703E-3</v>
          </cell>
          <cell r="AV3151">
            <v>0.74974194400000005</v>
          </cell>
          <cell r="AW3151">
            <v>0.15861225400000001</v>
          </cell>
          <cell r="AX3151">
            <v>4.6591100000000001E-4</v>
          </cell>
          <cell r="AY3151">
            <v>45.055818799999997</v>
          </cell>
          <cell r="AZ3151">
            <v>42.977210990000003</v>
          </cell>
          <cell r="BA3151">
            <v>4.421817216</v>
          </cell>
          <cell r="BB3151">
            <v>51.654898670000001</v>
          </cell>
          <cell r="BC3151">
            <v>42.587469319999997</v>
          </cell>
          <cell r="BD3151">
            <v>5.7576320089999999</v>
          </cell>
          <cell r="BE3151">
            <v>0.78219767900000003</v>
          </cell>
          <cell r="BO3151">
            <v>17.2</v>
          </cell>
          <cell r="BP3151">
            <v>39.04</v>
          </cell>
          <cell r="BQ3151">
            <v>2.56</v>
          </cell>
          <cell r="BR3151">
            <v>12.43</v>
          </cell>
          <cell r="BS3151">
            <v>8.4</v>
          </cell>
          <cell r="BT3151">
            <v>0.09</v>
          </cell>
          <cell r="BU3151">
            <v>5.41</v>
          </cell>
          <cell r="BV3151">
            <v>7.09</v>
          </cell>
          <cell r="BW3151">
            <v>3.81</v>
          </cell>
          <cell r="BX3151">
            <v>2.15</v>
          </cell>
          <cell r="BY3151">
            <v>1.8</v>
          </cell>
          <cell r="CR3151">
            <v>82.78</v>
          </cell>
          <cell r="CT3151">
            <v>47.161150036240642</v>
          </cell>
          <cell r="CU3151">
            <v>3.0925344286059433</v>
          </cell>
          <cell r="CV3151">
            <v>15.015704276395265</v>
          </cell>
          <cell r="CW3151">
            <v>10.147378593863252</v>
          </cell>
          <cell r="CX3151">
            <v>0.1087219135056777</v>
          </cell>
          <cell r="CY3151">
            <v>6.5353950229524038</v>
          </cell>
          <cell r="CZ3151">
            <v>8.5648707417250538</v>
          </cell>
          <cell r="DA3151">
            <v>4.6025610050736896</v>
          </cell>
          <cell r="DB3151">
            <v>2.5972457115245229</v>
          </cell>
          <cell r="DC3151">
            <v>2.1744382701135541</v>
          </cell>
          <cell r="DD3151">
            <v>0</v>
          </cell>
          <cell r="DE3151">
            <v>0.39174511223750907</v>
          </cell>
          <cell r="DF3151">
            <v>0.9095469796252148</v>
          </cell>
          <cell r="DH3151">
            <v>0.58792650918635181</v>
          </cell>
          <cell r="DL3151">
            <v>3.2163742690058481E-4</v>
          </cell>
          <cell r="DO3151">
            <v>8.053691275167785E-4</v>
          </cell>
          <cell r="DP3151">
            <v>1.9070321811680571E-2</v>
          </cell>
          <cell r="DQ3151">
            <v>3.1317494600431969E-2</v>
          </cell>
          <cell r="DR3151">
            <v>6.0588235294117651E-2</v>
          </cell>
          <cell r="DS3151">
            <v>9.3989071038251368E-2</v>
          </cell>
          <cell r="DU3151">
            <v>0.13565217391304349</v>
          </cell>
          <cell r="DW3151">
            <v>0.14244604316546763</v>
          </cell>
          <cell r="DX3151">
            <v>0.20869565217391303</v>
          </cell>
          <cell r="DY3151">
            <v>5.6834532374100716E-2</v>
          </cell>
          <cell r="DZ3151">
            <v>0.13833528722157093</v>
          </cell>
          <cell r="EA3151">
            <v>0.25390625</v>
          </cell>
          <cell r="EB3151">
            <v>0.29209621993127144</v>
          </cell>
          <cell r="EC3151">
            <v>0.30862533692722371</v>
          </cell>
          <cell r="ED3151">
            <v>0.32978723404255322</v>
          </cell>
          <cell r="EE3151">
            <v>0.30637254901960786</v>
          </cell>
          <cell r="EF3151">
            <v>0.37884615384615383</v>
          </cell>
          <cell r="EG3151">
            <v>0.33962264150943394</v>
          </cell>
          <cell r="EH3151">
            <v>0.26829268292682928</v>
          </cell>
          <cell r="EJ3151">
            <v>0.22058823529411761</v>
          </cell>
          <cell r="FS3151">
            <v>9.1860465116279065E-3</v>
          </cell>
        </row>
        <row r="3152">
          <cell r="D3152" t="str">
            <v>g5</v>
          </cell>
          <cell r="E3152" t="str">
            <v>Green et al 2000,+ hauri et al 06</v>
          </cell>
          <cell r="F3152">
            <v>1802</v>
          </cell>
          <cell r="G3152" t="str">
            <v>run1802 thol eclog</v>
          </cell>
          <cell r="J3152">
            <v>1080</v>
          </cell>
          <cell r="K3152">
            <v>1353</v>
          </cell>
          <cell r="L3152">
            <v>7.390983000739098</v>
          </cell>
          <cell r="M3152">
            <v>2</v>
          </cell>
          <cell r="O3152">
            <v>0.24473223999999999</v>
          </cell>
          <cell r="P3152">
            <v>0.66369009499999998</v>
          </cell>
          <cell r="Q3152">
            <v>0.123535847</v>
          </cell>
          <cell r="R3152">
            <v>38.075416099999998</v>
          </cell>
          <cell r="T3152">
            <v>47.11</v>
          </cell>
          <cell r="U3152">
            <v>10.220000000000001</v>
          </cell>
          <cell r="V3152">
            <v>3.4989270800000001</v>
          </cell>
          <cell r="W3152">
            <v>7.7444645550000004</v>
          </cell>
          <cell r="X3152">
            <v>10.89</v>
          </cell>
          <cell r="Y3152">
            <v>1.1399999999999999</v>
          </cell>
          <cell r="Z3152">
            <v>0.09</v>
          </cell>
          <cell r="AB3152">
            <v>12.06</v>
          </cell>
          <cell r="AC3152">
            <v>0.19</v>
          </cell>
          <cell r="AD3152">
            <v>15.54</v>
          </cell>
          <cell r="AE3152">
            <v>0.06</v>
          </cell>
          <cell r="AF3152">
            <v>1.71</v>
          </cell>
          <cell r="AG3152">
            <v>0.01</v>
          </cell>
          <cell r="AJ3152">
            <v>99.373391635000004</v>
          </cell>
          <cell r="AK3152">
            <v>1.75526776</v>
          </cell>
          <cell r="AL3152">
            <v>0.44891977599999999</v>
          </cell>
          <cell r="AM3152">
            <v>0.24473223999999999</v>
          </cell>
          <cell r="AN3152">
            <v>0.204187537</v>
          </cell>
          <cell r="AO3152">
            <v>9.8016747000000001E-2</v>
          </cell>
          <cell r="AP3152">
            <v>0.24132210200000001</v>
          </cell>
          <cell r="AQ3152">
            <v>0.339338849</v>
          </cell>
          <cell r="AR3152">
            <v>3.1944092E-2</v>
          </cell>
          <cell r="AS3152">
            <v>2.6509670000000002E-3</v>
          </cell>
          <cell r="AT3152">
            <v>0.669667558</v>
          </cell>
          <cell r="AU3152">
            <v>5.996459E-3</v>
          </cell>
          <cell r="AV3152">
            <v>0.62040527999999995</v>
          </cell>
          <cell r="AW3152">
            <v>0.123535847</v>
          </cell>
          <cell r="AX3152">
            <v>4.75348E-4</v>
          </cell>
          <cell r="AY3152">
            <v>38.075416099999998</v>
          </cell>
          <cell r="AZ3152">
            <v>41.098732949999999</v>
          </cell>
          <cell r="BA3152">
            <v>14.81038242</v>
          </cell>
          <cell r="BB3152">
            <v>42.109766149999999</v>
          </cell>
          <cell r="BC3152">
            <v>39.287064719999996</v>
          </cell>
          <cell r="BD3152">
            <v>18.603169130000001</v>
          </cell>
          <cell r="BE3152">
            <v>0.66369009499999998</v>
          </cell>
          <cell r="BO3152">
            <v>5.42</v>
          </cell>
          <cell r="BP3152">
            <v>50.28</v>
          </cell>
          <cell r="BQ3152">
            <v>2.15</v>
          </cell>
          <cell r="BR3152">
            <v>16.170000000000002</v>
          </cell>
          <cell r="BS3152">
            <v>7.96</v>
          </cell>
          <cell r="BT3152">
            <v>0.12</v>
          </cell>
          <cell r="BU3152">
            <v>3.16</v>
          </cell>
          <cell r="BV3152">
            <v>5.66</v>
          </cell>
          <cell r="BW3152">
            <v>3.64</v>
          </cell>
          <cell r="BX3152">
            <v>0.69</v>
          </cell>
          <cell r="BY3152">
            <v>0.39</v>
          </cell>
          <cell r="CR3152">
            <v>90.22</v>
          </cell>
          <cell r="CT3152">
            <v>55.730436710263795</v>
          </cell>
          <cell r="CU3152">
            <v>2.3830636222567056</v>
          </cell>
          <cell r="CV3152">
            <v>17.922855242739971</v>
          </cell>
          <cell r="CW3152">
            <v>8.8228774107736641</v>
          </cell>
          <cell r="CX3152">
            <v>0.13300820217246731</v>
          </cell>
          <cell r="CY3152">
            <v>3.5025493238749723</v>
          </cell>
          <cell r="CZ3152">
            <v>6.2735535358013745</v>
          </cell>
          <cell r="DA3152">
            <v>4.0345821325648412</v>
          </cell>
          <cell r="DB3152">
            <v>0.76479716249168694</v>
          </cell>
          <cell r="DC3152">
            <v>0.43227665706051871</v>
          </cell>
          <cell r="DD3152">
            <v>0</v>
          </cell>
          <cell r="DE3152">
            <v>0.28417266187050361</v>
          </cell>
          <cell r="DF3152">
            <v>0.44118158119279999</v>
          </cell>
          <cell r="DH3152">
            <v>0.46978021978021978</v>
          </cell>
          <cell r="DL3152">
            <v>1.7699115044247788E-4</v>
          </cell>
          <cell r="DO3152">
            <v>6.7293233082706769E-3</v>
          </cell>
          <cell r="DP3152">
            <v>2.1593406593406594E-2</v>
          </cell>
          <cell r="DQ3152">
            <v>5.7333333333333333E-2</v>
          </cell>
          <cell r="DR3152">
            <v>0.11847649918962722</v>
          </cell>
          <cell r="DS3152">
            <v>0.20366379310344829</v>
          </cell>
          <cell r="DU3152">
            <v>6.5979381443298971E-2</v>
          </cell>
          <cell r="DW3152">
            <v>0.32882882882882886</v>
          </cell>
          <cell r="DX3152">
            <v>0.57777777777777783</v>
          </cell>
          <cell r="DY3152">
            <v>0.18106508875739646</v>
          </cell>
          <cell r="DZ3152">
            <v>0.30955882352941178</v>
          </cell>
          <cell r="EA3152">
            <v>0.53023255813953485</v>
          </cell>
          <cell r="EB3152">
            <v>0.77260273972602733</v>
          </cell>
          <cell r="EC3152">
            <v>0.77333333333333332</v>
          </cell>
          <cell r="ED3152">
            <v>0.95045045045045029</v>
          </cell>
          <cell r="EE3152">
            <v>1.0827067669172932</v>
          </cell>
          <cell r="EF3152">
            <v>1.0814717477003943</v>
          </cell>
          <cell r="EG3152">
            <v>1.0965250965250966</v>
          </cell>
          <cell r="EH3152">
            <v>1.0759837177747624</v>
          </cell>
          <cell r="EJ3152">
            <v>1.2309236947791162</v>
          </cell>
          <cell r="EK3152">
            <v>0.97894736842105268</v>
          </cell>
          <cell r="FP3152">
            <v>5.6022408963585436E-2</v>
          </cell>
          <cell r="FS3152">
            <v>3.3944954128440369E-2</v>
          </cell>
        </row>
        <row r="3153">
          <cell r="D3153" t="str">
            <v>g5</v>
          </cell>
          <cell r="E3153" t="str">
            <v>Green et al 2000,+ hauri et al 06</v>
          </cell>
          <cell r="F3153">
            <v>1807</v>
          </cell>
          <cell r="G3153" t="str">
            <v>run1807 basan eclog</v>
          </cell>
          <cell r="J3153">
            <v>1160</v>
          </cell>
          <cell r="K3153">
            <v>1433</v>
          </cell>
          <cell r="L3153">
            <v>6.9783670621074672</v>
          </cell>
          <cell r="M3153">
            <v>4</v>
          </cell>
          <cell r="O3153">
            <v>0.11695469</v>
          </cell>
          <cell r="P3153">
            <v>0.77477357800000002</v>
          </cell>
          <cell r="Q3153">
            <v>0.20422422900000001</v>
          </cell>
          <cell r="R3153">
            <v>44.798695989999999</v>
          </cell>
          <cell r="T3153">
            <v>51.31</v>
          </cell>
          <cell r="U3153">
            <v>5.91</v>
          </cell>
          <cell r="V3153">
            <v>5.7042542689999998</v>
          </cell>
          <cell r="W3153">
            <v>1.4818754119999999</v>
          </cell>
          <cell r="X3153">
            <v>6.61</v>
          </cell>
          <cell r="Y3153">
            <v>0.46</v>
          </cell>
          <cell r="Z3153">
            <v>0.02</v>
          </cell>
          <cell r="AB3153">
            <v>12.76</v>
          </cell>
          <cell r="AC3153">
            <v>0.06</v>
          </cell>
          <cell r="AD3153">
            <v>18.59</v>
          </cell>
          <cell r="AE3153">
            <v>0.31</v>
          </cell>
          <cell r="AF3153">
            <v>2.87</v>
          </cell>
          <cell r="AG3153">
            <v>0.02</v>
          </cell>
          <cell r="AJ3153">
            <v>99.496129680999999</v>
          </cell>
          <cell r="AK3153">
            <v>1.88304531</v>
          </cell>
          <cell r="AL3153">
            <v>0.255701813</v>
          </cell>
          <cell r="AM3153">
            <v>0.11695469</v>
          </cell>
          <cell r="AN3153">
            <v>0.138747123</v>
          </cell>
          <cell r="AO3153">
            <v>0.15739566099999999</v>
          </cell>
          <cell r="AP3153">
            <v>4.5482662E-2</v>
          </cell>
          <cell r="AQ3153">
            <v>0.202878323</v>
          </cell>
          <cell r="AR3153">
            <v>1.2696149E-2</v>
          </cell>
          <cell r="AS3153">
            <v>5.8025700000000004E-4</v>
          </cell>
          <cell r="AT3153">
            <v>0.69789664500000004</v>
          </cell>
          <cell r="AU3153">
            <v>1.865181E-3</v>
          </cell>
          <cell r="AV3153">
            <v>0.73102519300000002</v>
          </cell>
          <cell r="AW3153">
            <v>0.20422422900000001</v>
          </cell>
          <cell r="AX3153">
            <v>9.3641899999999997E-4</v>
          </cell>
          <cell r="AY3153">
            <v>44.798695989999999</v>
          </cell>
          <cell r="AZ3153">
            <v>42.768511820000001</v>
          </cell>
          <cell r="BA3153">
            <v>2.7872691469999999</v>
          </cell>
          <cell r="BB3153">
            <v>52.747333279999999</v>
          </cell>
          <cell r="BC3153">
            <v>43.525347979999999</v>
          </cell>
          <cell r="BD3153">
            <v>3.7273187440000002</v>
          </cell>
          <cell r="BE3153">
            <v>0.77477357800000002</v>
          </cell>
          <cell r="BO3153">
            <v>24.9</v>
          </cell>
          <cell r="BP3153">
            <v>36.090000000000003</v>
          </cell>
          <cell r="BQ3153">
            <v>2.59</v>
          </cell>
          <cell r="BR3153">
            <v>8.4600000000000009</v>
          </cell>
          <cell r="BS3153">
            <v>7.55</v>
          </cell>
          <cell r="BT3153">
            <v>0.08</v>
          </cell>
          <cell r="BU3153">
            <v>5.44</v>
          </cell>
          <cell r="BV3153">
            <v>7.18</v>
          </cell>
          <cell r="BW3153">
            <v>2.38</v>
          </cell>
          <cell r="BX3153">
            <v>3</v>
          </cell>
          <cell r="BY3153">
            <v>2.23</v>
          </cell>
          <cell r="CR3153">
            <v>75</v>
          </cell>
          <cell r="CT3153">
            <v>48.12</v>
          </cell>
          <cell r="CU3153">
            <v>3.4533333333333331</v>
          </cell>
          <cell r="CV3153">
            <v>11.28</v>
          </cell>
          <cell r="CW3153">
            <v>10.066666666666666</v>
          </cell>
          <cell r="CX3153">
            <v>0.10666666666666666</v>
          </cell>
          <cell r="CY3153">
            <v>7.253333333333333</v>
          </cell>
          <cell r="CZ3153">
            <v>9.5733333333333324</v>
          </cell>
          <cell r="DA3153">
            <v>3.1733333333333333</v>
          </cell>
          <cell r="DB3153">
            <v>4</v>
          </cell>
          <cell r="DC3153">
            <v>2.9733333333333332</v>
          </cell>
          <cell r="DD3153">
            <v>0</v>
          </cell>
          <cell r="DE3153">
            <v>0.41878367975365666</v>
          </cell>
          <cell r="DF3153">
            <v>1.0951295859277561</v>
          </cell>
          <cell r="DH3153">
            <v>1.2058823529411766</v>
          </cell>
          <cell r="DL3153">
            <v>2.6752767527675274E-3</v>
          </cell>
          <cell r="DO3153">
            <v>1.4953271028037382E-3</v>
          </cell>
          <cell r="DP3153">
            <v>1.4028056112224449E-2</v>
          </cell>
          <cell r="DQ3153">
            <v>4.4328097731239094E-2</v>
          </cell>
          <cell r="DR3153">
            <v>7.379629629629629E-2</v>
          </cell>
          <cell r="DS3153">
            <v>0.12136752136752137</v>
          </cell>
          <cell r="DU3153">
            <v>0.19795657726692209</v>
          </cell>
          <cell r="DW3153">
            <v>0.17543103448275865</v>
          </cell>
          <cell r="DY3153">
            <v>6.4788732394366194E-2</v>
          </cell>
          <cell r="DZ3153">
            <v>0.14733542319749215</v>
          </cell>
          <cell r="EA3153">
            <v>0.17760617760617761</v>
          </cell>
          <cell r="EB3153">
            <v>0.29288702928870292</v>
          </cell>
          <cell r="EC3153">
            <v>0.23529411764705882</v>
          </cell>
          <cell r="ED3153">
            <v>0.26250000000000001</v>
          </cell>
          <cell r="EE3153">
            <v>0.32344213649851633</v>
          </cell>
          <cell r="EF3153">
            <v>0.23970432946145723</v>
          </cell>
          <cell r="EG3153">
            <v>0.30612244897959184</v>
          </cell>
          <cell r="EJ3153">
            <v>0.27777777777777779</v>
          </cell>
          <cell r="FS3153">
            <v>6.8674698795180723E-3</v>
          </cell>
        </row>
        <row r="3154">
          <cell r="D3154" t="str">
            <v>g3</v>
          </cell>
          <cell r="E3154" t="str">
            <v>Gallahan &amp; Nielsen 1992</v>
          </cell>
          <cell r="F3154">
            <v>56</v>
          </cell>
          <cell r="G3154">
            <v>43152</v>
          </cell>
          <cell r="H3154" t="str">
            <v>Galap feBas</v>
          </cell>
          <cell r="J3154">
            <v>1090</v>
          </cell>
          <cell r="K3154">
            <v>1363</v>
          </cell>
          <cell r="L3154">
            <v>7.3367571533382243</v>
          </cell>
          <cell r="M3154">
            <v>1E-4</v>
          </cell>
          <cell r="O3154">
            <v>0.10348447732840116</v>
          </cell>
          <cell r="P3154">
            <v>0.61466620546523698</v>
          </cell>
          <cell r="Q3154">
            <v>5.2792081187821811E-2</v>
          </cell>
          <cell r="R3154">
            <v>33.063209076175042</v>
          </cell>
          <cell r="T3154">
            <v>49.778220889405901</v>
          </cell>
          <cell r="U3154">
            <v>3.0541078587567312</v>
          </cell>
          <cell r="V3154">
            <v>0</v>
          </cell>
          <cell r="W3154">
            <v>13.982588609658436</v>
          </cell>
          <cell r="X3154">
            <v>13.982588609658436</v>
          </cell>
          <cell r="Y3154">
            <v>0.85143643592980922</v>
          </cell>
          <cell r="Z3154">
            <v>1.3278418411338927E-2</v>
          </cell>
          <cell r="AB3154">
            <v>12.516519149103994</v>
          </cell>
          <cell r="AC3154">
            <v>0.38417446474295336</v>
          </cell>
          <cell r="AD3154">
            <v>13.989810420171851</v>
          </cell>
          <cell r="AF3154">
            <v>0.71463640807954498</v>
          </cell>
          <cell r="AG3154">
            <v>0</v>
          </cell>
          <cell r="AJ3154">
            <v>100</v>
          </cell>
          <cell r="AK3154">
            <v>1.8965155226715988</v>
          </cell>
          <cell r="AL3154">
            <v>0.13717942308653699</v>
          </cell>
          <cell r="AM3154">
            <v>0.10348447732840116</v>
          </cell>
          <cell r="AN3154">
            <v>3.3694945758135836E-2</v>
          </cell>
          <cell r="AO3154">
            <v>0</v>
          </cell>
          <cell r="AP3154">
            <v>0.44553317002449622</v>
          </cell>
          <cell r="AQ3154">
            <v>0.44553317002449622</v>
          </cell>
          <cell r="AR3154">
            <v>2.439634054891766E-2</v>
          </cell>
          <cell r="AS3154">
            <v>3.9994000899865013E-4</v>
          </cell>
          <cell r="AT3154">
            <v>0.71069339599060122</v>
          </cell>
          <cell r="AU3154">
            <v>1.2398140278958154E-2</v>
          </cell>
          <cell r="AV3154">
            <v>0.57111433285007229</v>
          </cell>
          <cell r="AW3154">
            <v>5.2792081187821811E-2</v>
          </cell>
          <cell r="AX3154">
            <v>0</v>
          </cell>
          <cell r="AY3154">
            <v>33.063209076175042</v>
          </cell>
          <cell r="AZ3154">
            <v>41.143783283167402</v>
          </cell>
          <cell r="BA3154">
            <v>25.793007640657564</v>
          </cell>
          <cell r="BB3154">
            <v>33.765641064188642</v>
          </cell>
          <cell r="BC3154">
            <v>36.317604731067945</v>
          </cell>
          <cell r="BD3154">
            <v>29.916754204743416</v>
          </cell>
          <cell r="BE3154">
            <v>0.61466620546523698</v>
          </cell>
          <cell r="BG3154">
            <v>-9.9700000000000006</v>
          </cell>
          <cell r="BH3154" t="str">
            <v>QFM+-0.5log</v>
          </cell>
          <cell r="BO3154">
            <v>0</v>
          </cell>
          <cell r="BP3154">
            <v>45.305532509905198</v>
          </cell>
          <cell r="BQ3154">
            <v>4.0789903168890884</v>
          </cell>
          <cell r="BR3154">
            <v>9.560734383682858</v>
          </cell>
          <cell r="BS3154">
            <v>19.295979039091893</v>
          </cell>
          <cell r="BT3154">
            <v>0.3303062071173305</v>
          </cell>
          <cell r="BU3154">
            <v>4.418485738737834</v>
          </cell>
          <cell r="BV3154">
            <v>8.1878530647291594</v>
          </cell>
          <cell r="BW3154">
            <v>2.2263162507461125</v>
          </cell>
          <cell r="BX3154">
            <v>0.22997980408155183</v>
          </cell>
          <cell r="BY3154">
            <v>0.40128399437411194</v>
          </cell>
          <cell r="CA3154">
            <v>0</v>
          </cell>
          <cell r="CD3154">
            <v>1.9235357826092667</v>
          </cell>
          <cell r="CE3154">
            <v>0</v>
          </cell>
          <cell r="CF3154">
            <v>0</v>
          </cell>
          <cell r="CG3154">
            <v>1.9998065974610706</v>
          </cell>
          <cell r="CH3154">
            <v>0</v>
          </cell>
          <cell r="CI3154">
            <v>2.0411963105745183</v>
          </cell>
          <cell r="CJ3154">
            <v>0</v>
          </cell>
          <cell r="CR3154">
            <v>100</v>
          </cell>
          <cell r="CT3154">
            <v>45.305532509905198</v>
          </cell>
          <cell r="CU3154">
            <v>4.0789903168890884</v>
          </cell>
          <cell r="CV3154">
            <v>9.560734383682858</v>
          </cell>
          <cell r="CW3154">
            <v>19.295979039091893</v>
          </cell>
          <cell r="CX3154">
            <v>0.3303062071173305</v>
          </cell>
          <cell r="CY3154">
            <v>4.418485738737834</v>
          </cell>
          <cell r="CZ3154">
            <v>8.1878530647291594</v>
          </cell>
          <cell r="DA3154">
            <v>2.2263162507461125</v>
          </cell>
          <cell r="DB3154">
            <v>0.22997980408155183</v>
          </cell>
          <cell r="DC3154">
            <v>0.401283994374112</v>
          </cell>
          <cell r="DD3154">
            <v>0</v>
          </cell>
          <cell r="DE3154">
            <v>0.18632028089744643</v>
          </cell>
          <cell r="DF3154">
            <v>1.221096042367422</v>
          </cell>
          <cell r="DH3154">
            <v>0.32099501040790884</v>
          </cell>
          <cell r="DQ3154">
            <v>2.8112751231627365E-2</v>
          </cell>
          <cell r="EA3154">
            <v>0.20873705740472848</v>
          </cell>
          <cell r="EF3154">
            <v>0.25252155492268791</v>
          </cell>
          <cell r="ES3154">
            <v>2.036137910759054</v>
          </cell>
        </row>
        <row r="3155">
          <cell r="D3155" t="str">
            <v>g3</v>
          </cell>
          <cell r="E3155" t="str">
            <v>Gallahan &amp; Nielsen 1992</v>
          </cell>
          <cell r="F3155">
            <v>18</v>
          </cell>
          <cell r="G3155">
            <v>43152</v>
          </cell>
          <cell r="H3155" t="str">
            <v>Galap feBas</v>
          </cell>
          <cell r="J3155">
            <v>1080</v>
          </cell>
          <cell r="K3155">
            <v>1353</v>
          </cell>
          <cell r="L3155">
            <v>7.390983000739098</v>
          </cell>
          <cell r="M3155">
            <v>1E-4</v>
          </cell>
          <cell r="O3155">
            <v>0.17790889544477206</v>
          </cell>
          <cell r="P3155">
            <v>0.59869431643625204</v>
          </cell>
          <cell r="Q3155">
            <v>5.6002800140007011E-2</v>
          </cell>
          <cell r="R3155">
            <v>37.358672119316815</v>
          </cell>
          <cell r="T3155">
            <v>47.549814307092191</v>
          </cell>
          <cell r="U3155">
            <v>4.5601602285365663</v>
          </cell>
          <cell r="V3155">
            <v>0</v>
          </cell>
          <cell r="W3155">
            <v>13.043715053373031</v>
          </cell>
          <cell r="X3155">
            <v>13.043715053373031</v>
          </cell>
          <cell r="Y3155">
            <v>1.526854679360518</v>
          </cell>
          <cell r="Z3155">
            <v>6.6023565922285227E-2</v>
          </cell>
          <cell r="AB3155">
            <v>10.920056328064769</v>
          </cell>
          <cell r="AC3155">
            <v>0.34507019987568366</v>
          </cell>
          <cell r="AD3155">
            <v>15.129957239730258</v>
          </cell>
          <cell r="AF3155">
            <v>0.7537405246932134</v>
          </cell>
          <cell r="AG3155">
            <v>0</v>
          </cell>
          <cell r="AJ3155">
            <v>100</v>
          </cell>
          <cell r="AK3155">
            <v>1.8220911045552279</v>
          </cell>
          <cell r="AL3155">
            <v>0.20601030051502581</v>
          </cell>
          <cell r="AM3155">
            <v>0.17790889544477206</v>
          </cell>
          <cell r="AN3155">
            <v>2.8101405070253743E-2</v>
          </cell>
          <cell r="AO3155">
            <v>0</v>
          </cell>
          <cell r="AP3155">
            <v>0.4180209010450523</v>
          </cell>
          <cell r="AQ3155">
            <v>0.4180209010450523</v>
          </cell>
          <cell r="AR3155">
            <v>4.4002200110005517E-2</v>
          </cell>
          <cell r="AS3155">
            <v>2.000100005000251E-3</v>
          </cell>
          <cell r="AT3155">
            <v>0.62363118155907804</v>
          </cell>
          <cell r="AU3155">
            <v>1.1200560028001403E-2</v>
          </cell>
          <cell r="AV3155">
            <v>0.62123106155307772</v>
          </cell>
          <cell r="AW3155">
            <v>5.6002800140007011E-2</v>
          </cell>
          <cell r="AX3155">
            <v>0</v>
          </cell>
          <cell r="AY3155">
            <v>37.358672119316815</v>
          </cell>
          <cell r="AZ3155">
            <v>37.50300697618475</v>
          </cell>
          <cell r="BA3155">
            <v>25.138320904498439</v>
          </cell>
          <cell r="BB3155">
            <v>37.995194054274329</v>
          </cell>
          <cell r="BC3155">
            <v>32.967521957927971</v>
          </cell>
          <cell r="BD3155">
            <v>29.0372839877977</v>
          </cell>
          <cell r="BE3155">
            <v>0.59869431643625204</v>
          </cell>
          <cell r="BG3155">
            <v>-10.039999999999999</v>
          </cell>
          <cell r="BH3155" t="str">
            <v>QFM+-0.5log</v>
          </cell>
          <cell r="BO3155">
            <v>0</v>
          </cell>
          <cell r="BP3155">
            <v>45.349589357516045</v>
          </cell>
          <cell r="BQ3155">
            <v>4.4637208677239659</v>
          </cell>
          <cell r="BR3155">
            <v>9.5001665324164595</v>
          </cell>
          <cell r="BS3155">
            <v>19.843002039701823</v>
          </cell>
          <cell r="BT3155">
            <v>0.30667297355566447</v>
          </cell>
          <cell r="BU3155">
            <v>4.1564559769544811</v>
          </cell>
          <cell r="BV3155">
            <v>7.9816511383365283</v>
          </cell>
          <cell r="BW3155">
            <v>2.2517905857352867</v>
          </cell>
          <cell r="BX3155">
            <v>0.22994986143625382</v>
          </cell>
          <cell r="BY3155">
            <v>0.42483361602008107</v>
          </cell>
          <cell r="CA3155">
            <v>0</v>
          </cell>
          <cell r="CD3155">
            <v>1.9368296073039801</v>
          </cell>
          <cell r="CE3155">
            <v>0</v>
          </cell>
          <cell r="CF3155">
            <v>0</v>
          </cell>
          <cell r="CG3155">
            <v>1.3424183602796798</v>
          </cell>
          <cell r="CH3155">
            <v>0</v>
          </cell>
          <cell r="CI3155">
            <v>2.2129190830197425</v>
          </cell>
          <cell r="CJ3155">
            <v>0</v>
          </cell>
          <cell r="CR3155">
            <v>100</v>
          </cell>
          <cell r="CT3155">
            <v>45.349589357516045</v>
          </cell>
          <cell r="CU3155">
            <v>4.4637208677239659</v>
          </cell>
          <cell r="CV3155">
            <v>9.5001665324164595</v>
          </cell>
          <cell r="CW3155">
            <v>19.843002039701823</v>
          </cell>
          <cell r="CX3155">
            <v>0.30667297355566447</v>
          </cell>
          <cell r="CY3155">
            <v>4.1564559769544811</v>
          </cell>
          <cell r="CZ3155">
            <v>7.9816511383365283</v>
          </cell>
          <cell r="DA3155">
            <v>2.2517905857352867</v>
          </cell>
          <cell r="DB3155">
            <v>0.22994986143625382</v>
          </cell>
          <cell r="DC3155">
            <v>0.42483361602008107</v>
          </cell>
          <cell r="DD3155">
            <v>0</v>
          </cell>
          <cell r="DE3155">
            <v>0.17318957678418331</v>
          </cell>
          <cell r="DF3155">
            <v>1.2379499749516925</v>
          </cell>
          <cell r="DH3155">
            <v>0.33472940577513399</v>
          </cell>
          <cell r="DQ3155">
            <v>5.1145716896410336E-2</v>
          </cell>
          <cell r="EA3155">
            <v>0.34205872737267629</v>
          </cell>
          <cell r="EF3155">
            <v>0.35071348728967089</v>
          </cell>
          <cell r="ES3155">
            <v>2.5011050573488118</v>
          </cell>
        </row>
        <row r="3156">
          <cell r="D3156" t="str">
            <v>g3</v>
          </cell>
          <cell r="E3156" t="str">
            <v>Gallahan &amp; Nielsen 1992</v>
          </cell>
          <cell r="F3156">
            <v>57</v>
          </cell>
          <cell r="G3156">
            <v>43152</v>
          </cell>
          <cell r="H3156" t="str">
            <v>Galap feBas</v>
          </cell>
          <cell r="J3156">
            <v>1090</v>
          </cell>
          <cell r="K3156">
            <v>1363</v>
          </cell>
          <cell r="L3156">
            <v>7.3367571533382243</v>
          </cell>
          <cell r="M3156">
            <v>1E-4</v>
          </cell>
          <cell r="O3156">
            <v>0.17892360894314674</v>
          </cell>
          <cell r="P3156">
            <v>0.61993659739344853</v>
          </cell>
          <cell r="Q3156">
            <v>5.4796280600656458E-2</v>
          </cell>
          <cell r="R3156">
            <v>33.961386368922994</v>
          </cell>
          <cell r="T3156">
            <v>47.822590558812848</v>
          </cell>
          <cell r="U3156">
            <v>4.1874124064209886</v>
          </cell>
          <cell r="V3156">
            <v>0</v>
          </cell>
          <cell r="W3156">
            <v>13.551315639656803</v>
          </cell>
          <cell r="X3156">
            <v>13.551315639656803</v>
          </cell>
          <cell r="Y3156">
            <v>1.1871318279926091</v>
          </cell>
          <cell r="Z3156">
            <v>1.3286297614034928E-2</v>
          </cell>
          <cell r="AB3156">
            <v>12.404133598793363</v>
          </cell>
          <cell r="AC3156">
            <v>0.3720023494565074</v>
          </cell>
          <cell r="AD3156">
            <v>14.311794928099129</v>
          </cell>
          <cell r="AF3156">
            <v>0.74214608553937933</v>
          </cell>
          <cell r="AG3156">
            <v>8.0581281411263011E-3</v>
          </cell>
          <cell r="AJ3156">
            <v>100</v>
          </cell>
          <cell r="AK3156">
            <v>1.8210763910568533</v>
          </cell>
          <cell r="AL3156">
            <v>0.18798724001685069</v>
          </cell>
          <cell r="AM3156">
            <v>0.17892360894314674</v>
          </cell>
          <cell r="AN3156">
            <v>9.0636310737039483E-3</v>
          </cell>
          <cell r="AO3156">
            <v>0</v>
          </cell>
          <cell r="AP3156">
            <v>0.43157070633655709</v>
          </cell>
          <cell r="AQ3156">
            <v>0.43157070633655709</v>
          </cell>
          <cell r="AR3156">
            <v>3.3997692343472996E-2</v>
          </cell>
          <cell r="AS3156">
            <v>3.9997285109968228E-4</v>
          </cell>
          <cell r="AT3156">
            <v>0.70395221793544094</v>
          </cell>
          <cell r="AU3156">
            <v>1.1999185532990467E-2</v>
          </cell>
          <cell r="AV3156">
            <v>0.58396036260553597</v>
          </cell>
          <cell r="AW3156">
            <v>5.4796280600656458E-2</v>
          </cell>
          <cell r="AX3156">
            <v>3.9148085850733227E-4</v>
          </cell>
          <cell r="AY3156">
            <v>33.961386368922994</v>
          </cell>
          <cell r="AZ3156">
            <v>40.939753431030482</v>
          </cell>
          <cell r="BA3156">
            <v>25.098860200046516</v>
          </cell>
          <cell r="BB3156">
            <v>34.706488363063706</v>
          </cell>
          <cell r="BC3156">
            <v>36.162085051913785</v>
          </cell>
          <cell r="BD3156">
            <v>29.131426585022503</v>
          </cell>
          <cell r="BE3156">
            <v>0.61993659739344853</v>
          </cell>
          <cell r="BG3156">
            <v>-9.9700000000000006</v>
          </cell>
          <cell r="BH3156" t="str">
            <v>QFM+-0.5log</v>
          </cell>
          <cell r="BO3156">
            <v>0</v>
          </cell>
          <cell r="BP3156">
            <v>45.811098180530905</v>
          </cell>
          <cell r="BQ3156">
            <v>3.9385031830760777</v>
          </cell>
          <cell r="BR3156">
            <v>9.990421389199053</v>
          </cell>
          <cell r="BS3156">
            <v>18.881064757675873</v>
          </cell>
          <cell r="BT3156">
            <v>0.34259568795517581</v>
          </cell>
          <cell r="BU3156">
            <v>4.2704176312144853</v>
          </cell>
          <cell r="BV3156">
            <v>8.0689023166613314</v>
          </cell>
          <cell r="BW3156">
            <v>2.22952346376294</v>
          </cell>
          <cell r="BX3156">
            <v>0.22263407407292937</v>
          </cell>
          <cell r="BY3156">
            <v>0.40186208082062191</v>
          </cell>
          <cell r="CA3156">
            <v>0</v>
          </cell>
          <cell r="CD3156">
            <v>1.9534378944223492</v>
          </cell>
          <cell r="CE3156">
            <v>0</v>
          </cell>
          <cell r="CF3156">
            <v>0</v>
          </cell>
          <cell r="CG3156">
            <v>1.9143059883246958</v>
          </cell>
          <cell r="CH3156">
            <v>0</v>
          </cell>
          <cell r="CI3156">
            <v>1.975233352283569</v>
          </cell>
          <cell r="CJ3156">
            <v>0</v>
          </cell>
          <cell r="CR3156">
            <v>100</v>
          </cell>
          <cell r="CT3156">
            <v>45.811098180530905</v>
          </cell>
          <cell r="CU3156">
            <v>3.9385031830760777</v>
          </cell>
          <cell r="CV3156">
            <v>9.990421389199053</v>
          </cell>
          <cell r="CW3156">
            <v>18.881064757675873</v>
          </cell>
          <cell r="CX3156">
            <v>0.34259568795517581</v>
          </cell>
          <cell r="CY3156">
            <v>4.2704176312144853</v>
          </cell>
          <cell r="CZ3156">
            <v>8.0689023166613314</v>
          </cell>
          <cell r="DA3156">
            <v>2.22952346376294</v>
          </cell>
          <cell r="DB3156">
            <v>0.22263407407292937</v>
          </cell>
          <cell r="DC3156">
            <v>0.40186208082062191</v>
          </cell>
          <cell r="DD3156">
            <v>0</v>
          </cell>
          <cell r="DE3156">
            <v>0.18445547284970917</v>
          </cell>
          <cell r="DF3156">
            <v>1.1600249246411036</v>
          </cell>
          <cell r="DH3156">
            <v>0.33287206777667266</v>
          </cell>
          <cell r="DQ3156">
            <v>3.6445846836861973E-2</v>
          </cell>
          <cell r="EA3156">
            <v>0.3014170035697234</v>
          </cell>
          <cell r="EF3156">
            <v>0.32169725082250189</v>
          </cell>
          <cell r="ES3156">
            <v>2.3861011166310195</v>
          </cell>
        </row>
        <row r="3157">
          <cell r="D3157" t="str">
            <v>g3</v>
          </cell>
          <cell r="E3157" t="str">
            <v>Gallahan &amp; Nielsen 1992</v>
          </cell>
          <cell r="F3157">
            <v>20</v>
          </cell>
          <cell r="G3157">
            <v>43152</v>
          </cell>
          <cell r="H3157" t="str">
            <v>Galap feBas</v>
          </cell>
          <cell r="J3157">
            <v>1071</v>
          </cell>
          <cell r="K3157">
            <v>1344</v>
          </cell>
          <cell r="L3157">
            <v>7.4404761904761907</v>
          </cell>
          <cell r="M3157">
            <v>1E-4</v>
          </cell>
          <cell r="O3157">
            <v>0.2641351836973711</v>
          </cell>
          <cell r="P3157">
            <v>0.59958677685950401</v>
          </cell>
          <cell r="Q3157">
            <v>6.7994704786047674E-2</v>
          </cell>
          <cell r="R3157">
            <v>40.039643211100099</v>
          </cell>
          <cell r="T3157">
            <v>45.27352091231878</v>
          </cell>
          <cell r="U3157">
            <v>6.4151228481898652</v>
          </cell>
          <cell r="V3157">
            <v>0</v>
          </cell>
          <cell r="W3157">
            <v>12.086564856041786</v>
          </cell>
          <cell r="X3157">
            <v>12.086564856041786</v>
          </cell>
          <cell r="Y3157">
            <v>1.9141598519402514</v>
          </cell>
          <cell r="Z3157">
            <v>3.9586246489083772E-2</v>
          </cell>
          <cell r="AB3157">
            <v>10.156411139745794</v>
          </cell>
          <cell r="AC3157">
            <v>0.270935680263927</v>
          </cell>
          <cell r="AD3157">
            <v>15.732643390002341</v>
          </cell>
          <cell r="AF3157">
            <v>0.91461190211964749</v>
          </cell>
          <cell r="AG3157">
            <v>8.0030082144751224E-3</v>
          </cell>
          <cell r="AJ3157">
            <v>100</v>
          </cell>
          <cell r="AK3157">
            <v>1.7358648163026289</v>
          </cell>
          <cell r="AL3157">
            <v>0.28997741746990918</v>
          </cell>
          <cell r="AM3157">
            <v>0.2641351836973711</v>
          </cell>
          <cell r="AN3157">
            <v>2.5842233772538081E-2</v>
          </cell>
          <cell r="AO3157">
            <v>0</v>
          </cell>
          <cell r="AP3157">
            <v>0.38756981728047174</v>
          </cell>
          <cell r="AQ3157">
            <v>0.38756981728047174</v>
          </cell>
          <cell r="AR3157">
            <v>5.5195701532203406E-2</v>
          </cell>
          <cell r="AS3157">
            <v>1.1999065550478999E-3</v>
          </cell>
          <cell r="AT3157">
            <v>0.58035480379150095</v>
          </cell>
          <cell r="AU3157">
            <v>8.7993147370179353E-3</v>
          </cell>
          <cell r="AV3157">
            <v>0.64634966431913543</v>
          </cell>
          <cell r="AW3157">
            <v>6.7994704786047674E-2</v>
          </cell>
          <cell r="AX3157">
            <v>3.9147694400359657E-4</v>
          </cell>
          <cell r="AY3157">
            <v>40.039643211100099</v>
          </cell>
          <cell r="AZ3157">
            <v>35.951437066402377</v>
          </cell>
          <cell r="BA3157">
            <v>24.008919722497524</v>
          </cell>
          <cell r="BB3157">
            <v>40.698178002043853</v>
          </cell>
          <cell r="BC3157">
            <v>31.585226867354255</v>
          </cell>
          <cell r="BD3157">
            <v>27.716595130601888</v>
          </cell>
          <cell r="BE3157">
            <v>0.59958677685950401</v>
          </cell>
          <cell r="BG3157">
            <v>-10.23</v>
          </cell>
          <cell r="BH3157" t="str">
            <v>QFM+-0.5log</v>
          </cell>
          <cell r="BO3157">
            <v>0</v>
          </cell>
          <cell r="BP3157">
            <v>47.184807332115177</v>
          </cell>
          <cell r="BQ3157">
            <v>3.4624606950739265</v>
          </cell>
          <cell r="BR3157">
            <v>11.549015124334751</v>
          </cell>
          <cell r="BS3157">
            <v>17.112811641219416</v>
          </cell>
          <cell r="BT3157">
            <v>0.25022393281715666</v>
          </cell>
          <cell r="BU3157">
            <v>3.7112434896095232</v>
          </cell>
          <cell r="BV3157">
            <v>8.0724840150596258</v>
          </cell>
          <cell r="BW3157">
            <v>2.5558505120697723</v>
          </cell>
          <cell r="BX3157">
            <v>0.24003854524212187</v>
          </cell>
          <cell r="BY3157">
            <v>0.45300955737545634</v>
          </cell>
          <cell r="CA3157">
            <v>0</v>
          </cell>
          <cell r="CD3157">
            <v>1.8471260834666141</v>
          </cell>
          <cell r="CE3157">
            <v>0</v>
          </cell>
          <cell r="CF3157">
            <v>0</v>
          </cell>
          <cell r="CG3157">
            <v>1.7771694016814608</v>
          </cell>
          <cell r="CH3157">
            <v>0</v>
          </cell>
          <cell r="CI3157">
            <v>1.7837596699349907</v>
          </cell>
          <cell r="CJ3157">
            <v>0</v>
          </cell>
          <cell r="CR3157">
            <v>100</v>
          </cell>
          <cell r="CT3157">
            <v>47.184807332115177</v>
          </cell>
          <cell r="CU3157">
            <v>3.4624606950739265</v>
          </cell>
          <cell r="CV3157">
            <v>11.549015124334751</v>
          </cell>
          <cell r="CW3157">
            <v>17.112811641219416</v>
          </cell>
          <cell r="CX3157">
            <v>0.25022393281715666</v>
          </cell>
          <cell r="CY3157">
            <v>3.7112434896095232</v>
          </cell>
          <cell r="CZ3157">
            <v>8.0724840150596258</v>
          </cell>
          <cell r="DA3157">
            <v>2.5558505120697723</v>
          </cell>
          <cell r="DB3157">
            <v>0.24003854524212187</v>
          </cell>
          <cell r="DC3157">
            <v>0.45300955737545634</v>
          </cell>
          <cell r="DD3157">
            <v>0</v>
          </cell>
          <cell r="DE3157">
            <v>0.17821905802175961</v>
          </cell>
          <cell r="DF3157">
            <v>0.9782813965526781</v>
          </cell>
          <cell r="DH3157">
            <v>0.3578503115892247</v>
          </cell>
          <cell r="DQ3157">
            <v>7.5028502366232278E-2</v>
          </cell>
          <cell r="EA3157">
            <v>0.55283222555090472</v>
          </cell>
          <cell r="EF3157">
            <v>0.48423803636603541</v>
          </cell>
          <cell r="ES3157">
            <v>3.4697948069514863</v>
          </cell>
        </row>
        <row r="3158">
          <cell r="D3158" t="str">
            <v>g3</v>
          </cell>
          <cell r="E3158" t="str">
            <v>Gallahan &amp; Nielsen 1992</v>
          </cell>
          <cell r="F3158">
            <v>19</v>
          </cell>
          <cell r="G3158">
            <v>43152</v>
          </cell>
          <cell r="H3158" t="str">
            <v>Galap feBas</v>
          </cell>
          <cell r="J3158">
            <v>1071</v>
          </cell>
          <cell r="K3158">
            <v>1344</v>
          </cell>
          <cell r="L3158">
            <v>7.4404761904761907</v>
          </cell>
          <cell r="M3158">
            <v>1E-4</v>
          </cell>
          <cell r="O3158">
            <v>0.28356202699855926</v>
          </cell>
          <cell r="P3158">
            <v>0.60873324686554253</v>
          </cell>
          <cell r="Q3158">
            <v>6.8001504406955265E-2</v>
          </cell>
          <cell r="R3158">
            <v>42.804154302670625</v>
          </cell>
          <cell r="T3158">
            <v>44.790040054300135</v>
          </cell>
          <cell r="U3158">
            <v>6.7732452486471644</v>
          </cell>
          <cell r="V3158">
            <v>0</v>
          </cell>
          <cell r="W3158">
            <v>11.29525614476144</v>
          </cell>
          <cell r="X3158">
            <v>11.29525614476144</v>
          </cell>
          <cell r="Y3158">
            <v>2.1512912448017176</v>
          </cell>
          <cell r="Z3158">
            <v>2.6407145628386863E-2</v>
          </cell>
          <cell r="AB3158">
            <v>9.8615211506714502</v>
          </cell>
          <cell r="AC3158">
            <v>0.27110317089403241</v>
          </cell>
          <cell r="AD3158">
            <v>16.862649191947952</v>
          </cell>
          <cell r="AF3158">
            <v>0.91517730909608819</v>
          </cell>
          <cell r="AG3158">
            <v>8.0079556207645983E-3</v>
          </cell>
          <cell r="AJ3158">
            <v>100</v>
          </cell>
          <cell r="AK3158">
            <v>1.7164379730014407</v>
          </cell>
          <cell r="AL3158">
            <v>0.30600676983129865</v>
          </cell>
          <cell r="AM3158">
            <v>0.28356202699855926</v>
          </cell>
          <cell r="AN3158">
            <v>2.2444742832739395E-2</v>
          </cell>
          <cell r="AO3158">
            <v>0</v>
          </cell>
          <cell r="AP3158">
            <v>0.36200800875467359</v>
          </cell>
          <cell r="AQ3158">
            <v>0.36200800875467359</v>
          </cell>
          <cell r="AR3158">
            <v>6.2001371665165089E-2</v>
          </cell>
          <cell r="AS3158">
            <v>8.0001769890535599E-4</v>
          </cell>
          <cell r="AT3158">
            <v>0.56321246002937053</v>
          </cell>
          <cell r="AU3158">
            <v>8.8001946879589163E-3</v>
          </cell>
          <cell r="AV3158">
            <v>0.69241531840258563</v>
          </cell>
          <cell r="AW3158">
            <v>6.8001504406955265E-2</v>
          </cell>
          <cell r="AX3158">
            <v>3.9151609256408607E-4</v>
          </cell>
          <cell r="AY3158">
            <v>42.804154302670625</v>
          </cell>
          <cell r="AZ3158">
            <v>34.817012858555884</v>
          </cell>
          <cell r="BA3158">
            <v>22.378832838773494</v>
          </cell>
          <cell r="BB3158">
            <v>43.537977139832194</v>
          </cell>
          <cell r="BC3158">
            <v>30.609540604484025</v>
          </cell>
          <cell r="BD3158">
            <v>25.852482255683785</v>
          </cell>
          <cell r="BE3158">
            <v>0.60873324686554253</v>
          </cell>
          <cell r="BG3158">
            <v>-10.23</v>
          </cell>
          <cell r="BH3158" t="str">
            <v>QFM+-0.5log</v>
          </cell>
          <cell r="BO3158">
            <v>0</v>
          </cell>
          <cell r="BP3158">
            <v>47.514726872059867</v>
          </cell>
          <cell r="BQ3158">
            <v>3.446372558258505</v>
          </cell>
          <cell r="BR3158">
            <v>12.005970832369636</v>
          </cell>
          <cell r="BS3158">
            <v>16.742658981634175</v>
          </cell>
          <cell r="BT3158">
            <v>0.32272337837517479</v>
          </cell>
          <cell r="BU3158">
            <v>3.6209556988035767</v>
          </cell>
          <cell r="BV3158">
            <v>7.9087699300489671</v>
          </cell>
          <cell r="BW3158">
            <v>2.6891702497159291</v>
          </cell>
          <cell r="BX3158">
            <v>0.24855721986188528</v>
          </cell>
          <cell r="BY3158">
            <v>0.46638598055056596</v>
          </cell>
          <cell r="CA3158">
            <v>0</v>
          </cell>
          <cell r="CD3158">
            <v>1.7815358952463414</v>
          </cell>
          <cell r="CE3158">
            <v>0</v>
          </cell>
          <cell r="CF3158">
            <v>0</v>
          </cell>
          <cell r="CG3158">
            <v>1.695212134539211</v>
          </cell>
          <cell r="CH3158">
            <v>0</v>
          </cell>
          <cell r="CI3158">
            <v>1.5569602685361519</v>
          </cell>
          <cell r="CJ3158">
            <v>0</v>
          </cell>
          <cell r="CR3158">
            <v>100</v>
          </cell>
          <cell r="CT3158">
            <v>47.514726872059867</v>
          </cell>
          <cell r="CU3158">
            <v>3.446372558258505</v>
          </cell>
          <cell r="CV3158">
            <v>12.005970832369634</v>
          </cell>
          <cell r="CW3158">
            <v>16.742658981634175</v>
          </cell>
          <cell r="CX3158">
            <v>0.32272337837517479</v>
          </cell>
          <cell r="CY3158">
            <v>3.6209556988035767</v>
          </cell>
          <cell r="CZ3158">
            <v>7.9087699300489671</v>
          </cell>
          <cell r="DA3158">
            <v>2.6891702497159291</v>
          </cell>
          <cell r="DB3158">
            <v>0.24855721986188528</v>
          </cell>
          <cell r="DC3158">
            <v>0.46638598055056596</v>
          </cell>
          <cell r="DD3158">
            <v>0</v>
          </cell>
          <cell r="DE3158">
            <v>0.17781497811790936</v>
          </cell>
          <cell r="DF3158">
            <v>0.94148786206848822</v>
          </cell>
          <cell r="DH3158">
            <v>0.34031958712646143</v>
          </cell>
          <cell r="DQ3158">
            <v>7.4661792861379486E-2</v>
          </cell>
          <cell r="EA3158">
            <v>0.62421900373092332</v>
          </cell>
          <cell r="EF3158">
            <v>0.57970263598358718</v>
          </cell>
          <cell r="ES3158">
            <v>3.8084271619057586</v>
          </cell>
        </row>
        <row r="3159">
          <cell r="D3159" t="str">
            <v>g3</v>
          </cell>
          <cell r="E3159" t="str">
            <v>Gallahan &amp; Nielsen 1992</v>
          </cell>
          <cell r="F3159">
            <v>17</v>
          </cell>
          <cell r="G3159">
            <v>43152</v>
          </cell>
          <cell r="H3159" t="str">
            <v>Galap feBas</v>
          </cell>
          <cell r="J3159">
            <v>1100</v>
          </cell>
          <cell r="K3159">
            <v>1373</v>
          </cell>
          <cell r="L3159">
            <v>7.2833211944646763</v>
          </cell>
          <cell r="M3159">
            <v>1E-4</v>
          </cell>
          <cell r="O3159">
            <v>0.12068189771534277</v>
          </cell>
          <cell r="P3159">
            <v>0.64096728307254625</v>
          </cell>
          <cell r="Q3159">
            <v>1.8397240413937907E-2</v>
          </cell>
          <cell r="R3159">
            <v>25.117170856412439</v>
          </cell>
          <cell r="T3159">
            <v>49.978200164225441</v>
          </cell>
          <cell r="U3159">
            <v>3.2026977131718626</v>
          </cell>
          <cell r="V3159">
            <v>0.61738089650889016</v>
          </cell>
          <cell r="W3159">
            <v>15.362668870404741</v>
          </cell>
          <cell r="X3159">
            <v>16.049410690770582</v>
          </cell>
          <cell r="Y3159">
            <v>0.97581801846917948</v>
          </cell>
          <cell r="Z3159">
            <v>5.3815042414498075E-2</v>
          </cell>
          <cell r="AB3159">
            <v>16.078838690217481</v>
          </cell>
          <cell r="AC3159">
            <v>0.45202936429365137</v>
          </cell>
          <cell r="AD3159">
            <v>11.702934466436508</v>
          </cell>
          <cell r="AF3159">
            <v>0.25232854576869701</v>
          </cell>
          <cell r="AG3159">
            <v>0</v>
          </cell>
          <cell r="AJ3159">
            <v>99.930639076143038</v>
          </cell>
          <cell r="AK3159">
            <v>1.8793181022846572</v>
          </cell>
          <cell r="AL3159">
            <v>0.14197870319452077</v>
          </cell>
          <cell r="AM3159">
            <v>0.12068189771534277</v>
          </cell>
          <cell r="AN3159">
            <v>2.1296805479178005E-2</v>
          </cell>
          <cell r="AO3159">
            <v>2.1596760485929067E-2</v>
          </cell>
          <cell r="AP3159">
            <v>0.48312753087036742</v>
          </cell>
          <cell r="AQ3159">
            <v>0.50472429135629648</v>
          </cell>
          <cell r="AR3159">
            <v>2.759586062090686E-2</v>
          </cell>
          <cell r="AS3159">
            <v>1.5997600359946005E-3</v>
          </cell>
          <cell r="AT3159">
            <v>0.90106484027395883</v>
          </cell>
          <cell r="AU3159">
            <v>1.4397840323951406E-2</v>
          </cell>
          <cell r="AV3159">
            <v>0.47152927060940847</v>
          </cell>
          <cell r="AW3159">
            <v>1.8397240413937907E-2</v>
          </cell>
          <cell r="AX3159">
            <v>0</v>
          </cell>
          <cell r="AY3159">
            <v>25.117170856412439</v>
          </cell>
          <cell r="AZ3159">
            <v>47.997443544951004</v>
          </cell>
          <cell r="BA3159">
            <v>25.73498082658703</v>
          </cell>
          <cell r="BB3159">
            <v>26.209692419612207</v>
          </cell>
          <cell r="BC3159">
            <v>43.290468783153401</v>
          </cell>
          <cell r="BD3159">
            <v>30.499838797234396</v>
          </cell>
          <cell r="BE3159">
            <v>0.64096728307254625</v>
          </cell>
          <cell r="BG3159">
            <v>-9.84</v>
          </cell>
          <cell r="BH3159" t="str">
            <v>QFM+-0.5log</v>
          </cell>
          <cell r="BO3159">
            <v>0</v>
          </cell>
          <cell r="BP3159">
            <v>47.820489407347281</v>
          </cell>
          <cell r="BQ3159">
            <v>4.1581474865044825</v>
          </cell>
          <cell r="BR3159">
            <v>10.723362338921012</v>
          </cell>
          <cell r="BS3159">
            <v>18.916725822234781</v>
          </cell>
          <cell r="BT3159">
            <v>0.33892412710123659</v>
          </cell>
          <cell r="BU3159">
            <v>4.4030515299760307</v>
          </cell>
          <cell r="BV3159">
            <v>9.262679410319862</v>
          </cell>
          <cell r="BW3159">
            <v>2.5382248877508773</v>
          </cell>
          <cell r="BX3159">
            <v>0.22811413343350678</v>
          </cell>
          <cell r="BY3159">
            <v>0.47230580013260715</v>
          </cell>
          <cell r="CA3159">
            <v>0</v>
          </cell>
          <cell r="CD3159">
            <v>0.35304607948323274</v>
          </cell>
          <cell r="CE3159">
            <v>0</v>
          </cell>
          <cell r="CF3159">
            <v>0</v>
          </cell>
          <cell r="CG3159">
            <v>0.30249889503537425</v>
          </cell>
          <cell r="CH3159">
            <v>0</v>
          </cell>
          <cell r="CI3159">
            <v>0.48243008175971247</v>
          </cell>
          <cell r="CJ3159">
            <v>0</v>
          </cell>
          <cell r="CR3159">
            <v>100</v>
          </cell>
          <cell r="CT3159">
            <v>47.820489407347289</v>
          </cell>
          <cell r="CU3159">
            <v>4.1581474865044825</v>
          </cell>
          <cell r="CV3159">
            <v>10.723362338921014</v>
          </cell>
          <cell r="CW3159">
            <v>18.916725822234781</v>
          </cell>
          <cell r="CX3159">
            <v>0.33892412710123659</v>
          </cell>
          <cell r="CY3159">
            <v>4.4030515299760307</v>
          </cell>
          <cell r="CZ3159">
            <v>9.262679410319862</v>
          </cell>
          <cell r="DA3159">
            <v>2.5382248877508773</v>
          </cell>
          <cell r="DB3159">
            <v>0.22811413343350678</v>
          </cell>
          <cell r="DC3159">
            <v>0.47230580013260715</v>
          </cell>
          <cell r="DD3159">
            <v>0</v>
          </cell>
          <cell r="DE3159">
            <v>0.18881190259557099</v>
          </cell>
          <cell r="DF3159">
            <v>1.1611159516083795</v>
          </cell>
          <cell r="DH3159">
            <v>9.9411422126699539E-2</v>
          </cell>
          <cell r="DQ3159">
            <v>8.1680045567983195E-2</v>
          </cell>
          <cell r="EA3159">
            <v>0.23467614403679896</v>
          </cell>
          <cell r="EF3159">
            <v>0.29732577096880508</v>
          </cell>
          <cell r="ES3159">
            <v>2.3529829712279264</v>
          </cell>
        </row>
        <row r="3160">
          <cell r="D3160" t="str">
            <v>g3</v>
          </cell>
          <cell r="E3160" t="str">
            <v>Gallahan &amp; Nielsen 1992</v>
          </cell>
          <cell r="F3160">
            <v>110</v>
          </cell>
          <cell r="G3160">
            <v>43152</v>
          </cell>
          <cell r="H3160" t="str">
            <v>Galap feBas</v>
          </cell>
          <cell r="J3160">
            <v>1050</v>
          </cell>
          <cell r="K3160">
            <v>1323</v>
          </cell>
          <cell r="L3160">
            <v>7.5585789871504154</v>
          </cell>
          <cell r="M3160">
            <v>1E-4</v>
          </cell>
          <cell r="O3160">
            <v>0.11289435528223613</v>
          </cell>
          <cell r="P3160">
            <v>0.52035456336178598</v>
          </cell>
          <cell r="Q3160">
            <v>2.2398880055997196E-2</v>
          </cell>
          <cell r="R3160">
            <v>34.789124384500113</v>
          </cell>
          <cell r="T3160">
            <v>48.53248688846837</v>
          </cell>
          <cell r="U3160">
            <v>2.8270406230857734</v>
          </cell>
          <cell r="V3160">
            <v>0</v>
          </cell>
          <cell r="W3160">
            <v>17.970054478372017</v>
          </cell>
          <cell r="X3160">
            <v>17.970054478372017</v>
          </cell>
          <cell r="Y3160">
            <v>2.1747849000830781</v>
          </cell>
          <cell r="Z3160">
            <v>0</v>
          </cell>
          <cell r="AB3160">
            <v>10.940122760887373</v>
          </cell>
          <cell r="AC3160">
            <v>0.41289774069822976</v>
          </cell>
          <cell r="AD3160">
            <v>15.600329652991626</v>
          </cell>
          <cell r="AF3160">
            <v>0.29709546484635524</v>
          </cell>
          <cell r="AG3160">
            <v>0</v>
          </cell>
          <cell r="AJ3160">
            <v>100</v>
          </cell>
          <cell r="AK3160">
            <v>1.8871056447177639</v>
          </cell>
          <cell r="AL3160">
            <v>0.1295935203239838</v>
          </cell>
          <cell r="AM3160">
            <v>0.11289435528223613</v>
          </cell>
          <cell r="AN3160">
            <v>1.6699165041747677E-2</v>
          </cell>
          <cell r="AO3160">
            <v>0</v>
          </cell>
          <cell r="AP3160">
            <v>0.58437078146092691</v>
          </cell>
          <cell r="AQ3160">
            <v>0.58437078146092691</v>
          </cell>
          <cell r="AR3160">
            <v>6.359682015899204E-2</v>
          </cell>
          <cell r="AS3160">
            <v>0</v>
          </cell>
          <cell r="AT3160">
            <v>0.63396830158492068</v>
          </cell>
          <cell r="AU3160">
            <v>1.3599320033998301E-2</v>
          </cell>
          <cell r="AV3160">
            <v>0.64996750162491879</v>
          </cell>
          <cell r="AW3160">
            <v>2.2398880055997196E-2</v>
          </cell>
          <cell r="AX3160">
            <v>0</v>
          </cell>
          <cell r="AY3160">
            <v>34.789124384500113</v>
          </cell>
          <cell r="AZ3160">
            <v>33.93277670734318</v>
          </cell>
          <cell r="BA3160">
            <v>31.278098908156711</v>
          </cell>
          <cell r="BB3160">
            <v>34.913924130043803</v>
          </cell>
          <cell r="BC3160">
            <v>29.43455963452951</v>
          </cell>
          <cell r="BD3160">
            <v>35.651516235426691</v>
          </cell>
          <cell r="BE3160">
            <v>0.52035456336178598</v>
          </cell>
          <cell r="BG3160">
            <v>-10.45</v>
          </cell>
          <cell r="BH3160" t="str">
            <v>QFM+-0.5log</v>
          </cell>
          <cell r="BO3160">
            <v>0</v>
          </cell>
          <cell r="BP3160">
            <v>47.953784641324148</v>
          </cell>
          <cell r="BQ3160">
            <v>3.941796367013735</v>
          </cell>
          <cell r="BR3160">
            <v>8.6547653760078376</v>
          </cell>
          <cell r="BS3160">
            <v>21.432807850564245</v>
          </cell>
          <cell r="BT3160">
            <v>0.3720677880918648</v>
          </cell>
          <cell r="BU3160">
            <v>2.4517452526278989</v>
          </cell>
          <cell r="BV3160">
            <v>8.0334176769592336</v>
          </cell>
          <cell r="BW3160">
            <v>2.3263870841141205</v>
          </cell>
          <cell r="BX3160">
            <v>0.42312614609967858</v>
          </cell>
          <cell r="BY3160">
            <v>0.75613556874132493</v>
          </cell>
          <cell r="CA3160">
            <v>0</v>
          </cell>
          <cell r="CD3160">
            <v>0</v>
          </cell>
          <cell r="CE3160">
            <v>0</v>
          </cell>
          <cell r="CF3160">
            <v>0</v>
          </cell>
          <cell r="CG3160">
            <v>0</v>
          </cell>
          <cell r="CH3160">
            <v>0</v>
          </cell>
          <cell r="CI3160">
            <v>0</v>
          </cell>
          <cell r="CJ3160">
            <v>3.6539662484559261</v>
          </cell>
          <cell r="CR3160">
            <v>100</v>
          </cell>
          <cell r="CT3160">
            <v>47.953784641324148</v>
          </cell>
          <cell r="CU3160">
            <v>3.941796367013735</v>
          </cell>
          <cell r="CV3160">
            <v>8.6547653760078376</v>
          </cell>
          <cell r="CW3160">
            <v>21.432807850564245</v>
          </cell>
          <cell r="CX3160">
            <v>0.3720677880918648</v>
          </cell>
          <cell r="CY3160">
            <v>2.4517452526278989</v>
          </cell>
          <cell r="CZ3160">
            <v>8.0334176769592336</v>
          </cell>
          <cell r="DA3160">
            <v>2.3263870841141205</v>
          </cell>
          <cell r="DB3160">
            <v>0.42312614609967858</v>
          </cell>
          <cell r="DC3160">
            <v>0.75613556874132504</v>
          </cell>
          <cell r="DD3160">
            <v>0</v>
          </cell>
          <cell r="DE3160">
            <v>0.10264982736060596</v>
          </cell>
          <cell r="DF3160">
            <v>1.1624474104421614</v>
          </cell>
          <cell r="DH3160">
            <v>0.12770680635010837</v>
          </cell>
          <cell r="EA3160">
            <v>0.55172431490434226</v>
          </cell>
          <cell r="EG3160">
            <v>0.34077695465669805</v>
          </cell>
        </row>
        <row r="3161">
          <cell r="D3161" t="str">
            <v>g3</v>
          </cell>
          <cell r="E3161" t="str">
            <v>Gallahan &amp; Nielsen 1992</v>
          </cell>
          <cell r="F3161">
            <v>109</v>
          </cell>
          <cell r="G3161">
            <v>43152</v>
          </cell>
          <cell r="H3161" t="str">
            <v>Galap feBas</v>
          </cell>
          <cell r="J3161">
            <v>1050</v>
          </cell>
          <cell r="K3161">
            <v>1323</v>
          </cell>
          <cell r="L3161">
            <v>7.5585789871504154</v>
          </cell>
          <cell r="M3161">
            <v>1E-4</v>
          </cell>
          <cell r="O3161">
            <v>0.10914619508682133</v>
          </cell>
          <cell r="P3161">
            <v>0.51724137931034475</v>
          </cell>
          <cell r="Q3161">
            <v>2.3605665359686324E-2</v>
          </cell>
          <cell r="R3161">
            <v>35.969989281886392</v>
          </cell>
          <cell r="T3161">
            <v>48.586281876327703</v>
          </cell>
          <cell r="U3161">
            <v>2.7294598812917616</v>
          </cell>
          <cell r="V3161">
            <v>0</v>
          </cell>
          <cell r="W3161">
            <v>17.725960490629546</v>
          </cell>
          <cell r="X3161">
            <v>17.725960490629546</v>
          </cell>
          <cell r="Y3161">
            <v>2.1051606536290288</v>
          </cell>
          <cell r="Z3161">
            <v>7.8026068924959349E-2</v>
          </cell>
          <cell r="AB3161">
            <v>10.65778000271672</v>
          </cell>
          <cell r="AC3161">
            <v>0.42479262933338058</v>
          </cell>
          <cell r="AD3161">
            <v>16.099697110540426</v>
          </cell>
          <cell r="AF3161">
            <v>0.31282780384412462</v>
          </cell>
          <cell r="AG3161">
            <v>0</v>
          </cell>
          <cell r="AJ3161">
            <v>100</v>
          </cell>
          <cell r="AK3161">
            <v>1.8908538049131787</v>
          </cell>
          <cell r="AL3161">
            <v>0.1252300552132512</v>
          </cell>
          <cell r="AM3161">
            <v>0.10914619508682133</v>
          </cell>
          <cell r="AN3161">
            <v>1.6083860126429872E-2</v>
          </cell>
          <cell r="AO3161">
            <v>0</v>
          </cell>
          <cell r="AP3161">
            <v>0.57693846523165571</v>
          </cell>
          <cell r="AQ3161">
            <v>0.57693846523165571</v>
          </cell>
          <cell r="AR3161">
            <v>6.1614787549011764E-2</v>
          </cell>
          <cell r="AS3161">
            <v>2.4005761382731856E-3</v>
          </cell>
          <cell r="AT3161">
            <v>0.6181483556053452</v>
          </cell>
          <cell r="AU3161">
            <v>1.4003360806593581E-2</v>
          </cell>
          <cell r="AV3161">
            <v>0.67136112667040093</v>
          </cell>
          <cell r="AW3161">
            <v>2.3605665359686324E-2</v>
          </cell>
          <cell r="AX3161">
            <v>0</v>
          </cell>
          <cell r="AY3161">
            <v>35.969989281886392</v>
          </cell>
          <cell r="AZ3161">
            <v>33.118971061093241</v>
          </cell>
          <cell r="BA3161">
            <v>30.911039657020368</v>
          </cell>
          <cell r="BB3161">
            <v>36.077092902318512</v>
          </cell>
          <cell r="BC3161">
            <v>28.711179856670853</v>
          </cell>
          <cell r="BD3161">
            <v>35.211727241010628</v>
          </cell>
          <cell r="BE3161">
            <v>0.51724137931034475</v>
          </cell>
          <cell r="BG3161">
            <v>-10.45</v>
          </cell>
          <cell r="BH3161" t="str">
            <v>QFM+-0.5log</v>
          </cell>
          <cell r="BO3161">
            <v>0</v>
          </cell>
          <cell r="BP3161">
            <v>48.406960560937833</v>
          </cell>
          <cell r="BQ3161">
            <v>3.9319112847923514</v>
          </cell>
          <cell r="BR3161">
            <v>8.7956117284743911</v>
          </cell>
          <cell r="BS3161">
            <v>21.084960382906097</v>
          </cell>
          <cell r="BT3161">
            <v>0.29091550536417338</v>
          </cell>
          <cell r="BU3161">
            <v>2.3876100685865982</v>
          </cell>
          <cell r="BV3161">
            <v>7.9479920446974548</v>
          </cell>
          <cell r="BW3161">
            <v>2.368957028960446</v>
          </cell>
          <cell r="BX3161">
            <v>0.42347193044722303</v>
          </cell>
          <cell r="BY3161">
            <v>0.65197223998897291</v>
          </cell>
          <cell r="CA3161">
            <v>0</v>
          </cell>
          <cell r="CD3161">
            <v>0</v>
          </cell>
          <cell r="CE3161">
            <v>0</v>
          </cell>
          <cell r="CF3161">
            <v>0</v>
          </cell>
          <cell r="CG3161">
            <v>0</v>
          </cell>
          <cell r="CH3161">
            <v>0</v>
          </cell>
          <cell r="CI3161">
            <v>0</v>
          </cell>
          <cell r="CJ3161">
            <v>3.7096372248444625</v>
          </cell>
          <cell r="CR3161">
            <v>100</v>
          </cell>
          <cell r="CT3161">
            <v>48.406960560937833</v>
          </cell>
          <cell r="CU3161">
            <v>3.9319112847923514</v>
          </cell>
          <cell r="CV3161">
            <v>8.7956117284743911</v>
          </cell>
          <cell r="CW3161">
            <v>21.084960382906097</v>
          </cell>
          <cell r="CX3161">
            <v>0.29091550536417338</v>
          </cell>
          <cell r="CY3161">
            <v>2.3876100685865982</v>
          </cell>
          <cell r="CZ3161">
            <v>7.9479920446974548</v>
          </cell>
          <cell r="DA3161">
            <v>2.368957028960446</v>
          </cell>
          <cell r="DB3161">
            <v>0.42347193044722303</v>
          </cell>
          <cell r="DC3161">
            <v>0.65197223998897291</v>
          </cell>
          <cell r="DD3161">
            <v>0</v>
          </cell>
          <cell r="DE3161">
            <v>0.10171915655853374</v>
          </cell>
          <cell r="DF3161">
            <v>1.1302228011861954</v>
          </cell>
          <cell r="DH3161">
            <v>0.13205296677812717</v>
          </cell>
          <cell r="EA3161">
            <v>0.53540390439918195</v>
          </cell>
          <cell r="EG3161">
            <v>0.34505085138507963</v>
          </cell>
        </row>
        <row r="3162">
          <cell r="D3162" t="str">
            <v>g3</v>
          </cell>
          <cell r="E3162" t="str">
            <v>Gallahan &amp; Nielsen 1992</v>
          </cell>
          <cell r="F3162">
            <v>15</v>
          </cell>
          <cell r="G3162">
            <v>43152</v>
          </cell>
          <cell r="H3162" t="str">
            <v>Galap feBas</v>
          </cell>
          <cell r="J3162">
            <v>1070</v>
          </cell>
          <cell r="K3162">
            <v>1343</v>
          </cell>
          <cell r="L3162">
            <v>7.4460163812360385</v>
          </cell>
          <cell r="M3162">
            <v>1E-4</v>
          </cell>
          <cell r="O3162">
            <v>0.22739372282366888</v>
          </cell>
          <cell r="P3162">
            <v>0.60126138752627889</v>
          </cell>
          <cell r="Q3162">
            <v>3.6404236340114221E-2</v>
          </cell>
          <cell r="R3162">
            <v>36.394027189659013</v>
          </cell>
          <cell r="T3162">
            <v>46.63347555206866</v>
          </cell>
          <cell r="U3162">
            <v>5.1598407994635851</v>
          </cell>
          <cell r="V3162">
            <v>1.7407709033421885</v>
          </cell>
          <cell r="W3162">
            <v>12.384313039526667</v>
          </cell>
          <cell r="X3162">
            <v>14.320654422554686</v>
          </cell>
          <cell r="Y3162">
            <v>1.6652811683573863</v>
          </cell>
          <cell r="Z3162">
            <v>2.6625302974694197E-2</v>
          </cell>
          <cell r="AB3162">
            <v>12.118019224789327</v>
          </cell>
          <cell r="AC3162">
            <v>0.36031555583291258</v>
          </cell>
          <cell r="AD3162">
            <v>16.039396368967559</v>
          </cell>
          <cell r="AF3162">
            <v>0.49393615029914517</v>
          </cell>
          <cell r="AG3162">
            <v>2.4222335228260804E-2</v>
          </cell>
          <cell r="AJ3162">
            <v>99.804429520314144</v>
          </cell>
          <cell r="AK3162">
            <v>1.7726062771763311</v>
          </cell>
          <cell r="AL3162">
            <v>0.23122690774270346</v>
          </cell>
          <cell r="AM3162">
            <v>0.22739372282366888</v>
          </cell>
          <cell r="AN3162">
            <v>3.8331849190345879E-3</v>
          </cell>
          <cell r="AO3162">
            <v>6.1556207846608757E-2</v>
          </cell>
          <cell r="AP3162">
            <v>0.39369676968141304</v>
          </cell>
          <cell r="AQ3162">
            <v>0.4552529775280218</v>
          </cell>
          <cell r="AR3162">
            <v>4.7605539829380129E-2</v>
          </cell>
          <cell r="AS3162">
            <v>8.0009310637613673E-4</v>
          </cell>
          <cell r="AT3162">
            <v>0.68647988527072523</v>
          </cell>
          <cell r="AU3162">
            <v>1.1601350042453981E-2</v>
          </cell>
          <cell r="AV3162">
            <v>0.65327602135611551</v>
          </cell>
          <cell r="AW3162">
            <v>3.6404236340114221E-2</v>
          </cell>
          <cell r="AX3162">
            <v>1.1746589873866211E-3</v>
          </cell>
          <cell r="AY3162">
            <v>36.394027189659013</v>
          </cell>
          <cell r="AZ3162">
            <v>38.243815466904394</v>
          </cell>
          <cell r="BA3162">
            <v>21.932859116002419</v>
          </cell>
          <cell r="BB3162">
            <v>38.569422706003742</v>
          </cell>
          <cell r="BC3162">
            <v>35.031377508494757</v>
          </cell>
          <cell r="BD3162">
            <v>26.399199785501498</v>
          </cell>
          <cell r="BE3162">
            <v>0.60126138752627889</v>
          </cell>
          <cell r="BG3162">
            <v>-10.24</v>
          </cell>
          <cell r="BH3162" t="str">
            <v>QFM+-0.5log</v>
          </cell>
          <cell r="BO3162">
            <v>0</v>
          </cell>
          <cell r="BP3162">
            <v>49.077789196417747</v>
          </cell>
          <cell r="BQ3162">
            <v>3.7569950125398841</v>
          </cell>
          <cell r="BR3162">
            <v>12.31333291383368</v>
          </cell>
          <cell r="BS3162">
            <v>17.626822113576143</v>
          </cell>
          <cell r="BT3162">
            <v>0.27797374446138856</v>
          </cell>
          <cell r="BU3162">
            <v>3.5582383846250294</v>
          </cell>
          <cell r="BV3162">
            <v>8.4267740122369812</v>
          </cell>
          <cell r="BW3162">
            <v>2.5343207799667749</v>
          </cell>
          <cell r="BX3162">
            <v>0.21205545392376313</v>
          </cell>
          <cell r="BY3162">
            <v>0.37484511216310079</v>
          </cell>
          <cell r="CA3162">
            <v>0</v>
          </cell>
          <cell r="CD3162">
            <v>0.97146509951320137</v>
          </cell>
          <cell r="CE3162">
            <v>0</v>
          </cell>
          <cell r="CF3162">
            <v>0</v>
          </cell>
          <cell r="CG3162">
            <v>0</v>
          </cell>
          <cell r="CH3162">
            <v>0</v>
          </cell>
          <cell r="CI3162">
            <v>0.86938817674228319</v>
          </cell>
          <cell r="CJ3162">
            <v>0</v>
          </cell>
          <cell r="CR3162">
            <v>100</v>
          </cell>
          <cell r="CT3162">
            <v>49.07778919641774</v>
          </cell>
          <cell r="CU3162">
            <v>3.7569950125398837</v>
          </cell>
          <cell r="CV3162">
            <v>12.313332913833682</v>
          </cell>
          <cell r="CW3162">
            <v>17.626822113576143</v>
          </cell>
          <cell r="CX3162">
            <v>0.27797374446138856</v>
          </cell>
          <cell r="CY3162">
            <v>3.5582383846250294</v>
          </cell>
          <cell r="CZ3162">
            <v>8.4267740122369812</v>
          </cell>
          <cell r="DA3162">
            <v>2.5343207799667749</v>
          </cell>
          <cell r="DB3162">
            <v>0.21205545392376313</v>
          </cell>
          <cell r="DC3162">
            <v>0.37484511216310085</v>
          </cell>
          <cell r="DD3162">
            <v>0</v>
          </cell>
          <cell r="DE3162">
            <v>0.16795979340852768</v>
          </cell>
          <cell r="DF3162">
            <v>0.95297561294127164</v>
          </cell>
          <cell r="DH3162">
            <v>0.19489882820028043</v>
          </cell>
          <cell r="DJ3162">
            <v>0.11422641945803982</v>
          </cell>
          <cell r="DQ3162">
            <v>5.5807764935213756E-2</v>
          </cell>
          <cell r="EA3162">
            <v>0.44324817115782844</v>
          </cell>
          <cell r="ES3162">
            <v>3.570347408195218</v>
          </cell>
        </row>
        <row r="3163">
          <cell r="D3163" t="str">
            <v>g3</v>
          </cell>
          <cell r="E3163" t="str">
            <v>Gallahan &amp; Nielsen 1992</v>
          </cell>
          <cell r="F3163">
            <v>16</v>
          </cell>
          <cell r="G3163">
            <v>43152</v>
          </cell>
          <cell r="H3163" t="str">
            <v>Galap feBas</v>
          </cell>
          <cell r="J3163">
            <v>1070</v>
          </cell>
          <cell r="K3163">
            <v>1343</v>
          </cell>
          <cell r="L3163">
            <v>7.4460163812360385</v>
          </cell>
          <cell r="M3163">
            <v>1E-4</v>
          </cell>
          <cell r="O3163">
            <v>0.20749244954697277</v>
          </cell>
          <cell r="P3163">
            <v>0.6113776559287184</v>
          </cell>
          <cell r="Q3163">
            <v>3.6002160129607788E-2</v>
          </cell>
          <cell r="R3163">
            <v>35.155555555555551</v>
          </cell>
          <cell r="T3163">
            <v>47.24175805701708</v>
          </cell>
          <cell r="U3163">
            <v>4.8021732304660922</v>
          </cell>
          <cell r="V3163">
            <v>1.3145991786519096</v>
          </cell>
          <cell r="W3163">
            <v>12.832859919715819</v>
          </cell>
          <cell r="X3163">
            <v>14.295150441019389</v>
          </cell>
          <cell r="Y3163">
            <v>1.5840691130580411</v>
          </cell>
          <cell r="Z3163">
            <v>0</v>
          </cell>
          <cell r="AB3163">
            <v>12.62014301982394</v>
          </cell>
          <cell r="AC3163">
            <v>0.37338884738778816</v>
          </cell>
          <cell r="AD3163">
            <v>15.565511164507249</v>
          </cell>
          <cell r="AF3163">
            <v>0.48935834942465228</v>
          </cell>
          <cell r="AG3163">
            <v>0</v>
          </cell>
          <cell r="AJ3163">
            <v>99.852308657348345</v>
          </cell>
          <cell r="AK3163">
            <v>1.7925075504530272</v>
          </cell>
          <cell r="AL3163">
            <v>0.21481288877332641</v>
          </cell>
          <cell r="AM3163">
            <v>0.20749244954697277</v>
          </cell>
          <cell r="AN3163">
            <v>7.3204392263536422E-3</v>
          </cell>
          <cell r="AO3163">
            <v>4.6402784167050015E-2</v>
          </cell>
          <cell r="AP3163">
            <v>0.40722443346600806</v>
          </cell>
          <cell r="AQ3163">
            <v>0.45362721763305808</v>
          </cell>
          <cell r="AR3163">
            <v>4.5202712162729766E-2</v>
          </cell>
          <cell r="AS3163">
            <v>0</v>
          </cell>
          <cell r="AT3163">
            <v>0.71364281856911438</v>
          </cell>
          <cell r="AU3163">
            <v>1.2000720043202594E-2</v>
          </cell>
          <cell r="AV3163">
            <v>0.63283797027821687</v>
          </cell>
          <cell r="AW3163">
            <v>3.6002160129607788E-2</v>
          </cell>
          <cell r="AX3163">
            <v>0</v>
          </cell>
          <cell r="AY3163">
            <v>35.155555555555551</v>
          </cell>
          <cell r="AZ3163">
            <v>39.644444444444446</v>
          </cell>
          <cell r="BA3163">
            <v>22.62222222222222</v>
          </cell>
          <cell r="BB3163">
            <v>36.961152374376866</v>
          </cell>
          <cell r="BC3163">
            <v>36.026066951673812</v>
          </cell>
          <cell r="BD3163">
            <v>27.012780673949315</v>
          </cell>
          <cell r="BE3163">
            <v>0.6113776559287184</v>
          </cell>
          <cell r="BG3163">
            <v>-10.24</v>
          </cell>
          <cell r="BH3163" t="str">
            <v>QFM+-0.5log</v>
          </cell>
          <cell r="BO3163">
            <v>0</v>
          </cell>
          <cell r="BP3163">
            <v>49.184910546340028</v>
          </cell>
          <cell r="BQ3163">
            <v>4.045770137884241</v>
          </cell>
          <cell r="BR3163">
            <v>12.096280378575909</v>
          </cell>
          <cell r="BS3163">
            <v>17.492543226725793</v>
          </cell>
          <cell r="BT3163">
            <v>0.29026882955361671</v>
          </cell>
          <cell r="BU3163">
            <v>3.608924551258669</v>
          </cell>
          <cell r="BV3163">
            <v>8.1555830015070843</v>
          </cell>
          <cell r="BW3163">
            <v>2.6840912618184603</v>
          </cell>
          <cell r="BX3163">
            <v>0.22006801827119665</v>
          </cell>
          <cell r="BY3163">
            <v>0.41141705786422228</v>
          </cell>
          <cell r="CA3163">
            <v>0</v>
          </cell>
          <cell r="CD3163">
            <v>0.91661364325420713</v>
          </cell>
          <cell r="CE3163">
            <v>0</v>
          </cell>
          <cell r="CF3163">
            <v>0</v>
          </cell>
          <cell r="CG3163">
            <v>0</v>
          </cell>
          <cell r="CH3163">
            <v>0</v>
          </cell>
          <cell r="CI3163">
            <v>0.89352934694655306</v>
          </cell>
          <cell r="CJ3163">
            <v>0</v>
          </cell>
          <cell r="CR3163">
            <v>100</v>
          </cell>
          <cell r="CT3163">
            <v>49.184910546340028</v>
          </cell>
          <cell r="CU3163">
            <v>4.045770137884241</v>
          </cell>
          <cell r="CV3163">
            <v>12.096280378575909</v>
          </cell>
          <cell r="CW3163">
            <v>17.492543226725793</v>
          </cell>
          <cell r="CX3163">
            <v>0.29026882955361671</v>
          </cell>
          <cell r="CY3163">
            <v>3.608924551258669</v>
          </cell>
          <cell r="CZ3163">
            <v>8.1555830015070843</v>
          </cell>
          <cell r="DA3163">
            <v>2.6840912618184603</v>
          </cell>
          <cell r="DB3163">
            <v>0.22006801827119665</v>
          </cell>
          <cell r="DC3163">
            <v>0.41141705786422228</v>
          </cell>
          <cell r="DD3163">
            <v>0</v>
          </cell>
          <cell r="DE3163">
            <v>0.17102718110556861</v>
          </cell>
          <cell r="DF3163">
            <v>0.96762574597235407</v>
          </cell>
          <cell r="DH3163">
            <v>0.18231807404831463</v>
          </cell>
          <cell r="DQ3163">
            <v>4.3658119280525709E-2</v>
          </cell>
          <cell r="EA3163">
            <v>0.39153710148407966</v>
          </cell>
          <cell r="ES3163">
            <v>3.3445237805974157</v>
          </cell>
        </row>
        <row r="3164">
          <cell r="D3164" t="str">
            <v>g3</v>
          </cell>
          <cell r="E3164" t="str">
            <v>Gallahan &amp; Nielsen 1992</v>
          </cell>
          <cell r="F3164">
            <v>14</v>
          </cell>
          <cell r="G3164">
            <v>43152</v>
          </cell>
          <cell r="H3164" t="str">
            <v>Galap feBas</v>
          </cell>
          <cell r="J3164">
            <v>1070</v>
          </cell>
          <cell r="K3164">
            <v>1343</v>
          </cell>
          <cell r="L3164">
            <v>7.4460163812360385</v>
          </cell>
          <cell r="M3164">
            <v>1E-4</v>
          </cell>
          <cell r="O3164">
            <v>0.12401875981240229</v>
          </cell>
          <cell r="P3164">
            <v>0.61003607740242705</v>
          </cell>
          <cell r="Q3164">
            <v>1.919980800191998E-2</v>
          </cell>
          <cell r="R3164">
            <v>34.752835437620362</v>
          </cell>
          <cell r="T3164">
            <v>49.484983889844742</v>
          </cell>
          <cell r="U3164">
            <v>3.6067668235839236</v>
          </cell>
          <cell r="V3164">
            <v>5.6709374231999433E-2</v>
          </cell>
          <cell r="W3164">
            <v>14.937463646401822</v>
          </cell>
          <cell r="X3164">
            <v>15.000544151665448</v>
          </cell>
          <cell r="Y3164">
            <v>1.4731075822082533</v>
          </cell>
          <cell r="Z3164">
            <v>2.66931062217413E-2</v>
          </cell>
          <cell r="AB3164">
            <v>13.168364950142964</v>
          </cell>
          <cell r="AC3164">
            <v>0.38614575461439388</v>
          </cell>
          <cell r="AD3164">
            <v>15.99161834357564</v>
          </cell>
          <cell r="AF3164">
            <v>0.26120122770729681</v>
          </cell>
          <cell r="AG3164">
            <v>0</v>
          </cell>
          <cell r="AJ3164">
            <v>99.993628868968386</v>
          </cell>
          <cell r="AK3164">
            <v>1.8759812401875977</v>
          </cell>
          <cell r="AL3164">
            <v>0.16119838801611983</v>
          </cell>
          <cell r="AM3164">
            <v>0.12401875981240229</v>
          </cell>
          <cell r="AN3164">
            <v>3.7179628203717535E-2</v>
          </cell>
          <cell r="AO3164">
            <v>1.9999800002032941E-3</v>
          </cell>
          <cell r="AP3164">
            <v>0.47359526404735619</v>
          </cell>
          <cell r="AQ3164">
            <v>0.47559524404755948</v>
          </cell>
          <cell r="AR3164">
            <v>4.1999580004199961E-2</v>
          </cell>
          <cell r="AS3164">
            <v>7.9999200007999918E-4</v>
          </cell>
          <cell r="AT3164">
            <v>0.74399256007439929</v>
          </cell>
          <cell r="AU3164">
            <v>1.2399876001239988E-2</v>
          </cell>
          <cell r="AV3164">
            <v>0.64959350406495919</v>
          </cell>
          <cell r="AW3164">
            <v>1.919980800191998E-2</v>
          </cell>
          <cell r="AX3164">
            <v>0</v>
          </cell>
          <cell r="AY3164">
            <v>34.752835437620362</v>
          </cell>
          <cell r="AZ3164">
            <v>39.803124331264719</v>
          </cell>
          <cell r="BA3164">
            <v>25.337042585062953</v>
          </cell>
          <cell r="BB3164">
            <v>35.486458458966744</v>
          </cell>
          <cell r="BC3164">
            <v>35.1295475258392</v>
          </cell>
          <cell r="BD3164">
            <v>29.383994015194059</v>
          </cell>
          <cell r="BE3164">
            <v>0.61003607740242705</v>
          </cell>
          <cell r="BG3164">
            <v>-10.24</v>
          </cell>
          <cell r="BH3164" t="str">
            <v>QFM+-0.5log</v>
          </cell>
          <cell r="BO3164">
            <v>0</v>
          </cell>
          <cell r="BP3164">
            <v>49.528652371183043</v>
          </cell>
          <cell r="BQ3164">
            <v>3.8940976700191468</v>
          </cell>
          <cell r="BR3164">
            <v>12.394419883451198</v>
          </cell>
          <cell r="BS3164">
            <v>17.693770679145878</v>
          </cell>
          <cell r="BT3164">
            <v>0.25565376892481467</v>
          </cell>
          <cell r="BU3164">
            <v>3.515005075535766</v>
          </cell>
          <cell r="BV3164">
            <v>8.9598225122327797</v>
          </cell>
          <cell r="BW3164">
            <v>2.7229976826878874</v>
          </cell>
          <cell r="BX3164">
            <v>0.24524735938516296</v>
          </cell>
          <cell r="BY3164">
            <v>0.45065982737204652</v>
          </cell>
          <cell r="CA3164">
            <v>0</v>
          </cell>
          <cell r="CD3164">
            <v>0.16216014189908218</v>
          </cell>
          <cell r="CE3164">
            <v>0</v>
          </cell>
          <cell r="CF3164">
            <v>0</v>
          </cell>
          <cell r="CG3164">
            <v>0</v>
          </cell>
          <cell r="CH3164">
            <v>0</v>
          </cell>
          <cell r="CI3164">
            <v>0.17751302816318837</v>
          </cell>
          <cell r="CJ3164">
            <v>0</v>
          </cell>
          <cell r="CR3164">
            <v>100</v>
          </cell>
          <cell r="CT3164">
            <v>49.528652371183043</v>
          </cell>
          <cell r="CU3164">
            <v>3.8940976700191472</v>
          </cell>
          <cell r="CV3164">
            <v>12.394419883451199</v>
          </cell>
          <cell r="CW3164">
            <v>17.693770679145878</v>
          </cell>
          <cell r="CX3164">
            <v>0.25565376892481467</v>
          </cell>
          <cell r="CY3164">
            <v>3.515005075535766</v>
          </cell>
          <cell r="CZ3164">
            <v>8.9598225122327797</v>
          </cell>
          <cell r="DA3164">
            <v>2.7229976826878874</v>
          </cell>
          <cell r="DB3164">
            <v>0.24524735938516293</v>
          </cell>
          <cell r="DC3164">
            <v>0.45065982737204652</v>
          </cell>
          <cell r="DD3164">
            <v>0</v>
          </cell>
          <cell r="DE3164">
            <v>0.1657335206988485</v>
          </cell>
          <cell r="DF3164">
            <v>0.97304488187667215</v>
          </cell>
          <cell r="DH3164">
            <v>9.5924146159927504E-2</v>
          </cell>
          <cell r="DQ3164">
            <v>0.19405344510514067</v>
          </cell>
          <cell r="EA3164">
            <v>0.37829240739126357</v>
          </cell>
          <cell r="ES3164">
            <v>3.2059981294340223</v>
          </cell>
        </row>
        <row r="3165">
          <cell r="D3165" t="str">
            <v>g3</v>
          </cell>
          <cell r="E3165" t="str">
            <v>Gallahan &amp; Nielsen 1992</v>
          </cell>
          <cell r="F3165">
            <v>13</v>
          </cell>
          <cell r="G3165">
            <v>43152</v>
          </cell>
          <cell r="H3165" t="str">
            <v>Galap feBas</v>
          </cell>
          <cell r="J3165">
            <v>1070</v>
          </cell>
          <cell r="K3165">
            <v>1343</v>
          </cell>
          <cell r="L3165">
            <v>7.4460163812360385</v>
          </cell>
          <cell r="M3165">
            <v>1E-4</v>
          </cell>
          <cell r="O3165">
            <v>0.15737888546625611</v>
          </cell>
          <cell r="P3165">
            <v>0.61003627569528418</v>
          </cell>
          <cell r="Q3165">
            <v>1.720206424770972E-2</v>
          </cell>
          <cell r="R3165">
            <v>30.431125131440592</v>
          </cell>
          <cell r="T3165">
            <v>48.69001442484646</v>
          </cell>
          <cell r="U3165">
            <v>3.5866449785943808</v>
          </cell>
          <cell r="V3165">
            <v>1.8635629941265504</v>
          </cell>
          <cell r="W3165">
            <v>14.232425807716211</v>
          </cell>
          <cell r="X3165">
            <v>16.305354610971552</v>
          </cell>
          <cell r="Y3165">
            <v>1.4618199487015826</v>
          </cell>
          <cell r="Z3165">
            <v>6.6858172656209275E-2</v>
          </cell>
          <cell r="AB3165">
            <v>14.313816683025088</v>
          </cell>
          <cell r="AC3165">
            <v>0.41183086265396396</v>
          </cell>
          <cell r="AD3165">
            <v>14.27546625113704</v>
          </cell>
          <cell r="AF3165">
            <v>0.23443249582399414</v>
          </cell>
          <cell r="AG3165">
            <v>0</v>
          </cell>
          <cell r="AJ3165">
            <v>99.790634190871216</v>
          </cell>
          <cell r="AK3165">
            <v>1.8426211145337439</v>
          </cell>
          <cell r="AL3165">
            <v>0.16001920230427652</v>
          </cell>
          <cell r="AM3165">
            <v>0.15737888546625611</v>
          </cell>
          <cell r="AN3165">
            <v>2.6403168380204067E-3</v>
          </cell>
          <cell r="AO3165">
            <v>6.5607872944754675E-2</v>
          </cell>
          <cell r="AP3165">
            <v>0.45045405448653697</v>
          </cell>
          <cell r="AQ3165">
            <v>0.51606192743129164</v>
          </cell>
          <cell r="AR3165">
            <v>4.1604992599111885E-2</v>
          </cell>
          <cell r="AS3165">
            <v>2.0002400288034565E-3</v>
          </cell>
          <cell r="AT3165">
            <v>0.80729687562507491</v>
          </cell>
          <cell r="AU3165">
            <v>1.3201584190102813E-2</v>
          </cell>
          <cell r="AV3165">
            <v>0.57886946433572029</v>
          </cell>
          <cell r="AW3165">
            <v>1.720206424770972E-2</v>
          </cell>
          <cell r="AX3165">
            <v>0</v>
          </cell>
          <cell r="AY3165">
            <v>30.431125131440592</v>
          </cell>
          <cell r="AZ3165">
            <v>42.439537329127234</v>
          </cell>
          <cell r="BA3165">
            <v>23.680336487907393</v>
          </cell>
          <cell r="BB3165">
            <v>32.370746886021152</v>
          </cell>
          <cell r="BC3165">
            <v>39.020095541639868</v>
          </cell>
          <cell r="BD3165">
            <v>28.609157572338972</v>
          </cell>
          <cell r="BE3165">
            <v>0.61003627569528418</v>
          </cell>
          <cell r="BG3165">
            <v>-10.24</v>
          </cell>
          <cell r="BH3165" t="str">
            <v>QFM+-0.5log</v>
          </cell>
          <cell r="BO3165">
            <v>0</v>
          </cell>
          <cell r="BP3165">
            <v>50.021079945396387</v>
          </cell>
          <cell r="BQ3165">
            <v>3.8237681469785527</v>
          </cell>
          <cell r="BR3165">
            <v>12.476109425235217</v>
          </cell>
          <cell r="BS3165">
            <v>17.26654624938579</v>
          </cell>
          <cell r="BT3165">
            <v>0.29204044017027569</v>
          </cell>
          <cell r="BU3165">
            <v>3.4442164345088746</v>
          </cell>
          <cell r="BV3165">
            <v>9.0807259204980237</v>
          </cell>
          <cell r="BW3165">
            <v>2.5728917842292995</v>
          </cell>
          <cell r="BX3165">
            <v>0.2451337944315273</v>
          </cell>
          <cell r="BY3165">
            <v>0.45045114352513677</v>
          </cell>
          <cell r="CA3165">
            <v>0</v>
          </cell>
          <cell r="CD3165">
            <v>0.17326333097086519</v>
          </cell>
          <cell r="CE3165">
            <v>0</v>
          </cell>
          <cell r="CF3165">
            <v>0</v>
          </cell>
          <cell r="CG3165">
            <v>0</v>
          </cell>
          <cell r="CH3165">
            <v>0</v>
          </cell>
          <cell r="CI3165">
            <v>0.153773384670055</v>
          </cell>
          <cell r="CJ3165">
            <v>0</v>
          </cell>
          <cell r="CR3165">
            <v>100</v>
          </cell>
          <cell r="CT3165">
            <v>50.021079945396387</v>
          </cell>
          <cell r="CU3165">
            <v>3.8237681469785527</v>
          </cell>
          <cell r="CV3165">
            <v>12.476109425235217</v>
          </cell>
          <cell r="CW3165">
            <v>17.26654624938579</v>
          </cell>
          <cell r="CX3165">
            <v>0.29204044017027569</v>
          </cell>
          <cell r="CY3165">
            <v>3.4442164345088746</v>
          </cell>
          <cell r="CZ3165">
            <v>9.0807259204980237</v>
          </cell>
          <cell r="DA3165">
            <v>2.5728917842293</v>
          </cell>
          <cell r="DB3165">
            <v>0.2451337944315273</v>
          </cell>
          <cell r="DC3165">
            <v>0.45045114352513677</v>
          </cell>
          <cell r="DD3165">
            <v>0</v>
          </cell>
          <cell r="DE3165">
            <v>0.16630080152418553</v>
          </cell>
          <cell r="DF3165">
            <v>0.94575618583225252</v>
          </cell>
          <cell r="DH3165">
            <v>9.1116345141666166E-2</v>
          </cell>
          <cell r="DQ3165">
            <v>0.13233401664986177</v>
          </cell>
          <cell r="EA3165">
            <v>0.3822982703218229</v>
          </cell>
          <cell r="ES3165">
            <v>4.1023545161457147</v>
          </cell>
        </row>
        <row r="3166">
          <cell r="D3166" t="str">
            <v>g3</v>
          </cell>
          <cell r="E3166" t="str">
            <v>Gallahan &amp; Nielsen 1992</v>
          </cell>
          <cell r="F3166">
            <v>108</v>
          </cell>
          <cell r="G3166">
            <v>43152</v>
          </cell>
          <cell r="H3166" t="str">
            <v>Galap feBas</v>
          </cell>
          <cell r="J3166">
            <v>1100</v>
          </cell>
          <cell r="K3166">
            <v>1373</v>
          </cell>
          <cell r="L3166">
            <v>7.2833211944646763</v>
          </cell>
          <cell r="M3166">
            <v>1E-4</v>
          </cell>
          <cell r="O3166">
            <v>0.14534458365307756</v>
          </cell>
          <cell r="P3166">
            <v>0.63481636309346068</v>
          </cell>
          <cell r="Q3166">
            <v>1.6798690421947537E-2</v>
          </cell>
          <cell r="R3166">
            <v>30.083507306889352</v>
          </cell>
          <cell r="T3166">
            <v>49.127867182405836</v>
          </cell>
          <cell r="U3166">
            <v>3.3610490165385318</v>
          </cell>
          <cell r="V3166">
            <v>1.7989348208101181</v>
          </cell>
          <cell r="W3166">
            <v>13.492185579358031</v>
          </cell>
          <cell r="X3166">
            <v>15.493225424530575</v>
          </cell>
          <cell r="Y3166">
            <v>1.5778053064243522</v>
          </cell>
          <cell r="Z3166">
            <v>0</v>
          </cell>
          <cell r="AB3166">
            <v>15.113755561013043</v>
          </cell>
          <cell r="AC3166">
            <v>0.38774078776708043</v>
          </cell>
          <cell r="AD3166">
            <v>14.248219471096025</v>
          </cell>
          <cell r="AF3166">
            <v>0.22949513885198886</v>
          </cell>
          <cell r="AG3166">
            <v>8.1281093136691667E-3</v>
          </cell>
          <cell r="AJ3166">
            <v>99.79789497563759</v>
          </cell>
          <cell r="AK3166">
            <v>1.8546554163469224</v>
          </cell>
          <cell r="AL3166">
            <v>0.14958833851924713</v>
          </cell>
          <cell r="AM3166">
            <v>0.14534458365307756</v>
          </cell>
          <cell r="AN3166">
            <v>4.243754866169569E-3</v>
          </cell>
          <cell r="AO3166">
            <v>6.3178089678096683E-2</v>
          </cell>
          <cell r="AP3166">
            <v>0.42598377665623294</v>
          </cell>
          <cell r="AQ3166">
            <v>0.48916186633432962</v>
          </cell>
          <cell r="AR3166">
            <v>4.4796507791860105E-2</v>
          </cell>
          <cell r="AS3166">
            <v>0</v>
          </cell>
          <cell r="AT3166">
            <v>0.85033371040620165</v>
          </cell>
          <cell r="AU3166">
            <v>1.2399033406675565E-2</v>
          </cell>
          <cell r="AV3166">
            <v>0.57635506900062872</v>
          </cell>
          <cell r="AW3166">
            <v>1.6798690421947537E-2</v>
          </cell>
          <cell r="AX3166">
            <v>3.9147691257293581E-4</v>
          </cell>
          <cell r="AY3166">
            <v>30.083507306889352</v>
          </cell>
          <cell r="AZ3166">
            <v>44.38413361169102</v>
          </cell>
          <cell r="BA3166">
            <v>22.234706948747469</v>
          </cell>
          <cell r="BB3166">
            <v>32.106403838722748</v>
          </cell>
          <cell r="BC3166">
            <v>40.942458840486509</v>
          </cell>
          <cell r="BD3166">
            <v>26.951137320790743</v>
          </cell>
          <cell r="BE3166">
            <v>0.63481636309346068</v>
          </cell>
          <cell r="BG3166">
            <v>-9.84</v>
          </cell>
          <cell r="BH3166" t="str">
            <v>QFM+-0.5log</v>
          </cell>
          <cell r="BO3166">
            <v>0</v>
          </cell>
          <cell r="BP3166">
            <v>50.052713754563129</v>
          </cell>
          <cell r="BQ3166">
            <v>4.1082530823000001</v>
          </cell>
          <cell r="BR3166">
            <v>12.535904945053504</v>
          </cell>
          <cell r="BS3166">
            <v>15.959560584746702</v>
          </cell>
          <cell r="BT3166">
            <v>0.24317019078711891</v>
          </cell>
          <cell r="BU3166">
            <v>3.6141932297692838</v>
          </cell>
          <cell r="BV3166">
            <v>8.7946438073707291</v>
          </cell>
          <cell r="BW3166">
            <v>2.9160642607085552</v>
          </cell>
          <cell r="BX3166">
            <v>0.22913323094396623</v>
          </cell>
          <cell r="BY3166">
            <v>0.43792229664517024</v>
          </cell>
          <cell r="CA3166">
            <v>0</v>
          </cell>
          <cell r="CD3166">
            <v>0</v>
          </cell>
          <cell r="CE3166">
            <v>0.4095021662276907</v>
          </cell>
          <cell r="CF3166">
            <v>0.38520228629408637</v>
          </cell>
          <cell r="CG3166">
            <v>0</v>
          </cell>
          <cell r="CH3166">
            <v>0.31373616459007619</v>
          </cell>
          <cell r="CI3166">
            <v>0</v>
          </cell>
          <cell r="CJ3166">
            <v>0</v>
          </cell>
          <cell r="CR3166">
            <v>100</v>
          </cell>
          <cell r="CT3166">
            <v>50.052713754563129</v>
          </cell>
          <cell r="CU3166">
            <v>4.1082530823000001</v>
          </cell>
          <cell r="CV3166">
            <v>12.535904945053506</v>
          </cell>
          <cell r="CW3166">
            <v>15.959560584746702</v>
          </cell>
          <cell r="CX3166">
            <v>0.24317019078711891</v>
          </cell>
          <cell r="CY3166">
            <v>3.6141932297692834</v>
          </cell>
          <cell r="CZ3166">
            <v>8.7946438073707291</v>
          </cell>
          <cell r="DA3166">
            <v>2.9160642607085547</v>
          </cell>
          <cell r="DB3166">
            <v>0.22913323094396623</v>
          </cell>
          <cell r="DC3166">
            <v>0.43792229664517024</v>
          </cell>
          <cell r="DD3166">
            <v>0</v>
          </cell>
          <cell r="DE3166">
            <v>0.18464487006518807</v>
          </cell>
          <cell r="DF3166">
            <v>0.92977164567166937</v>
          </cell>
          <cell r="DH3166">
            <v>7.8700302302743275E-2</v>
          </cell>
          <cell r="DX3166">
            <v>0.26281305331025584</v>
          </cell>
          <cell r="EA3166">
            <v>0.38405747523738726</v>
          </cell>
          <cell r="EC3166">
            <v>0.43140096584844756</v>
          </cell>
          <cell r="EK3166">
            <v>0.57027167809899293</v>
          </cell>
        </row>
        <row r="3167">
          <cell r="D3167" t="str">
            <v>g3</v>
          </cell>
          <cell r="E3167" t="str">
            <v>Gallahan &amp; Nielsen 1992</v>
          </cell>
          <cell r="F3167">
            <v>63</v>
          </cell>
          <cell r="G3167" t="str">
            <v>2MH005</v>
          </cell>
          <cell r="H3167" t="str">
            <v>AOB</v>
          </cell>
          <cell r="J3167">
            <v>1090</v>
          </cell>
          <cell r="K3167">
            <v>1363</v>
          </cell>
          <cell r="L3167">
            <v>7.3367571533382243</v>
          </cell>
          <cell r="M3167">
            <v>1E-4</v>
          </cell>
          <cell r="O3167">
            <v>0.19760779792613437</v>
          </cell>
          <cell r="P3167">
            <v>0.73335457151959227</v>
          </cell>
          <cell r="Q3167">
            <v>2.7606007090587512E-2</v>
          </cell>
          <cell r="R3167">
            <v>30.874256771636198</v>
          </cell>
          <cell r="T3167">
            <v>48.65914218542602</v>
          </cell>
          <cell r="U3167">
            <v>5.6803326857975041</v>
          </cell>
          <cell r="V3167">
            <v>1.5029661561261678</v>
          </cell>
          <cell r="W3167">
            <v>9.1380303245870493</v>
          </cell>
          <cell r="X3167">
            <v>10.809850298031062</v>
          </cell>
          <cell r="Y3167">
            <v>1.32130188873785</v>
          </cell>
          <cell r="Z3167">
            <v>2.7325503771824557E-2</v>
          </cell>
          <cell r="AB3167">
            <v>16.683735340139993</v>
          </cell>
          <cell r="AC3167">
            <v>0.28053129342593836</v>
          </cell>
          <cell r="AD3167">
            <v>14.132645577138121</v>
          </cell>
          <cell r="AF3167">
            <v>0.3843723419950692</v>
          </cell>
          <cell r="AG3167">
            <v>0.10772381535623245</v>
          </cell>
          <cell r="AJ3167">
            <v>99.831146182682147</v>
          </cell>
          <cell r="AK3167">
            <v>1.8023922020738656</v>
          </cell>
          <cell r="AL3167">
            <v>0.24805397675600374</v>
          </cell>
          <cell r="AM3167">
            <v>0.19760779792613437</v>
          </cell>
          <cell r="AN3167">
            <v>5.0446178829869376E-2</v>
          </cell>
          <cell r="AO3167">
            <v>5.1790462854642172E-2</v>
          </cell>
          <cell r="AP3167">
            <v>0.28308240576596283</v>
          </cell>
          <cell r="AQ3167">
            <v>0.334872868620605</v>
          </cell>
          <cell r="AR3167">
            <v>3.6808009454116684E-2</v>
          </cell>
          <cell r="AS3167">
            <v>8.0017411856775399E-4</v>
          </cell>
          <cell r="AT3167">
            <v>0.92100041047148473</v>
          </cell>
          <cell r="AU3167">
            <v>8.8019153042452943E-3</v>
          </cell>
          <cell r="AV3167">
            <v>0.56092205711599541</v>
          </cell>
          <cell r="AW3167">
            <v>2.7606007090587512E-2</v>
          </cell>
          <cell r="AX3167">
            <v>5.0907043445610929E-3</v>
          </cell>
          <cell r="AY3167">
            <v>30.874256771636198</v>
          </cell>
          <cell r="AZ3167">
            <v>50.693679806210085</v>
          </cell>
          <cell r="BA3167">
            <v>15.581414159549571</v>
          </cell>
          <cell r="BB3167">
            <v>33.418309875215748</v>
          </cell>
          <cell r="BC3167">
            <v>47.426902912470695</v>
          </cell>
          <cell r="BD3167">
            <v>19.154787212313547</v>
          </cell>
          <cell r="BE3167">
            <v>0.73335457151959227</v>
          </cell>
          <cell r="BG3167">
            <v>-9.9700000000000006</v>
          </cell>
          <cell r="BH3167" t="str">
            <v>QFM+-0.5log</v>
          </cell>
          <cell r="BO3167">
            <v>0</v>
          </cell>
          <cell r="BP3167">
            <v>46.418921964053496</v>
          </cell>
          <cell r="BQ3167">
            <v>2.8995026220313114</v>
          </cell>
          <cell r="BR3167">
            <v>13.186554753307336</v>
          </cell>
          <cell r="BS3167">
            <v>15.369789539562849</v>
          </cell>
          <cell r="BT3167">
            <v>0.2463494631529857</v>
          </cell>
          <cell r="BU3167">
            <v>5.6216850257440738</v>
          </cell>
          <cell r="BV3167">
            <v>8.3546013763218774</v>
          </cell>
          <cell r="BW3167">
            <v>2.7281860866754366</v>
          </cell>
          <cell r="BX3167">
            <v>1.8170096046356428</v>
          </cell>
          <cell r="BY3167">
            <v>1.1707372772708629</v>
          </cell>
          <cell r="CA3167">
            <v>0</v>
          </cell>
          <cell r="CD3167">
            <v>0.97877065617155423</v>
          </cell>
          <cell r="CE3167">
            <v>0</v>
          </cell>
          <cell r="CF3167">
            <v>0</v>
          </cell>
          <cell r="CG3167">
            <v>0.75289174299593287</v>
          </cell>
          <cell r="CH3167">
            <v>0</v>
          </cell>
          <cell r="CI3167">
            <v>0.45499988807663944</v>
          </cell>
          <cell r="CJ3167">
            <v>0</v>
          </cell>
          <cell r="CR3167">
            <v>100</v>
          </cell>
          <cell r="CT3167">
            <v>46.418921964053496</v>
          </cell>
          <cell r="CU3167">
            <v>2.8995026220313118</v>
          </cell>
          <cell r="CV3167">
            <v>13.186554753307338</v>
          </cell>
          <cell r="CW3167">
            <v>15.369789539562849</v>
          </cell>
          <cell r="CX3167">
            <v>0.2463494631529857</v>
          </cell>
          <cell r="CY3167">
            <v>5.6216850257440738</v>
          </cell>
          <cell r="CZ3167">
            <v>8.3546013763218774</v>
          </cell>
          <cell r="DA3167">
            <v>2.728186086675437</v>
          </cell>
          <cell r="DB3167">
            <v>1.8170096046356428</v>
          </cell>
          <cell r="DC3167">
            <v>1.1707372772708629</v>
          </cell>
          <cell r="DD3167">
            <v>0</v>
          </cell>
          <cell r="DE3167">
            <v>0.267808009782941</v>
          </cell>
          <cell r="DF3167">
            <v>0.99373226169892304</v>
          </cell>
          <cell r="DH3167">
            <v>0.1408893417763393</v>
          </cell>
          <cell r="DJ3167">
            <v>5.9286321371886115E-2</v>
          </cell>
          <cell r="DQ3167">
            <v>9.5743850254642243E-2</v>
          </cell>
          <cell r="EA3167">
            <v>0.45569949780289642</v>
          </cell>
          <cell r="EF3167">
            <v>0.6712822001007851</v>
          </cell>
          <cell r="ES3167">
            <v>2.8877479045553112</v>
          </cell>
        </row>
        <row r="3168">
          <cell r="D3168" t="str">
            <v>g3</v>
          </cell>
          <cell r="E3168" t="str">
            <v>Gallahan &amp; Nielsen 1992</v>
          </cell>
          <cell r="F3168">
            <v>33</v>
          </cell>
          <cell r="G3168" t="str">
            <v>2MH005</v>
          </cell>
          <cell r="H3168" t="str">
            <v>AOB</v>
          </cell>
          <cell r="J3168">
            <v>1100</v>
          </cell>
          <cell r="K3168">
            <v>1373</v>
          </cell>
          <cell r="L3168">
            <v>7.2833211944646763</v>
          </cell>
          <cell r="M3168">
            <v>1E-4</v>
          </cell>
          <cell r="O3168">
            <v>0.18325338380715084</v>
          </cell>
          <cell r="P3168">
            <v>0.73103868413036854</v>
          </cell>
          <cell r="Q3168">
            <v>2.2399341811272473E-2</v>
          </cell>
          <cell r="R3168">
            <v>29.413029456030966</v>
          </cell>
          <cell r="T3168">
            <v>49.092559384544884</v>
          </cell>
          <cell r="U3168">
            <v>4.7399255135212952</v>
          </cell>
          <cell r="V3168">
            <v>2.0191649760653982</v>
          </cell>
          <cell r="W3168">
            <v>9.1657789765554281</v>
          </cell>
          <cell r="X3168">
            <v>11.411791185749419</v>
          </cell>
          <cell r="Y3168">
            <v>1.1353773101216582</v>
          </cell>
          <cell r="Z3168">
            <v>2.7344316263160352E-2</v>
          </cell>
          <cell r="AB3168">
            <v>17.40596497930207</v>
          </cell>
          <cell r="AC3168">
            <v>0.2807244277436462</v>
          </cell>
          <cell r="AD3168">
            <v>13.799407592816921</v>
          </cell>
          <cell r="AF3168">
            <v>0.3121691323342306</v>
          </cell>
          <cell r="AG3168">
            <v>4.146076107524313E-2</v>
          </cell>
          <cell r="AJ3168">
            <v>99.773152766871405</v>
          </cell>
          <cell r="AK3168">
            <v>1.8167466161928492</v>
          </cell>
          <cell r="AL3168">
            <v>0.20679392350764048</v>
          </cell>
          <cell r="AM3168">
            <v>0.18325338380715084</v>
          </cell>
          <cell r="AN3168">
            <v>2.3540539700489638E-2</v>
          </cell>
          <cell r="AO3168">
            <v>6.9513031718981821E-2</v>
          </cell>
          <cell r="AP3168">
            <v>0.28367659005518941</v>
          </cell>
          <cell r="AQ3168">
            <v>0.35318962177417124</v>
          </cell>
          <cell r="AR3168">
            <v>3.1599071483759379E-2</v>
          </cell>
          <cell r="AS3168">
            <v>7.9997649325973101E-4</v>
          </cell>
          <cell r="AT3168">
            <v>0.95997179191167725</v>
          </cell>
          <cell r="AU3168">
            <v>8.7997414258570422E-3</v>
          </cell>
          <cell r="AV3168">
            <v>0.5471839213896561</v>
          </cell>
          <cell r="AW3168">
            <v>2.2399341811272473E-2</v>
          </cell>
          <cell r="AX3168">
            <v>1.9574796358425477E-3</v>
          </cell>
          <cell r="AY3168">
            <v>29.413029456030966</v>
          </cell>
          <cell r="AZ3168">
            <v>51.601806063212216</v>
          </cell>
          <cell r="BA3168">
            <v>15.248598456784693</v>
          </cell>
          <cell r="BB3168">
            <v>32.20418123132545</v>
          </cell>
          <cell r="BC3168">
            <v>48.833784689971715</v>
          </cell>
          <cell r="BD3168">
            <v>18.962034078702857</v>
          </cell>
          <cell r="BE3168">
            <v>0.73103868413036854</v>
          </cell>
          <cell r="BG3168">
            <v>-9.84</v>
          </cell>
          <cell r="BH3168" t="str">
            <v>QFM+-0.5log</v>
          </cell>
          <cell r="BO3168">
            <v>0</v>
          </cell>
          <cell r="BP3168">
            <v>46.740889312215572</v>
          </cell>
          <cell r="BQ3168">
            <v>2.9297726735251275</v>
          </cell>
          <cell r="BR3168">
            <v>13.330788030073817</v>
          </cell>
          <cell r="BS3168">
            <v>15.045911699120367</v>
          </cell>
          <cell r="BT3168">
            <v>0.28354612042168037</v>
          </cell>
          <cell r="BU3168">
            <v>5.5074144385739903</v>
          </cell>
          <cell r="BV3168">
            <v>8.1376530514224772</v>
          </cell>
          <cell r="BW3168">
            <v>2.7951662075335721</v>
          </cell>
          <cell r="BX3168">
            <v>1.9067009009711779</v>
          </cell>
          <cell r="BY3168">
            <v>1.1470782341564671</v>
          </cell>
          <cell r="CA3168">
            <v>0</v>
          </cell>
          <cell r="CD3168">
            <v>0.94280814170703697</v>
          </cell>
          <cell r="CE3168">
            <v>0</v>
          </cell>
          <cell r="CF3168">
            <v>0</v>
          </cell>
          <cell r="CG3168">
            <v>0.78886304550339492</v>
          </cell>
          <cell r="CH3168">
            <v>0</v>
          </cell>
          <cell r="CI3168">
            <v>0.44340814477533119</v>
          </cell>
          <cell r="CJ3168">
            <v>0</v>
          </cell>
          <cell r="CR3168">
            <v>100</v>
          </cell>
          <cell r="CT3168">
            <v>46.740889312215565</v>
          </cell>
          <cell r="CU3168">
            <v>2.9297726735251275</v>
          </cell>
          <cell r="CV3168">
            <v>13.330788030073817</v>
          </cell>
          <cell r="CW3168">
            <v>15.045911699120367</v>
          </cell>
          <cell r="CX3168">
            <v>0.28354612042168037</v>
          </cell>
          <cell r="CY3168">
            <v>5.5074144385739912</v>
          </cell>
          <cell r="CZ3168">
            <v>8.1376530514224772</v>
          </cell>
          <cell r="DA3168">
            <v>2.7951662075335717</v>
          </cell>
          <cell r="DB3168">
            <v>1.9067009009711779</v>
          </cell>
          <cell r="DC3168">
            <v>1.1470782341564671</v>
          </cell>
          <cell r="DD3168">
            <v>0</v>
          </cell>
          <cell r="DE3168">
            <v>0.26795733214555045</v>
          </cell>
          <cell r="DF3168">
            <v>0.9683811197635388</v>
          </cell>
          <cell r="DH3168">
            <v>0.1116817781686355</v>
          </cell>
          <cell r="DJ3168">
            <v>2.1744763981663352E-2</v>
          </cell>
          <cell r="DQ3168">
            <v>5.5948690028495972E-2</v>
          </cell>
          <cell r="EA3168">
            <v>0.38753085533955867</v>
          </cell>
          <cell r="EF3168">
            <v>0.50465161702320005</v>
          </cell>
          <cell r="ES3168">
            <v>2.9373062264960392</v>
          </cell>
        </row>
        <row r="3169">
          <cell r="D3169" t="str">
            <v>g3</v>
          </cell>
          <cell r="E3169" t="str">
            <v>Gallahan &amp; Nielsen 1992</v>
          </cell>
          <cell r="F3169">
            <v>32</v>
          </cell>
          <cell r="G3169" t="str">
            <v>2MH005</v>
          </cell>
          <cell r="H3169" t="str">
            <v>AOB</v>
          </cell>
          <cell r="J3169">
            <v>1120</v>
          </cell>
          <cell r="K3169">
            <v>1393</v>
          </cell>
          <cell r="L3169">
            <v>7.1787508973438623</v>
          </cell>
          <cell r="M3169">
            <v>1E-4</v>
          </cell>
          <cell r="O3169">
            <v>0.25054630781514908</v>
          </cell>
          <cell r="P3169">
            <v>0.78158205430932703</v>
          </cell>
          <cell r="Q3169">
            <v>5.7995149832373874E-2</v>
          </cell>
          <cell r="R3169">
            <v>38.652824722356357</v>
          </cell>
          <cell r="T3169">
            <v>46.842212394946209</v>
          </cell>
          <cell r="U3169">
            <v>6.2315368211153013</v>
          </cell>
          <cell r="V3169">
            <v>0.27481650380642952</v>
          </cell>
          <cell r="W3169">
            <v>6.8011426792551646</v>
          </cell>
          <cell r="X3169">
            <v>7.1068340071822274</v>
          </cell>
          <cell r="Y3169">
            <v>0.8971059663075146</v>
          </cell>
          <cell r="Z3169">
            <v>4.0639504439498285E-2</v>
          </cell>
          <cell r="AB3169">
            <v>14.27105841571343</v>
          </cell>
          <cell r="AC3169">
            <v>0.29078730094099103</v>
          </cell>
          <cell r="AD3169">
            <v>16.001317886928341</v>
          </cell>
          <cell r="AF3169">
            <v>0.80086628032386631</v>
          </cell>
          <cell r="AG3169">
            <v>2.4647824689657559E-2</v>
          </cell>
          <cell r="AJ3169">
            <v>99.96912517587937</v>
          </cell>
          <cell r="AK3169">
            <v>1.7494536921848509</v>
          </cell>
          <cell r="AL3169">
            <v>0.27437705368971366</v>
          </cell>
          <cell r="AM3169">
            <v>0.25054630781514908</v>
          </cell>
          <cell r="AN3169">
            <v>2.3830745874564574E-2</v>
          </cell>
          <cell r="AO3169">
            <v>9.5482460606977071E-3</v>
          </cell>
          <cell r="AP3169">
            <v>0.21243318950459544</v>
          </cell>
          <cell r="AQ3169">
            <v>0.22198143556529315</v>
          </cell>
          <cell r="AR3169">
            <v>2.5197892685790032E-2</v>
          </cell>
          <cell r="AS3169">
            <v>1.199899651704287E-3</v>
          </cell>
          <cell r="AT3169">
            <v>0.79433356942823796</v>
          </cell>
          <cell r="AU3169">
            <v>9.1992306630662019E-3</v>
          </cell>
          <cell r="AV3169">
            <v>0.6403464474595213</v>
          </cell>
          <cell r="AW3169">
            <v>5.7995149832373874E-2</v>
          </cell>
          <cell r="AX3169">
            <v>1.1744240752349817E-3</v>
          </cell>
          <cell r="AY3169">
            <v>38.652824722356357</v>
          </cell>
          <cell r="AZ3169">
            <v>47.947851279575076</v>
          </cell>
          <cell r="BA3169">
            <v>12.822969303115087</v>
          </cell>
          <cell r="BB3169">
            <v>40.83349963335737</v>
          </cell>
          <cell r="BC3169">
            <v>43.781183032212361</v>
          </cell>
          <cell r="BD3169">
            <v>15.385317334430257</v>
          </cell>
          <cell r="BE3169">
            <v>0.78158205430932703</v>
          </cell>
          <cell r="BG3169">
            <v>-9.59</v>
          </cell>
          <cell r="BH3169" t="str">
            <v>QFM+-0.5log</v>
          </cell>
          <cell r="BO3169">
            <v>0</v>
          </cell>
          <cell r="BP3169">
            <v>47.576480052375665</v>
          </cell>
          <cell r="BQ3169">
            <v>2.0406813200547651</v>
          </cell>
          <cell r="BR3169">
            <v>13.384912616025836</v>
          </cell>
          <cell r="BS3169">
            <v>10.788796960381594</v>
          </cell>
          <cell r="BT3169">
            <v>0.24319986030303822</v>
          </cell>
          <cell r="BU3169">
            <v>5.6880381423635669</v>
          </cell>
          <cell r="BV3169">
            <v>7.7190826593832043</v>
          </cell>
          <cell r="BW3169">
            <v>2.7358038753774325</v>
          </cell>
          <cell r="BX3169">
            <v>1.4302818962183403</v>
          </cell>
          <cell r="BY3169">
            <v>0.7056275619752409</v>
          </cell>
          <cell r="CA3169">
            <v>0</v>
          </cell>
          <cell r="CD3169">
            <v>3.1110123387366846</v>
          </cell>
          <cell r="CE3169">
            <v>0</v>
          </cell>
          <cell r="CF3169">
            <v>0</v>
          </cell>
          <cell r="CG3169">
            <v>2.2356046025062755</v>
          </cell>
          <cell r="CH3169">
            <v>0</v>
          </cell>
          <cell r="CI3169">
            <v>2.3404781142983562</v>
          </cell>
          <cell r="CJ3169">
            <v>0</v>
          </cell>
          <cell r="CR3169">
            <v>100</v>
          </cell>
          <cell r="CT3169">
            <v>47.576480052375665</v>
          </cell>
          <cell r="CU3169">
            <v>2.0406813200547651</v>
          </cell>
          <cell r="CV3169">
            <v>13.384912616025836</v>
          </cell>
          <cell r="CW3169">
            <v>10.788796960381594</v>
          </cell>
          <cell r="CX3169">
            <v>0.24319986030303822</v>
          </cell>
          <cell r="CY3169">
            <v>5.688038142363566</v>
          </cell>
          <cell r="CZ3169">
            <v>7.7190826593832051</v>
          </cell>
          <cell r="DA3169">
            <v>2.7358038753774325</v>
          </cell>
          <cell r="DB3169">
            <v>1.4302818962183403</v>
          </cell>
          <cell r="DC3169">
            <v>0.7056275619752409</v>
          </cell>
          <cell r="DD3169">
            <v>0</v>
          </cell>
          <cell r="DE3169">
            <v>0.34521424210987567</v>
          </cell>
          <cell r="DF3169">
            <v>0.78243793083049473</v>
          </cell>
          <cell r="DH3169">
            <v>0.2927352678793097</v>
          </cell>
          <cell r="DJ3169">
            <v>1.7232843927358871E-2</v>
          </cell>
          <cell r="DQ3169">
            <v>5.7865641697433051E-2</v>
          </cell>
          <cell r="EA3169">
            <v>0.43961100515363138</v>
          </cell>
          <cell r="EF3169">
            <v>0.55541480844896296</v>
          </cell>
          <cell r="ES3169">
            <v>2.5940362069374854</v>
          </cell>
        </row>
        <row r="3170">
          <cell r="D3170" t="str">
            <v>g3</v>
          </cell>
          <cell r="E3170" t="str">
            <v>Gallahan &amp; Nielsen 1992</v>
          </cell>
          <cell r="F3170">
            <v>64</v>
          </cell>
          <cell r="G3170" t="str">
            <v>2MH005</v>
          </cell>
          <cell r="H3170" t="str">
            <v>AOB</v>
          </cell>
          <cell r="J3170">
            <v>1090</v>
          </cell>
          <cell r="K3170">
            <v>1363</v>
          </cell>
          <cell r="L3170">
            <v>7.3367571533382243</v>
          </cell>
          <cell r="M3170">
            <v>1E-4</v>
          </cell>
          <cell r="O3170">
            <v>0.11897779853165469</v>
          </cell>
          <cell r="P3170">
            <v>0.73407821229050285</v>
          </cell>
          <cell r="Q3170">
            <v>3.8396370687000032E-2</v>
          </cell>
          <cell r="R3170">
            <v>38.75456204379563</v>
          </cell>
          <cell r="T3170">
            <v>50.287988826159527</v>
          </cell>
          <cell r="U3170">
            <v>4.3081947546924768</v>
          </cell>
          <cell r="V3170">
            <v>0</v>
          </cell>
          <cell r="W3170">
            <v>9.1287658701611143</v>
          </cell>
          <cell r="X3170">
            <v>9.1287658701611143</v>
          </cell>
          <cell r="Y3170">
            <v>1.4360026372951198</v>
          </cell>
          <cell r="Z3170">
            <v>5.4102559120089246E-2</v>
          </cell>
          <cell r="AB3170">
            <v>14.141459436640108</v>
          </cell>
          <cell r="AC3170">
            <v>0.26509257473872433</v>
          </cell>
          <cell r="AD3170">
            <v>16.954635918817832</v>
          </cell>
          <cell r="AF3170">
            <v>0.52941215409257281</v>
          </cell>
          <cell r="AG3170">
            <v>9.8439467521488522E-2</v>
          </cell>
          <cell r="AJ3170">
            <v>100</v>
          </cell>
          <cell r="AK3170">
            <v>1.8810222014683453</v>
          </cell>
          <cell r="AL3170">
            <v>0.18998204246171893</v>
          </cell>
          <cell r="AM3170">
            <v>0.11897779853165469</v>
          </cell>
          <cell r="AN3170">
            <v>7.1004243930064243E-2</v>
          </cell>
          <cell r="AO3170">
            <v>0</v>
          </cell>
          <cell r="AP3170">
            <v>0.28557300698456262</v>
          </cell>
          <cell r="AQ3170">
            <v>0.28557300698456262</v>
          </cell>
          <cell r="AR3170">
            <v>4.0396181660281284E-2</v>
          </cell>
          <cell r="AS3170">
            <v>1.5998487786250013E-3</v>
          </cell>
          <cell r="AT3170">
            <v>0.78832548566746941</v>
          </cell>
          <cell r="AU3170">
            <v>8.3992060877812573E-3</v>
          </cell>
          <cell r="AV3170">
            <v>0.67953576872096944</v>
          </cell>
          <cell r="AW3170">
            <v>3.8396370687000032E-2</v>
          </cell>
          <cell r="AX3170">
            <v>4.6976451397842392E-3</v>
          </cell>
          <cell r="AY3170">
            <v>38.75456204379563</v>
          </cell>
          <cell r="AZ3170">
            <v>44.958941605839414</v>
          </cell>
          <cell r="BA3170">
            <v>16.286496350364956</v>
          </cell>
          <cell r="BB3170">
            <v>40.322458594840604</v>
          </cell>
          <cell r="BC3170">
            <v>40.431814100543413</v>
          </cell>
          <cell r="BD3170">
            <v>19.245727304615997</v>
          </cell>
          <cell r="BE3170">
            <v>0.73407821229050285</v>
          </cell>
          <cell r="BG3170">
            <v>-9.9700000000000006</v>
          </cell>
          <cell r="BH3170" t="str">
            <v>QFM+-0.5log</v>
          </cell>
          <cell r="BO3170">
            <v>0</v>
          </cell>
          <cell r="BP3170">
            <v>48.729764419548296</v>
          </cell>
          <cell r="BQ3170">
            <v>4.1952365354062229</v>
          </cell>
          <cell r="BR3170">
            <v>12.512269270919148</v>
          </cell>
          <cell r="BS3170">
            <v>12.530296929827978</v>
          </cell>
          <cell r="BT3170">
            <v>0.29024275131744298</v>
          </cell>
          <cell r="BU3170">
            <v>4.3715615298514452</v>
          </cell>
          <cell r="BV3170">
            <v>8.5181378765206777</v>
          </cell>
          <cell r="BW3170">
            <v>2.1027014708552962</v>
          </cell>
          <cell r="BX3170">
            <v>1.6346441205200981</v>
          </cell>
          <cell r="BY3170">
            <v>1.5608244798676476</v>
          </cell>
          <cell r="CA3170">
            <v>0</v>
          </cell>
          <cell r="CD3170">
            <v>1.4831142743772081</v>
          </cell>
          <cell r="CE3170">
            <v>0</v>
          </cell>
          <cell r="CF3170">
            <v>0</v>
          </cell>
          <cell r="CG3170">
            <v>1.3070722672964177</v>
          </cell>
          <cell r="CH3170">
            <v>0</v>
          </cell>
          <cell r="CI3170">
            <v>0.76413407369214981</v>
          </cell>
          <cell r="CJ3170">
            <v>0</v>
          </cell>
          <cell r="CR3170">
            <v>100</v>
          </cell>
          <cell r="CT3170">
            <v>48.729764419548289</v>
          </cell>
          <cell r="CU3170">
            <v>4.1952365354062229</v>
          </cell>
          <cell r="CV3170">
            <v>12.512269270919148</v>
          </cell>
          <cell r="CW3170">
            <v>12.530296929827978</v>
          </cell>
          <cell r="CX3170">
            <v>0.29024275131744298</v>
          </cell>
          <cell r="CY3170">
            <v>4.3715615298514452</v>
          </cell>
          <cell r="CZ3170">
            <v>8.5181378765206777</v>
          </cell>
          <cell r="DA3170">
            <v>2.1027014708552962</v>
          </cell>
          <cell r="DB3170">
            <v>1.6346441205200981</v>
          </cell>
          <cell r="DC3170">
            <v>1.5608244798676474</v>
          </cell>
          <cell r="DD3170">
            <v>0</v>
          </cell>
          <cell r="DE3170">
            <v>0.25864383732002688</v>
          </cell>
          <cell r="DF3170">
            <v>0.89639327602258823</v>
          </cell>
          <cell r="DH3170">
            <v>0.25177713595131923</v>
          </cell>
          <cell r="DJ3170">
            <v>6.0220733238356389E-2</v>
          </cell>
          <cell r="DQ3170">
            <v>7.4279755854551974E-2</v>
          </cell>
          <cell r="EA3170">
            <v>0.34229360494355826</v>
          </cell>
          <cell r="EF3170">
            <v>0.42121993479631908</v>
          </cell>
          <cell r="ES3170">
            <v>2.7942420222597368</v>
          </cell>
        </row>
        <row r="3171">
          <cell r="D3171" t="str">
            <v>g3</v>
          </cell>
          <cell r="E3171" t="str">
            <v>Gallahan &amp; Nielsen 1992</v>
          </cell>
          <cell r="F3171">
            <v>94</v>
          </cell>
          <cell r="G3171" t="str">
            <v>2MH005</v>
          </cell>
          <cell r="H3171" t="str">
            <v>AOB</v>
          </cell>
          <cell r="J3171">
            <v>1120</v>
          </cell>
          <cell r="K3171">
            <v>1393</v>
          </cell>
          <cell r="L3171">
            <v>7.1787508973438623</v>
          </cell>
          <cell r="M3171">
            <v>1E-4</v>
          </cell>
          <cell r="O3171">
            <v>7.308488461454532E-2</v>
          </cell>
          <cell r="P3171">
            <v>0.78971150503997223</v>
          </cell>
          <cell r="Q3171">
            <v>1.96011709889739E-2</v>
          </cell>
          <cell r="R3171">
            <v>39.033693579148121</v>
          </cell>
          <cell r="T3171">
            <v>51.839924135000665</v>
          </cell>
          <cell r="U3171">
            <v>2.5742412716521277</v>
          </cell>
          <cell r="V3171">
            <v>0</v>
          </cell>
          <cell r="W3171">
            <v>7.7851619989066183</v>
          </cell>
          <cell r="X3171">
            <v>7.7851619989066183</v>
          </cell>
          <cell r="Y3171">
            <v>0.91582450577382624</v>
          </cell>
          <cell r="Z3171">
            <v>0.10890460056925615</v>
          </cell>
          <cell r="AB3171">
            <v>16.406440107439597</v>
          </cell>
          <cell r="AC3171">
            <v>0.25410118288327294</v>
          </cell>
          <cell r="AD3171">
            <v>18.500486021345537</v>
          </cell>
          <cell r="AF3171">
            <v>0.27196760514381174</v>
          </cell>
          <cell r="AG3171">
            <v>0</v>
          </cell>
          <cell r="AJ3171">
            <v>100</v>
          </cell>
          <cell r="AK3171">
            <v>1.9269151153854547</v>
          </cell>
          <cell r="AL3171">
            <v>0.11280673916103345</v>
          </cell>
          <cell r="AM3171">
            <v>7.308488461454532E-2</v>
          </cell>
          <cell r="AN3171">
            <v>3.9721854546488133E-2</v>
          </cell>
          <cell r="AO3171">
            <v>0</v>
          </cell>
          <cell r="AP3171">
            <v>0.2420144581291675</v>
          </cell>
          <cell r="AQ3171">
            <v>0.2420144581291675</v>
          </cell>
          <cell r="AR3171">
            <v>2.5601529454986317E-2</v>
          </cell>
          <cell r="AS3171">
            <v>3.2001911818732897E-3</v>
          </cell>
          <cell r="AT3171">
            <v>0.90885429565201425</v>
          </cell>
          <cell r="AU3171">
            <v>8.0004779546832237E-3</v>
          </cell>
          <cell r="AV3171">
            <v>0.73684401962632484</v>
          </cell>
          <cell r="AW3171">
            <v>1.96011709889739E-2</v>
          </cell>
          <cell r="AX3171">
            <v>0</v>
          </cell>
          <cell r="AY3171">
            <v>39.033693579148121</v>
          </cell>
          <cell r="AZ3171">
            <v>48.145793600339054</v>
          </cell>
          <cell r="BA3171">
            <v>12.820512820512819</v>
          </cell>
          <cell r="BB3171">
            <v>40.99800597907393</v>
          </cell>
          <cell r="BC3171">
            <v>43.70835012643974</v>
          </cell>
          <cell r="BD3171">
            <v>15.293643894486337</v>
          </cell>
          <cell r="BE3171">
            <v>0.78971150503997223</v>
          </cell>
          <cell r="BG3171">
            <v>-9.59</v>
          </cell>
          <cell r="BH3171" t="str">
            <v>QFM+-0.5log</v>
          </cell>
          <cell r="BO3171">
            <v>0</v>
          </cell>
          <cell r="BP3171">
            <v>50.663451646519547</v>
          </cell>
          <cell r="BQ3171">
            <v>2.8607763310928451</v>
          </cell>
          <cell r="BR3171">
            <v>13.187042439015768</v>
          </cell>
          <cell r="BS3171">
            <v>10.611770525403145</v>
          </cell>
          <cell r="BT3171">
            <v>0.2320163416787091</v>
          </cell>
          <cell r="BU3171">
            <v>4.8792114345921256</v>
          </cell>
          <cell r="BV3171">
            <v>8.7170501584228539</v>
          </cell>
          <cell r="BW3171">
            <v>2.8914032593674128</v>
          </cell>
          <cell r="BX3171">
            <v>1.3807783324244336</v>
          </cell>
          <cell r="BY3171">
            <v>0.9651754842498953</v>
          </cell>
          <cell r="CA3171">
            <v>0</v>
          </cell>
          <cell r="CD3171">
            <v>0</v>
          </cell>
          <cell r="CE3171">
            <v>1.1107645078749826</v>
          </cell>
          <cell r="CF3171">
            <v>1.2230321454952502</v>
          </cell>
          <cell r="CG3171">
            <v>0</v>
          </cell>
          <cell r="CH3171">
            <v>1.2775273938630241</v>
          </cell>
          <cell r="CI3171">
            <v>0</v>
          </cell>
          <cell r="CJ3171">
            <v>0</v>
          </cell>
          <cell r="CR3171">
            <v>100</v>
          </cell>
          <cell r="CT3171">
            <v>50.663451646519555</v>
          </cell>
          <cell r="CU3171">
            <v>2.8607763310928451</v>
          </cell>
          <cell r="CV3171">
            <v>13.187042439015768</v>
          </cell>
          <cell r="CW3171">
            <v>10.611770525403145</v>
          </cell>
          <cell r="CX3171">
            <v>0.2320163416787091</v>
          </cell>
          <cell r="CY3171">
            <v>4.8792114345921256</v>
          </cell>
          <cell r="CZ3171">
            <v>8.7170501584228539</v>
          </cell>
          <cell r="DA3171">
            <v>2.8914032593674133</v>
          </cell>
          <cell r="DB3171">
            <v>1.3807783324244334</v>
          </cell>
          <cell r="DC3171">
            <v>0.9651754842498953</v>
          </cell>
          <cell r="DD3171">
            <v>0</v>
          </cell>
          <cell r="DE3171">
            <v>0.31497108751352615</v>
          </cell>
          <cell r="DF3171">
            <v>0.78492372414877665</v>
          </cell>
          <cell r="DH3171">
            <v>9.4060765914510791E-2</v>
          </cell>
          <cell r="DX3171">
            <v>0.31775210530612946</v>
          </cell>
          <cell r="EA3171">
            <v>0.32013146075770704</v>
          </cell>
          <cell r="EC3171">
            <v>0.39281436893994154</v>
          </cell>
          <cell r="EK3171">
            <v>0.39887693401379165</v>
          </cell>
        </row>
        <row r="3172">
          <cell r="D3172" t="str">
            <v>g3</v>
          </cell>
          <cell r="E3172" t="str">
            <v>Gallahan &amp; Nielsen 1992</v>
          </cell>
          <cell r="F3172">
            <v>34</v>
          </cell>
          <cell r="G3172" t="str">
            <v>2MH005</v>
          </cell>
          <cell r="H3172" t="str">
            <v>AOB</v>
          </cell>
          <cell r="J3172">
            <v>1100</v>
          </cell>
          <cell r="K3172">
            <v>1373</v>
          </cell>
          <cell r="L3172">
            <v>7.2833211944646763</v>
          </cell>
          <cell r="M3172">
            <v>1E-4</v>
          </cell>
          <cell r="O3172">
            <v>0.12006843754799812</v>
          </cell>
          <cell r="P3172">
            <v>0.76209386281588454</v>
          </cell>
          <cell r="Q3172">
            <v>3.9206914901105804E-2</v>
          </cell>
          <cell r="R3172">
            <v>38.072881734853567</v>
          </cell>
          <cell r="T3172">
            <v>50.518005133883207</v>
          </cell>
          <cell r="U3172">
            <v>3.5746970694423661</v>
          </cell>
          <cell r="V3172">
            <v>0</v>
          </cell>
          <cell r="W3172">
            <v>8.4713130445673812</v>
          </cell>
          <cell r="X3172">
            <v>8.4713130445673812</v>
          </cell>
          <cell r="Y3172">
            <v>1.300848484413025</v>
          </cell>
          <cell r="Z3172">
            <v>5.439628838258484E-2</v>
          </cell>
          <cell r="AB3172">
            <v>15.22815541295115</v>
          </cell>
          <cell r="AC3172">
            <v>0.26653179402404925</v>
          </cell>
          <cell r="AD3172">
            <v>17.086818118667264</v>
          </cell>
          <cell r="AF3172">
            <v>0.54337569589507728</v>
          </cell>
          <cell r="AG3172">
            <v>2.4743476790262741E-2</v>
          </cell>
          <cell r="AJ3172">
            <v>100</v>
          </cell>
          <cell r="AK3172">
            <v>1.8799315624520019</v>
          </cell>
          <cell r="AL3172">
            <v>0.15682765960442324</v>
          </cell>
          <cell r="AM3172">
            <v>0.12006843754799812</v>
          </cell>
          <cell r="AN3172">
            <v>3.6759222056425123E-2</v>
          </cell>
          <cell r="AO3172">
            <v>0</v>
          </cell>
          <cell r="AP3172">
            <v>0.26364649918192573</v>
          </cell>
          <cell r="AQ3172">
            <v>0.26364649918192573</v>
          </cell>
          <cell r="AR3172">
            <v>3.6406420979598245E-2</v>
          </cell>
          <cell r="AS3172">
            <v>1.6002822408614612E-3</v>
          </cell>
          <cell r="AT3172">
            <v>0.84454895261463625</v>
          </cell>
          <cell r="AU3172">
            <v>8.4014817645226714E-3</v>
          </cell>
          <cell r="AV3172">
            <v>0.68132016404676721</v>
          </cell>
          <cell r="AW3172">
            <v>3.9206914901105804E-2</v>
          </cell>
          <cell r="AX3172">
            <v>1.1747294793584932E-3</v>
          </cell>
          <cell r="AY3172">
            <v>38.072881734853567</v>
          </cell>
          <cell r="AZ3172">
            <v>47.194276771741556</v>
          </cell>
          <cell r="BA3172">
            <v>14.732841493404871</v>
          </cell>
          <cell r="BB3172">
            <v>39.826254770292785</v>
          </cell>
          <cell r="BC3172">
            <v>42.670332859400837</v>
          </cell>
          <cell r="BD3172">
            <v>17.503412370306375</v>
          </cell>
          <cell r="BE3172">
            <v>0.76209386281588454</v>
          </cell>
          <cell r="BG3172">
            <v>-9.84</v>
          </cell>
          <cell r="BH3172" t="str">
            <v>QFM+-0.5log</v>
          </cell>
          <cell r="BO3172">
            <v>0</v>
          </cell>
          <cell r="BP3172">
            <v>57.350998496080244</v>
          </cell>
          <cell r="BQ3172">
            <v>2.5892648463402224</v>
          </cell>
          <cell r="BR3172">
            <v>14.91015235825405</v>
          </cell>
          <cell r="BS3172">
            <v>7.9616052308174599</v>
          </cell>
          <cell r="BT3172">
            <v>0.14831640211504327</v>
          </cell>
          <cell r="BU3172">
            <v>3.0909355636718359</v>
          </cell>
          <cell r="BV3172">
            <v>5.9991970585418883</v>
          </cell>
          <cell r="BW3172">
            <v>2.3271780487445834</v>
          </cell>
          <cell r="BX3172">
            <v>2.883448011657451</v>
          </cell>
          <cell r="BY3172">
            <v>0.59355831069158149</v>
          </cell>
          <cell r="CA3172">
            <v>0</v>
          </cell>
          <cell r="CD3172">
            <v>0.76356046360360719</v>
          </cell>
          <cell r="CE3172">
            <v>0</v>
          </cell>
          <cell r="CF3172">
            <v>0</v>
          </cell>
          <cell r="CG3172">
            <v>0.78104872502017963</v>
          </cell>
          <cell r="CH3172">
            <v>0</v>
          </cell>
          <cell r="CI3172">
            <v>0.60073648446183303</v>
          </cell>
          <cell r="CJ3172">
            <v>0</v>
          </cell>
          <cell r="CR3172">
            <v>100</v>
          </cell>
          <cell r="CT3172">
            <v>57.350998496080244</v>
          </cell>
          <cell r="CU3172">
            <v>2.5892648463402224</v>
          </cell>
          <cell r="CV3172">
            <v>14.910152358254049</v>
          </cell>
          <cell r="CW3172">
            <v>7.9616052308174599</v>
          </cell>
          <cell r="CX3172">
            <v>0.14831640211504327</v>
          </cell>
          <cell r="CY3172">
            <v>3.0909355636718359</v>
          </cell>
          <cell r="CZ3172">
            <v>5.9991970585418883</v>
          </cell>
          <cell r="DA3172">
            <v>2.3271780487445834</v>
          </cell>
          <cell r="DB3172">
            <v>2.883448011657451</v>
          </cell>
          <cell r="DC3172">
            <v>0.59355831069158149</v>
          </cell>
          <cell r="DD3172">
            <v>0</v>
          </cell>
          <cell r="DE3172">
            <v>0.27965837187526604</v>
          </cell>
          <cell r="DF3172">
            <v>0.4579289270396375</v>
          </cell>
          <cell r="DH3172">
            <v>0.23349124326271728</v>
          </cell>
          <cell r="DJ3172">
            <v>8.5812113449688331E-3</v>
          </cell>
          <cell r="DQ3172">
            <v>8.3983156384837443E-2</v>
          </cell>
          <cell r="EA3172">
            <v>0.50240070506951029</v>
          </cell>
          <cell r="EF3172">
            <v>0.70097184764120268</v>
          </cell>
          <cell r="ES3172">
            <v>3.8610874406309086</v>
          </cell>
        </row>
        <row r="3173">
          <cell r="D3173" t="str">
            <v>g3</v>
          </cell>
          <cell r="E3173" t="str">
            <v>Gallahan &amp; Nielsen 1992</v>
          </cell>
          <cell r="F3173">
            <v>21</v>
          </cell>
          <cell r="G3173" t="str">
            <v>3/83KE2</v>
          </cell>
          <cell r="H3173" t="str">
            <v>Haw thol</v>
          </cell>
          <cell r="J3173">
            <v>1100</v>
          </cell>
          <cell r="K3173">
            <v>1373</v>
          </cell>
          <cell r="L3173">
            <v>7.2833211944646763</v>
          </cell>
          <cell r="M3173">
            <v>1E-4</v>
          </cell>
          <cell r="O3173">
            <v>0.11403007844833479</v>
          </cell>
          <cell r="P3173">
            <v>0.69888820259419393</v>
          </cell>
          <cell r="Q3173">
            <v>1.9070694129287493E-2</v>
          </cell>
          <cell r="R3173">
            <v>29.501415197038977</v>
          </cell>
          <cell r="T3173">
            <v>50.619024829259494</v>
          </cell>
          <cell r="U3173">
            <v>3.898275562563299</v>
          </cell>
          <cell r="V3173">
            <v>0</v>
          </cell>
          <cell r="W3173">
            <v>12.696290155389178</v>
          </cell>
          <cell r="X3173">
            <v>12.696290155389178</v>
          </cell>
          <cell r="Y3173">
            <v>1.6508099639116807</v>
          </cell>
          <cell r="Z3173">
            <v>1.3775779522311536E-2</v>
          </cell>
          <cell r="AB3173">
            <v>16.536763989718686</v>
          </cell>
          <cell r="AC3173">
            <v>0.2185674857034241</v>
          </cell>
          <cell r="AD3173">
            <v>13.771864815856043</v>
          </cell>
          <cell r="AF3173">
            <v>0.26398478633429767</v>
          </cell>
          <cell r="AG3173">
            <v>1.6709996999830595E-2</v>
          </cell>
          <cell r="AJ3173">
            <v>100</v>
          </cell>
          <cell r="AK3173">
            <v>1.8859699215516652</v>
          </cell>
          <cell r="AL3173">
            <v>0.17123048771402813</v>
          </cell>
          <cell r="AM3173">
            <v>0.11403007844833479</v>
          </cell>
          <cell r="AN3173">
            <v>5.7200409265693336E-2</v>
          </cell>
          <cell r="AO3173">
            <v>0</v>
          </cell>
          <cell r="AP3173">
            <v>0.3956154633203256</v>
          </cell>
          <cell r="AQ3173">
            <v>0.3956154633203256</v>
          </cell>
          <cell r="AR3173">
            <v>4.6256577249761149E-2</v>
          </cell>
          <cell r="AS3173">
            <v>4.057594495593084E-4</v>
          </cell>
          <cell r="AT3173">
            <v>0.91823363435271488</v>
          </cell>
          <cell r="AU3173">
            <v>6.8979106425082429E-3</v>
          </cell>
          <cell r="AV3173">
            <v>0.54980405415286282</v>
          </cell>
          <cell r="AW3173">
            <v>1.9070694129287493E-2</v>
          </cell>
          <cell r="AX3173">
            <v>7.9428919850038702E-4</v>
          </cell>
          <cell r="AY3173">
            <v>29.501415197038977</v>
          </cell>
          <cell r="AZ3173">
            <v>49.270629218375795</v>
          </cell>
          <cell r="BA3173">
            <v>21.227955584585239</v>
          </cell>
          <cell r="BB3173">
            <v>30.667559253465864</v>
          </cell>
          <cell r="BC3173">
            <v>44.269788743633875</v>
          </cell>
          <cell r="BD3173">
            <v>25.062652002900244</v>
          </cell>
          <cell r="BE3173">
            <v>0.69888820259419393</v>
          </cell>
          <cell r="BG3173">
            <v>-9.84</v>
          </cell>
          <cell r="BH3173" t="str">
            <v>QFM+-0.5log</v>
          </cell>
          <cell r="BO3173">
            <v>0</v>
          </cell>
          <cell r="BP3173">
            <v>49.400740375793944</v>
          </cell>
          <cell r="BQ3173">
            <v>4.8595869039811275</v>
          </cell>
          <cell r="BR3173">
            <v>11.375568143095451</v>
          </cell>
          <cell r="BS3173">
            <v>14.973967459639393</v>
          </cell>
          <cell r="BT3173">
            <v>0.18282338885917843</v>
          </cell>
          <cell r="BU3173">
            <v>4.7521916930910857</v>
          </cell>
          <cell r="BV3173">
            <v>8.5559902779191628</v>
          </cell>
          <cell r="BW3173">
            <v>2.4067076394595706</v>
          </cell>
          <cell r="BX3173">
            <v>0.90293209079083381</v>
          </cell>
          <cell r="BY3173">
            <v>0.52435228929992306</v>
          </cell>
          <cell r="CA3173">
            <v>0</v>
          </cell>
          <cell r="CD3173">
            <v>0.73897141616534723</v>
          </cell>
          <cell r="CE3173">
            <v>0</v>
          </cell>
          <cell r="CF3173">
            <v>0</v>
          </cell>
          <cell r="CG3173">
            <v>0.71007016705310622</v>
          </cell>
          <cell r="CH3173">
            <v>0</v>
          </cell>
          <cell r="CI3173">
            <v>0.61609815485189845</v>
          </cell>
          <cell r="CJ3173">
            <v>0</v>
          </cell>
          <cell r="CR3173">
            <v>100</v>
          </cell>
          <cell r="CT3173">
            <v>49.400740375793951</v>
          </cell>
          <cell r="CU3173">
            <v>4.8595869039811275</v>
          </cell>
          <cell r="CV3173">
            <v>11.375568143095451</v>
          </cell>
          <cell r="CW3173">
            <v>14.973967459639393</v>
          </cell>
          <cell r="CX3173">
            <v>0.18282338885917843</v>
          </cell>
          <cell r="CY3173">
            <v>4.7521916930910857</v>
          </cell>
          <cell r="CZ3173">
            <v>8.5559902779191628</v>
          </cell>
          <cell r="DA3173">
            <v>2.4067076394595706</v>
          </cell>
          <cell r="DB3173">
            <v>0.90293209079083381</v>
          </cell>
          <cell r="DC3173">
            <v>0.52435228929992306</v>
          </cell>
          <cell r="DD3173">
            <v>0</v>
          </cell>
          <cell r="DE3173">
            <v>0.24090810868436552</v>
          </cell>
          <cell r="DF3173">
            <v>1.032737003074</v>
          </cell>
          <cell r="DH3173">
            <v>0.10968710200029773</v>
          </cell>
          <cell r="DQ3173">
            <v>0.11187942963537782</v>
          </cell>
          <cell r="EA3173">
            <v>0.33970170644737002</v>
          </cell>
          <cell r="EF3173">
            <v>0.32568180570673227</v>
          </cell>
          <cell r="ES3173">
            <v>0</v>
          </cell>
        </row>
        <row r="3174">
          <cell r="D3174" t="str">
            <v>g3</v>
          </cell>
          <cell r="E3174" t="str">
            <v>Gallahan &amp; Nielsen 1992</v>
          </cell>
          <cell r="F3174">
            <v>69</v>
          </cell>
          <cell r="G3174" t="str">
            <v>3/83KE2</v>
          </cell>
          <cell r="H3174" t="str">
            <v>Haw thol</v>
          </cell>
          <cell r="J3174">
            <v>1100</v>
          </cell>
          <cell r="K3174">
            <v>1373</v>
          </cell>
          <cell r="L3174">
            <v>7.2833211944646763</v>
          </cell>
          <cell r="M3174">
            <v>1E-4</v>
          </cell>
          <cell r="O3174">
            <v>0.22372640351836526</v>
          </cell>
          <cell r="P3174">
            <v>0.76981268011527382</v>
          </cell>
          <cell r="Q3174">
            <v>1.9603019420630651E-2</v>
          </cell>
          <cell r="R3174">
            <v>39.756944444444443</v>
          </cell>
          <cell r="T3174">
            <v>47.76514919406744</v>
          </cell>
          <cell r="U3174">
            <v>6.195985208944383</v>
          </cell>
          <cell r="V3174">
            <v>1.4676606050838219</v>
          </cell>
          <cell r="W3174">
            <v>6.5871071587554582</v>
          </cell>
          <cell r="X3174">
            <v>8.2196551065683856</v>
          </cell>
          <cell r="Y3174">
            <v>2.2744158232484311</v>
          </cell>
          <cell r="Z3174">
            <v>0.19051305123161699</v>
          </cell>
          <cell r="AB3174">
            <v>15.425917702776751</v>
          </cell>
          <cell r="AC3174">
            <v>0.2032062826977038</v>
          </cell>
          <cell r="AD3174">
            <v>18.393290868440765</v>
          </cell>
          <cell r="AF3174">
            <v>0.27186771342608401</v>
          </cell>
          <cell r="AG3174">
            <v>1.6506571807802625E-2</v>
          </cell>
          <cell r="AJ3174">
            <v>99.835112657270912</v>
          </cell>
          <cell r="AK3174">
            <v>1.7762735964816347</v>
          </cell>
          <cell r="AL3174">
            <v>0.2716418405430247</v>
          </cell>
          <cell r="AM3174">
            <v>0.22372640351836526</v>
          </cell>
          <cell r="AN3174">
            <v>4.7915437024659446E-2</v>
          </cell>
          <cell r="AO3174">
            <v>5.0773850336105042E-2</v>
          </cell>
          <cell r="AP3174">
            <v>0.2048655253737518</v>
          </cell>
          <cell r="AQ3174">
            <v>0.25563937570985684</v>
          </cell>
          <cell r="AR3174">
            <v>6.3609797711842317E-2</v>
          </cell>
          <cell r="AS3174">
            <v>5.600862691608758E-3</v>
          </cell>
          <cell r="AT3174">
            <v>0.85493168371199413</v>
          </cell>
          <cell r="AU3174">
            <v>6.4009859332671507E-3</v>
          </cell>
          <cell r="AV3174">
            <v>0.73291288935908894</v>
          </cell>
          <cell r="AW3174">
            <v>1.9603019420630651E-2</v>
          </cell>
          <cell r="AX3174">
            <v>7.8313548705842811E-4</v>
          </cell>
          <cell r="AY3174">
            <v>39.756944444444443</v>
          </cell>
          <cell r="AZ3174">
            <v>46.375868055555557</v>
          </cell>
          <cell r="BA3174">
            <v>11.112954116537081</v>
          </cell>
          <cell r="BB3174">
            <v>42.997753192364172</v>
          </cell>
          <cell r="BC3174">
            <v>43.351865746662</v>
          </cell>
          <cell r="BD3174">
            <v>13.650381060973821</v>
          </cell>
          <cell r="BE3174">
            <v>0.76981268011527382</v>
          </cell>
          <cell r="BG3174">
            <v>-9.84</v>
          </cell>
          <cell r="BH3174" t="str">
            <v>QFM+-0.5log</v>
          </cell>
          <cell r="BO3174">
            <v>0</v>
          </cell>
          <cell r="BP3174">
            <v>51.39470634542662</v>
          </cell>
          <cell r="BQ3174">
            <v>3.3267478437552702</v>
          </cell>
          <cell r="BR3174">
            <v>15.61337991454428</v>
          </cell>
          <cell r="BS3174">
            <v>10.168840649142165</v>
          </cell>
          <cell r="BT3174">
            <v>0.17374622103806145</v>
          </cell>
          <cell r="BU3174">
            <v>4.6977608070014787</v>
          </cell>
          <cell r="BV3174">
            <v>9.271200241295146</v>
          </cell>
          <cell r="BW3174">
            <v>2.8355246468118569</v>
          </cell>
          <cell r="BX3174">
            <v>0.73390266611298438</v>
          </cell>
          <cell r="BY3174">
            <v>0.37249702076734081</v>
          </cell>
          <cell r="CA3174">
            <v>0</v>
          </cell>
          <cell r="CD3174">
            <v>0</v>
          </cell>
          <cell r="CE3174">
            <v>0.49121147577380325</v>
          </cell>
          <cell r="CF3174">
            <v>0.44708826990655659</v>
          </cell>
          <cell r="CG3174">
            <v>0</v>
          </cell>
          <cell r="CH3174">
            <v>0.47339389842444918</v>
          </cell>
          <cell r="CI3174">
            <v>0</v>
          </cell>
          <cell r="CJ3174">
            <v>0</v>
          </cell>
          <cell r="CR3174">
            <v>100</v>
          </cell>
          <cell r="CT3174">
            <v>51.39470634542662</v>
          </cell>
          <cell r="CU3174">
            <v>3.3267478437552698</v>
          </cell>
          <cell r="CV3174">
            <v>15.61337991454428</v>
          </cell>
          <cell r="CW3174">
            <v>10.168840649142165</v>
          </cell>
          <cell r="CX3174">
            <v>0.17374622103806148</v>
          </cell>
          <cell r="CY3174">
            <v>4.6977608070014787</v>
          </cell>
          <cell r="CZ3174">
            <v>9.271200241295146</v>
          </cell>
          <cell r="DA3174">
            <v>2.8355246468118569</v>
          </cell>
          <cell r="DB3174">
            <v>0.73390266611298438</v>
          </cell>
          <cell r="DC3174">
            <v>0.37249702076734081</v>
          </cell>
          <cell r="DD3174">
            <v>0</v>
          </cell>
          <cell r="DE3174">
            <v>0.31599426545870862</v>
          </cell>
          <cell r="DF3174">
            <v>0.70630703756402125</v>
          </cell>
          <cell r="DH3174">
            <v>9.5879157224664044E-2</v>
          </cell>
          <cell r="DX3174">
            <v>0.60384788017586943</v>
          </cell>
          <cell r="EA3174">
            <v>0.68367544823627058</v>
          </cell>
          <cell r="EC3174">
            <v>0.84191586488723669</v>
          </cell>
          <cell r="EK3174">
            <v>0.7825718967232782</v>
          </cell>
        </row>
        <row r="3175">
          <cell r="D3175" t="str">
            <v>g3</v>
          </cell>
          <cell r="E3175" t="str">
            <v>Gallahan &amp; Nielsen 1992</v>
          </cell>
          <cell r="F3175">
            <v>70</v>
          </cell>
          <cell r="G3175" t="str">
            <v>3/83KE2</v>
          </cell>
          <cell r="H3175" t="str">
            <v>Haw thol</v>
          </cell>
          <cell r="J3175">
            <v>1100</v>
          </cell>
          <cell r="K3175">
            <v>1373</v>
          </cell>
          <cell r="L3175">
            <v>7.2833211944646763</v>
          </cell>
          <cell r="M3175">
            <v>1E-4</v>
          </cell>
          <cell r="O3175">
            <v>0.2069494089424011</v>
          </cell>
          <cell r="P3175">
            <v>0.76177811550151975</v>
          </cell>
          <cell r="Q3175">
            <v>1.8802627795561612E-2</v>
          </cell>
          <cell r="R3175">
            <v>42.645456526476359</v>
          </cell>
          <cell r="T3175">
            <v>47.995967448385748</v>
          </cell>
          <cell r="U3175">
            <v>6.0040843784822187</v>
          </cell>
          <cell r="V3175">
            <v>0.57555543911343687</v>
          </cell>
          <cell r="W3175">
            <v>7.388108751245813</v>
          </cell>
          <cell r="X3175">
            <v>8.0283261473675456</v>
          </cell>
          <cell r="Y3175">
            <v>2.3494240895676919</v>
          </cell>
          <cell r="Z3175">
            <v>8.1274195038361696E-2</v>
          </cell>
          <cell r="AB3175">
            <v>14.40673588039561</v>
          </cell>
          <cell r="AC3175">
            <v>0.17699048270907186</v>
          </cell>
          <cell r="AD3175">
            <v>19.558228896678816</v>
          </cell>
          <cell r="AF3175">
            <v>0.2595757645625395</v>
          </cell>
          <cell r="AG3175">
            <v>0</v>
          </cell>
          <cell r="AJ3175">
            <v>99.935338042991717</v>
          </cell>
          <cell r="AK3175">
            <v>1.7930505910575989</v>
          </cell>
          <cell r="AL3175">
            <v>0.2644369568694942</v>
          </cell>
          <cell r="AM3175">
            <v>0.2069494089424011</v>
          </cell>
          <cell r="AN3175">
            <v>5.7487547927093097E-2</v>
          </cell>
          <cell r="AO3175">
            <v>2.0002795527190642E-2</v>
          </cell>
          <cell r="AP3175">
            <v>0.23083226038381216</v>
          </cell>
          <cell r="AQ3175">
            <v>0.2508350559110028</v>
          </cell>
          <cell r="AR3175">
            <v>6.6009225239737582E-2</v>
          </cell>
          <cell r="AS3175">
            <v>2.4003354632631843E-3</v>
          </cell>
          <cell r="AT3175">
            <v>0.80211210064044758</v>
          </cell>
          <cell r="AU3175">
            <v>5.6007827476140977E-3</v>
          </cell>
          <cell r="AV3175">
            <v>0.78290941693434213</v>
          </cell>
          <cell r="AW3175">
            <v>1.8802627795561612E-2</v>
          </cell>
          <cell r="AX3175">
            <v>0</v>
          </cell>
          <cell r="AY3175">
            <v>42.645456526476359</v>
          </cell>
          <cell r="AZ3175">
            <v>43.691436042710833</v>
          </cell>
          <cell r="BA3175">
            <v>12.573545434735378</v>
          </cell>
          <cell r="BB3175">
            <v>45.036932930466975</v>
          </cell>
          <cell r="BC3175">
            <v>39.881853687781835</v>
          </cell>
          <cell r="BD3175">
            <v>15.081213381751175</v>
          </cell>
          <cell r="BE3175">
            <v>0.76177811550151975</v>
          </cell>
          <cell r="BG3175">
            <v>-9.84</v>
          </cell>
          <cell r="BH3175" t="str">
            <v>QFM+-0.5log</v>
          </cell>
          <cell r="BO3175">
            <v>0</v>
          </cell>
          <cell r="BP3175">
            <v>51.467425420774497</v>
          </cell>
          <cell r="BQ3175">
            <v>3.352592903761225</v>
          </cell>
          <cell r="BR3175">
            <v>15.737224243748285</v>
          </cell>
          <cell r="BS3175">
            <v>10.099633672754281</v>
          </cell>
          <cell r="BT3175">
            <v>0.13642899178770515</v>
          </cell>
          <cell r="BU3175">
            <v>4.5679183213399499</v>
          </cell>
          <cell r="BV3175">
            <v>9.383022184557964</v>
          </cell>
          <cell r="BW3175">
            <v>2.7958128205631767</v>
          </cell>
          <cell r="BX3175">
            <v>0.70926151918953573</v>
          </cell>
          <cell r="BY3175">
            <v>0.33503637861390428</v>
          </cell>
          <cell r="CA3175">
            <v>0</v>
          </cell>
          <cell r="CD3175">
            <v>0</v>
          </cell>
          <cell r="CE3175">
            <v>0.48175515217835474</v>
          </cell>
          <cell r="CF3175">
            <v>0.4816642391459206</v>
          </cell>
          <cell r="CG3175">
            <v>0</v>
          </cell>
          <cell r="CH3175">
            <v>0.45222415158520135</v>
          </cell>
          <cell r="CI3175">
            <v>0</v>
          </cell>
          <cell r="CJ3175">
            <v>0</v>
          </cell>
          <cell r="CR3175">
            <v>100</v>
          </cell>
          <cell r="CT3175">
            <v>51.467425420774497</v>
          </cell>
          <cell r="CU3175">
            <v>3.3525929037612254</v>
          </cell>
          <cell r="CV3175">
            <v>15.737224243748285</v>
          </cell>
          <cell r="CW3175">
            <v>10.099633672754281</v>
          </cell>
          <cell r="CX3175">
            <v>0.13642899178770515</v>
          </cell>
          <cell r="CY3175">
            <v>4.5679183213399499</v>
          </cell>
          <cell r="CZ3175">
            <v>9.383022184557964</v>
          </cell>
          <cell r="DA3175">
            <v>2.7958128205631767</v>
          </cell>
          <cell r="DB3175">
            <v>0.70926151918953584</v>
          </cell>
          <cell r="DC3175">
            <v>0.33503637861390428</v>
          </cell>
          <cell r="DD3175">
            <v>0</v>
          </cell>
          <cell r="DE3175">
            <v>0.31143017752241031</v>
          </cell>
          <cell r="DF3175">
            <v>0.696821822298197</v>
          </cell>
          <cell r="DH3175">
            <v>9.2844471794879188E-2</v>
          </cell>
          <cell r="DX3175">
            <v>0.68384341897289413</v>
          </cell>
          <cell r="EA3175">
            <v>0.70077822062198702</v>
          </cell>
          <cell r="EC3175">
            <v>0.87178151847711316</v>
          </cell>
          <cell r="EK3175">
            <v>0.86249627153475339</v>
          </cell>
        </row>
        <row r="3176">
          <cell r="D3176" t="str">
            <v>g3</v>
          </cell>
          <cell r="E3176" t="str">
            <v>Gallahan &amp; Nielsen 1992</v>
          </cell>
          <cell r="F3176">
            <v>97</v>
          </cell>
          <cell r="G3176" t="str">
            <v>E1</v>
          </cell>
          <cell r="H3176" t="str">
            <v>Haw picr</v>
          </cell>
          <cell r="J3176">
            <v>1100</v>
          </cell>
          <cell r="K3176">
            <v>1373</v>
          </cell>
          <cell r="L3176">
            <v>7.2833211944646763</v>
          </cell>
          <cell r="M3176">
            <v>1E-4</v>
          </cell>
          <cell r="O3176">
            <v>0.14580826229221322</v>
          </cell>
          <cell r="P3176">
            <v>0.81879877841873094</v>
          </cell>
          <cell r="Q3176">
            <v>3.1610087889278195E-2</v>
          </cell>
          <cell r="R3176">
            <v>35.27344607950802</v>
          </cell>
          <cell r="T3176">
            <v>49.023533648886918</v>
          </cell>
          <cell r="U3176">
            <v>3.697074723673774</v>
          </cell>
          <cell r="V3176">
            <v>4.5487580203791469E-2</v>
          </cell>
          <cell r="W3176">
            <v>6.7042317875381752</v>
          </cell>
          <cell r="X3176">
            <v>6.7548297632932268</v>
          </cell>
          <cell r="Y3176">
            <v>1.2660057190474747</v>
          </cell>
          <cell r="Z3176">
            <v>0.84305840166907375</v>
          </cell>
          <cell r="AB3176">
            <v>17.128692946527874</v>
          </cell>
          <cell r="AC3176">
            <v>0.21231783855609421</v>
          </cell>
          <cell r="AD3176">
            <v>15.856229559593503</v>
          </cell>
          <cell r="AF3176">
            <v>0.43103154997650156</v>
          </cell>
          <cell r="AG3176">
            <v>0</v>
          </cell>
          <cell r="AJ3176">
            <v>99.994889604448701</v>
          </cell>
          <cell r="AK3176">
            <v>1.8541917377077868</v>
          </cell>
          <cell r="AL3176">
            <v>0.16485261025800776</v>
          </cell>
          <cell r="AM3176">
            <v>0.14580826229221322</v>
          </cell>
          <cell r="AN3176">
            <v>1.9044347965794545E-2</v>
          </cell>
          <cell r="AO3176">
            <v>1.6005107792054218E-3</v>
          </cell>
          <cell r="AP3176">
            <v>0.21206767824452311</v>
          </cell>
          <cell r="AQ3176">
            <v>0.21366818902372853</v>
          </cell>
          <cell r="AR3176">
            <v>3.601149253208908E-2</v>
          </cell>
          <cell r="AS3176">
            <v>2.5208044772462357E-2</v>
          </cell>
          <cell r="AT3176">
            <v>0.96550812755478821</v>
          </cell>
          <cell r="AU3176">
            <v>6.8021708116168256E-3</v>
          </cell>
          <cell r="AV3176">
            <v>0.64260507785038956</v>
          </cell>
          <cell r="AW3176">
            <v>3.1610087889278195E-2</v>
          </cell>
          <cell r="AX3176">
            <v>0</v>
          </cell>
          <cell r="AY3176">
            <v>35.27344607950802</v>
          </cell>
          <cell r="AZ3176">
            <v>52.99802328135295</v>
          </cell>
          <cell r="BA3176">
            <v>11.64067647704802</v>
          </cell>
          <cell r="BB3176">
            <v>37.404581178061072</v>
          </cell>
          <cell r="BC3176">
            <v>48.57575449859268</v>
          </cell>
          <cell r="BD3176">
            <v>14.019664323346245</v>
          </cell>
          <cell r="BE3176">
            <v>0.81879877841873094</v>
          </cell>
          <cell r="BG3176">
            <v>-9.84</v>
          </cell>
          <cell r="BH3176" t="str">
            <v>QFM+-0.5log</v>
          </cell>
          <cell r="BO3176">
            <v>0</v>
          </cell>
          <cell r="BP3176">
            <v>47.367054833945652</v>
          </cell>
          <cell r="BQ3176">
            <v>4.0716059177036543</v>
          </cell>
          <cell r="BR3176">
            <v>10.543693286895198</v>
          </cell>
          <cell r="BS3176">
            <v>8.478401123418827</v>
          </cell>
          <cell r="BT3176">
            <v>0.13556307437510817</v>
          </cell>
          <cell r="BU3176">
            <v>5.1430650669606877</v>
          </cell>
          <cell r="BV3176">
            <v>7.1801419951234351</v>
          </cell>
          <cell r="BW3176">
            <v>2.3985061620713086</v>
          </cell>
          <cell r="BX3176">
            <v>0.55793485971787093</v>
          </cell>
          <cell r="BY3176">
            <v>0.2599574190475355</v>
          </cell>
          <cell r="CA3176">
            <v>0</v>
          </cell>
          <cell r="CD3176">
            <v>0</v>
          </cell>
          <cell r="CE3176">
            <v>4.1353298626359241</v>
          </cell>
          <cell r="CF3176">
            <v>4.4305268652851746</v>
          </cell>
          <cell r="CG3176">
            <v>0</v>
          </cell>
          <cell r="CH3176">
            <v>0</v>
          </cell>
          <cell r="CI3176">
            <v>0</v>
          </cell>
          <cell r="CJ3176">
            <v>5.2982195328196191</v>
          </cell>
          <cell r="CR3176">
            <v>100</v>
          </cell>
          <cell r="CT3176">
            <v>47.367054833945652</v>
          </cell>
          <cell r="CU3176">
            <v>4.0716059177036543</v>
          </cell>
          <cell r="CV3176">
            <v>10.543693286895198</v>
          </cell>
          <cell r="CW3176">
            <v>8.478401123418827</v>
          </cell>
          <cell r="CX3176">
            <v>0.13556307437510817</v>
          </cell>
          <cell r="CY3176">
            <v>5.1430650669606868</v>
          </cell>
          <cell r="CZ3176">
            <v>7.180141995123436</v>
          </cell>
          <cell r="DA3176">
            <v>2.3985061620713086</v>
          </cell>
          <cell r="DB3176">
            <v>0.55793485971787093</v>
          </cell>
          <cell r="DC3176">
            <v>0.2599574190475355</v>
          </cell>
          <cell r="DD3176">
            <v>0</v>
          </cell>
          <cell r="DE3176">
            <v>0.37757059299483481</v>
          </cell>
          <cell r="DF3176">
            <v>0.84189834373239825</v>
          </cell>
          <cell r="DH3176">
            <v>0.17970833546004741</v>
          </cell>
          <cell r="DX3176">
            <v>0.27991363364810984</v>
          </cell>
          <cell r="EA3176">
            <v>0.31093522915437</v>
          </cell>
          <cell r="EC3176">
            <v>0.35003001692426799</v>
          </cell>
          <cell r="EG3176">
            <v>0.39237204764258948</v>
          </cell>
        </row>
        <row r="3177">
          <cell r="D3177" t="str">
            <v>g3</v>
          </cell>
          <cell r="E3177" t="str">
            <v>Gallahan &amp; Nielsen 1992</v>
          </cell>
          <cell r="F3177">
            <v>96</v>
          </cell>
          <cell r="G3177" t="str">
            <v>E1</v>
          </cell>
          <cell r="H3177" t="str">
            <v>Haw picr</v>
          </cell>
          <cell r="J3177">
            <v>1133</v>
          </cell>
          <cell r="K3177">
            <v>1406</v>
          </cell>
          <cell r="L3177">
            <v>7.1123755334281649</v>
          </cell>
          <cell r="M3177">
            <v>1E-4</v>
          </cell>
          <cell r="O3177">
            <v>0.17539893647690596</v>
          </cell>
          <cell r="P3177">
            <v>0.85959153902261132</v>
          </cell>
          <cell r="Q3177">
            <v>2.7208963227975967E-2</v>
          </cell>
          <cell r="R3177">
            <v>40</v>
          </cell>
          <cell r="T3177">
            <v>48.780520595224644</v>
          </cell>
          <cell r="U3177">
            <v>4.5369503032341107</v>
          </cell>
          <cell r="V3177">
            <v>0.82793900829950817</v>
          </cell>
          <cell r="W3177">
            <v>4.0035982820069469</v>
          </cell>
          <cell r="X3177">
            <v>4.924553797356789</v>
          </cell>
          <cell r="Y3177">
            <v>1.1806040151445027</v>
          </cell>
          <cell r="Z3177">
            <v>1.2855048574509851</v>
          </cell>
          <cell r="AB3177">
            <v>16.918407847189453</v>
          </cell>
          <cell r="AC3177">
            <v>0.11366142007466551</v>
          </cell>
          <cell r="AD3177">
            <v>18.250029909900505</v>
          </cell>
          <cell r="AF3177">
            <v>0.37516635768616546</v>
          </cell>
          <cell r="AG3177">
            <v>0</v>
          </cell>
          <cell r="AJ3177">
            <v>99.906983492949664</v>
          </cell>
          <cell r="AK3177">
            <v>1.824601063523094</v>
          </cell>
          <cell r="AL3177">
            <v>0.20006590608805858</v>
          </cell>
          <cell r="AM3177">
            <v>0.17539893647690596</v>
          </cell>
          <cell r="AN3177">
            <v>2.4666969611152612E-2</v>
          </cell>
          <cell r="AO3177">
            <v>2.8809490476680466E-2</v>
          </cell>
          <cell r="AP3177">
            <v>0.12524125721112461</v>
          </cell>
          <cell r="AQ3177">
            <v>0.15405074768780508</v>
          </cell>
          <cell r="AR3177">
            <v>3.3210940410617722E-2</v>
          </cell>
          <cell r="AS3177">
            <v>3.8012522156731121E-2</v>
          </cell>
          <cell r="AT3177">
            <v>0.94311068129910791</v>
          </cell>
          <cell r="AU3177">
            <v>3.6011863095850548E-3</v>
          </cell>
          <cell r="AV3177">
            <v>0.73144095265794207</v>
          </cell>
          <cell r="AW3177">
            <v>2.7208963227975967E-2</v>
          </cell>
          <cell r="AX3177">
            <v>0</v>
          </cell>
          <cell r="AY3177">
            <v>40</v>
          </cell>
          <cell r="AZ3177">
            <v>51.575492341356671</v>
          </cell>
          <cell r="BA3177">
            <v>6.8490153172866508</v>
          </cell>
          <cell r="BB3177">
            <v>43.310030635968353</v>
          </cell>
          <cell r="BC3177">
            <v>48.267506060043964</v>
          </cell>
          <cell r="BD3177">
            <v>8.4224633039876711</v>
          </cell>
          <cell r="BE3177">
            <v>0.85959153902261132</v>
          </cell>
          <cell r="BG3177">
            <v>-9.43</v>
          </cell>
          <cell r="BH3177" t="str">
            <v>QFM+-0.5log</v>
          </cell>
          <cell r="BO3177">
            <v>0</v>
          </cell>
          <cell r="BP3177">
            <v>48.534986487395599</v>
          </cell>
          <cell r="BQ3177">
            <v>2.8267668370471037</v>
          </cell>
          <cell r="BR3177">
            <v>12.929018858485966</v>
          </cell>
          <cell r="BS3177">
            <v>7.685854336317556</v>
          </cell>
          <cell r="BT3177">
            <v>0.13022405563684183</v>
          </cell>
          <cell r="BU3177">
            <v>6.224000280687461</v>
          </cell>
          <cell r="BV3177">
            <v>9.8734245550918391</v>
          </cell>
          <cell r="BW3177">
            <v>2.0894130483244631</v>
          </cell>
          <cell r="BX3177">
            <v>0.54621877195190183</v>
          </cell>
          <cell r="BY3177">
            <v>0.27242100113152157</v>
          </cell>
          <cell r="CA3177">
            <v>0</v>
          </cell>
          <cell r="CD3177">
            <v>0</v>
          </cell>
          <cell r="CE3177">
            <v>2.6251877288572709</v>
          </cell>
          <cell r="CF3177">
            <v>3.030770728701071</v>
          </cell>
          <cell r="CG3177">
            <v>0</v>
          </cell>
          <cell r="CH3177">
            <v>0</v>
          </cell>
          <cell r="CI3177">
            <v>0</v>
          </cell>
          <cell r="CJ3177">
            <v>3.2317133103714211</v>
          </cell>
          <cell r="CR3177">
            <v>100</v>
          </cell>
          <cell r="CT3177">
            <v>48.534986487395599</v>
          </cell>
          <cell r="CU3177">
            <v>2.8267668370471042</v>
          </cell>
          <cell r="CV3177">
            <v>12.929018858485966</v>
          </cell>
          <cell r="CW3177">
            <v>7.685854336317556</v>
          </cell>
          <cell r="CX3177">
            <v>0.13022405563684183</v>
          </cell>
          <cell r="CY3177">
            <v>6.224000280687461</v>
          </cell>
          <cell r="CZ3177">
            <v>9.8734245550918391</v>
          </cell>
          <cell r="DA3177">
            <v>2.0894130483244631</v>
          </cell>
          <cell r="DB3177">
            <v>0.54621877195190183</v>
          </cell>
          <cell r="DC3177">
            <v>0.27242100113152157</v>
          </cell>
          <cell r="DD3177">
            <v>0</v>
          </cell>
          <cell r="DE3177">
            <v>0.44745257603760447</v>
          </cell>
          <cell r="DF3177">
            <v>0.797194511828626</v>
          </cell>
          <cell r="DH3177">
            <v>0.17955586043028587</v>
          </cell>
          <cell r="DX3177">
            <v>0.29803415675437817</v>
          </cell>
          <cell r="EA3177">
            <v>0.41765171420285407</v>
          </cell>
          <cell r="EC3177">
            <v>0.44502109402640649</v>
          </cell>
          <cell r="EG3177">
            <v>0.46521712659088182</v>
          </cell>
        </row>
        <row r="3178">
          <cell r="D3178" t="str">
            <v>g3</v>
          </cell>
          <cell r="E3178" t="str">
            <v>Gallahan &amp; Nielsen 1992</v>
          </cell>
          <cell r="F3178">
            <v>29</v>
          </cell>
          <cell r="G3178" t="str">
            <v>E1</v>
          </cell>
          <cell r="H3178" t="str">
            <v>Haw picr</v>
          </cell>
          <cell r="J3178">
            <v>1100</v>
          </cell>
          <cell r="K3178">
            <v>1373</v>
          </cell>
          <cell r="L3178">
            <v>7.2833211944646763</v>
          </cell>
          <cell r="M3178">
            <v>1E-4</v>
          </cell>
          <cell r="O3178">
            <v>0.30143871824177948</v>
          </cell>
          <cell r="P3178">
            <v>0.81931464174454838</v>
          </cell>
          <cell r="Q3178">
            <v>5.1688428517923372E-2</v>
          </cell>
          <cell r="R3178">
            <v>43.712424849699396</v>
          </cell>
          <cell r="T3178">
            <v>45.196118822948961</v>
          </cell>
          <cell r="U3178">
            <v>7.9867912589647068</v>
          </cell>
          <cell r="V3178">
            <v>0</v>
          </cell>
          <cell r="W3178">
            <v>5.1359466020855038</v>
          </cell>
          <cell r="X3178">
            <v>5.1359466020855038</v>
          </cell>
          <cell r="Y3178">
            <v>1.8146972593544812</v>
          </cell>
          <cell r="Z3178">
            <v>0.54868398347012248</v>
          </cell>
          <cell r="AB3178">
            <v>13.068989398404488</v>
          </cell>
          <cell r="AC3178">
            <v>0.14987877122985926</v>
          </cell>
          <cell r="AD3178">
            <v>17.229438728791393</v>
          </cell>
          <cell r="AF3178">
            <v>0.70932723650737006</v>
          </cell>
          <cell r="AG3178">
            <v>8.1164967504187974E-3</v>
          </cell>
          <cell r="AJ3178">
            <v>100</v>
          </cell>
          <cell r="AK3178">
            <v>1.6985612817582205</v>
          </cell>
          <cell r="AL3178">
            <v>0.35386693369962924</v>
          </cell>
          <cell r="AM3178">
            <v>0.30143871824177948</v>
          </cell>
          <cell r="AN3178">
            <v>5.2428215457849758E-2</v>
          </cell>
          <cell r="AO3178">
            <v>0</v>
          </cell>
          <cell r="AP3178">
            <v>0.16142693829443761</v>
          </cell>
          <cell r="AQ3178">
            <v>0.16142693829443761</v>
          </cell>
          <cell r="AR3178">
            <v>5.1290825221631649E-2</v>
          </cell>
          <cell r="AS3178">
            <v>1.6301735147960451E-2</v>
          </cell>
          <cell r="AT3178">
            <v>0.7319876684730533</v>
          </cell>
          <cell r="AU3178">
            <v>4.7712395555006178E-3</v>
          </cell>
          <cell r="AV3178">
            <v>0.69381775202904838</v>
          </cell>
          <cell r="AW3178">
            <v>5.1688428517923372E-2</v>
          </cell>
          <cell r="AX3178">
            <v>3.8916161271864574E-4</v>
          </cell>
          <cell r="AY3178">
            <v>43.712424849699396</v>
          </cell>
          <cell r="AZ3178">
            <v>46.11723446893788</v>
          </cell>
          <cell r="BA3178">
            <v>10.170340681362726</v>
          </cell>
          <cell r="BB3178">
            <v>45.952999858774703</v>
          </cell>
          <cell r="BC3178">
            <v>41.903973145885288</v>
          </cell>
          <cell r="BD3178">
            <v>12.143026995340019</v>
          </cell>
          <cell r="BE3178">
            <v>0.81931464174454838</v>
          </cell>
          <cell r="BG3178">
            <v>-9.84</v>
          </cell>
          <cell r="BH3178" t="str">
            <v>QFM+-0.5log</v>
          </cell>
          <cell r="BO3178">
            <v>0</v>
          </cell>
          <cell r="BP3178">
            <v>48.605830219363305</v>
          </cell>
          <cell r="BQ3178">
            <v>3.5360188151329446</v>
          </cell>
          <cell r="BR3178">
            <v>10.326500251018178</v>
          </cell>
          <cell r="BS3178">
            <v>8.4027920617394791</v>
          </cell>
          <cell r="BT3178">
            <v>0.14324664846963517</v>
          </cell>
          <cell r="BU3178">
            <v>7.6599600531527043</v>
          </cell>
          <cell r="BV3178">
            <v>6.7094920881871376</v>
          </cell>
          <cell r="BW3178">
            <v>2.0286037818097906</v>
          </cell>
          <cell r="BX3178">
            <v>1.0239692055110234</v>
          </cell>
          <cell r="BY3178">
            <v>0.89573326712119017</v>
          </cell>
          <cell r="CA3178">
            <v>0</v>
          </cell>
          <cell r="CD3178">
            <v>2.6482779665607183</v>
          </cell>
          <cell r="CE3178">
            <v>0</v>
          </cell>
          <cell r="CF3178">
            <v>0</v>
          </cell>
          <cell r="CG3178">
            <v>6.1165127530272638</v>
          </cell>
          <cell r="CH3178">
            <v>0</v>
          </cell>
          <cell r="CI3178">
            <v>1.9030628889066239</v>
          </cell>
          <cell r="CJ3178">
            <v>0</v>
          </cell>
          <cell r="CR3178">
            <v>100</v>
          </cell>
          <cell r="CT3178">
            <v>48.605830219363305</v>
          </cell>
          <cell r="CU3178">
            <v>3.5360188151329446</v>
          </cell>
          <cell r="CV3178">
            <v>10.326500251018178</v>
          </cell>
          <cell r="CW3178">
            <v>8.4027920617394791</v>
          </cell>
          <cell r="CX3178">
            <v>0.14324664846963517</v>
          </cell>
          <cell r="CY3178">
            <v>7.6599600531527043</v>
          </cell>
          <cell r="CZ3178">
            <v>6.7094920881871367</v>
          </cell>
          <cell r="DA3178">
            <v>2.0286037818097906</v>
          </cell>
          <cell r="DB3178">
            <v>1.0239692055110234</v>
          </cell>
          <cell r="DC3178">
            <v>0.89573326712119017</v>
          </cell>
          <cell r="DD3178">
            <v>0</v>
          </cell>
          <cell r="DE3178">
            <v>0.47687718756806075</v>
          </cell>
          <cell r="DF3178">
            <v>0.90949678807579648</v>
          </cell>
          <cell r="DH3178">
            <v>0.34966277933020201</v>
          </cell>
          <cell r="DQ3178">
            <v>0.1072293621180555</v>
          </cell>
          <cell r="EA3178">
            <v>0.51320350773819445</v>
          </cell>
          <cell r="EF3178">
            <v>0.32958894223165547</v>
          </cell>
          <cell r="ES3178">
            <v>3.0750971763064836</v>
          </cell>
        </row>
        <row r="3179">
          <cell r="D3179" t="str">
            <v>g3</v>
          </cell>
          <cell r="E3179" t="str">
            <v>Gallahan &amp; Nielsen 1992</v>
          </cell>
          <cell r="F3179">
            <v>30</v>
          </cell>
          <cell r="G3179" t="str">
            <v>E1</v>
          </cell>
          <cell r="H3179" t="str">
            <v>Haw picr</v>
          </cell>
          <cell r="J3179">
            <v>1100</v>
          </cell>
          <cell r="K3179">
            <v>1373</v>
          </cell>
          <cell r="L3179">
            <v>7.2833211944646763</v>
          </cell>
          <cell r="M3179">
            <v>1E-4</v>
          </cell>
          <cell r="O3179">
            <v>0.25446611533864605</v>
          </cell>
          <cell r="P3179">
            <v>0.7823703078869676</v>
          </cell>
          <cell r="Q3179">
            <v>5.5997878976303747E-2</v>
          </cell>
          <cell r="R3179">
            <v>41.658464566929126</v>
          </cell>
          <cell r="T3179">
            <v>46.425811532011963</v>
          </cell>
          <cell r="U3179">
            <v>6.2715082264386846</v>
          </cell>
          <cell r="V3179">
            <v>0</v>
          </cell>
          <cell r="W3179">
            <v>6.5637046729963506</v>
          </cell>
          <cell r="X3179">
            <v>6.5637046729963506</v>
          </cell>
          <cell r="Y3179">
            <v>1.456989970150941</v>
          </cell>
          <cell r="Z3179">
            <v>0.53827385023110452</v>
          </cell>
          <cell r="AB3179">
            <v>13.241494225971957</v>
          </cell>
          <cell r="AC3179">
            <v>0.16327026383374857</v>
          </cell>
          <cell r="AD3179">
            <v>16.808831404744723</v>
          </cell>
          <cell r="AF3179">
            <v>0.76813257628986387</v>
          </cell>
          <cell r="AG3179">
            <v>8.1615657464984594E-3</v>
          </cell>
          <cell r="AJ3179">
            <v>100</v>
          </cell>
          <cell r="AK3179">
            <v>1.745533884661354</v>
          </cell>
          <cell r="AL3179">
            <v>0.27798947063236501</v>
          </cell>
          <cell r="AM3179">
            <v>0.25446611533864605</v>
          </cell>
          <cell r="AN3179">
            <v>2.3523355293718962E-2</v>
          </cell>
          <cell r="AO3179">
            <v>0</v>
          </cell>
          <cell r="AP3179">
            <v>0.20639218251266239</v>
          </cell>
          <cell r="AQ3179">
            <v>0.20639218251266239</v>
          </cell>
          <cell r="AR3179">
            <v>4.1198439532566335E-2</v>
          </cell>
          <cell r="AS3179">
            <v>1.5999393993229645E-2</v>
          </cell>
          <cell r="AT3179">
            <v>0.74197189643602479</v>
          </cell>
          <cell r="AU3179">
            <v>5.1998030477996343E-3</v>
          </cell>
          <cell r="AV3179">
            <v>0.67717435076344457</v>
          </cell>
          <cell r="AW3179">
            <v>5.5997878976303747E-2</v>
          </cell>
          <cell r="AX3179">
            <v>3.9149260248826247E-4</v>
          </cell>
          <cell r="AY3179">
            <v>41.658464566929126</v>
          </cell>
          <cell r="AZ3179">
            <v>45.644685039370088</v>
          </cell>
          <cell r="BA3179">
            <v>12.696850393700787</v>
          </cell>
          <cell r="BB3179">
            <v>43.60714464674755</v>
          </cell>
          <cell r="BC3179">
            <v>41.297863452718239</v>
          </cell>
          <cell r="BD3179">
            <v>15.094991900534213</v>
          </cell>
          <cell r="BE3179">
            <v>0.7823703078869676</v>
          </cell>
          <cell r="BG3179">
            <v>-9.84</v>
          </cell>
          <cell r="BH3179" t="str">
            <v>QFM+-0.5log</v>
          </cell>
          <cell r="BO3179">
            <v>0</v>
          </cell>
          <cell r="BP3179">
            <v>49.236806851148557</v>
          </cell>
          <cell r="BQ3179">
            <v>3.5967433335511392</v>
          </cell>
          <cell r="BR3179">
            <v>11.558149952020155</v>
          </cell>
          <cell r="BS3179">
            <v>10.260336151123127</v>
          </cell>
          <cell r="BT3179">
            <v>0.14352377105208353</v>
          </cell>
          <cell r="BU3179">
            <v>5.2411466075089592</v>
          </cell>
          <cell r="BV3179">
            <v>7.4694135110359312</v>
          </cell>
          <cell r="BW3179">
            <v>2.434853935159532</v>
          </cell>
          <cell r="BX3179">
            <v>1.0104054599134678</v>
          </cell>
          <cell r="BY3179">
            <v>0.69404047989434081</v>
          </cell>
          <cell r="CA3179">
            <v>0</v>
          </cell>
          <cell r="CD3179">
            <v>2.9170933338212324</v>
          </cell>
          <cell r="CE3179">
            <v>0</v>
          </cell>
          <cell r="CF3179">
            <v>0</v>
          </cell>
          <cell r="CG3179">
            <v>3.5772480550360863</v>
          </cell>
          <cell r="CH3179">
            <v>0</v>
          </cell>
          <cell r="CI3179">
            <v>1.8602385587353973</v>
          </cell>
          <cell r="CJ3179">
            <v>0</v>
          </cell>
          <cell r="CR3179">
            <v>100</v>
          </cell>
          <cell r="CT3179">
            <v>49.236806851148557</v>
          </cell>
          <cell r="CU3179">
            <v>3.5967433335511392</v>
          </cell>
          <cell r="CV3179">
            <v>11.558149952020155</v>
          </cell>
          <cell r="CW3179">
            <v>10.260336151123127</v>
          </cell>
          <cell r="CX3179">
            <v>0.14352377105208353</v>
          </cell>
          <cell r="CY3179">
            <v>5.2411466075089592</v>
          </cell>
          <cell r="CZ3179">
            <v>7.4694135110359312</v>
          </cell>
          <cell r="DA3179">
            <v>2.434853935159532</v>
          </cell>
          <cell r="DB3179">
            <v>1.0104054599134678</v>
          </cell>
          <cell r="DC3179">
            <v>0.69404047989434081</v>
          </cell>
          <cell r="DD3179">
            <v>0</v>
          </cell>
          <cell r="DE3179">
            <v>0.33810614694845226</v>
          </cell>
          <cell r="DF3179">
            <v>0.83254668929814968</v>
          </cell>
          <cell r="DH3179">
            <v>0.31547378066419235</v>
          </cell>
          <cell r="DQ3179">
            <v>7.3169208046973425E-2</v>
          </cell>
          <cell r="EA3179">
            <v>0.40508588882610774</v>
          </cell>
          <cell r="EF3179">
            <v>0.39119420380392134</v>
          </cell>
          <cell r="ES3179">
            <v>3.3011796089341678</v>
          </cell>
        </row>
        <row r="3180">
          <cell r="D3180" t="str">
            <v>g3</v>
          </cell>
          <cell r="E3180" t="str">
            <v>Gallahan &amp; Nielsen 1992</v>
          </cell>
          <cell r="F3180">
            <v>28</v>
          </cell>
          <cell r="G3180" t="str">
            <v>E1</v>
          </cell>
          <cell r="H3180" t="str">
            <v>Haw picr</v>
          </cell>
          <cell r="J3180">
            <v>1100</v>
          </cell>
          <cell r="K3180">
            <v>1373</v>
          </cell>
          <cell r="L3180">
            <v>7.2833211944646763</v>
          </cell>
          <cell r="M3180">
            <v>1E-4</v>
          </cell>
          <cell r="O3180">
            <v>0.23876103585985997</v>
          </cell>
          <cell r="P3180">
            <v>0.80534979423868314</v>
          </cell>
          <cell r="Q3180">
            <v>5.7601274321185593E-2</v>
          </cell>
          <cell r="R3180">
            <v>39.910979228486639</v>
          </cell>
          <cell r="T3180">
            <v>46.953920407705894</v>
          </cell>
          <cell r="U3180">
            <v>6.141937288781576</v>
          </cell>
          <cell r="V3180">
            <v>0</v>
          </cell>
          <cell r="W3180">
            <v>6.0312715601890723</v>
          </cell>
          <cell r="X3180">
            <v>6.0312715601890723</v>
          </cell>
          <cell r="Y3180">
            <v>1.3470736920385626</v>
          </cell>
          <cell r="Z3180">
            <v>0.39119176188968885</v>
          </cell>
          <cell r="AB3180">
            <v>14.003362102849735</v>
          </cell>
          <cell r="AC3180">
            <v>0.20143370310407088</v>
          </cell>
          <cell r="AD3180">
            <v>16.063216222426647</v>
          </cell>
          <cell r="AF3180">
            <v>0.79198882204798904</v>
          </cell>
          <cell r="AG3180">
            <v>8.181292036490052E-3</v>
          </cell>
          <cell r="AJ3180">
            <v>100</v>
          </cell>
          <cell r="AK3180">
            <v>1.76123896414014</v>
          </cell>
          <cell r="AL3180">
            <v>0.27160600877836816</v>
          </cell>
          <cell r="AM3180">
            <v>0.23876103585985997</v>
          </cell>
          <cell r="AN3180">
            <v>3.2844972918508186E-2</v>
          </cell>
          <cell r="AO3180">
            <v>0</v>
          </cell>
          <cell r="AP3180">
            <v>0.18920418579111661</v>
          </cell>
          <cell r="AQ3180">
            <v>0.18920418579111661</v>
          </cell>
          <cell r="AR3180">
            <v>3.8000840698004384E-2</v>
          </cell>
          <cell r="AS3180">
            <v>1.1600256634127655E-2</v>
          </cell>
          <cell r="AT3180">
            <v>0.78281731837889046</v>
          </cell>
          <cell r="AU3180">
            <v>6.4001415912428444E-3</v>
          </cell>
          <cell r="AV3180">
            <v>0.64561428301662194</v>
          </cell>
          <cell r="AW3180">
            <v>5.7601274321185593E-2</v>
          </cell>
          <cell r="AX3180">
            <v>3.9151609256408591E-4</v>
          </cell>
          <cell r="AY3180">
            <v>39.910979228486639</v>
          </cell>
          <cell r="AZ3180">
            <v>48.392680514342231</v>
          </cell>
          <cell r="BA3180">
            <v>11.696340257171117</v>
          </cell>
          <cell r="BB3180">
            <v>42.001537739984578</v>
          </cell>
          <cell r="BC3180">
            <v>44.018522770977611</v>
          </cell>
          <cell r="BD3180">
            <v>13.979939489037807</v>
          </cell>
          <cell r="BE3180">
            <v>0.80534979423868314</v>
          </cell>
          <cell r="BG3180">
            <v>-9.84</v>
          </cell>
          <cell r="BH3180" t="str">
            <v>QFM+-0.5log</v>
          </cell>
          <cell r="BO3180">
            <v>0</v>
          </cell>
          <cell r="BP3180">
            <v>49.41429714409869</v>
          </cell>
          <cell r="BQ3180">
            <v>3.3425218779343613</v>
          </cell>
          <cell r="BR3180">
            <v>11.94242926765002</v>
          </cell>
          <cell r="BS3180">
            <v>8.7263990163763339</v>
          </cell>
          <cell r="BT3180">
            <v>0.15556444175524983</v>
          </cell>
          <cell r="BU3180">
            <v>5.1622388836751529</v>
          </cell>
          <cell r="BV3180">
            <v>7.3313762091113492</v>
          </cell>
          <cell r="BW3180">
            <v>2.3733797976126891</v>
          </cell>
          <cell r="BX3180">
            <v>1.4230750796770988</v>
          </cell>
          <cell r="BY3180">
            <v>1.0655435542153913</v>
          </cell>
          <cell r="CA3180">
            <v>0</v>
          </cell>
          <cell r="CD3180">
            <v>2.4816352543038609</v>
          </cell>
          <cell r="CE3180">
            <v>0</v>
          </cell>
          <cell r="CF3180">
            <v>0</v>
          </cell>
          <cell r="CG3180">
            <v>4.8133995142274184</v>
          </cell>
          <cell r="CH3180">
            <v>0</v>
          </cell>
          <cell r="CI3180">
            <v>1.7681399593623954</v>
          </cell>
          <cell r="CJ3180">
            <v>0</v>
          </cell>
          <cell r="CR3180">
            <v>100</v>
          </cell>
          <cell r="CT3180">
            <v>49.41429714409869</v>
          </cell>
          <cell r="CU3180">
            <v>3.3425218779343613</v>
          </cell>
          <cell r="CV3180">
            <v>11.94242926765002</v>
          </cell>
          <cell r="CW3180">
            <v>8.7263990163763339</v>
          </cell>
          <cell r="CX3180">
            <v>0.15556444175524983</v>
          </cell>
          <cell r="CY3180">
            <v>5.1622388836751529</v>
          </cell>
          <cell r="CZ3180">
            <v>7.3313762091113492</v>
          </cell>
          <cell r="DA3180">
            <v>2.3733797976126891</v>
          </cell>
          <cell r="DB3180">
            <v>1.4230750796770988</v>
          </cell>
          <cell r="DC3180">
            <v>1.0655435542153913</v>
          </cell>
          <cell r="DD3180">
            <v>0</v>
          </cell>
          <cell r="DE3180">
            <v>0.37168791646990923</v>
          </cell>
          <cell r="DF3180">
            <v>0.76485355732433968</v>
          </cell>
          <cell r="DH3180">
            <v>0.33369662236302283</v>
          </cell>
          <cell r="DQ3180">
            <v>7.6895576415694722E-2</v>
          </cell>
          <cell r="EA3180">
            <v>0.40301118174611267</v>
          </cell>
          <cell r="EF3180">
            <v>0.40051151020040654</v>
          </cell>
          <cell r="ES3180">
            <v>3.363859536945669</v>
          </cell>
        </row>
        <row r="3181">
          <cell r="D3181" t="str">
            <v>g3</v>
          </cell>
          <cell r="E3181" t="str">
            <v>Gallahan &amp; Nielsen 1992</v>
          </cell>
          <cell r="F3181">
            <v>31</v>
          </cell>
          <cell r="G3181" t="str">
            <v>E1</v>
          </cell>
          <cell r="H3181" t="str">
            <v>Haw picr</v>
          </cell>
          <cell r="J3181">
            <v>1100</v>
          </cell>
          <cell r="K3181">
            <v>1373</v>
          </cell>
          <cell r="L3181">
            <v>7.2833211944646763</v>
          </cell>
          <cell r="M3181">
            <v>1E-4</v>
          </cell>
          <cell r="O3181">
            <v>0.19398193981939782</v>
          </cell>
          <cell r="P3181">
            <v>0.78930926761541131</v>
          </cell>
          <cell r="Q3181">
            <v>4.680046800468006E-2</v>
          </cell>
          <cell r="R3181">
            <v>31.50261531145982</v>
          </cell>
          <cell r="T3181">
            <v>48.489690082977901</v>
          </cell>
          <cell r="U3181">
            <v>4.8372507918598373</v>
          </cell>
          <cell r="V3181">
            <v>0</v>
          </cell>
          <cell r="W3181">
            <v>7.7947988652105291</v>
          </cell>
          <cell r="X3181">
            <v>7.7947988652105291</v>
          </cell>
          <cell r="Y3181">
            <v>0.99961846316569947</v>
          </cell>
          <cell r="Z3181">
            <v>0.36679545564117116</v>
          </cell>
          <cell r="AB3181">
            <v>16.387036969931778</v>
          </cell>
          <cell r="AC3181">
            <v>0.19018308719016996</v>
          </cell>
          <cell r="AD3181">
            <v>13.280466569638916</v>
          </cell>
          <cell r="AF3181">
            <v>0.64805356117652035</v>
          </cell>
          <cell r="AG3181">
            <v>0</v>
          </cell>
          <cell r="AJ3181">
            <v>100</v>
          </cell>
          <cell r="AK3181">
            <v>1.8060180601806022</v>
          </cell>
          <cell r="AL3181">
            <v>0.2124021240212402</v>
          </cell>
          <cell r="AM3181">
            <v>0.19398193981939782</v>
          </cell>
          <cell r="AN3181">
            <v>1.8420184201842382E-2</v>
          </cell>
          <cell r="AO3181">
            <v>0</v>
          </cell>
          <cell r="AP3181">
            <v>0.24280242802428031</v>
          </cell>
          <cell r="AQ3181">
            <v>0.24280242802428031</v>
          </cell>
          <cell r="AR3181">
            <v>2.800028000280003E-2</v>
          </cell>
          <cell r="AS3181">
            <v>1.0800108001080014E-2</v>
          </cell>
          <cell r="AT3181">
            <v>0.90960909609096097</v>
          </cell>
          <cell r="AU3181">
            <v>6.0000600006000059E-3</v>
          </cell>
          <cell r="AV3181">
            <v>0.53000530005300062</v>
          </cell>
          <cell r="AW3181">
            <v>4.680046800468006E-2</v>
          </cell>
          <cell r="AX3181">
            <v>0</v>
          </cell>
          <cell r="AY3181">
            <v>31.50261531145982</v>
          </cell>
          <cell r="AZ3181">
            <v>54.065620542082726</v>
          </cell>
          <cell r="BA3181">
            <v>14.431764146457443</v>
          </cell>
          <cell r="BB3181">
            <v>33.292280310833583</v>
          </cell>
          <cell r="BC3181">
            <v>49.385687321011694</v>
          </cell>
          <cell r="BD3181">
            <v>17.322032368154733</v>
          </cell>
          <cell r="BE3181">
            <v>0.78930926761541131</v>
          </cell>
          <cell r="BG3181">
            <v>-8.34</v>
          </cell>
          <cell r="BH3181" t="str">
            <v>QFM+-0.5log</v>
          </cell>
          <cell r="BO3181">
            <v>0</v>
          </cell>
          <cell r="BP3181">
            <v>50.088601487829187</v>
          </cell>
          <cell r="BQ3181">
            <v>3.2548036091881745</v>
          </cell>
          <cell r="BR3181">
            <v>12.708760554949512</v>
          </cell>
          <cell r="BS3181">
            <v>9.5001617141433385</v>
          </cell>
          <cell r="BT3181">
            <v>0.15653134044980799</v>
          </cell>
          <cell r="BU3181">
            <v>4.858985913691682</v>
          </cell>
          <cell r="BV3181">
            <v>7.6815401975094471</v>
          </cell>
          <cell r="BW3181">
            <v>2.5248965870425706</v>
          </cell>
          <cell r="BX3181">
            <v>1.0250356944226273</v>
          </cell>
          <cell r="BY3181">
            <v>0.61438746319715587</v>
          </cell>
          <cell r="CA3181">
            <v>0</v>
          </cell>
          <cell r="CD3181">
            <v>2.6519160786638025</v>
          </cell>
          <cell r="CE3181">
            <v>0</v>
          </cell>
          <cell r="CF3181">
            <v>0</v>
          </cell>
          <cell r="CG3181">
            <v>3.2371832674966297</v>
          </cell>
          <cell r="CH3181">
            <v>0</v>
          </cell>
          <cell r="CI3181">
            <v>1.6971960914160609</v>
          </cell>
          <cell r="CJ3181">
            <v>0</v>
          </cell>
          <cell r="CR3181">
            <v>100</v>
          </cell>
          <cell r="CT3181">
            <v>50.088601487829195</v>
          </cell>
          <cell r="CU3181">
            <v>3.2548036091881745</v>
          </cell>
          <cell r="CV3181">
            <v>12.708760554949514</v>
          </cell>
          <cell r="CW3181">
            <v>9.5001617141433385</v>
          </cell>
          <cell r="CX3181">
            <v>0.15653134044980799</v>
          </cell>
          <cell r="CY3181">
            <v>4.858985913691682</v>
          </cell>
          <cell r="CZ3181">
            <v>7.6815401975094471</v>
          </cell>
          <cell r="DA3181">
            <v>2.5248965870425706</v>
          </cell>
          <cell r="DB3181">
            <v>1.0250356944226273</v>
          </cell>
          <cell r="DC3181">
            <v>0.61438746319715587</v>
          </cell>
          <cell r="DD3181">
            <v>0</v>
          </cell>
          <cell r="DE3181">
            <v>0.33838957852014845</v>
          </cell>
          <cell r="DF3181">
            <v>0.74144280573033805</v>
          </cell>
          <cell r="DH3181">
            <v>0.25666538760527619</v>
          </cell>
          <cell r="DQ3181">
            <v>6.5880263121591703E-2</v>
          </cell>
          <cell r="EA3181">
            <v>0.30712097662169796</v>
          </cell>
          <cell r="EF3181">
            <v>0.40461104050237412</v>
          </cell>
          <cell r="ES3181">
            <v>3.2533642764891604</v>
          </cell>
        </row>
        <row r="3182">
          <cell r="D3182" t="str">
            <v>g3</v>
          </cell>
          <cell r="E3182" t="str">
            <v>Gallahan &amp; Nielsen 1992</v>
          </cell>
          <cell r="F3182">
            <v>61</v>
          </cell>
          <cell r="G3182" t="str">
            <v>E1</v>
          </cell>
          <cell r="H3182" t="str">
            <v>Haw picr</v>
          </cell>
          <cell r="J3182">
            <v>1090</v>
          </cell>
          <cell r="K3182">
            <v>1363</v>
          </cell>
          <cell r="L3182">
            <v>7.3367571533382243</v>
          </cell>
          <cell r="M3182">
            <v>1E-4</v>
          </cell>
          <cell r="O3182">
            <v>0.26794436093032026</v>
          </cell>
          <cell r="P3182">
            <v>0.79126213592233008</v>
          </cell>
          <cell r="Q3182">
            <v>6.9602235842522939E-2</v>
          </cell>
          <cell r="R3182">
            <v>42.428861788617887</v>
          </cell>
          <cell r="T3182">
            <v>46.079542055638179</v>
          </cell>
          <cell r="U3182">
            <v>7.2304479428635275</v>
          </cell>
          <cell r="V3182">
            <v>0</v>
          </cell>
          <cell r="W3182">
            <v>6.018745325960122</v>
          </cell>
          <cell r="X3182">
            <v>6.018745325960122</v>
          </cell>
          <cell r="Y3182">
            <v>1.5423798087194016</v>
          </cell>
          <cell r="Z3182">
            <v>0.4038406583714565</v>
          </cell>
          <cell r="AB3182">
            <v>12.803209943668842</v>
          </cell>
          <cell r="AC3182">
            <v>0.13819805260429871</v>
          </cell>
          <cell r="AD3182">
            <v>16.586033189868452</v>
          </cell>
          <cell r="AF3182">
            <v>0.95499894609684099</v>
          </cell>
          <cell r="AG3182">
            <v>8.1643004652563883E-3</v>
          </cell>
          <cell r="AJ3182">
            <v>100</v>
          </cell>
          <cell r="AK3182">
            <v>1.7320556390696797</v>
          </cell>
          <cell r="AL3182">
            <v>0.32041029258540732</v>
          </cell>
          <cell r="AM3182">
            <v>0.26794436093032026</v>
          </cell>
          <cell r="AN3182">
            <v>5.2465931655087061E-2</v>
          </cell>
          <cell r="AO3182">
            <v>0</v>
          </cell>
          <cell r="AP3182">
            <v>0.18920607789375488</v>
          </cell>
          <cell r="AQ3182">
            <v>0.18920607789375488</v>
          </cell>
          <cell r="AR3182">
            <v>4.360140061399425E-2</v>
          </cell>
          <cell r="AS3182">
            <v>1.2000385490090162E-2</v>
          </cell>
          <cell r="AT3182">
            <v>0.71722303945772192</v>
          </cell>
          <cell r="AU3182">
            <v>4.4001413463663928E-3</v>
          </cell>
          <cell r="AV3182">
            <v>0.6680214589483523</v>
          </cell>
          <cell r="AW3182">
            <v>6.9602235842522939E-2</v>
          </cell>
          <cell r="AX3182">
            <v>3.9152000785078303E-4</v>
          </cell>
          <cell r="AY3182">
            <v>42.428861788617887</v>
          </cell>
          <cell r="AZ3182">
            <v>45.553861788617887</v>
          </cell>
          <cell r="BA3182">
            <v>12.017276422764228</v>
          </cell>
          <cell r="BB3182">
            <v>44.45077078721993</v>
          </cell>
          <cell r="BC3182">
            <v>41.250203203530148</v>
          </cell>
          <cell r="BD3182">
            <v>14.29902600924993</v>
          </cell>
          <cell r="BE3182">
            <v>0.79126213592233008</v>
          </cell>
          <cell r="BG3182">
            <v>-9.9700000000000006</v>
          </cell>
          <cell r="BH3182" t="str">
            <v>QFM+-0.5log</v>
          </cell>
          <cell r="BO3182">
            <v>0</v>
          </cell>
          <cell r="BP3182">
            <v>50.587262591480886</v>
          </cell>
          <cell r="BQ3182">
            <v>3.5040599892101469</v>
          </cell>
          <cell r="BR3182">
            <v>11.572071246604191</v>
          </cell>
          <cell r="BS3182">
            <v>9.3076361534902912</v>
          </cell>
          <cell r="BT3182">
            <v>0.19145317464874773</v>
          </cell>
          <cell r="BU3182">
            <v>5.2367597982581069</v>
          </cell>
          <cell r="BV3182">
            <v>6.4607080150726945</v>
          </cell>
          <cell r="BW3182">
            <v>2.7443929739552391</v>
          </cell>
          <cell r="BX3182">
            <v>0.73093740046419808</v>
          </cell>
          <cell r="BY3182">
            <v>0.35915181149637548</v>
          </cell>
          <cell r="CA3182">
            <v>0</v>
          </cell>
          <cell r="CD3182">
            <v>2.8195069376702229</v>
          </cell>
          <cell r="CE3182">
            <v>0</v>
          </cell>
          <cell r="CF3182">
            <v>0</v>
          </cell>
          <cell r="CG3182">
            <v>4.2760090940055555</v>
          </cell>
          <cell r="CH3182">
            <v>0</v>
          </cell>
          <cell r="CI3182">
            <v>2.2100508136433534</v>
          </cell>
          <cell r="CJ3182">
            <v>0</v>
          </cell>
          <cell r="CR3182">
            <v>100</v>
          </cell>
          <cell r="CT3182">
            <v>50.587262591480886</v>
          </cell>
          <cell r="CU3182">
            <v>3.5040599892101469</v>
          </cell>
          <cell r="CV3182">
            <v>11.572071246604191</v>
          </cell>
          <cell r="CW3182">
            <v>9.3076361534902912</v>
          </cell>
          <cell r="CX3182">
            <v>0.19145317464874773</v>
          </cell>
          <cell r="CY3182">
            <v>5.2367597982581069</v>
          </cell>
          <cell r="CZ3182">
            <v>6.4607080150726945</v>
          </cell>
          <cell r="DA3182">
            <v>2.7443929739552391</v>
          </cell>
          <cell r="DB3182">
            <v>0.73093740046419808</v>
          </cell>
          <cell r="DC3182">
            <v>0.35915181149637548</v>
          </cell>
          <cell r="DD3182">
            <v>0</v>
          </cell>
          <cell r="DE3182">
            <v>0.36005344021376079</v>
          </cell>
          <cell r="DF3182">
            <v>0.75624379555277299</v>
          </cell>
          <cell r="DH3182">
            <v>0.34798185068973181</v>
          </cell>
          <cell r="DQ3182">
            <v>9.6193813333435657E-2</v>
          </cell>
          <cell r="EA3182">
            <v>0.44016935025906068</v>
          </cell>
          <cell r="EF3182">
            <v>0.39425560650489733</v>
          </cell>
          <cell r="ES3182">
            <v>2.8403781732796172</v>
          </cell>
        </row>
        <row r="3183">
          <cell r="D3183" t="str">
            <v>g3</v>
          </cell>
          <cell r="E3183" t="str">
            <v>Gallahan &amp; Nielsen 1992</v>
          </cell>
          <cell r="F3183">
            <v>95</v>
          </cell>
          <cell r="G3183" t="str">
            <v>E1</v>
          </cell>
          <cell r="H3183" t="str">
            <v>Haw picr</v>
          </cell>
          <cell r="J3183">
            <v>1133</v>
          </cell>
          <cell r="K3183">
            <v>1406</v>
          </cell>
          <cell r="L3183">
            <v>7.1123755334281649</v>
          </cell>
          <cell r="M3183">
            <v>1E-4</v>
          </cell>
          <cell r="O3183">
            <v>0.20698253656623922</v>
          </cell>
          <cell r="P3183">
            <v>0.89672727272727271</v>
          </cell>
          <cell r="Q3183">
            <v>2.6003153753501665E-2</v>
          </cell>
          <cell r="R3183">
            <v>39.280194303378231</v>
          </cell>
          <cell r="T3183">
            <v>47.923283412218048</v>
          </cell>
          <cell r="U3183">
            <v>5.1696602079137346</v>
          </cell>
          <cell r="V3183">
            <v>1.0914112239903415</v>
          </cell>
          <cell r="W3183">
            <v>2.4168998153435917</v>
          </cell>
          <cell r="X3183">
            <v>3.6309278731748948</v>
          </cell>
          <cell r="Y3183">
            <v>1.3933023333301022</v>
          </cell>
          <cell r="Z3183">
            <v>1.3525185864527223</v>
          </cell>
          <cell r="AB3183">
            <v>17.692373744854372</v>
          </cell>
          <cell r="AC3183">
            <v>0.17672245221962712</v>
          </cell>
          <cell r="AD3183">
            <v>17.75237496408235</v>
          </cell>
          <cell r="AF3183">
            <v>0.35844411634379164</v>
          </cell>
          <cell r="AG3183">
            <v>8.2030136607644383E-3</v>
          </cell>
          <cell r="AJ3183">
            <v>99.877383166159035</v>
          </cell>
          <cell r="AK3183">
            <v>1.7930174634337608</v>
          </cell>
          <cell r="AL3183">
            <v>0.22802765599224536</v>
          </cell>
          <cell r="AM3183">
            <v>0.20698253656623922</v>
          </cell>
          <cell r="AN3183">
            <v>2.1045119426006148E-2</v>
          </cell>
          <cell r="AO3183">
            <v>3.7987622133769605E-2</v>
          </cell>
          <cell r="AP3183">
            <v>7.5626157343068434E-2</v>
          </cell>
          <cell r="AQ3183">
            <v>0.11361377947683804</v>
          </cell>
          <cell r="AR3183">
            <v>3.9204754889894819E-2</v>
          </cell>
          <cell r="AS3183">
            <v>4.0004851928464098E-2</v>
          </cell>
          <cell r="AT3183">
            <v>0.98651964855592456</v>
          </cell>
          <cell r="AU3183">
            <v>5.6006792699849744E-3</v>
          </cell>
          <cell r="AV3183">
            <v>0.71168631580737629</v>
          </cell>
          <cell r="AW3183">
            <v>2.6003153753501665E-2</v>
          </cell>
          <cell r="AX3183">
            <v>3.9155492014908601E-4</v>
          </cell>
          <cell r="AY3183">
            <v>39.280194303378231</v>
          </cell>
          <cell r="AZ3183">
            <v>54.449105762861556</v>
          </cell>
          <cell r="BA3183">
            <v>4.1740442226763319</v>
          </cell>
          <cell r="BB3183">
            <v>43.125607594690834</v>
          </cell>
          <cell r="BC3183">
            <v>51.669627281341455</v>
          </cell>
          <cell r="BD3183">
            <v>5.2047651239677162</v>
          </cell>
          <cell r="BE3183">
            <v>0.89672727272727271</v>
          </cell>
          <cell r="BG3183">
            <v>-9.43</v>
          </cell>
          <cell r="BH3183" t="str">
            <v>QFM+-0.5log</v>
          </cell>
          <cell r="BO3183">
            <v>0</v>
          </cell>
          <cell r="BP3183">
            <v>50.964193782830741</v>
          </cell>
          <cell r="BQ3183">
            <v>2.9096063103104677</v>
          </cell>
          <cell r="BR3183">
            <v>13.557250382903248</v>
          </cell>
          <cell r="BS3183">
            <v>3.9668920947970983</v>
          </cell>
          <cell r="BT3183">
            <v>0.13095183427369872</v>
          </cell>
          <cell r="BU3183">
            <v>6.7730193708812152</v>
          </cell>
          <cell r="BV3183">
            <v>9.1945459058223786</v>
          </cell>
          <cell r="BW3183">
            <v>2.147896540274969</v>
          </cell>
          <cell r="BX3183">
            <v>0.5570076227301699</v>
          </cell>
          <cell r="BY3183">
            <v>0.27394347087710819</v>
          </cell>
          <cell r="CA3183">
            <v>0</v>
          </cell>
          <cell r="CD3183">
            <v>0</v>
          </cell>
          <cell r="CE3183">
            <v>2.9500863593448652</v>
          </cell>
          <cell r="CF3183">
            <v>3.0172924369391585</v>
          </cell>
          <cell r="CG3183">
            <v>0</v>
          </cell>
          <cell r="CH3183">
            <v>0</v>
          </cell>
          <cell r="CI3183">
            <v>0</v>
          </cell>
          <cell r="CJ3183">
            <v>3.557313888014912</v>
          </cell>
          <cell r="CR3183">
            <v>100</v>
          </cell>
          <cell r="CT3183">
            <v>50.964193782830741</v>
          </cell>
          <cell r="CU3183">
            <v>2.9096063103104677</v>
          </cell>
          <cell r="CV3183">
            <v>13.557250382903248</v>
          </cell>
          <cell r="CW3183">
            <v>3.9668920947970978</v>
          </cell>
          <cell r="CX3183">
            <v>0.13095183427369872</v>
          </cell>
          <cell r="CY3183">
            <v>6.7730193708812161</v>
          </cell>
          <cell r="CZ3183">
            <v>9.1945459058223786</v>
          </cell>
          <cell r="DA3183">
            <v>2.147896540274969</v>
          </cell>
          <cell r="DB3183">
            <v>0.5570076227301699</v>
          </cell>
          <cell r="DC3183">
            <v>0.27394347087710819</v>
          </cell>
          <cell r="DD3183">
            <v>0</v>
          </cell>
          <cell r="DE3183">
            <v>0.63064014936490387</v>
          </cell>
          <cell r="DF3183">
            <v>0.6642857006273809</v>
          </cell>
          <cell r="DH3183">
            <v>0.16688146268809781</v>
          </cell>
          <cell r="DX3183">
            <v>0.38500409244516931</v>
          </cell>
          <cell r="EA3183">
            <v>0.47886283735115726</v>
          </cell>
          <cell r="EC3183">
            <v>0.49275841075643623</v>
          </cell>
          <cell r="EG3183">
            <v>0.53962000789106379</v>
          </cell>
        </row>
        <row r="3184">
          <cell r="D3184" t="str">
            <v>g3</v>
          </cell>
          <cell r="E3184" t="str">
            <v>Gallahan &amp; Nielsen 1992</v>
          </cell>
          <cell r="F3184">
            <v>60</v>
          </cell>
          <cell r="G3184" t="str">
            <v>E1</v>
          </cell>
          <cell r="H3184" t="str">
            <v>Haw picr</v>
          </cell>
          <cell r="J3184">
            <v>1090</v>
          </cell>
          <cell r="K3184">
            <v>1363</v>
          </cell>
          <cell r="L3184">
            <v>7.3367571533382243</v>
          </cell>
          <cell r="M3184">
            <v>1E-4</v>
          </cell>
          <cell r="O3184">
            <v>0.28613347053991611</v>
          </cell>
          <cell r="P3184">
            <v>0.78186838472158304</v>
          </cell>
          <cell r="Q3184">
            <v>6.7194767082682405E-2</v>
          </cell>
          <cell r="R3184">
            <v>43.922580645161283</v>
          </cell>
          <cell r="T3184">
            <v>45.413670552503916</v>
          </cell>
          <cell r="U3184">
            <v>7.7671546235093549</v>
          </cell>
          <cell r="V3184">
            <v>0</v>
          </cell>
          <cell r="W3184">
            <v>6.0067379935136982</v>
          </cell>
          <cell r="X3184">
            <v>6.0067379935136982</v>
          </cell>
          <cell r="Y3184">
            <v>1.7615313111357189</v>
          </cell>
          <cell r="Z3184">
            <v>0.49602781612002628</v>
          </cell>
          <cell r="AB3184">
            <v>12.082240525458996</v>
          </cell>
          <cell r="AC3184">
            <v>0.13763137355010233</v>
          </cell>
          <cell r="AD3184">
            <v>16.834535412294553</v>
          </cell>
          <cell r="AF3184">
            <v>0.91828702208284219</v>
          </cell>
          <cell r="AG3184">
            <v>8.1308228729268239E-3</v>
          </cell>
          <cell r="AJ3184">
            <v>100</v>
          </cell>
          <cell r="AK3184">
            <v>1.7138665294600839</v>
          </cell>
          <cell r="AL3184">
            <v>0.3455730878537952</v>
          </cell>
          <cell r="AM3184">
            <v>0.28613347053991611</v>
          </cell>
          <cell r="AN3184">
            <v>5.943961731387909E-2</v>
          </cell>
          <cell r="AO3184">
            <v>0</v>
          </cell>
          <cell r="AP3184">
            <v>0.18958523569756822</v>
          </cell>
          <cell r="AQ3184">
            <v>0.18958523569756822</v>
          </cell>
          <cell r="AR3184">
            <v>4.9996106460329162E-2</v>
          </cell>
          <cell r="AS3184">
            <v>1.4798847512257433E-2</v>
          </cell>
          <cell r="AT3184">
            <v>0.67954707900879396</v>
          </cell>
          <cell r="AU3184">
            <v>4.3996573685089668E-3</v>
          </cell>
          <cell r="AV3184">
            <v>0.68074698556384183</v>
          </cell>
          <cell r="AW3184">
            <v>6.7194767082682405E-2</v>
          </cell>
          <cell r="AX3184">
            <v>3.9147694400359657E-4</v>
          </cell>
          <cell r="AY3184">
            <v>43.922580645161283</v>
          </cell>
          <cell r="AZ3184">
            <v>43.845161290322579</v>
          </cell>
          <cell r="BA3184">
            <v>12.232258064516131</v>
          </cell>
          <cell r="BB3184">
            <v>45.890194458497163</v>
          </cell>
          <cell r="BC3184">
            <v>39.594667369017998</v>
          </cell>
          <cell r="BD3184">
            <v>14.515138172484829</v>
          </cell>
          <cell r="BE3184">
            <v>0.78186838472158304</v>
          </cell>
          <cell r="BG3184">
            <v>-9.9700000000000006</v>
          </cell>
          <cell r="BH3184" t="str">
            <v>QFM+-0.5log</v>
          </cell>
          <cell r="BO3184">
            <v>0</v>
          </cell>
          <cell r="BP3184">
            <v>52.658623752990657</v>
          </cell>
          <cell r="BQ3184">
            <v>2.907257094254124</v>
          </cell>
          <cell r="BR3184">
            <v>12.280254578233658</v>
          </cell>
          <cell r="BS3184">
            <v>8.7715047521732767</v>
          </cell>
          <cell r="BT3184">
            <v>0.14474224902604013</v>
          </cell>
          <cell r="BU3184">
            <v>4.9085863126146938</v>
          </cell>
          <cell r="BV3184">
            <v>6.2551068196709627</v>
          </cell>
          <cell r="BW3184">
            <v>2.755879125191504</v>
          </cell>
          <cell r="BX3184">
            <v>0.85437849724056625</v>
          </cell>
          <cell r="BY3184">
            <v>0.32583073767130255</v>
          </cell>
          <cell r="CA3184">
            <v>0</v>
          </cell>
          <cell r="CD3184">
            <v>2.3906064307127246</v>
          </cell>
          <cell r="CE3184">
            <v>0</v>
          </cell>
          <cell r="CF3184">
            <v>0</v>
          </cell>
          <cell r="CG3184">
            <v>3.730495808514207</v>
          </cell>
          <cell r="CH3184">
            <v>0</v>
          </cell>
          <cell r="CI3184">
            <v>2.0167338417063072</v>
          </cell>
          <cell r="CJ3184">
            <v>0</v>
          </cell>
          <cell r="CR3184">
            <v>100</v>
          </cell>
          <cell r="CT3184">
            <v>52.658623752990664</v>
          </cell>
          <cell r="CU3184">
            <v>2.907257094254124</v>
          </cell>
          <cell r="CV3184">
            <v>12.280254578233658</v>
          </cell>
          <cell r="CW3184">
            <v>8.7715047521732767</v>
          </cell>
          <cell r="CX3184">
            <v>0.14474224902604013</v>
          </cell>
          <cell r="CY3184">
            <v>4.9085863126146938</v>
          </cell>
          <cell r="CZ3184">
            <v>6.2551068196709627</v>
          </cell>
          <cell r="DA3184">
            <v>2.755879125191504</v>
          </cell>
          <cell r="DB3184">
            <v>0.85437849724056614</v>
          </cell>
          <cell r="DC3184">
            <v>0.32583073767130261</v>
          </cell>
          <cell r="DD3184">
            <v>0</v>
          </cell>
          <cell r="DE3184">
            <v>0.35881240039762652</v>
          </cell>
          <cell r="DF3184">
            <v>0.65166501590586912</v>
          </cell>
          <cell r="DH3184">
            <v>0.33321019550123815</v>
          </cell>
          <cell r="DQ3184">
            <v>0.10817886044145066</v>
          </cell>
          <cell r="EA3184">
            <v>0.60590833697411661</v>
          </cell>
          <cell r="EF3184">
            <v>0.48475660637823814</v>
          </cell>
          <cell r="ES3184">
            <v>3.2265323488449589</v>
          </cell>
        </row>
        <row r="3185">
          <cell r="D3185" t="str">
            <v>g3</v>
          </cell>
          <cell r="E3185" t="str">
            <v>Gallahan &amp; Nielsen 1992</v>
          </cell>
          <cell r="F3185">
            <v>41</v>
          </cell>
          <cell r="G3185" t="str">
            <v>GC68-5</v>
          </cell>
          <cell r="H3185" t="str">
            <v>Haw thol</v>
          </cell>
          <cell r="J3185">
            <v>1100</v>
          </cell>
          <cell r="K3185">
            <v>1373</v>
          </cell>
          <cell r="L3185">
            <v>7.2833211944646763</v>
          </cell>
          <cell r="M3185">
            <v>1E-4</v>
          </cell>
          <cell r="O3185">
            <v>0.26307053321801077</v>
          </cell>
          <cell r="P3185">
            <v>0.7350343473994112</v>
          </cell>
          <cell r="Q3185">
            <v>7.9987541643195451E-2</v>
          </cell>
          <cell r="R3185">
            <v>48.418121994431779</v>
          </cell>
          <cell r="T3185">
            <v>45.785816094458809</v>
          </cell>
          <cell r="U3185">
            <v>6.1255364889544079</v>
          </cell>
          <cell r="V3185">
            <v>0</v>
          </cell>
          <cell r="W3185">
            <v>6.8070581159073704</v>
          </cell>
          <cell r="X3185">
            <v>6.8070581159073704</v>
          </cell>
          <cell r="Y3185">
            <v>2.2428781915451386</v>
          </cell>
          <cell r="Z3185">
            <v>5.3342043598043169E-2</v>
          </cell>
          <cell r="AB3185">
            <v>10.596715216464625</v>
          </cell>
          <cell r="AC3185">
            <v>0.19913614381503392</v>
          </cell>
          <cell r="AD3185">
            <v>18.82183236719975</v>
          </cell>
          <cell r="AF3185">
            <v>1.0874380168049966</v>
          </cell>
          <cell r="AG3185">
            <v>1.617595191336528E-2</v>
          </cell>
          <cell r="AJ3185">
            <v>100</v>
          </cell>
          <cell r="AK3185">
            <v>1.7369294667819892</v>
          </cell>
          <cell r="AL3185">
            <v>0.27395733012794438</v>
          </cell>
          <cell r="AM3185">
            <v>0.26307053321801077</v>
          </cell>
          <cell r="AN3185">
            <v>1.0886796909933605E-2</v>
          </cell>
          <cell r="AO3185">
            <v>0</v>
          </cell>
          <cell r="AP3185">
            <v>0.21596636243662773</v>
          </cell>
          <cell r="AQ3185">
            <v>0.21596636243662773</v>
          </cell>
          <cell r="AR3185">
            <v>6.3990033314556369E-2</v>
          </cell>
          <cell r="AS3185">
            <v>1.599750832863909E-3</v>
          </cell>
          <cell r="AT3185">
            <v>0.59910668690753399</v>
          </cell>
          <cell r="AU3185">
            <v>6.3990033314556358E-3</v>
          </cell>
          <cell r="AV3185">
            <v>0.76508083581716435</v>
          </cell>
          <cell r="AW3185">
            <v>7.9987541643195451E-2</v>
          </cell>
          <cell r="AX3185">
            <v>7.8289292351407856E-4</v>
          </cell>
          <cell r="AY3185">
            <v>48.418121994431779</v>
          </cell>
          <cell r="AZ3185">
            <v>37.914452037458872</v>
          </cell>
          <cell r="BA3185">
            <v>13.66742596810934</v>
          </cell>
          <cell r="BB3185">
            <v>50.064365448233595</v>
          </cell>
          <cell r="BC3185">
            <v>33.885081694659362</v>
          </cell>
          <cell r="BD3185">
            <v>16.050552857107039</v>
          </cell>
          <cell r="BE3185">
            <v>0.7350343473994112</v>
          </cell>
          <cell r="BG3185">
            <v>-9.84</v>
          </cell>
          <cell r="BH3185" t="str">
            <v>QFM+-0.5log</v>
          </cell>
          <cell r="BO3185">
            <v>0</v>
          </cell>
          <cell r="BP3185">
            <v>44.739601392950604</v>
          </cell>
          <cell r="BQ3185">
            <v>4.8080152585393243</v>
          </cell>
          <cell r="BR3185">
            <v>12.147263241986966</v>
          </cell>
          <cell r="BS3185">
            <v>11.981510585118951</v>
          </cell>
          <cell r="BT3185">
            <v>0.21705984330462635</v>
          </cell>
          <cell r="BU3185">
            <v>4.8936683251717952</v>
          </cell>
          <cell r="BV3185">
            <v>8.9323018699170404</v>
          </cell>
          <cell r="BW3185">
            <v>3.002798855211442</v>
          </cell>
          <cell r="BX3185">
            <v>1.1206055234604269</v>
          </cell>
          <cell r="BY3185">
            <v>1.4598443973029227</v>
          </cell>
          <cell r="CA3185">
            <v>0</v>
          </cell>
          <cell r="CD3185">
            <v>2.1767710022205868</v>
          </cell>
          <cell r="CE3185">
            <v>0</v>
          </cell>
          <cell r="CF3185">
            <v>0</v>
          </cell>
          <cell r="CG3185">
            <v>2.5394900150661726</v>
          </cell>
          <cell r="CH3185">
            <v>0</v>
          </cell>
          <cell r="CI3185">
            <v>1.9810696897491684</v>
          </cell>
          <cell r="CJ3185">
            <v>0</v>
          </cell>
          <cell r="CR3185">
            <v>100</v>
          </cell>
          <cell r="CT3185">
            <v>44.739601392950611</v>
          </cell>
          <cell r="CU3185">
            <v>4.8080152585393243</v>
          </cell>
          <cell r="CV3185">
            <v>12.147263241986966</v>
          </cell>
          <cell r="CW3185">
            <v>11.981510585118951</v>
          </cell>
          <cell r="CX3185">
            <v>0.21705984330462635</v>
          </cell>
          <cell r="CY3185">
            <v>4.8936683251717952</v>
          </cell>
          <cell r="CZ3185">
            <v>8.9323018699170404</v>
          </cell>
          <cell r="DA3185">
            <v>3.002798855211442</v>
          </cell>
          <cell r="DB3185">
            <v>1.1206055234604269</v>
          </cell>
          <cell r="DC3185">
            <v>1.4598443973029227</v>
          </cell>
          <cell r="DD3185">
            <v>0</v>
          </cell>
          <cell r="DE3185">
            <v>0.28999208548761285</v>
          </cell>
          <cell r="DF3185">
            <v>1.0409899892566055</v>
          </cell>
          <cell r="DH3185">
            <v>0.36214147841361977</v>
          </cell>
          <cell r="DQ3185">
            <v>5.7776770220188185E-2</v>
          </cell>
          <cell r="EA3185">
            <v>0.46648732812601873</v>
          </cell>
          <cell r="EF3185">
            <v>0.44623056546476408</v>
          </cell>
          <cell r="ES3185">
            <v>3.5360222520960631</v>
          </cell>
        </row>
        <row r="3186">
          <cell r="D3186" t="str">
            <v>g3</v>
          </cell>
          <cell r="E3186" t="str">
            <v>Gallahan &amp; Nielsen 1992</v>
          </cell>
          <cell r="F3186">
            <v>40</v>
          </cell>
          <cell r="G3186" t="str">
            <v>GC68-5</v>
          </cell>
          <cell r="H3186" t="str">
            <v>Haw thol</v>
          </cell>
          <cell r="J3186">
            <v>1100</v>
          </cell>
          <cell r="K3186">
            <v>1373</v>
          </cell>
          <cell r="L3186">
            <v>7.2833211944646763</v>
          </cell>
          <cell r="M3186">
            <v>1E-4</v>
          </cell>
          <cell r="O3186">
            <v>0.30873234929397131</v>
          </cell>
          <cell r="P3186">
            <v>0.72228033472803355</v>
          </cell>
          <cell r="Q3186">
            <v>8.2403296131845272E-2</v>
          </cell>
          <cell r="R3186">
            <v>49.960743260926456</v>
          </cell>
          <cell r="T3186">
            <v>44.388211958879658</v>
          </cell>
          <cell r="U3186">
            <v>7.2844774929181053</v>
          </cell>
          <cell r="V3186">
            <v>0</v>
          </cell>
          <cell r="W3186">
            <v>6.6657920661162224</v>
          </cell>
          <cell r="X3186">
            <v>6.6657920661162224</v>
          </cell>
          <cell r="Y3186">
            <v>2.6942293125838495</v>
          </cell>
          <cell r="Z3186">
            <v>1.3280095589013366E-2</v>
          </cell>
          <cell r="AB3186">
            <v>9.7284728348874516</v>
          </cell>
          <cell r="AC3186">
            <v>0.17352005966562972</v>
          </cell>
          <cell r="AD3186">
            <v>18.704426720776727</v>
          </cell>
          <cell r="AF3186">
            <v>1.1154067771900713</v>
          </cell>
          <cell r="AG3186">
            <v>0</v>
          </cell>
          <cell r="AJ3186">
            <v>100</v>
          </cell>
          <cell r="AK3186">
            <v>1.6912676507060287</v>
          </cell>
          <cell r="AL3186">
            <v>0.32721308852354097</v>
          </cell>
          <cell r="AM3186">
            <v>0.30873234929397131</v>
          </cell>
          <cell r="AN3186">
            <v>1.8480739229569665E-2</v>
          </cell>
          <cell r="AO3186">
            <v>0</v>
          </cell>
          <cell r="AP3186">
            <v>0.21240849633985362</v>
          </cell>
          <cell r="AQ3186">
            <v>0.21240849633985362</v>
          </cell>
          <cell r="AR3186">
            <v>7.7203088123524929E-2</v>
          </cell>
          <cell r="AS3186">
            <v>4.0001600064002558E-4</v>
          </cell>
          <cell r="AT3186">
            <v>0.55242209688387545</v>
          </cell>
          <cell r="AU3186">
            <v>5.6002240089603594E-3</v>
          </cell>
          <cell r="AV3186">
            <v>0.76363054522180895</v>
          </cell>
          <cell r="AW3186">
            <v>8.2403296131845272E-2</v>
          </cell>
          <cell r="AX3186">
            <v>0</v>
          </cell>
          <cell r="AY3186">
            <v>49.960743260926456</v>
          </cell>
          <cell r="AZ3186">
            <v>36.142371107040049</v>
          </cell>
          <cell r="BA3186">
            <v>13.8968856320335</v>
          </cell>
          <cell r="BB3186">
            <v>51.514789211894929</v>
          </cell>
          <cell r="BC3186">
            <v>32.210884830964773</v>
          </cell>
          <cell r="BD3186">
            <v>16.274325957140302</v>
          </cell>
          <cell r="BE3186">
            <v>0.72228033472803355</v>
          </cell>
          <cell r="BG3186">
            <v>-9.84</v>
          </cell>
          <cell r="BH3186" t="str">
            <v>QFM+-0.5log</v>
          </cell>
          <cell r="BO3186">
            <v>0</v>
          </cell>
          <cell r="BP3186">
            <v>45.077911192937741</v>
          </cell>
          <cell r="BQ3186">
            <v>4.6765620673269588</v>
          </cell>
          <cell r="BR3186">
            <v>12.06321989271372</v>
          </cell>
          <cell r="BS3186">
            <v>12.139407822484495</v>
          </cell>
          <cell r="BT3186">
            <v>0.19312239896159411</v>
          </cell>
          <cell r="BU3186">
            <v>4.898241753645574</v>
          </cell>
          <cell r="BV3186">
            <v>9.0360674642978136</v>
          </cell>
          <cell r="BW3186">
            <v>2.9897861775321029</v>
          </cell>
          <cell r="BX3186">
            <v>1.0981216194126446</v>
          </cell>
          <cell r="BY3186">
            <v>1.1834582940665666</v>
          </cell>
          <cell r="CA3186">
            <v>0</v>
          </cell>
          <cell r="CD3186">
            <v>2.0679246479561857</v>
          </cell>
          <cell r="CE3186">
            <v>0</v>
          </cell>
          <cell r="CF3186">
            <v>0</v>
          </cell>
          <cell r="CG3186">
            <v>2.5111227222830359</v>
          </cell>
          <cell r="CH3186">
            <v>0</v>
          </cell>
          <cell r="CI3186">
            <v>2.0650539463815454</v>
          </cell>
          <cell r="CJ3186">
            <v>0</v>
          </cell>
          <cell r="CR3186">
            <v>100</v>
          </cell>
          <cell r="CT3186">
            <v>45.077911192937748</v>
          </cell>
          <cell r="CU3186">
            <v>4.6765620673269588</v>
          </cell>
          <cell r="CV3186">
            <v>12.063219892713722</v>
          </cell>
          <cell r="CW3186">
            <v>12.139407822484495</v>
          </cell>
          <cell r="CX3186">
            <v>0.19312239896159411</v>
          </cell>
          <cell r="CY3186">
            <v>4.898241753645574</v>
          </cell>
          <cell r="CZ3186">
            <v>9.0360674642978136</v>
          </cell>
          <cell r="DA3186">
            <v>2.9897861775321029</v>
          </cell>
          <cell r="DB3186">
            <v>1.0981216194126446</v>
          </cell>
          <cell r="DC3186">
            <v>1.1834582940665666</v>
          </cell>
          <cell r="DD3186">
            <v>0</v>
          </cell>
          <cell r="DE3186">
            <v>0.28749515781261659</v>
          </cell>
          <cell r="DF3186">
            <v>1.038831400618728</v>
          </cell>
          <cell r="DH3186">
            <v>0.37307242423295156</v>
          </cell>
          <cell r="DQ3186">
            <v>8.6718290858854088E-2</v>
          </cell>
          <cell r="EA3186">
            <v>0.57611323741584042</v>
          </cell>
          <cell r="EF3186">
            <v>0.48160820214926053</v>
          </cell>
          <cell r="ES3186">
            <v>3.7981954439429155</v>
          </cell>
        </row>
        <row r="3187">
          <cell r="D3187" t="str">
            <v>g3</v>
          </cell>
          <cell r="E3187" t="str">
            <v>Gallahan &amp; Nielsen 1992</v>
          </cell>
          <cell r="F3187">
            <v>39</v>
          </cell>
          <cell r="G3187" t="str">
            <v>GC68-5</v>
          </cell>
          <cell r="H3187" t="str">
            <v>Haw thol</v>
          </cell>
          <cell r="J3187">
            <v>1100</v>
          </cell>
          <cell r="K3187">
            <v>1373</v>
          </cell>
          <cell r="L3187">
            <v>7.2833211944646763</v>
          </cell>
          <cell r="M3187">
            <v>1E-4</v>
          </cell>
          <cell r="O3187">
            <v>0.29493640508759267</v>
          </cell>
          <cell r="P3187">
            <v>0.74130328270455659</v>
          </cell>
          <cell r="Q3187">
            <v>7.1594272458203365E-2</v>
          </cell>
          <cell r="R3187">
            <v>48.537569339384774</v>
          </cell>
          <cell r="T3187">
            <v>45.019229074146061</v>
          </cell>
          <cell r="U3187">
            <v>6.8974073550324402</v>
          </cell>
          <cell r="V3187">
            <v>0</v>
          </cell>
          <cell r="W3187">
            <v>6.6671651352436676</v>
          </cell>
          <cell r="X3187">
            <v>6.6671651352436676</v>
          </cell>
          <cell r="Y3187">
            <v>1.9377885381535533</v>
          </cell>
          <cell r="Z3187">
            <v>0</v>
          </cell>
          <cell r="AB3187">
            <v>10.721115345965561</v>
          </cell>
          <cell r="AC3187">
            <v>0.17454191512511863</v>
          </cell>
          <cell r="AD3187">
            <v>18.972268220042142</v>
          </cell>
          <cell r="AF3187">
            <v>0.97492035523381604</v>
          </cell>
          <cell r="AG3187">
            <v>0</v>
          </cell>
          <cell r="AJ3187">
            <v>100</v>
          </cell>
          <cell r="AK3187">
            <v>1.7050635949124073</v>
          </cell>
          <cell r="AL3187">
            <v>0.30797536197104236</v>
          </cell>
          <cell r="AM3187">
            <v>0.29493640508759267</v>
          </cell>
          <cell r="AN3187">
            <v>1.3038956883449693E-2</v>
          </cell>
          <cell r="AO3187">
            <v>0</v>
          </cell>
          <cell r="AP3187">
            <v>0.21118310535157195</v>
          </cell>
          <cell r="AQ3187">
            <v>0.21118310535157195</v>
          </cell>
          <cell r="AR3187">
            <v>5.5195584353251739E-2</v>
          </cell>
          <cell r="AS3187">
            <v>0</v>
          </cell>
          <cell r="AT3187">
            <v>0.6051515878729703</v>
          </cell>
          <cell r="AU3187">
            <v>5.5995520358371343E-3</v>
          </cell>
          <cell r="AV3187">
            <v>0.7699384049276059</v>
          </cell>
          <cell r="AW3187">
            <v>7.1594272458203365E-2</v>
          </cell>
          <cell r="AX3187">
            <v>0</v>
          </cell>
          <cell r="AY3187">
            <v>48.537569339384774</v>
          </cell>
          <cell r="AZ3187">
            <v>38.149268784669701</v>
          </cell>
          <cell r="BA3187">
            <v>13.313161875945541</v>
          </cell>
          <cell r="BB3187">
            <v>50.229396384058909</v>
          </cell>
          <cell r="BC3187">
            <v>34.123151245508033</v>
          </cell>
          <cell r="BD3187">
            <v>15.647452370433045</v>
          </cell>
          <cell r="BE3187">
            <v>0.74130328270455659</v>
          </cell>
          <cell r="BG3187">
            <v>-9.84</v>
          </cell>
          <cell r="BH3187" t="str">
            <v>QFM+-0.5log</v>
          </cell>
          <cell r="BO3187">
            <v>0</v>
          </cell>
          <cell r="BP3187">
            <v>46.507402197623172</v>
          </cell>
          <cell r="BQ3187">
            <v>4.6604544885764172</v>
          </cell>
          <cell r="BR3187">
            <v>12.639631890781017</v>
          </cell>
          <cell r="BS3187">
            <v>11.653668910297554</v>
          </cell>
          <cell r="BT3187">
            <v>0.22987946142373175</v>
          </cell>
          <cell r="BU3187">
            <v>4.6761111105985096</v>
          </cell>
          <cell r="BV3187">
            <v>7.7090068690325086</v>
          </cell>
          <cell r="BW3187">
            <v>3.1766213314281195</v>
          </cell>
          <cell r="BX3187">
            <v>1.3051619355802897</v>
          </cell>
          <cell r="BY3187">
            <v>0.774712852648761</v>
          </cell>
          <cell r="CA3187">
            <v>0</v>
          </cell>
          <cell r="CD3187">
            <v>2.1756626157453942</v>
          </cell>
          <cell r="CE3187">
            <v>0</v>
          </cell>
          <cell r="CF3187">
            <v>0</v>
          </cell>
          <cell r="CG3187">
            <v>2.4805164893794989</v>
          </cell>
          <cell r="CH3187">
            <v>0</v>
          </cell>
          <cell r="CI3187">
            <v>2.0111698468850414</v>
          </cell>
          <cell r="CJ3187">
            <v>0</v>
          </cell>
          <cell r="CR3187">
            <v>100</v>
          </cell>
          <cell r="CT3187">
            <v>46.507402197623172</v>
          </cell>
          <cell r="CU3187">
            <v>4.6604544885764172</v>
          </cell>
          <cell r="CV3187">
            <v>12.639631890781015</v>
          </cell>
          <cell r="CW3187">
            <v>11.653668910297554</v>
          </cell>
          <cell r="CX3187">
            <v>0.22987946142373175</v>
          </cell>
          <cell r="CY3187">
            <v>4.6761111105985096</v>
          </cell>
          <cell r="CZ3187">
            <v>7.7090068690325086</v>
          </cell>
          <cell r="DA3187">
            <v>3.1766213314281195</v>
          </cell>
          <cell r="DB3187">
            <v>1.3051619355802897</v>
          </cell>
          <cell r="DC3187">
            <v>0.774712852648761</v>
          </cell>
          <cell r="DD3187">
            <v>0</v>
          </cell>
          <cell r="DE3187">
            <v>0.28635481339092267</v>
          </cell>
          <cell r="DF3187">
            <v>0.93353295638443123</v>
          </cell>
          <cell r="DH3187">
            <v>0.30690480655921282</v>
          </cell>
          <cell r="DQ3187">
            <v>6.5801133279852916E-2</v>
          </cell>
          <cell r="EA3187">
            <v>0.41579389797784944</v>
          </cell>
          <cell r="EF3187">
            <v>0.43841946385485098</v>
          </cell>
          <cell r="ES3187">
            <v>3.6818850965864649</v>
          </cell>
        </row>
        <row r="3188">
          <cell r="D3188" t="str">
            <v>g3</v>
          </cell>
          <cell r="E3188" t="str">
            <v>Gallahan &amp; Nielsen 1992</v>
          </cell>
          <cell r="F3188">
            <v>38</v>
          </cell>
          <cell r="G3188" t="str">
            <v>GC68-5</v>
          </cell>
          <cell r="H3188" t="str">
            <v>Haw thol</v>
          </cell>
          <cell r="J3188">
            <v>1100</v>
          </cell>
          <cell r="K3188">
            <v>1373</v>
          </cell>
          <cell r="L3188">
            <v>7.2833211944646763</v>
          </cell>
          <cell r="M3188">
            <v>1E-4</v>
          </cell>
          <cell r="O3188">
            <v>0.28393135725429031</v>
          </cell>
          <cell r="P3188">
            <v>0.73639960435212659</v>
          </cell>
          <cell r="Q3188">
            <v>7.0802832113284545E-2</v>
          </cell>
          <cell r="R3188">
            <v>48.588863463005332</v>
          </cell>
          <cell r="T3188">
            <v>45.240131517310573</v>
          </cell>
          <cell r="U3188">
            <v>6.8697386656606456</v>
          </cell>
          <cell r="V3188">
            <v>0</v>
          </cell>
          <cell r="W3188">
            <v>6.7207593372703238</v>
          </cell>
          <cell r="X3188">
            <v>6.7207593372703238</v>
          </cell>
          <cell r="Y3188">
            <v>1.9771073679336058</v>
          </cell>
          <cell r="Z3188">
            <v>2.6678726251188695E-2</v>
          </cell>
          <cell r="AB3188">
            <v>10.536092718096073</v>
          </cell>
          <cell r="AC3188">
            <v>0.17429445970024052</v>
          </cell>
          <cell r="AD3188">
            <v>18.807585924000069</v>
          </cell>
          <cell r="AF3188">
            <v>0.96266064813415486</v>
          </cell>
          <cell r="AG3188">
            <v>0</v>
          </cell>
          <cell r="AJ3188">
            <v>100</v>
          </cell>
          <cell r="AK3188">
            <v>1.7160686427457097</v>
          </cell>
          <cell r="AL3188">
            <v>0.3072122884915397</v>
          </cell>
          <cell r="AM3188">
            <v>0.28393135725429031</v>
          </cell>
          <cell r="AN3188">
            <v>2.3280931237249392E-2</v>
          </cell>
          <cell r="AO3188">
            <v>0</v>
          </cell>
          <cell r="AP3188">
            <v>0.21320852834113366</v>
          </cell>
          <cell r="AQ3188">
            <v>0.21320852834113366</v>
          </cell>
          <cell r="AR3188">
            <v>5.6402256090243623E-2</v>
          </cell>
          <cell r="AS3188">
            <v>8.0003200128005126E-4</v>
          </cell>
          <cell r="AT3188">
            <v>0.59562382495299815</v>
          </cell>
          <cell r="AU3188">
            <v>5.6002240089603585E-3</v>
          </cell>
          <cell r="AV3188">
            <v>0.76443057722308883</v>
          </cell>
          <cell r="AW3188">
            <v>7.0802832113284545E-2</v>
          </cell>
          <cell r="AX3188">
            <v>0</v>
          </cell>
          <cell r="AY3188">
            <v>48.588863463005332</v>
          </cell>
          <cell r="AZ3188">
            <v>37.859140605136027</v>
          </cell>
          <cell r="BA3188">
            <v>13.551995931858633</v>
          </cell>
          <cell r="BB3188">
            <v>50.24515465465894</v>
          </cell>
          <cell r="BC3188">
            <v>33.838505644342021</v>
          </cell>
          <cell r="BD3188">
            <v>15.91633970099905</v>
          </cell>
          <cell r="BE3188">
            <v>0.73639960435212659</v>
          </cell>
          <cell r="BG3188">
            <v>-9.84</v>
          </cell>
          <cell r="BH3188" t="str">
            <v>QFM+-0.5log</v>
          </cell>
          <cell r="BO3188">
            <v>0</v>
          </cell>
          <cell r="BP3188">
            <v>46.65980162252373</v>
          </cell>
          <cell r="BQ3188">
            <v>4.7588831245566308</v>
          </cell>
          <cell r="BR3188">
            <v>12.377382777375134</v>
          </cell>
          <cell r="BS3188">
            <v>11.713387122990143</v>
          </cell>
          <cell r="BT3188">
            <v>0.25351326822731968</v>
          </cell>
          <cell r="BU3188">
            <v>4.8304033605512187</v>
          </cell>
          <cell r="BV3188">
            <v>7.7396099525115378</v>
          </cell>
          <cell r="BW3188">
            <v>3.0377238341485961</v>
          </cell>
          <cell r="BX3188">
            <v>1.1218303315578286</v>
          </cell>
          <cell r="BY3188">
            <v>0.79714908508910598</v>
          </cell>
          <cell r="CA3188">
            <v>0</v>
          </cell>
          <cell r="CD3188">
            <v>2.2318268446825562</v>
          </cell>
          <cell r="CE3188">
            <v>0</v>
          </cell>
          <cell r="CF3188">
            <v>0</v>
          </cell>
          <cell r="CG3188">
            <v>2.436578110190657</v>
          </cell>
          <cell r="CH3188">
            <v>0</v>
          </cell>
          <cell r="CI3188">
            <v>2.0419105655955652</v>
          </cell>
          <cell r="CJ3188">
            <v>0</v>
          </cell>
          <cell r="CR3188">
            <v>100</v>
          </cell>
          <cell r="CT3188">
            <v>46.65980162252373</v>
          </cell>
          <cell r="CU3188">
            <v>4.7588831245566308</v>
          </cell>
          <cell r="CV3188">
            <v>12.377382777375136</v>
          </cell>
          <cell r="CW3188">
            <v>11.713387122990143</v>
          </cell>
          <cell r="CX3188">
            <v>0.25351326822731968</v>
          </cell>
          <cell r="CY3188">
            <v>4.8304033605512187</v>
          </cell>
          <cell r="CZ3188">
            <v>7.7396099525115378</v>
          </cell>
          <cell r="DA3188">
            <v>3.0377238341485961</v>
          </cell>
          <cell r="DB3188">
            <v>1.1218303315578286</v>
          </cell>
          <cell r="DC3188">
            <v>0.79714908508910598</v>
          </cell>
          <cell r="DD3188">
            <v>0</v>
          </cell>
          <cell r="DE3188">
            <v>0.29197682147611576</v>
          </cell>
          <cell r="DF3188">
            <v>0.94830976000358969</v>
          </cell>
          <cell r="DH3188">
            <v>0.31690196367174583</v>
          </cell>
          <cell r="DQ3188">
            <v>6.6616469213574253E-2</v>
          </cell>
          <cell r="EA3188">
            <v>0.41545617242234884</v>
          </cell>
          <cell r="EF3188">
            <v>0.45870555314770367</v>
          </cell>
          <cell r="ES3188">
            <v>3.6331671065955384</v>
          </cell>
        </row>
        <row r="3189">
          <cell r="D3189" t="str">
            <v>g3</v>
          </cell>
          <cell r="E3189" t="str">
            <v>Gallahan &amp; Nielsen 1992</v>
          </cell>
          <cell r="F3189">
            <v>43</v>
          </cell>
          <cell r="G3189" t="str">
            <v>GC68-5</v>
          </cell>
          <cell r="H3189" t="str">
            <v>Haw thol</v>
          </cell>
          <cell r="J3189">
            <v>1100</v>
          </cell>
          <cell r="K3189">
            <v>1373</v>
          </cell>
          <cell r="L3189">
            <v>7.2833211944646763</v>
          </cell>
          <cell r="M3189">
            <v>1E-4</v>
          </cell>
          <cell r="O3189">
            <v>0.24414672468890708</v>
          </cell>
          <cell r="P3189">
            <v>0.75350520126639531</v>
          </cell>
          <cell r="Q3189">
            <v>7.7611195126532695E-2</v>
          </cell>
          <cell r="R3189">
            <v>45.447816432272383</v>
          </cell>
          <cell r="T3189">
            <v>46.601494584538479</v>
          </cell>
          <cell r="U3189">
            <v>5.6559601108537914</v>
          </cell>
          <cell r="V3189">
            <v>0</v>
          </cell>
          <cell r="W3189">
            <v>6.9191912568414926</v>
          </cell>
          <cell r="X3189">
            <v>6.9191912568414926</v>
          </cell>
          <cell r="Y3189">
            <v>1.8212457452360857</v>
          </cell>
          <cell r="Z3189">
            <v>2.6861656352493889E-2</v>
          </cell>
          <cell r="AB3189">
            <v>11.869367619818671</v>
          </cell>
          <cell r="AC3189">
            <v>0.21309446341258109</v>
          </cell>
          <cell r="AD3189">
            <v>18.25280824728689</v>
          </cell>
          <cell r="AF3189">
            <v>1.0623543010913483</v>
          </cell>
          <cell r="AG3189">
            <v>1.6291571607024973E-2</v>
          </cell>
          <cell r="AJ3189">
            <v>100</v>
          </cell>
          <cell r="AK3189">
            <v>1.7558532753110929</v>
          </cell>
          <cell r="AL3189">
            <v>0.25123623989413685</v>
          </cell>
          <cell r="AM3189">
            <v>0.24414672468890708</v>
          </cell>
          <cell r="AN3189">
            <v>7.0895152052297683E-3</v>
          </cell>
          <cell r="AO3189">
            <v>0</v>
          </cell>
          <cell r="AP3189">
            <v>0.21803145022659959</v>
          </cell>
          <cell r="AQ3189">
            <v>0.21803145022659959</v>
          </cell>
          <cell r="AR3189">
            <v>5.1607444182075857E-2</v>
          </cell>
          <cell r="AS3189">
            <v>8.0011541367559476E-4</v>
          </cell>
          <cell r="AT3189">
            <v>0.66649613959177056</v>
          </cell>
          <cell r="AU3189">
            <v>6.8009810162425553E-3</v>
          </cell>
          <cell r="AV3189">
            <v>0.73690629599522284</v>
          </cell>
          <cell r="AW3189">
            <v>7.7611195126532695E-2</v>
          </cell>
          <cell r="AX3189">
            <v>7.8312782527483903E-4</v>
          </cell>
          <cell r="AY3189">
            <v>45.447816432272383</v>
          </cell>
          <cell r="AZ3189">
            <v>41.105354058721936</v>
          </cell>
          <cell r="BA3189">
            <v>13.446829509005672</v>
          </cell>
          <cell r="BB3189">
            <v>47.219044277548093</v>
          </cell>
          <cell r="BC3189">
            <v>36.913526878659596</v>
          </cell>
          <cell r="BD3189">
            <v>15.867428843792302</v>
          </cell>
          <cell r="BE3189">
            <v>0.75350520126639531</v>
          </cell>
          <cell r="BG3189">
            <v>-9.84</v>
          </cell>
          <cell r="BH3189" t="str">
            <v>QFM+-0.5log</v>
          </cell>
          <cell r="BO3189">
            <v>0</v>
          </cell>
          <cell r="BP3189">
            <v>46.936156258779739</v>
          </cell>
          <cell r="BQ3189">
            <v>5.0360972830286679</v>
          </cell>
          <cell r="BR3189">
            <v>12.185575335635788</v>
          </cell>
          <cell r="BS3189">
            <v>11.662634711891686</v>
          </cell>
          <cell r="BT3189">
            <v>0.26443458582896573</v>
          </cell>
          <cell r="BU3189">
            <v>4.6113563881904884</v>
          </cell>
          <cell r="BV3189">
            <v>7.9151180770877021</v>
          </cell>
          <cell r="BW3189">
            <v>2.7357581707657386</v>
          </cell>
          <cell r="BX3189">
            <v>1.1716464368142721</v>
          </cell>
          <cell r="BY3189">
            <v>0.97408041563041636</v>
          </cell>
          <cell r="CA3189">
            <v>0</v>
          </cell>
          <cell r="CD3189">
            <v>2.1393433702310976</v>
          </cell>
          <cell r="CE3189">
            <v>0</v>
          </cell>
          <cell r="CF3189">
            <v>0</v>
          </cell>
          <cell r="CG3189">
            <v>2.5216840494605797</v>
          </cell>
          <cell r="CH3189">
            <v>0</v>
          </cell>
          <cell r="CI3189">
            <v>1.8461149166548845</v>
          </cell>
          <cell r="CJ3189">
            <v>0</v>
          </cell>
          <cell r="CR3189">
            <v>100</v>
          </cell>
          <cell r="CT3189">
            <v>46.936156258779739</v>
          </cell>
          <cell r="CU3189">
            <v>5.0360972830286679</v>
          </cell>
          <cell r="CV3189">
            <v>12.185575335635788</v>
          </cell>
          <cell r="CW3189">
            <v>11.662634711891686</v>
          </cell>
          <cell r="CX3189">
            <v>0.26443458582896573</v>
          </cell>
          <cell r="CY3189">
            <v>4.6113563881904884</v>
          </cell>
          <cell r="CZ3189">
            <v>7.9151180770877021</v>
          </cell>
          <cell r="DA3189">
            <v>2.7357581707657386</v>
          </cell>
          <cell r="DB3189">
            <v>1.1716464368142721</v>
          </cell>
          <cell r="DC3189">
            <v>0.97408041563041636</v>
          </cell>
          <cell r="DD3189">
            <v>0</v>
          </cell>
          <cell r="DE3189">
            <v>0.28335743579011813</v>
          </cell>
          <cell r="DF3189">
            <v>0.95080552058738155</v>
          </cell>
          <cell r="DH3189">
            <v>0.38832171368202306</v>
          </cell>
          <cell r="DQ3189">
            <v>5.6516499759162155E-2</v>
          </cell>
          <cell r="EA3189">
            <v>0.36163831691130544</v>
          </cell>
          <cell r="EF3189">
            <v>0.37505123539504681</v>
          </cell>
          <cell r="ES3189">
            <v>3.5180158435828659</v>
          </cell>
        </row>
        <row r="3190">
          <cell r="D3190" t="str">
            <v>g3</v>
          </cell>
          <cell r="E3190" t="str">
            <v>Gallahan &amp; Nielsen 1992</v>
          </cell>
          <cell r="F3190">
            <v>42</v>
          </cell>
          <cell r="G3190" t="str">
            <v>GC68-5</v>
          </cell>
          <cell r="H3190" t="str">
            <v>Haw thol</v>
          </cell>
          <cell r="J3190">
            <v>1100</v>
          </cell>
          <cell r="K3190">
            <v>1373</v>
          </cell>
          <cell r="L3190">
            <v>7.2833211944646763</v>
          </cell>
          <cell r="M3190">
            <v>1E-4</v>
          </cell>
          <cell r="O3190">
            <v>0.23281016790752673</v>
          </cell>
          <cell r="P3190">
            <v>0.73403241182078172</v>
          </cell>
          <cell r="Q3190">
            <v>7.5999562720138053E-2</v>
          </cell>
          <cell r="R3190">
            <v>46.899519109086299</v>
          </cell>
          <cell r="T3190">
            <v>46.647124249116985</v>
          </cell>
          <cell r="U3190">
            <v>5.9288379826936071</v>
          </cell>
          <cell r="V3190">
            <v>0</v>
          </cell>
          <cell r="W3190">
            <v>7.0446258314839225</v>
          </cell>
          <cell r="X3190">
            <v>7.0446258314839225</v>
          </cell>
          <cell r="Y3190">
            <v>1.965494235825312</v>
          </cell>
          <cell r="Z3190">
            <v>2.6711463769905592E-2</v>
          </cell>
          <cell r="AB3190">
            <v>10.910337965872872</v>
          </cell>
          <cell r="AC3190">
            <v>0.22436786157787034</v>
          </cell>
          <cell r="AD3190">
            <v>18.259142743486475</v>
          </cell>
          <cell r="AF3190">
            <v>1.0346325812504762</v>
          </cell>
          <cell r="AG3190">
            <v>1.6200479934122453E-2</v>
          </cell>
          <cell r="AJ3190">
            <v>100</v>
          </cell>
          <cell r="AK3190">
            <v>1.7671898320924733</v>
          </cell>
          <cell r="AL3190">
            <v>0.26479847642490206</v>
          </cell>
          <cell r="AM3190">
            <v>0.23281016790752673</v>
          </cell>
          <cell r="AN3190">
            <v>3.198830851737533E-2</v>
          </cell>
          <cell r="AO3190">
            <v>0</v>
          </cell>
          <cell r="AP3190">
            <v>0.22319871577808967</v>
          </cell>
          <cell r="AQ3190">
            <v>0.22319871577808967</v>
          </cell>
          <cell r="AR3190">
            <v>5.5999677793785924E-2</v>
          </cell>
          <cell r="AS3190">
            <v>7.9999539705408477E-4</v>
          </cell>
          <cell r="AT3190">
            <v>0.6159964557316453</v>
          </cell>
          <cell r="AU3190">
            <v>7.1999585734867626E-3</v>
          </cell>
          <cell r="AV3190">
            <v>0.74119573537060945</v>
          </cell>
          <cell r="AW3190">
            <v>7.5999562720138053E-2</v>
          </cell>
          <cell r="AX3190">
            <v>7.8301035677692788E-4</v>
          </cell>
          <cell r="AY3190">
            <v>46.899519109086299</v>
          </cell>
          <cell r="AZ3190">
            <v>38.977474057200709</v>
          </cell>
          <cell r="BA3190">
            <v>14.123006833712985</v>
          </cell>
          <cell r="BB3190">
            <v>48.535466278592793</v>
          </cell>
          <cell r="BC3190">
            <v>34.864824664077652</v>
          </cell>
          <cell r="BD3190">
            <v>16.599709057329566</v>
          </cell>
          <cell r="BE3190">
            <v>0.73403241182078172</v>
          </cell>
          <cell r="BG3190">
            <v>-9.84</v>
          </cell>
          <cell r="BH3190" t="str">
            <v>QFM+-0.5log</v>
          </cell>
          <cell r="BO3190">
            <v>0</v>
          </cell>
          <cell r="BP3190">
            <v>46.941006227289648</v>
          </cell>
          <cell r="BQ3190">
            <v>4.983541518207403</v>
          </cell>
          <cell r="BR3190">
            <v>12.215395304348039</v>
          </cell>
          <cell r="BS3190">
            <v>11.532414254393814</v>
          </cell>
          <cell r="BT3190">
            <v>0.26451928962275978</v>
          </cell>
          <cell r="BU3190">
            <v>4.5854981901111502</v>
          </cell>
          <cell r="BV3190">
            <v>7.9081484647851656</v>
          </cell>
          <cell r="BW3190">
            <v>2.7366344899326904</v>
          </cell>
          <cell r="BX3190">
            <v>1.1954621738576847</v>
          </cell>
          <cell r="BY3190">
            <v>1.082658259404736</v>
          </cell>
          <cell r="CA3190">
            <v>0</v>
          </cell>
          <cell r="CD3190">
            <v>2.10965404543659</v>
          </cell>
          <cell r="CE3190">
            <v>0</v>
          </cell>
          <cell r="CF3190">
            <v>0</v>
          </cell>
          <cell r="CG3190">
            <v>2.528233431666381</v>
          </cell>
          <cell r="CH3190">
            <v>0</v>
          </cell>
          <cell r="CI3190">
            <v>1.9168343509439627</v>
          </cell>
          <cell r="CJ3190">
            <v>0</v>
          </cell>
          <cell r="CR3190">
            <v>100</v>
          </cell>
          <cell r="CT3190">
            <v>46.941006227289648</v>
          </cell>
          <cell r="CU3190">
            <v>4.983541518207403</v>
          </cell>
          <cell r="CV3190">
            <v>12.215395304348039</v>
          </cell>
          <cell r="CW3190">
            <v>11.532414254393814</v>
          </cell>
          <cell r="CX3190">
            <v>0.26451928962275978</v>
          </cell>
          <cell r="CY3190">
            <v>4.5854981901111502</v>
          </cell>
          <cell r="CZ3190">
            <v>7.9081484647851656</v>
          </cell>
          <cell r="DA3190">
            <v>2.7366344899326909</v>
          </cell>
          <cell r="DB3190">
            <v>1.1954621738576847</v>
          </cell>
          <cell r="DC3190">
            <v>1.082658259404736</v>
          </cell>
          <cell r="DD3190">
            <v>0</v>
          </cell>
          <cell r="DE3190">
            <v>0.28449702812937616</v>
          </cell>
          <cell r="DF3190">
            <v>0.94270433377338203</v>
          </cell>
          <cell r="DH3190">
            <v>0.37806750775691778</v>
          </cell>
          <cell r="DQ3190">
            <v>6.1062225953161589E-2</v>
          </cell>
          <cell r="EA3190">
            <v>0.39439708260568623</v>
          </cell>
          <cell r="EF3190">
            <v>0.39710117853271132</v>
          </cell>
          <cell r="ES3190">
            <v>3.5525969963491986</v>
          </cell>
        </row>
        <row r="3191">
          <cell r="D3191" t="str">
            <v>g3</v>
          </cell>
          <cell r="E3191" t="str">
            <v>Gallahan &amp; Nielsen 1992</v>
          </cell>
          <cell r="F3191">
            <v>37</v>
          </cell>
          <cell r="G3191" t="str">
            <v>GC68-5</v>
          </cell>
          <cell r="H3191" t="str">
            <v>Haw thol</v>
          </cell>
          <cell r="J3191">
            <v>1100</v>
          </cell>
          <cell r="K3191">
            <v>1373</v>
          </cell>
          <cell r="L3191">
            <v>7.2833211944646763</v>
          </cell>
          <cell r="M3191">
            <v>1E-4</v>
          </cell>
          <cell r="O3191">
            <v>0.3084133243876146</v>
          </cell>
          <cell r="P3191">
            <v>0.74684159378036929</v>
          </cell>
          <cell r="Q3191">
            <v>6.3999495885074878E-2</v>
          </cell>
          <cell r="R3191">
            <v>48.00404244567963</v>
          </cell>
          <cell r="T3191">
            <v>44.629283597468209</v>
          </cell>
          <cell r="U3191">
            <v>6.9911028895140284</v>
          </cell>
          <cell r="V3191">
            <v>0</v>
          </cell>
          <cell r="W3191">
            <v>6.5742243724154656</v>
          </cell>
          <cell r="X3191">
            <v>6.5742243724154656</v>
          </cell>
          <cell r="Y3191">
            <v>2.2030606735585931</v>
          </cell>
          <cell r="Z3191">
            <v>6.6745311335502447E-2</v>
          </cell>
          <cell r="AB3191">
            <v>10.88364624347834</v>
          </cell>
          <cell r="AC3191">
            <v>0.19933850329758895</v>
          </cell>
          <cell r="AD3191">
            <v>18.712923071754915</v>
          </cell>
          <cell r="AF3191">
            <v>0.87083444540394395</v>
          </cell>
          <cell r="AG3191">
            <v>8.0961948495373304E-3</v>
          </cell>
          <cell r="AJ3191">
            <v>100</v>
          </cell>
          <cell r="AK3191">
            <v>1.6915866756123854</v>
          </cell>
          <cell r="AL3191">
            <v>0.31239753928902175</v>
          </cell>
          <cell r="AM3191">
            <v>0.3084133243876146</v>
          </cell>
          <cell r="AN3191">
            <v>3.9842149014071571E-3</v>
          </cell>
          <cell r="AO3191">
            <v>0</v>
          </cell>
          <cell r="AP3191">
            <v>0.20839835847577509</v>
          </cell>
          <cell r="AQ3191">
            <v>0.20839835847577509</v>
          </cell>
          <cell r="AR3191">
            <v>6.2799505337229736E-2</v>
          </cell>
          <cell r="AS3191">
            <v>1.9999842464085904E-3</v>
          </cell>
          <cell r="AT3191">
            <v>0.61479515734600065</v>
          </cell>
          <cell r="AU3191">
            <v>6.3999495885074887E-3</v>
          </cell>
          <cell r="AV3191">
            <v>0.7599940136352642</v>
          </cell>
          <cell r="AW3191">
            <v>6.3999495885074878E-2</v>
          </cell>
          <cell r="AX3191">
            <v>3.9150434717382597E-4</v>
          </cell>
          <cell r="AY3191">
            <v>48.00404244567963</v>
          </cell>
          <cell r="AZ3191">
            <v>38.832743810005056</v>
          </cell>
          <cell r="BA3191">
            <v>13.163213744315311</v>
          </cell>
          <cell r="BB3191">
            <v>49.735472936075212</v>
          </cell>
          <cell r="BC3191">
            <v>34.775188780756373</v>
          </cell>
          <cell r="BD3191">
            <v>15.489338283168419</v>
          </cell>
          <cell r="BE3191">
            <v>0.74684159378036929</v>
          </cell>
          <cell r="BG3191">
            <v>-9.84</v>
          </cell>
          <cell r="BH3191" t="str">
            <v>QFM+-0.5log</v>
          </cell>
          <cell r="BO3191">
            <v>0</v>
          </cell>
          <cell r="BP3191">
            <v>47.510965108053931</v>
          </cell>
          <cell r="BQ3191">
            <v>4.6755054259469926</v>
          </cell>
          <cell r="BR3191">
            <v>12.305445103597741</v>
          </cell>
          <cell r="BS3191">
            <v>11.297906176620401</v>
          </cell>
          <cell r="BT3191">
            <v>0.30344981200612575</v>
          </cell>
          <cell r="BU3191">
            <v>4.7946952421541909</v>
          </cell>
          <cell r="BV3191">
            <v>7.9066205451469465</v>
          </cell>
          <cell r="BW3191">
            <v>3.1709723417430742</v>
          </cell>
          <cell r="BX3191">
            <v>1.2936013299639768</v>
          </cell>
          <cell r="BY3191">
            <v>0.7164948824476749</v>
          </cell>
          <cell r="CA3191">
            <v>0</v>
          </cell>
          <cell r="CD3191">
            <v>2.1157865756626357</v>
          </cell>
          <cell r="CE3191">
            <v>0</v>
          </cell>
          <cell r="CF3191">
            <v>0</v>
          </cell>
          <cell r="CG3191">
            <v>1.9262901670942503</v>
          </cell>
          <cell r="CH3191">
            <v>0</v>
          </cell>
          <cell r="CI3191">
            <v>1.9822672895620681</v>
          </cell>
          <cell r="CJ3191">
            <v>0</v>
          </cell>
          <cell r="CR3191">
            <v>100</v>
          </cell>
          <cell r="CT3191">
            <v>47.510965108053931</v>
          </cell>
          <cell r="CU3191">
            <v>4.6755054259469926</v>
          </cell>
          <cell r="CV3191">
            <v>12.305445103597741</v>
          </cell>
          <cell r="CW3191">
            <v>11.297906176620401</v>
          </cell>
          <cell r="CX3191">
            <v>0.30344981200612575</v>
          </cell>
          <cell r="CY3191">
            <v>4.7946952421541909</v>
          </cell>
          <cell r="CZ3191">
            <v>7.9066205451469465</v>
          </cell>
          <cell r="DA3191">
            <v>3.1709723417430742</v>
          </cell>
          <cell r="DB3191">
            <v>1.2936013299639768</v>
          </cell>
          <cell r="DC3191">
            <v>0.71649488244767501</v>
          </cell>
          <cell r="DD3191">
            <v>0</v>
          </cell>
          <cell r="DE3191">
            <v>0.29794407488154229</v>
          </cell>
          <cell r="DF3191">
            <v>0.93589197943016456</v>
          </cell>
          <cell r="DH3191">
            <v>0.2746269445306006</v>
          </cell>
          <cell r="DQ3191">
            <v>6.3559493601589759E-2</v>
          </cell>
          <cell r="EA3191">
            <v>0.47119198308113991</v>
          </cell>
          <cell r="EF3191">
            <v>0.51887138958103551</v>
          </cell>
          <cell r="ES3191">
            <v>3.8979453268263726</v>
          </cell>
        </row>
        <row r="3192">
          <cell r="D3192" t="str">
            <v>g3</v>
          </cell>
          <cell r="E3192" t="str">
            <v>Gallahan &amp; Nielsen 1992</v>
          </cell>
          <cell r="F3192">
            <v>44</v>
          </cell>
          <cell r="G3192" t="str">
            <v>GC68-5</v>
          </cell>
          <cell r="H3192" t="str">
            <v>Haw thol</v>
          </cell>
          <cell r="J3192">
            <v>1100</v>
          </cell>
          <cell r="K3192">
            <v>1373</v>
          </cell>
          <cell r="L3192">
            <v>7.2833211944646763</v>
          </cell>
          <cell r="M3192">
            <v>1E-4</v>
          </cell>
          <cell r="O3192">
            <v>0.17045961188957115</v>
          </cell>
          <cell r="P3192">
            <v>0.73826051449571251</v>
          </cell>
          <cell r="Q3192">
            <v>4.954422540416973E-2</v>
          </cell>
          <cell r="R3192">
            <v>44.125028519279034</v>
          </cell>
          <cell r="T3192">
            <v>48.775077780274678</v>
          </cell>
          <cell r="U3192">
            <v>4.3459510764992819</v>
          </cell>
          <cell r="V3192">
            <v>0</v>
          </cell>
          <cell r="W3192">
            <v>8.1641302550311661</v>
          </cell>
          <cell r="X3192">
            <v>8.1641302550311661</v>
          </cell>
          <cell r="Y3192">
            <v>2.3228210359775447</v>
          </cell>
          <cell r="Z3192">
            <v>2.6947957346783048E-2</v>
          </cell>
          <cell r="AB3192">
            <v>12.922426559149484</v>
          </cell>
          <cell r="AC3192">
            <v>0.2263543329512841</v>
          </cell>
          <cell r="AD3192">
            <v>19.226029209621665</v>
          </cell>
          <cell r="AF3192">
            <v>0.68121217024493497</v>
          </cell>
          <cell r="AG3192">
            <v>1.6343913086260996E-2</v>
          </cell>
          <cell r="AJ3192">
            <v>100</v>
          </cell>
          <cell r="AK3192">
            <v>1.8295403881104289</v>
          </cell>
          <cell r="AL3192">
            <v>0.1921836485435939</v>
          </cell>
          <cell r="AM3192">
            <v>0.17045961188957115</v>
          </cell>
          <cell r="AN3192">
            <v>2.1724036654022755E-2</v>
          </cell>
          <cell r="AO3192">
            <v>0</v>
          </cell>
          <cell r="AP3192">
            <v>0.25611168132316775</v>
          </cell>
          <cell r="AQ3192">
            <v>0.25611168132316775</v>
          </cell>
          <cell r="AR3192">
            <v>6.5526233599063191E-2</v>
          </cell>
          <cell r="AS3192">
            <v>7.9910040974467305E-4</v>
          </cell>
          <cell r="AT3192">
            <v>0.72238677040918442</v>
          </cell>
          <cell r="AU3192">
            <v>7.191903687702058E-3</v>
          </cell>
          <cell r="AV3192">
            <v>0.77273009622309896</v>
          </cell>
          <cell r="AW3192">
            <v>4.954422540416973E-2</v>
          </cell>
          <cell r="AX3192">
            <v>7.821343713212193E-4</v>
          </cell>
          <cell r="AY3192">
            <v>44.125028519279034</v>
          </cell>
          <cell r="AZ3192">
            <v>41.250285192790322</v>
          </cell>
          <cell r="BA3192">
            <v>14.62468628793064</v>
          </cell>
          <cell r="BB3192">
            <v>45.778006616304076</v>
          </cell>
          <cell r="BC3192">
            <v>36.989785398001082</v>
          </cell>
          <cell r="BD3192">
            <v>17.232207985694828</v>
          </cell>
          <cell r="BE3192">
            <v>0.73826051449571251</v>
          </cell>
          <cell r="BG3192">
            <v>-9.84</v>
          </cell>
          <cell r="BH3192" t="str">
            <v>QFM+-0.5log</v>
          </cell>
          <cell r="BO3192">
            <v>0</v>
          </cell>
          <cell r="BP3192">
            <v>48.185957228641534</v>
          </cell>
          <cell r="BQ3192">
            <v>5.3831152307504562</v>
          </cell>
          <cell r="BR3192">
            <v>11.82923685574867</v>
          </cell>
          <cell r="BS3192">
            <v>12.929437042873888</v>
          </cell>
          <cell r="BT3192">
            <v>0.27030318355295091</v>
          </cell>
          <cell r="BU3192">
            <v>4.6787799688423233</v>
          </cell>
          <cell r="BV3192">
            <v>8.8580910312737569</v>
          </cell>
          <cell r="BW3192">
            <v>3.3063863394658308</v>
          </cell>
          <cell r="BX3192">
            <v>1.2934606936784911</v>
          </cell>
          <cell r="BY3192">
            <v>1.167794168569928</v>
          </cell>
          <cell r="CA3192">
            <v>0</v>
          </cell>
          <cell r="CD3192">
            <v>0.63206205018556472</v>
          </cell>
          <cell r="CE3192">
            <v>0</v>
          </cell>
          <cell r="CF3192">
            <v>0</v>
          </cell>
          <cell r="CG3192">
            <v>0.6532127183401425</v>
          </cell>
          <cell r="CH3192">
            <v>0</v>
          </cell>
          <cell r="CI3192">
            <v>0.81216348807646754</v>
          </cell>
          <cell r="CJ3192">
            <v>0</v>
          </cell>
          <cell r="CR3192">
            <v>100</v>
          </cell>
          <cell r="CT3192">
            <v>48.185957228641534</v>
          </cell>
          <cell r="CU3192">
            <v>5.3831152307504571</v>
          </cell>
          <cell r="CV3192">
            <v>11.82923685574867</v>
          </cell>
          <cell r="CW3192">
            <v>12.929437042873888</v>
          </cell>
          <cell r="CX3192">
            <v>0.27030318355295091</v>
          </cell>
          <cell r="CY3192">
            <v>4.6787799688423233</v>
          </cell>
          <cell r="CZ3192">
            <v>8.8580910312737569</v>
          </cell>
          <cell r="DA3192">
            <v>3.3063863394658308</v>
          </cell>
          <cell r="DB3192">
            <v>1.2934606936784911</v>
          </cell>
          <cell r="DC3192">
            <v>1.167794168569928</v>
          </cell>
          <cell r="DD3192">
            <v>0</v>
          </cell>
          <cell r="DE3192">
            <v>0.2657157147557383</v>
          </cell>
          <cell r="DF3192">
            <v>1.0505458383436335</v>
          </cell>
          <cell r="DH3192">
            <v>0.20602921144266204</v>
          </cell>
          <cell r="DQ3192">
            <v>8.2245531987191714E-2</v>
          </cell>
          <cell r="EA3192">
            <v>0.43150126579284126</v>
          </cell>
          <cell r="EF3192">
            <v>0.41369010101341946</v>
          </cell>
          <cell r="ES3192">
            <v>3.6575071871951135</v>
          </cell>
        </row>
        <row r="3193">
          <cell r="D3193" t="str">
            <v>g3</v>
          </cell>
          <cell r="E3193" t="str">
            <v>Gallahan &amp; Nielsen 1992</v>
          </cell>
          <cell r="F3193">
            <v>82</v>
          </cell>
          <cell r="G3193" t="str">
            <v>GC68-5</v>
          </cell>
          <cell r="H3193" t="str">
            <v>Haw thol</v>
          </cell>
          <cell r="J3193">
            <v>1080</v>
          </cell>
          <cell r="K3193">
            <v>1353</v>
          </cell>
          <cell r="L3193">
            <v>7.390983000739098</v>
          </cell>
          <cell r="M3193">
            <v>1E-4</v>
          </cell>
          <cell r="O3193">
            <v>0.17845062742495776</v>
          </cell>
          <cell r="P3193">
            <v>0.74432624113475176</v>
          </cell>
          <cell r="Q3193">
            <v>3.2006138766967576E-2</v>
          </cell>
          <cell r="R3193">
            <v>37.899141158335169</v>
          </cell>
          <cell r="T3193">
            <v>48.452562592925254</v>
          </cell>
          <cell r="U3193">
            <v>4.7751520242375314</v>
          </cell>
          <cell r="V3193">
            <v>0</v>
          </cell>
          <cell r="W3193">
            <v>9.1744266778670518</v>
          </cell>
          <cell r="X3193">
            <v>9.1744266778670518</v>
          </cell>
          <cell r="Y3193">
            <v>3.0564509274368747</v>
          </cell>
          <cell r="Z3193">
            <v>4.0383958245459053E-2</v>
          </cell>
          <cell r="AB3193">
            <v>14.988213091974966</v>
          </cell>
          <cell r="AC3193">
            <v>0.28895879468690916</v>
          </cell>
          <cell r="AD3193">
            <v>17.092507228152417</v>
          </cell>
          <cell r="AF3193">
            <v>0.43907880541508443</v>
          </cell>
          <cell r="AG3193">
            <v>8.1642787138344174E-3</v>
          </cell>
          <cell r="AJ3193">
            <v>100</v>
          </cell>
          <cell r="AK3193">
            <v>1.8215493725750422</v>
          </cell>
          <cell r="AL3193">
            <v>0.21164059259657311</v>
          </cell>
          <cell r="AM3193">
            <v>0.17845062742495776</v>
          </cell>
          <cell r="AN3193">
            <v>3.3189965171615349E-2</v>
          </cell>
          <cell r="AO3193">
            <v>0</v>
          </cell>
          <cell r="AP3193">
            <v>0.28845532563729531</v>
          </cell>
          <cell r="AQ3193">
            <v>0.28845532563729531</v>
          </cell>
          <cell r="AR3193">
            <v>8.6416574670812471E-2</v>
          </cell>
          <cell r="AS3193">
            <v>1.2002302037612844E-3</v>
          </cell>
          <cell r="AT3193">
            <v>0.83976106589831179</v>
          </cell>
          <cell r="AU3193">
            <v>9.201764895503178E-3</v>
          </cell>
          <cell r="AV3193">
            <v>0.68853206022438995</v>
          </cell>
          <cell r="AW3193">
            <v>3.2006138766967576E-2</v>
          </cell>
          <cell r="AX3193">
            <v>3.9158253640053219E-4</v>
          </cell>
          <cell r="AY3193">
            <v>37.899141158335169</v>
          </cell>
          <cell r="AZ3193">
            <v>46.223298832856202</v>
          </cell>
          <cell r="BA3193">
            <v>15.877560008808635</v>
          </cell>
          <cell r="BB3193">
            <v>39.525799699852456</v>
          </cell>
          <cell r="BC3193">
            <v>41.667285795935655</v>
          </cell>
          <cell r="BD3193">
            <v>18.806914504211893</v>
          </cell>
          <cell r="BE3193">
            <v>0.74432624113475176</v>
          </cell>
          <cell r="BG3193">
            <v>-10.039999999999999</v>
          </cell>
          <cell r="BH3193" t="str">
            <v>QFM+-0.5log</v>
          </cell>
          <cell r="BO3193">
            <v>0</v>
          </cell>
          <cell r="BP3193">
            <v>54.023399328190251</v>
          </cell>
          <cell r="BQ3193">
            <v>4.3377331467537816</v>
          </cell>
          <cell r="BR3193">
            <v>12.802387712189239</v>
          </cell>
          <cell r="BS3193">
            <v>8.9123644825436497</v>
          </cell>
          <cell r="BT3193">
            <v>0.19500248058852881</v>
          </cell>
          <cell r="BU3193">
            <v>3.6921275983547837</v>
          </cell>
          <cell r="BV3193">
            <v>6.6190202720036533</v>
          </cell>
          <cell r="BW3193">
            <v>2.8005949629382618</v>
          </cell>
          <cell r="BX3193">
            <v>2.2255441515645802</v>
          </cell>
          <cell r="BY3193">
            <v>1.6217578595904292</v>
          </cell>
          <cell r="CA3193">
            <v>0</v>
          </cell>
          <cell r="CD3193">
            <v>0</v>
          </cell>
          <cell r="CE3193">
            <v>0.85392614314669402</v>
          </cell>
          <cell r="CF3193">
            <v>0.89369408013061513</v>
          </cell>
          <cell r="CG3193">
            <v>0</v>
          </cell>
          <cell r="CH3193">
            <v>0</v>
          </cell>
          <cell r="CI3193">
            <v>0</v>
          </cell>
          <cell r="CJ3193">
            <v>1.0224477820055242</v>
          </cell>
          <cell r="CR3193">
            <v>100</v>
          </cell>
          <cell r="CT3193">
            <v>54.023399328190251</v>
          </cell>
          <cell r="CU3193">
            <v>4.3377331467537816</v>
          </cell>
          <cell r="CV3193">
            <v>12.802387712189239</v>
          </cell>
          <cell r="CW3193">
            <v>8.9123644825436497</v>
          </cell>
          <cell r="CX3193">
            <v>0.19500248058852881</v>
          </cell>
          <cell r="CY3193">
            <v>3.6921275983547837</v>
          </cell>
          <cell r="CZ3193">
            <v>6.6190202720036533</v>
          </cell>
          <cell r="DA3193">
            <v>2.8005949629382614</v>
          </cell>
          <cell r="DB3193">
            <v>2.2255441515645802</v>
          </cell>
          <cell r="DC3193">
            <v>1.6217578595904292</v>
          </cell>
          <cell r="DD3193">
            <v>0</v>
          </cell>
          <cell r="DE3193">
            <v>0.29292156912455397</v>
          </cell>
          <cell r="DF3193">
            <v>0.68131721884534435</v>
          </cell>
          <cell r="DH3193">
            <v>0.15678054528614238</v>
          </cell>
          <cell r="DX3193">
            <v>0.50999061060052797</v>
          </cell>
          <cell r="EA3193">
            <v>0.70461940004866896</v>
          </cell>
          <cell r="EC3193">
            <v>0.60341390356471403</v>
          </cell>
          <cell r="EG3193">
            <v>0.69376635579159962</v>
          </cell>
        </row>
        <row r="3194">
          <cell r="D3194" t="str">
            <v>g3</v>
          </cell>
          <cell r="E3194" t="str">
            <v>Gallahan &amp; Nielsen 1992</v>
          </cell>
          <cell r="F3194">
            <v>83</v>
          </cell>
          <cell r="G3194" t="str">
            <v>GC68-5</v>
          </cell>
          <cell r="H3194" t="str">
            <v>Haw thol</v>
          </cell>
          <cell r="J3194">
            <v>1080</v>
          </cell>
          <cell r="K3194">
            <v>1353</v>
          </cell>
          <cell r="L3194">
            <v>7.390983000739098</v>
          </cell>
          <cell r="M3194">
            <v>1E-4</v>
          </cell>
          <cell r="O3194">
            <v>0.10450101064560746</v>
          </cell>
          <cell r="P3194">
            <v>0.72263681592039797</v>
          </cell>
          <cell r="Q3194">
            <v>2.2012762756438257E-2</v>
          </cell>
          <cell r="R3194">
            <v>31.950909860347018</v>
          </cell>
          <cell r="T3194">
            <v>50.60423775848944</v>
          </cell>
          <cell r="U3194">
            <v>2.5377314082158637</v>
          </cell>
          <cell r="V3194">
            <v>0</v>
          </cell>
          <cell r="W3194">
            <v>11.396319508593034</v>
          </cell>
          <cell r="X3194">
            <v>11.396319508593034</v>
          </cell>
          <cell r="Y3194">
            <v>1.8611915185861874</v>
          </cell>
          <cell r="Z3194">
            <v>1.3515861174534589E-2</v>
          </cell>
          <cell r="AB3194">
            <v>16.662096177121605</v>
          </cell>
          <cell r="AC3194">
            <v>0.35320122836734041</v>
          </cell>
          <cell r="AD3194">
            <v>15.057675791981694</v>
          </cell>
          <cell r="AF3194">
            <v>0.3030897638639663</v>
          </cell>
          <cell r="AG3194">
            <v>0</v>
          </cell>
          <cell r="AJ3194">
            <v>100</v>
          </cell>
          <cell r="AK3194">
            <v>1.8954989893543925</v>
          </cell>
          <cell r="AL3194">
            <v>0.11206497403277657</v>
          </cell>
          <cell r="AM3194">
            <v>0.10450101064560746</v>
          </cell>
          <cell r="AN3194">
            <v>7.5639633871691092E-3</v>
          </cell>
          <cell r="AO3194">
            <v>0</v>
          </cell>
          <cell r="AP3194">
            <v>0.35700698870441683</v>
          </cell>
          <cell r="AQ3194">
            <v>0.35700698870441683</v>
          </cell>
          <cell r="AR3194">
            <v>5.2430398565334768E-2</v>
          </cell>
          <cell r="AS3194">
            <v>4.0023205011705925E-4</v>
          </cell>
          <cell r="AT3194">
            <v>0.93013928447204564</v>
          </cell>
          <cell r="AU3194">
            <v>1.1206497403277661E-2</v>
          </cell>
          <cell r="AV3194">
            <v>0.60435039567675952</v>
          </cell>
          <cell r="AW3194">
            <v>2.2012762756438257E-2</v>
          </cell>
          <cell r="AX3194">
            <v>0</v>
          </cell>
          <cell r="AY3194">
            <v>31.950909860347018</v>
          </cell>
          <cell r="AZ3194">
            <v>49.17477782479898</v>
          </cell>
          <cell r="BA3194">
            <v>18.874312314853999</v>
          </cell>
          <cell r="BB3194">
            <v>33.320042042318811</v>
          </cell>
          <cell r="BC3194">
            <v>44.324892895000836</v>
          </cell>
          <cell r="BD3194">
            <v>22.355065062680353</v>
          </cell>
          <cell r="BE3194">
            <v>0.72263681592039797</v>
          </cell>
          <cell r="BG3194">
            <v>-10.039999999999999</v>
          </cell>
          <cell r="BH3194" t="str">
            <v>QFM+-0.5log</v>
          </cell>
          <cell r="BO3194">
            <v>0</v>
          </cell>
          <cell r="BP3194">
            <v>55.633257486962329</v>
          </cell>
          <cell r="BQ3194">
            <v>3.7822120239404269</v>
          </cell>
          <cell r="BR3194">
            <v>13.47269856920478</v>
          </cell>
          <cell r="BS3194">
            <v>9.2724799538807314</v>
          </cell>
          <cell r="BT3194">
            <v>0.18383617362373619</v>
          </cell>
          <cell r="BU3194">
            <v>3.183356316016007</v>
          </cell>
          <cell r="BV3194">
            <v>5.9778043647940988</v>
          </cell>
          <cell r="BW3194">
            <v>2.8215953702842596</v>
          </cell>
          <cell r="BX3194">
            <v>2.5326581506336323</v>
          </cell>
          <cell r="BY3194">
            <v>1.1280848255905556</v>
          </cell>
          <cell r="CA3194">
            <v>0</v>
          </cell>
          <cell r="CD3194">
            <v>0</v>
          </cell>
          <cell r="CE3194">
            <v>0.59958130883525418</v>
          </cell>
          <cell r="CF3194">
            <v>0.71393946762530758</v>
          </cell>
          <cell r="CG3194">
            <v>0</v>
          </cell>
          <cell r="CH3194">
            <v>0</v>
          </cell>
          <cell r="CI3194">
            <v>0</v>
          </cell>
          <cell r="CJ3194">
            <v>0.6984959886088804</v>
          </cell>
          <cell r="CR3194">
            <v>100</v>
          </cell>
          <cell r="CT3194">
            <v>55.633257486962329</v>
          </cell>
          <cell r="CU3194">
            <v>3.7822120239404269</v>
          </cell>
          <cell r="CV3194">
            <v>13.47269856920478</v>
          </cell>
          <cell r="CW3194">
            <v>9.2724799538807314</v>
          </cell>
          <cell r="CX3194">
            <v>0.18383617362373619</v>
          </cell>
          <cell r="CY3194">
            <v>3.183356316016007</v>
          </cell>
          <cell r="CZ3194">
            <v>5.9778043647940988</v>
          </cell>
          <cell r="DA3194">
            <v>2.8215953702842596</v>
          </cell>
          <cell r="DB3194">
            <v>2.5326581506336323</v>
          </cell>
          <cell r="DC3194">
            <v>1.1280848255905556</v>
          </cell>
          <cell r="DD3194">
            <v>0</v>
          </cell>
          <cell r="DE3194">
            <v>0.25557146441540352</v>
          </cell>
          <cell r="DF3194">
            <v>0.59708471675165653</v>
          </cell>
          <cell r="DH3194">
            <v>0.10741786971157093</v>
          </cell>
          <cell r="DX3194">
            <v>0.47583809914077685</v>
          </cell>
          <cell r="EA3194">
            <v>0.49209074129248309</v>
          </cell>
          <cell r="EC3194">
            <v>0.4965720819122621</v>
          </cell>
          <cell r="EG3194">
            <v>0.81763525466946796</v>
          </cell>
        </row>
        <row r="3195">
          <cell r="D3195" t="str">
            <v>g3</v>
          </cell>
          <cell r="E3195" t="str">
            <v>Gallahan &amp; Nielsen 1992</v>
          </cell>
          <cell r="F3195">
            <v>35</v>
          </cell>
          <cell r="G3195" t="str">
            <v>H87-1</v>
          </cell>
          <cell r="H3195" t="str">
            <v>Hawaii hawaiite</v>
          </cell>
          <cell r="J3195">
            <v>1100</v>
          </cell>
          <cell r="K3195">
            <v>1373</v>
          </cell>
          <cell r="L3195">
            <v>7.2833211944646763</v>
          </cell>
          <cell r="M3195">
            <v>1E-4</v>
          </cell>
          <cell r="O3195">
            <v>0.20041417508155068</v>
          </cell>
          <cell r="P3195">
            <v>0.72616233254531126</v>
          </cell>
          <cell r="Q3195">
            <v>5.5999558899440513E-2</v>
          </cell>
          <cell r="R3195">
            <v>38.799131902580172</v>
          </cell>
          <cell r="T3195">
            <v>47.783076943503623</v>
          </cell>
          <cell r="U3195">
            <v>5.0449698565207397</v>
          </cell>
          <cell r="V3195">
            <v>0</v>
          </cell>
          <cell r="W3195">
            <v>8.8260725326086611</v>
          </cell>
          <cell r="X3195">
            <v>8.8260725326086611</v>
          </cell>
          <cell r="Y3195">
            <v>1.4828321495585906</v>
          </cell>
          <cell r="Z3195">
            <v>5.3738636003551318E-2</v>
          </cell>
          <cell r="AB3195">
            <v>13.134144007864943</v>
          </cell>
          <cell r="AC3195">
            <v>0.23823233102140076</v>
          </cell>
          <cell r="AD3195">
            <v>15.94850445892108</v>
          </cell>
          <cell r="AF3195">
            <v>0.76686610174335035</v>
          </cell>
          <cell r="AG3195">
            <v>8.1481091953812517E-3</v>
          </cell>
          <cell r="AJ3195">
            <v>100</v>
          </cell>
          <cell r="AK3195">
            <v>1.7995858249184493</v>
          </cell>
          <cell r="AL3195">
            <v>0.22399823559776202</v>
          </cell>
          <cell r="AM3195">
            <v>0.20041417508155068</v>
          </cell>
          <cell r="AN3195">
            <v>2.3584060516211341E-2</v>
          </cell>
          <cell r="AO3195">
            <v>0</v>
          </cell>
          <cell r="AP3195">
            <v>0.27799781025079401</v>
          </cell>
          <cell r="AQ3195">
            <v>0.27799781025079401</v>
          </cell>
          <cell r="AR3195">
            <v>4.1999669174580395E-2</v>
          </cell>
          <cell r="AS3195">
            <v>1.5999873971268719E-3</v>
          </cell>
          <cell r="AT3195">
            <v>0.73719419322620627</v>
          </cell>
          <cell r="AU3195">
            <v>7.5999401363526422E-3</v>
          </cell>
          <cell r="AV3195">
            <v>0.64359493049428429</v>
          </cell>
          <cell r="AW3195">
            <v>5.5999558899440513E-2</v>
          </cell>
          <cell r="AX3195">
            <v>3.9150434717382591E-4</v>
          </cell>
          <cell r="AY3195">
            <v>38.799131902580172</v>
          </cell>
          <cell r="AZ3195">
            <v>44.441765131420297</v>
          </cell>
          <cell r="BA3195">
            <v>16.759102965999517</v>
          </cell>
          <cell r="BB3195">
            <v>40.312494109514532</v>
          </cell>
          <cell r="BC3195">
            <v>39.910938231997292</v>
          </cell>
          <cell r="BD3195">
            <v>19.776567658488194</v>
          </cell>
          <cell r="BE3195">
            <v>0.72616233254531126</v>
          </cell>
          <cell r="BG3195">
            <v>-9.84</v>
          </cell>
          <cell r="BH3195" t="str">
            <v>QFM+-0.5log</v>
          </cell>
          <cell r="BO3195">
            <v>0</v>
          </cell>
          <cell r="BP3195">
            <v>48.454455294335084</v>
          </cell>
          <cell r="BQ3195">
            <v>4.4536482974509024</v>
          </cell>
          <cell r="BR3195">
            <v>11.347004425295527</v>
          </cell>
          <cell r="BS3195">
            <v>12.991631555558987</v>
          </cell>
          <cell r="BT3195">
            <v>0.15672195171079592</v>
          </cell>
          <cell r="BU3195">
            <v>5.0156462623461229</v>
          </cell>
          <cell r="BV3195">
            <v>7.9100894072036949</v>
          </cell>
          <cell r="BW3195">
            <v>2.5595708428119845</v>
          </cell>
          <cell r="BX3195">
            <v>0.83826242241964299</v>
          </cell>
          <cell r="BY3195">
            <v>0.48245930570465789</v>
          </cell>
          <cell r="CA3195">
            <v>0</v>
          </cell>
          <cell r="CD3195">
            <v>1.9020697269697697</v>
          </cell>
          <cell r="CE3195">
            <v>0</v>
          </cell>
          <cell r="CF3195">
            <v>0</v>
          </cell>
          <cell r="CG3195">
            <v>1.6618202873176187</v>
          </cell>
          <cell r="CH3195">
            <v>0</v>
          </cell>
          <cell r="CI3195">
            <v>2.2266202208752057</v>
          </cell>
          <cell r="CJ3195">
            <v>0</v>
          </cell>
          <cell r="CR3195">
            <v>100</v>
          </cell>
          <cell r="CT3195">
            <v>48.454455294335084</v>
          </cell>
          <cell r="CU3195">
            <v>4.4536482974509024</v>
          </cell>
          <cell r="CV3195">
            <v>11.347004425295527</v>
          </cell>
          <cell r="CW3195">
            <v>12.991631555558989</v>
          </cell>
          <cell r="CX3195">
            <v>0.15672195171079592</v>
          </cell>
          <cell r="CY3195">
            <v>5.0156462623461229</v>
          </cell>
          <cell r="CZ3195">
            <v>7.9100894072036958</v>
          </cell>
          <cell r="DA3195">
            <v>2.5595708428119845</v>
          </cell>
          <cell r="DB3195">
            <v>0.83826242241964299</v>
          </cell>
          <cell r="DC3195">
            <v>0.48245930570465789</v>
          </cell>
          <cell r="DD3195">
            <v>0</v>
          </cell>
          <cell r="DE3195">
            <v>0.27853439665149904</v>
          </cell>
          <cell r="DF3195">
            <v>0.96976673302574712</v>
          </cell>
          <cell r="DH3195">
            <v>0.29960729701892497</v>
          </cell>
          <cell r="DQ3195">
            <v>5.601516339149832E-2</v>
          </cell>
          <cell r="EA3195">
            <v>0.33294774318109199</v>
          </cell>
          <cell r="EF3195">
            <v>0.38912374973431213</v>
          </cell>
          <cell r="ES3195">
            <v>2.6767997205163758</v>
          </cell>
        </row>
        <row r="3196">
          <cell r="D3196" t="str">
            <v>g3</v>
          </cell>
          <cell r="E3196" t="str">
            <v>Gallahan &amp; Nielsen 1992</v>
          </cell>
          <cell r="F3196">
            <v>36</v>
          </cell>
          <cell r="G3196" t="str">
            <v>H87-1</v>
          </cell>
          <cell r="H3196" t="str">
            <v>Hawaii hawaiite</v>
          </cell>
          <cell r="J3196">
            <v>1100</v>
          </cell>
          <cell r="K3196">
            <v>1373</v>
          </cell>
          <cell r="L3196">
            <v>7.2833211944646763</v>
          </cell>
          <cell r="M3196">
            <v>1E-4</v>
          </cell>
          <cell r="O3196">
            <v>0.18015605837962267</v>
          </cell>
          <cell r="P3196">
            <v>0.73233082706766905</v>
          </cell>
          <cell r="Q3196">
            <v>5.5995198203703918E-2</v>
          </cell>
          <cell r="R3196">
            <v>37.514681700728211</v>
          </cell>
          <cell r="T3196">
            <v>48.456771215483187</v>
          </cell>
          <cell r="U3196">
            <v>4.1734717796205629</v>
          </cell>
          <cell r="V3196">
            <v>0</v>
          </cell>
          <cell r="W3196">
            <v>9.0666664341389609</v>
          </cell>
          <cell r="X3196">
            <v>9.0666664341389609</v>
          </cell>
          <cell r="Y3196">
            <v>1.3169539824727776</v>
          </cell>
          <cell r="Z3196">
            <v>6.7356825203383167E-2</v>
          </cell>
          <cell r="AB3196">
            <v>13.920356191044325</v>
          </cell>
          <cell r="AC3196">
            <v>0.22631042557217212</v>
          </cell>
          <cell r="AD3196">
            <v>15.872809102952102</v>
          </cell>
          <cell r="AF3196">
            <v>0.76896132557012653</v>
          </cell>
          <cell r="AG3196">
            <v>1.6340742754247933E-2</v>
          </cell>
          <cell r="AJ3196">
            <v>100</v>
          </cell>
          <cell r="AK3196">
            <v>1.8198439416203773</v>
          </cell>
          <cell r="AL3196">
            <v>0.18478415407222296</v>
          </cell>
          <cell r="AM3196">
            <v>0.18015605837962267</v>
          </cell>
          <cell r="AN3196">
            <v>4.6280956926002814E-3</v>
          </cell>
          <cell r="AO3196">
            <v>0</v>
          </cell>
          <cell r="AP3196">
            <v>0.28477557943597998</v>
          </cell>
          <cell r="AQ3196">
            <v>0.28477557943597998</v>
          </cell>
          <cell r="AR3196">
            <v>3.7196810235317602E-2</v>
          </cell>
          <cell r="AS3196">
            <v>1.9998285072751407E-3</v>
          </cell>
          <cell r="AT3196">
            <v>0.77913318643439466</v>
          </cell>
          <cell r="AU3196">
            <v>7.1993826261905047E-3</v>
          </cell>
          <cell r="AV3196">
            <v>0.63874522522367982</v>
          </cell>
          <cell r="AW3196">
            <v>5.5995198203703918E-2</v>
          </cell>
          <cell r="AX3196">
            <v>7.8294772131960906E-4</v>
          </cell>
          <cell r="AY3196">
            <v>37.514681700728211</v>
          </cell>
          <cell r="AZ3196">
            <v>45.759924829692267</v>
          </cell>
          <cell r="BA3196">
            <v>16.725393469579515</v>
          </cell>
          <cell r="BB3196">
            <v>39.05236026892829</v>
          </cell>
          <cell r="BC3196">
            <v>41.173169605028541</v>
          </cell>
          <cell r="BD3196">
            <v>19.774470126043163</v>
          </cell>
          <cell r="BE3196">
            <v>0.73233082706766905</v>
          </cell>
          <cell r="BG3196">
            <v>-9.84</v>
          </cell>
          <cell r="BH3196" t="str">
            <v>QFM+-0.5log</v>
          </cell>
          <cell r="BO3196">
            <v>0</v>
          </cell>
          <cell r="BP3196">
            <v>48.628999607848833</v>
          </cell>
          <cell r="BQ3196">
            <v>4.2817106294525802</v>
          </cell>
          <cell r="BR3196">
            <v>11.359151952877184</v>
          </cell>
          <cell r="BS3196">
            <v>13.029986240820667</v>
          </cell>
          <cell r="BT3196">
            <v>0.21723193424163495</v>
          </cell>
          <cell r="BU3196">
            <v>4.9730005808911075</v>
          </cell>
          <cell r="BV3196">
            <v>7.8326936708128923</v>
          </cell>
          <cell r="BW3196">
            <v>2.6413946620895095</v>
          </cell>
          <cell r="BX3196">
            <v>0.90190074506000972</v>
          </cell>
          <cell r="BY3196">
            <v>0.44675261701093366</v>
          </cell>
          <cell r="CA3196">
            <v>0</v>
          </cell>
          <cell r="CD3196">
            <v>1.8514451221220047</v>
          </cell>
          <cell r="CE3196">
            <v>0</v>
          </cell>
          <cell r="CF3196">
            <v>0</v>
          </cell>
          <cell r="CG3196">
            <v>1.7827023034737266</v>
          </cell>
          <cell r="CH3196">
            <v>0</v>
          </cell>
          <cell r="CI3196">
            <v>2.053029933298915</v>
          </cell>
          <cell r="CJ3196">
            <v>0</v>
          </cell>
          <cell r="CR3196">
            <v>100</v>
          </cell>
          <cell r="CT3196">
            <v>48.62899960784884</v>
          </cell>
          <cell r="CU3196">
            <v>4.2817106294525802</v>
          </cell>
          <cell r="CV3196">
            <v>11.359151952877184</v>
          </cell>
          <cell r="CW3196">
            <v>13.029986240820667</v>
          </cell>
          <cell r="CX3196">
            <v>0.21723193424163495</v>
          </cell>
          <cell r="CY3196">
            <v>4.9730005808911075</v>
          </cell>
          <cell r="CZ3196">
            <v>7.8326936708128923</v>
          </cell>
          <cell r="DA3196">
            <v>2.641394662089509</v>
          </cell>
          <cell r="DB3196">
            <v>0.90190074506000972</v>
          </cell>
          <cell r="DC3196">
            <v>0.44675261701093372</v>
          </cell>
          <cell r="DD3196">
            <v>0</v>
          </cell>
          <cell r="DE3196">
            <v>0.27623197362415558</v>
          </cell>
          <cell r="DF3196">
            <v>0.96011769108975931</v>
          </cell>
          <cell r="DH3196">
            <v>0.29111943648808231</v>
          </cell>
          <cell r="DQ3196">
            <v>6.082316798054576E-2</v>
          </cell>
          <cell r="EA3196">
            <v>0.30757659646914326</v>
          </cell>
          <cell r="EF3196">
            <v>0.37046472009370879</v>
          </cell>
          <cell r="ES3196">
            <v>2.6015026965873984</v>
          </cell>
        </row>
        <row r="3197">
          <cell r="D3197" t="str">
            <v>g3</v>
          </cell>
          <cell r="E3197" t="str">
            <v>Gallahan &amp; Nielsen 1992</v>
          </cell>
          <cell r="F3197">
            <v>10</v>
          </cell>
          <cell r="G3197" t="str">
            <v>H87-3</v>
          </cell>
          <cell r="H3197" t="str">
            <v>Haw ankaramite</v>
          </cell>
          <cell r="J3197">
            <v>1150</v>
          </cell>
          <cell r="K3197">
            <v>1423</v>
          </cell>
          <cell r="L3197">
            <v>7.0274068868587491</v>
          </cell>
          <cell r="M3197">
            <v>1E-4</v>
          </cell>
          <cell r="O3197">
            <v>0.16177551024914938</v>
          </cell>
          <cell r="P3197">
            <v>0.82299486369024111</v>
          </cell>
          <cell r="Q3197">
            <v>2.7603371010404498E-2</v>
          </cell>
          <cell r="R3197">
            <v>43.892706716914212</v>
          </cell>
          <cell r="T3197">
            <v>49.835481043606286</v>
          </cell>
          <cell r="U3197">
            <v>5.0229425537456098</v>
          </cell>
          <cell r="V3197">
            <v>0</v>
          </cell>
          <cell r="W3197">
            <v>5.8097269482661522</v>
          </cell>
          <cell r="X3197">
            <v>5.8097269482661522</v>
          </cell>
          <cell r="Y3197">
            <v>1.4132656063697195</v>
          </cell>
          <cell r="Z3197">
            <v>0.69966772952776191</v>
          </cell>
          <cell r="AB3197">
            <v>15.158657077125339</v>
          </cell>
          <cell r="AC3197">
            <v>0.12803895445310196</v>
          </cell>
          <cell r="AD3197">
            <v>20.041218833021308</v>
          </cell>
          <cell r="AF3197">
            <v>0.38595406172042529</v>
          </cell>
          <cell r="AG3197">
            <v>8.3205466595545549E-3</v>
          </cell>
          <cell r="AJ3197">
            <v>100</v>
          </cell>
          <cell r="AK3197">
            <v>1.8382244897508506</v>
          </cell>
          <cell r="AL3197">
            <v>0.21842667495189649</v>
          </cell>
          <cell r="AM3197">
            <v>0.16177551024914938</v>
          </cell>
          <cell r="AN3197">
            <v>5.6651164702747114E-2</v>
          </cell>
          <cell r="AO3197">
            <v>0</v>
          </cell>
          <cell r="AP3197">
            <v>0.17922188714001763</v>
          </cell>
          <cell r="AQ3197">
            <v>0.17922188714001763</v>
          </cell>
          <cell r="AR3197">
            <v>3.9204787811878854E-2</v>
          </cell>
          <cell r="AS3197">
            <v>2.0402491616385934E-2</v>
          </cell>
          <cell r="AT3197">
            <v>0.8333017654300372</v>
          </cell>
          <cell r="AU3197">
            <v>4.0004885522325357E-3</v>
          </cell>
          <cell r="AV3197">
            <v>0.79209673334204211</v>
          </cell>
          <cell r="AW3197">
            <v>2.7603371010404498E-2</v>
          </cell>
          <cell r="AX3197">
            <v>3.9155524895524398E-4</v>
          </cell>
          <cell r="AY3197">
            <v>43.892706716914212</v>
          </cell>
          <cell r="AZ3197">
            <v>46.176014187541561</v>
          </cell>
          <cell r="BA3197">
            <v>9.9312790955442267</v>
          </cell>
          <cell r="BB3197">
            <v>46.162140845579216</v>
          </cell>
          <cell r="BC3197">
            <v>41.975221750432354</v>
          </cell>
          <cell r="BD3197">
            <v>11.862637403988423</v>
          </cell>
          <cell r="BE3197">
            <v>0.82299486369024111</v>
          </cell>
          <cell r="BG3197">
            <v>-9.2200000000000006</v>
          </cell>
          <cell r="BH3197" t="str">
            <v>QFM+-0.5log</v>
          </cell>
          <cell r="BO3197">
            <v>0</v>
          </cell>
          <cell r="BP3197">
            <v>45.405233237287909</v>
          </cell>
          <cell r="BQ3197">
            <v>2.8132786725455046</v>
          </cell>
          <cell r="BR3197">
            <v>12.749147325455683</v>
          </cell>
          <cell r="BS3197">
            <v>15.078837621120639</v>
          </cell>
          <cell r="BT3197">
            <v>0.12365332224090637</v>
          </cell>
          <cell r="BU3197">
            <v>6.6133994044839275</v>
          </cell>
          <cell r="BV3197">
            <v>12.619694812305621</v>
          </cell>
          <cell r="BW3197">
            <v>1.9987198203272256</v>
          </cell>
          <cell r="BX3197">
            <v>0.46606181703937904</v>
          </cell>
          <cell r="BY3197">
            <v>1.1629146987997505</v>
          </cell>
          <cell r="CA3197">
            <v>0</v>
          </cell>
          <cell r="CD3197">
            <v>0.44017026856790414</v>
          </cell>
          <cell r="CE3197">
            <v>0</v>
          </cell>
          <cell r="CF3197">
            <v>0</v>
          </cell>
          <cell r="CG3197">
            <v>0</v>
          </cell>
          <cell r="CH3197">
            <v>0</v>
          </cell>
          <cell r="CI3197">
            <v>0.5288889998255536</v>
          </cell>
          <cell r="CJ3197">
            <v>0</v>
          </cell>
          <cell r="CR3197">
            <v>100</v>
          </cell>
          <cell r="CT3197">
            <v>45.405233237287909</v>
          </cell>
          <cell r="CU3197">
            <v>2.813278672545505</v>
          </cell>
          <cell r="CV3197">
            <v>12.749147325455683</v>
          </cell>
          <cell r="CW3197">
            <v>15.078837621120639</v>
          </cell>
          <cell r="CX3197">
            <v>0.12365332224090637</v>
          </cell>
          <cell r="CY3197">
            <v>6.6133994044839275</v>
          </cell>
          <cell r="CZ3197">
            <v>12.619694812305619</v>
          </cell>
          <cell r="DA3197">
            <v>1.9987198203272256</v>
          </cell>
          <cell r="DB3197">
            <v>0.46606181703937904</v>
          </cell>
          <cell r="DC3197">
            <v>1.1629146987997505</v>
          </cell>
          <cell r="DD3197">
            <v>0</v>
          </cell>
          <cell r="DE3197">
            <v>0.30487401537599651</v>
          </cell>
          <cell r="DF3197">
            <v>1.1571910943885892</v>
          </cell>
          <cell r="DH3197">
            <v>0.19310063261254787</v>
          </cell>
          <cell r="DQ3197">
            <v>0.12024779927064692</v>
          </cell>
          <cell r="EA3197">
            <v>0.50235535503881368</v>
          </cell>
          <cell r="ES3197">
            <v>2.7298679682906966</v>
          </cell>
        </row>
        <row r="3198">
          <cell r="D3198" t="str">
            <v>g3</v>
          </cell>
          <cell r="E3198" t="str">
            <v>Gallahan &amp; Nielsen 1992</v>
          </cell>
          <cell r="F3198">
            <v>8</v>
          </cell>
          <cell r="G3198" t="str">
            <v>H87-3</v>
          </cell>
          <cell r="H3198" t="str">
            <v>Haw ankaramite</v>
          </cell>
          <cell r="J3198">
            <v>1150</v>
          </cell>
          <cell r="K3198">
            <v>1423</v>
          </cell>
          <cell r="L3198">
            <v>7.0274068868587491</v>
          </cell>
          <cell r="M3198">
            <v>1E-4</v>
          </cell>
          <cell r="O3198">
            <v>0.20886784245794177</v>
          </cell>
          <cell r="P3198">
            <v>0.82483456597898008</v>
          </cell>
          <cell r="Q3198">
            <v>2.5999015238998165E-2</v>
          </cell>
          <cell r="R3198">
            <v>44.103568320278505</v>
          </cell>
          <cell r="T3198">
            <v>48.638294599585073</v>
          </cell>
          <cell r="U3198">
            <v>5.288330288084504</v>
          </cell>
          <cell r="V3198">
            <v>1.7975437317055865</v>
          </cell>
          <cell r="W3198">
            <v>3.8447917950911785</v>
          </cell>
          <cell r="X3198">
            <v>5.844284266398839</v>
          </cell>
          <cell r="Y3198">
            <v>1.5020077179329714</v>
          </cell>
          <cell r="Z3198">
            <v>0.68696210792387813</v>
          </cell>
          <cell r="AB3198">
            <v>15.443421532369143</v>
          </cell>
          <cell r="AC3198">
            <v>0.10258248532797244</v>
          </cell>
          <cell r="AD3198">
            <v>20.547254458643909</v>
          </cell>
          <cell r="AF3198">
            <v>0.36411703055742112</v>
          </cell>
          <cell r="AG3198">
            <v>8.3328386199949429E-3</v>
          </cell>
          <cell r="AJ3198">
            <v>99.798051260397884</v>
          </cell>
          <cell r="AK3198">
            <v>1.7911321575420582</v>
          </cell>
          <cell r="AL3198">
            <v>0.22959130380284531</v>
          </cell>
          <cell r="AM3198">
            <v>0.20886784245794177</v>
          </cell>
          <cell r="AN3198">
            <v>2.0723461344903549E-2</v>
          </cell>
          <cell r="AO3198">
            <v>6.1580682379251073E-2</v>
          </cell>
          <cell r="AP3198">
            <v>0.11841250004458237</v>
          </cell>
          <cell r="AQ3198">
            <v>0.17999318242383344</v>
          </cell>
          <cell r="AR3198">
            <v>4.159842438239706E-2</v>
          </cell>
          <cell r="AS3198">
            <v>1.9999242491537051E-2</v>
          </cell>
          <cell r="AT3198">
            <v>0.84756789679134004</v>
          </cell>
          <cell r="AU3198">
            <v>3.1998787986459278E-3</v>
          </cell>
          <cell r="AV3198">
            <v>0.81076929060691194</v>
          </cell>
          <cell r="AW3198">
            <v>2.5999015238998165E-2</v>
          </cell>
          <cell r="AX3198">
            <v>3.9149260248826242E-4</v>
          </cell>
          <cell r="AY3198">
            <v>44.103568320278505</v>
          </cell>
          <cell r="AZ3198">
            <v>46.105308964316791</v>
          </cell>
          <cell r="BA3198">
            <v>6.4413068504135298</v>
          </cell>
          <cell r="BB3198">
            <v>48.322197075759121</v>
          </cell>
          <cell r="BC3198">
            <v>43.662324997787692</v>
          </cell>
          <cell r="BD3198">
            <v>8.0154779264531832</v>
          </cell>
          <cell r="BE3198">
            <v>0.82483456597898008</v>
          </cell>
          <cell r="BG3198">
            <v>-9.2200000000000006</v>
          </cell>
          <cell r="BH3198" t="str">
            <v>QFM+-0.5log</v>
          </cell>
          <cell r="BO3198">
            <v>0</v>
          </cell>
          <cell r="BP3198">
            <v>45.504067188183505</v>
          </cell>
          <cell r="BQ3198">
            <v>2.7413491174619988</v>
          </cell>
          <cell r="BR3198">
            <v>13.392350983376806</v>
          </cell>
          <cell r="BS3198">
            <v>15.268872058493303</v>
          </cell>
          <cell r="BT3198">
            <v>0.16143438118475928</v>
          </cell>
          <cell r="BU3198">
            <v>6.7474536904396309</v>
          </cell>
          <cell r="BV3198">
            <v>12.496773701805399</v>
          </cell>
          <cell r="BW3198">
            <v>2.1591367971895603</v>
          </cell>
          <cell r="BX3198">
            <v>0.49225740423072756</v>
          </cell>
          <cell r="BY3198">
            <v>0</v>
          </cell>
          <cell r="CA3198">
            <v>1.3305531558471464E-2</v>
          </cell>
          <cell r="CD3198">
            <v>0.46771332857125641</v>
          </cell>
          <cell r="CE3198">
            <v>0</v>
          </cell>
          <cell r="CF3198">
            <v>0</v>
          </cell>
          <cell r="CG3198">
            <v>0</v>
          </cell>
          <cell r="CH3198">
            <v>0</v>
          </cell>
          <cell r="CI3198">
            <v>0.55528581750454986</v>
          </cell>
          <cell r="CJ3198">
            <v>0</v>
          </cell>
          <cell r="CR3198">
            <v>100</v>
          </cell>
          <cell r="CT3198">
            <v>45.504067188183505</v>
          </cell>
          <cell r="CU3198">
            <v>2.7413491174619988</v>
          </cell>
          <cell r="CV3198">
            <v>13.392350983376808</v>
          </cell>
          <cell r="CW3198">
            <v>15.268872058493303</v>
          </cell>
          <cell r="CX3198">
            <v>0.16143438118475928</v>
          </cell>
          <cell r="CY3198">
            <v>6.7474536904396309</v>
          </cell>
          <cell r="CZ3198">
            <v>12.496773701805399</v>
          </cell>
          <cell r="DA3198">
            <v>2.1591367971895603</v>
          </cell>
          <cell r="DB3198">
            <v>0.49225740423072756</v>
          </cell>
          <cell r="DC3198">
            <v>0</v>
          </cell>
          <cell r="DD3198">
            <v>1.3305531558471464E-2</v>
          </cell>
          <cell r="DE3198">
            <v>0.30647501165205371</v>
          </cell>
          <cell r="DF3198">
            <v>1.1422181024930793</v>
          </cell>
          <cell r="DH3198">
            <v>0.16864009312952005</v>
          </cell>
          <cell r="DQ3198">
            <v>8.8148461436931114E-2</v>
          </cell>
          <cell r="EA3198">
            <v>0.54790822094325697</v>
          </cell>
          <cell r="ES3198">
            <v>2.7610726150710785</v>
          </cell>
        </row>
        <row r="3199">
          <cell r="D3199" t="str">
            <v>g3</v>
          </cell>
          <cell r="E3199" t="str">
            <v>Gallahan &amp; Nielsen 1992</v>
          </cell>
          <cell r="F3199">
            <v>9</v>
          </cell>
          <cell r="G3199" t="str">
            <v>H87-3</v>
          </cell>
          <cell r="H3199" t="str">
            <v>Haw ankaramite</v>
          </cell>
          <cell r="J3199">
            <v>1150</v>
          </cell>
          <cell r="K3199">
            <v>1423</v>
          </cell>
          <cell r="L3199">
            <v>7.0274068868587491</v>
          </cell>
          <cell r="M3199">
            <v>1E-4</v>
          </cell>
          <cell r="O3199">
            <v>0.18795991197936956</v>
          </cell>
          <cell r="P3199">
            <v>0.83386075949367089</v>
          </cell>
          <cell r="Q3199">
            <v>2.8400628311140128E-2</v>
          </cell>
          <cell r="R3199">
            <v>44.341699691765747</v>
          </cell>
          <cell r="T3199">
            <v>49.207400300930708</v>
          </cell>
          <cell r="U3199">
            <v>5.1782255632599758</v>
          </cell>
          <cell r="V3199">
            <v>0.66507049529576479</v>
          </cell>
          <cell r="W3199">
            <v>4.715353022354166</v>
          </cell>
          <cell r="X3199">
            <v>5.455142227355017</v>
          </cell>
          <cell r="Y3199">
            <v>1.5454699752899974</v>
          </cell>
          <cell r="Z3199">
            <v>0.68702217036361279</v>
          </cell>
          <cell r="AB3199">
            <v>15.364595995342796</v>
          </cell>
          <cell r="AC3199">
            <v>0.10259145431515787</v>
          </cell>
          <cell r="AD3199">
            <v>20.417261274668775</v>
          </cell>
          <cell r="AF3199">
            <v>0.39776260749992087</v>
          </cell>
          <cell r="AG3199">
            <v>8.3335671763616753E-3</v>
          </cell>
          <cell r="AJ3199">
            <v>99.925281290294933</v>
          </cell>
          <cell r="AK3199">
            <v>1.8120400880206304</v>
          </cell>
          <cell r="AL3199">
            <v>0.22480497339240499</v>
          </cell>
          <cell r="AM3199">
            <v>0.18795991197936956</v>
          </cell>
          <cell r="AN3199">
            <v>3.6845061413035424E-2</v>
          </cell>
          <cell r="AO3199">
            <v>2.2783518905027833E-2</v>
          </cell>
          <cell r="AP3199">
            <v>0.14522019786509691</v>
          </cell>
          <cell r="AQ3199">
            <v>0.16800371677012474</v>
          </cell>
          <cell r="AR3199">
            <v>4.2800946891436535E-2</v>
          </cell>
          <cell r="AS3199">
            <v>2.0000442472633894E-2</v>
          </cell>
          <cell r="AT3199">
            <v>0.84321865464624479</v>
          </cell>
          <cell r="AU3199">
            <v>3.2000707956214226E-3</v>
          </cell>
          <cell r="AV3199">
            <v>0.80561782279769323</v>
          </cell>
          <cell r="AW3199">
            <v>2.8400628311140128E-2</v>
          </cell>
          <cell r="AX3199">
            <v>3.9151609256408596E-4</v>
          </cell>
          <cell r="AY3199">
            <v>44.341699691765747</v>
          </cell>
          <cell r="AZ3199">
            <v>46.41127256715103</v>
          </cell>
          <cell r="BA3199">
            <v>7.9930088693307972</v>
          </cell>
          <cell r="BB3199">
            <v>47.406672591363971</v>
          </cell>
          <cell r="BC3199">
            <v>42.887782514935644</v>
          </cell>
          <cell r="BD3199">
            <v>9.7055448937003792</v>
          </cell>
          <cell r="BE3199">
            <v>0.83386075949367089</v>
          </cell>
          <cell r="BG3199">
            <v>-9.2200000000000006</v>
          </cell>
          <cell r="BH3199" t="str">
            <v>QFM+-0.5log</v>
          </cell>
          <cell r="BO3199">
            <v>0</v>
          </cell>
          <cell r="BP3199">
            <v>45.953991527495042</v>
          </cell>
          <cell r="BQ3199">
            <v>2.753932141672454</v>
          </cell>
          <cell r="BR3199">
            <v>13.340940782991638</v>
          </cell>
          <cell r="BS3199">
            <v>15.122814643185732</v>
          </cell>
          <cell r="BT3199">
            <v>0.12411704105401031</v>
          </cell>
          <cell r="BU3199">
            <v>6.7722344678401285</v>
          </cell>
          <cell r="BV3199">
            <v>12.303984370644709</v>
          </cell>
          <cell r="BW3199">
            <v>2.0875483781115882</v>
          </cell>
          <cell r="BX3199">
            <v>0.47587530302058439</v>
          </cell>
          <cell r="BY3199">
            <v>0</v>
          </cell>
          <cell r="CA3199">
            <v>3.989626285811386E-2</v>
          </cell>
          <cell r="CD3199">
            <v>0.48172738476455762</v>
          </cell>
          <cell r="CE3199">
            <v>0</v>
          </cell>
          <cell r="CF3199">
            <v>0</v>
          </cell>
          <cell r="CG3199">
            <v>0</v>
          </cell>
          <cell r="CH3199">
            <v>0</v>
          </cell>
          <cell r="CI3199">
            <v>0.54293769636143885</v>
          </cell>
          <cell r="CJ3199">
            <v>0</v>
          </cell>
          <cell r="CR3199">
            <v>100</v>
          </cell>
          <cell r="CT3199">
            <v>45.953991527495049</v>
          </cell>
          <cell r="CU3199">
            <v>2.753932141672454</v>
          </cell>
          <cell r="CV3199">
            <v>13.340940782991638</v>
          </cell>
          <cell r="CW3199">
            <v>15.122814643185732</v>
          </cell>
          <cell r="CX3199">
            <v>0.12411704105401031</v>
          </cell>
          <cell r="CY3199">
            <v>6.7722344678401285</v>
          </cell>
          <cell r="CZ3199">
            <v>12.303984370644709</v>
          </cell>
          <cell r="DA3199">
            <v>2.0875483781115882</v>
          </cell>
          <cell r="DB3199">
            <v>0.47587530302058439</v>
          </cell>
          <cell r="DC3199">
            <v>0</v>
          </cell>
          <cell r="DD3199">
            <v>3.989626285811386E-2</v>
          </cell>
          <cell r="DE3199">
            <v>0.30930437440443015</v>
          </cell>
          <cell r="DF3199">
            <v>1.1245521298912886</v>
          </cell>
          <cell r="DH3199">
            <v>0.19054054587215838</v>
          </cell>
          <cell r="DQ3199">
            <v>0.1100463357691522</v>
          </cell>
          <cell r="EA3199">
            <v>0.56118665812565682</v>
          </cell>
          <cell r="EM3199">
            <v>17.220213652765484</v>
          </cell>
          <cell r="ES3199">
            <v>2.9159561785349557</v>
          </cell>
        </row>
        <row r="3200">
          <cell r="D3200" t="str">
            <v>g3</v>
          </cell>
          <cell r="E3200" t="str">
            <v>Gallahan &amp; Nielsen 1992</v>
          </cell>
          <cell r="F3200">
            <v>100</v>
          </cell>
          <cell r="G3200" t="str">
            <v>H87-3</v>
          </cell>
          <cell r="H3200" t="str">
            <v>Haw ankaramite</v>
          </cell>
          <cell r="J3200">
            <v>1140</v>
          </cell>
          <cell r="K3200">
            <v>1413</v>
          </cell>
          <cell r="L3200">
            <v>7.0771408351026182</v>
          </cell>
          <cell r="M3200">
            <v>1E-4</v>
          </cell>
          <cell r="O3200">
            <v>0.2289458557277313</v>
          </cell>
          <cell r="P3200">
            <v>0.83868346200731414</v>
          </cell>
          <cell r="Q3200">
            <v>2.1607980973949954E-2</v>
          </cell>
          <cell r="R3200">
            <v>45.371809100998895</v>
          </cell>
          <cell r="T3200">
            <v>47.034499593464538</v>
          </cell>
          <cell r="U3200">
            <v>6.3728979136550983</v>
          </cell>
          <cell r="V3200">
            <v>0.86816639419390018</v>
          </cell>
          <cell r="W3200">
            <v>4.0788216810524363</v>
          </cell>
          <cell r="X3200">
            <v>5.0445240105228484</v>
          </cell>
          <cell r="Y3200">
            <v>1.6673689160005369</v>
          </cell>
          <cell r="Z3200">
            <v>0.91407653303426495</v>
          </cell>
          <cell r="AB3200">
            <v>14.717469031908994</v>
          </cell>
          <cell r="AC3200">
            <v>8.7819738264732064E-2</v>
          </cell>
          <cell r="AD3200">
            <v>20.271776560343426</v>
          </cell>
          <cell r="AF3200">
            <v>0.29595948580765397</v>
          </cell>
          <cell r="AG3200">
            <v>0</v>
          </cell>
          <cell r="AJ3200">
            <v>99.902464064723489</v>
          </cell>
          <cell r="AK3200">
            <v>1.7710541442722687</v>
          </cell>
          <cell r="AL3200">
            <v>0.28290449164041886</v>
          </cell>
          <cell r="AM3200">
            <v>0.2289458557277313</v>
          </cell>
          <cell r="AN3200">
            <v>5.3958635912687569E-2</v>
          </cell>
          <cell r="AO3200">
            <v>3.0411232481856842E-2</v>
          </cell>
          <cell r="AP3200">
            <v>0.12844744245625672</v>
          </cell>
          <cell r="AQ3200">
            <v>0.15885867493811356</v>
          </cell>
          <cell r="AR3200">
            <v>4.7217439906038779E-2</v>
          </cell>
          <cell r="AS3200">
            <v>2.721005011534439E-2</v>
          </cell>
          <cell r="AT3200">
            <v>0.82590505055986496</v>
          </cell>
          <cell r="AU3200">
            <v>2.8010345706972169E-3</v>
          </cell>
          <cell r="AV3200">
            <v>0.81790209464358721</v>
          </cell>
          <cell r="AW3200">
            <v>2.1607980973949954E-2</v>
          </cell>
          <cell r="AX3200">
            <v>0</v>
          </cell>
          <cell r="AY3200">
            <v>45.371809100998895</v>
          </cell>
          <cell r="AZ3200">
            <v>45.815760266370702</v>
          </cell>
          <cell r="BA3200">
            <v>7.125416204217462</v>
          </cell>
          <cell r="BB3200">
            <v>48.7529526201454</v>
          </cell>
          <cell r="BC3200">
            <v>42.55128719106439</v>
          </cell>
          <cell r="BD3200">
            <v>8.6957601887902101</v>
          </cell>
          <cell r="BE3200">
            <v>0.83868346200731414</v>
          </cell>
          <cell r="BG3200">
            <v>-9.34</v>
          </cell>
          <cell r="BH3200" t="str">
            <v>QFM+-0.5log</v>
          </cell>
          <cell r="BO3200">
            <v>0</v>
          </cell>
          <cell r="BP3200">
            <v>46.267438848357457</v>
          </cell>
          <cell r="BQ3200">
            <v>2.6948238015446142</v>
          </cell>
          <cell r="BR3200">
            <v>13.72679189456383</v>
          </cell>
          <cell r="BS3200">
            <v>9.9246431446908598</v>
          </cell>
          <cell r="BT3200">
            <v>0.12023245167110579</v>
          </cell>
          <cell r="BU3200">
            <v>6.2937671662250434</v>
          </cell>
          <cell r="BV3200">
            <v>11.538708725845439</v>
          </cell>
          <cell r="BW3200">
            <v>2.0694852275687348</v>
          </cell>
          <cell r="BX3200">
            <v>0.60943311209326512</v>
          </cell>
          <cell r="BY3200">
            <v>0.31275860542891892</v>
          </cell>
          <cell r="CA3200">
            <v>0</v>
          </cell>
          <cell r="CD3200">
            <v>0</v>
          </cell>
          <cell r="CE3200">
            <v>1.8680740074923343</v>
          </cell>
          <cell r="CF3200">
            <v>2.0858271125737811</v>
          </cell>
          <cell r="CG3200">
            <v>0</v>
          </cell>
          <cell r="CH3200">
            <v>0</v>
          </cell>
          <cell r="CI3200">
            <v>0</v>
          </cell>
          <cell r="CJ3200">
            <v>2.4880159019445998</v>
          </cell>
          <cell r="CR3200">
            <v>100</v>
          </cell>
          <cell r="CT3200">
            <v>46.267438848357457</v>
          </cell>
          <cell r="CU3200">
            <v>2.6948238015446138</v>
          </cell>
          <cell r="CV3200">
            <v>13.72679189456383</v>
          </cell>
          <cell r="CW3200">
            <v>9.9246431446908598</v>
          </cell>
          <cell r="CX3200">
            <v>0.12023245167110579</v>
          </cell>
          <cell r="CY3200">
            <v>6.2937671662250434</v>
          </cell>
          <cell r="CZ3200">
            <v>11.538708725845439</v>
          </cell>
          <cell r="DA3200">
            <v>2.0694852275687348</v>
          </cell>
          <cell r="DB3200">
            <v>0.60943311209326512</v>
          </cell>
          <cell r="DC3200">
            <v>0.31275860542891892</v>
          </cell>
          <cell r="DD3200">
            <v>0</v>
          </cell>
          <cell r="DE3200">
            <v>0.38806313600223713</v>
          </cell>
          <cell r="DF3200">
            <v>0.91317699724660473</v>
          </cell>
          <cell r="DH3200">
            <v>0.14301116135791508</v>
          </cell>
          <cell r="DX3200">
            <v>0.46559083790890837</v>
          </cell>
          <cell r="EA3200">
            <v>0.61873021718334142</v>
          </cell>
          <cell r="EC3200">
            <v>0.59625817539702153</v>
          </cell>
          <cell r="EG3200">
            <v>0.59491525157855984</v>
          </cell>
        </row>
        <row r="3201">
          <cell r="D3201" t="str">
            <v>g3</v>
          </cell>
          <cell r="E3201" t="str">
            <v>Gallahan &amp; Nielsen 1992</v>
          </cell>
          <cell r="F3201">
            <v>101</v>
          </cell>
          <cell r="G3201" t="str">
            <v>H87-3</v>
          </cell>
          <cell r="H3201" t="str">
            <v>Haw ankaramite</v>
          </cell>
          <cell r="J3201">
            <v>1140</v>
          </cell>
          <cell r="K3201">
            <v>1413</v>
          </cell>
          <cell r="L3201">
            <v>7.0771408351026182</v>
          </cell>
          <cell r="M3201">
            <v>1E-4</v>
          </cell>
          <cell r="O3201">
            <v>0.22303247513670765</v>
          </cell>
          <cell r="P3201">
            <v>0.83562753036437243</v>
          </cell>
          <cell r="Q3201">
            <v>1.9606261814524052E-2</v>
          </cell>
          <cell r="R3201">
            <v>45.317688731458944</v>
          </cell>
          <cell r="T3201">
            <v>47.224559672673202</v>
          </cell>
          <cell r="U3201">
            <v>6.2597796232252625</v>
          </cell>
          <cell r="V3201">
            <v>0.78871571647564587</v>
          </cell>
          <cell r="W3201">
            <v>4.2849091011321985</v>
          </cell>
          <cell r="X3201">
            <v>5.1622347034410367</v>
          </cell>
          <cell r="Y3201">
            <v>1.6260337653557109</v>
          </cell>
          <cell r="Z3201">
            <v>0.87431721421392972</v>
          </cell>
          <cell r="AB3201">
            <v>14.727029487849988</v>
          </cell>
          <cell r="AC3201">
            <v>0.12553826556492803</v>
          </cell>
          <cell r="AD3201">
            <v>20.314717514248297</v>
          </cell>
          <cell r="AF3201">
            <v>0.26873028336342197</v>
          </cell>
          <cell r="AG3201">
            <v>0</v>
          </cell>
          <cell r="AJ3201">
            <v>99.911390114166835</v>
          </cell>
          <cell r="AK3201">
            <v>1.7769675248632923</v>
          </cell>
          <cell r="AL3201">
            <v>0.27768868774040195</v>
          </cell>
          <cell r="AM3201">
            <v>0.22303247513670765</v>
          </cell>
          <cell r="AN3201">
            <v>5.4656212603694299E-2</v>
          </cell>
          <cell r="AO3201">
            <v>2.7608817657183593E-2</v>
          </cell>
          <cell r="AP3201">
            <v>0.13484306594887285</v>
          </cell>
          <cell r="AQ3201">
            <v>0.16245188360605645</v>
          </cell>
          <cell r="AR3201">
            <v>4.6014696095311551E-2</v>
          </cell>
          <cell r="AS3201">
            <v>2.6008306488654358E-2</v>
          </cell>
          <cell r="AT3201">
            <v>0.82586376296280906</v>
          </cell>
          <cell r="AU3201">
            <v>4.0012779213314392E-3</v>
          </cell>
          <cell r="AV3201">
            <v>0.8190615904965457</v>
          </cell>
          <cell r="AW3201">
            <v>1.9606261814524052E-2</v>
          </cell>
          <cell r="AX3201">
            <v>0</v>
          </cell>
          <cell r="AY3201">
            <v>45.317688731458944</v>
          </cell>
          <cell r="AZ3201">
            <v>45.694044719946866</v>
          </cell>
          <cell r="BA3201">
            <v>7.4607040070845336</v>
          </cell>
          <cell r="BB3201">
            <v>48.579188401070596</v>
          </cell>
          <cell r="BC3201">
            <v>42.337487644021728</v>
          </cell>
          <cell r="BD3201">
            <v>9.0833239549076836</v>
          </cell>
          <cell r="BE3201">
            <v>0.83562753036437243</v>
          </cell>
          <cell r="BG3201">
            <v>-9.34</v>
          </cell>
          <cell r="BH3201" t="str">
            <v>QFM+-0.5log</v>
          </cell>
          <cell r="BO3201">
            <v>0</v>
          </cell>
          <cell r="BP3201">
            <v>46.535715191263222</v>
          </cell>
          <cell r="BQ3201">
            <v>2.6030742799259001</v>
          </cell>
          <cell r="BR3201">
            <v>13.950428708094666</v>
          </cell>
          <cell r="BS3201">
            <v>9.6314664645920658</v>
          </cell>
          <cell r="BT3201">
            <v>0.15648513522327803</v>
          </cell>
          <cell r="BU3201">
            <v>6.1848262991380825</v>
          </cell>
          <cell r="BV3201">
            <v>11.418992930087958</v>
          </cell>
          <cell r="BW3201">
            <v>2.1297526451501447</v>
          </cell>
          <cell r="BX3201">
            <v>0.62579121977776386</v>
          </cell>
          <cell r="BY3201">
            <v>0.31312468205447297</v>
          </cell>
          <cell r="CA3201">
            <v>0</v>
          </cell>
          <cell r="CD3201">
            <v>0</v>
          </cell>
          <cell r="CE3201">
            <v>1.9412830967023527</v>
          </cell>
          <cell r="CF3201">
            <v>2.0790420065962718</v>
          </cell>
          <cell r="CG3201">
            <v>0</v>
          </cell>
          <cell r="CH3201">
            <v>0</v>
          </cell>
          <cell r="CI3201">
            <v>0</v>
          </cell>
          <cell r="CJ3201">
            <v>2.4300173413938166</v>
          </cell>
          <cell r="CR3201">
            <v>100</v>
          </cell>
          <cell r="CT3201">
            <v>46.535715191263222</v>
          </cell>
          <cell r="CU3201">
            <v>2.6030742799259001</v>
          </cell>
          <cell r="CV3201">
            <v>13.950428708094666</v>
          </cell>
          <cell r="CW3201">
            <v>9.6314664645920658</v>
          </cell>
          <cell r="CX3201">
            <v>0.15648513522327803</v>
          </cell>
          <cell r="CY3201">
            <v>6.1848262991380833</v>
          </cell>
          <cell r="CZ3201">
            <v>11.41899293008796</v>
          </cell>
          <cell r="DA3201">
            <v>2.1297526451501447</v>
          </cell>
          <cell r="DB3201">
            <v>0.62579121977776386</v>
          </cell>
          <cell r="DC3201">
            <v>0.31312468205447297</v>
          </cell>
          <cell r="DD3201">
            <v>0</v>
          </cell>
          <cell r="DE3201">
            <v>0.39104146537557138</v>
          </cell>
          <cell r="DF3201">
            <v>0.88316967373844568</v>
          </cell>
          <cell r="DH3201">
            <v>0.12617910534135143</v>
          </cell>
          <cell r="DX3201">
            <v>0.43083585449041895</v>
          </cell>
          <cell r="EA3201">
            <v>0.62465899567107164</v>
          </cell>
          <cell r="EC3201">
            <v>0.57390846548508656</v>
          </cell>
          <cell r="EG3201">
            <v>0.57098576087037956</v>
          </cell>
        </row>
        <row r="3202">
          <cell r="D3202" t="str">
            <v>g3</v>
          </cell>
          <cell r="E3202" t="str">
            <v>Gallahan &amp; Nielsen 1992</v>
          </cell>
          <cell r="F3202">
            <v>66</v>
          </cell>
          <cell r="G3202" t="str">
            <v>H87-3</v>
          </cell>
          <cell r="H3202" t="str">
            <v>Haw ankaramite</v>
          </cell>
          <cell r="J3202">
            <v>1144</v>
          </cell>
          <cell r="K3202">
            <v>1417</v>
          </cell>
          <cell r="L3202">
            <v>7.0571630204657732</v>
          </cell>
          <cell r="M3202">
            <v>1E-4</v>
          </cell>
          <cell r="O3202">
            <v>5.5072201274603438E-2</v>
          </cell>
          <cell r="P3202">
            <v>0.82478632478632474</v>
          </cell>
          <cell r="Q3202">
            <v>2.3201524542590089E-2</v>
          </cell>
          <cell r="R3202">
            <v>40.051238257899243</v>
          </cell>
          <cell r="T3202">
            <v>51.961537245013758</v>
          </cell>
          <cell r="U3202">
            <v>2.1393974258593285</v>
          </cell>
          <cell r="V3202">
            <v>0</v>
          </cell>
          <cell r="W3202">
            <v>6.2871917747904575</v>
          </cell>
          <cell r="X3202">
            <v>6.2871917747904575</v>
          </cell>
          <cell r="Y3202">
            <v>0.62526524329291877</v>
          </cell>
          <cell r="Z3202">
            <v>8.1112318482241583E-2</v>
          </cell>
          <cell r="AB3202">
            <v>16.608251426716699</v>
          </cell>
          <cell r="AC3202">
            <v>0.16402096730845248</v>
          </cell>
          <cell r="AD3202">
            <v>18.711373650897219</v>
          </cell>
          <cell r="AF3202">
            <v>0.31968953208091616</v>
          </cell>
          <cell r="AG3202">
            <v>2.4597275898114307E-2</v>
          </cell>
          <cell r="AJ3202">
            <v>100</v>
          </cell>
          <cell r="AK3202">
            <v>1.9449277987253966</v>
          </cell>
          <cell r="AL3202">
            <v>9.4406203311228634E-2</v>
          </cell>
          <cell r="AM3202">
            <v>5.5072201274603438E-2</v>
          </cell>
          <cell r="AN3202">
            <v>3.9334002036625196E-2</v>
          </cell>
          <cell r="AO3202">
            <v>0</v>
          </cell>
          <cell r="AP3202">
            <v>0.19681293232679867</v>
          </cell>
          <cell r="AQ3202">
            <v>0.19681293232679867</v>
          </cell>
          <cell r="AR3202">
            <v>1.7601156549551102E-2</v>
          </cell>
          <cell r="AS3202">
            <v>2.4001577113024223E-3</v>
          </cell>
          <cell r="AT3202">
            <v>0.92646087656273501</v>
          </cell>
          <cell r="AU3202">
            <v>5.2003417078219163E-3</v>
          </cell>
          <cell r="AV3202">
            <v>0.75044931106722423</v>
          </cell>
          <cell r="AW3202">
            <v>2.3201524542590089E-2</v>
          </cell>
          <cell r="AX3202">
            <v>1.1745994744271941E-3</v>
          </cell>
          <cell r="AY3202">
            <v>40.051238257899243</v>
          </cell>
          <cell r="AZ3202">
            <v>49.444918872758322</v>
          </cell>
          <cell r="BA3202">
            <v>10.503842869342444</v>
          </cell>
          <cell r="BB3202">
            <v>42.284703096800982</v>
          </cell>
          <cell r="BC3202">
            <v>45.120300591991871</v>
          </cell>
          <cell r="BD3202">
            <v>12.594996311207149</v>
          </cell>
          <cell r="BE3202">
            <v>0.82478632478632474</v>
          </cell>
          <cell r="BG3202">
            <v>-9.2899999999999991</v>
          </cell>
          <cell r="BH3202" t="str">
            <v>QFM+-0.5log</v>
          </cell>
          <cell r="BO3202">
            <v>0</v>
          </cell>
          <cell r="BP3202">
            <v>47.178092505266285</v>
          </cell>
          <cell r="BQ3202">
            <v>2.3150557393731064</v>
          </cell>
          <cell r="BR3202">
            <v>12.135289562635315</v>
          </cell>
          <cell r="BS3202">
            <v>9.623918089971875</v>
          </cell>
          <cell r="BT3202">
            <v>0.17618099855297134</v>
          </cell>
          <cell r="BU3202">
            <v>5.2871584873897177</v>
          </cell>
          <cell r="BV3202">
            <v>9.0807868904012032</v>
          </cell>
          <cell r="BW3202">
            <v>2.5142490459693794</v>
          </cell>
          <cell r="BX3202">
            <v>1.3738839639061708</v>
          </cell>
          <cell r="BY3202">
            <v>0.81083244026736456</v>
          </cell>
          <cell r="CA3202">
            <v>0</v>
          </cell>
          <cell r="CD3202">
            <v>0</v>
          </cell>
          <cell r="CE3202">
            <v>3.1300580118447345</v>
          </cell>
          <cell r="CF3202">
            <v>3.099951939227612</v>
          </cell>
          <cell r="CG3202">
            <v>0</v>
          </cell>
          <cell r="CH3202">
            <v>3.2745423251942682</v>
          </cell>
          <cell r="CI3202">
            <v>0</v>
          </cell>
          <cell r="CJ3202">
            <v>0</v>
          </cell>
          <cell r="CR3202">
            <v>100</v>
          </cell>
          <cell r="CT3202">
            <v>47.178092505266285</v>
          </cell>
          <cell r="CU3202">
            <v>2.3150557393731064</v>
          </cell>
          <cell r="CV3202">
            <v>12.135289562635315</v>
          </cell>
          <cell r="CW3202">
            <v>9.623918089971875</v>
          </cell>
          <cell r="CX3202">
            <v>0.17618099855297134</v>
          </cell>
          <cell r="CY3202">
            <v>5.2871584873897177</v>
          </cell>
          <cell r="CZ3202">
            <v>9.0807868904012032</v>
          </cell>
          <cell r="DA3202">
            <v>2.5142490459693794</v>
          </cell>
          <cell r="DB3202">
            <v>1.3738839639061708</v>
          </cell>
          <cell r="DC3202">
            <v>0.81083244026736456</v>
          </cell>
          <cell r="DD3202">
            <v>0</v>
          </cell>
          <cell r="DE3202">
            <v>0.35457925924790884</v>
          </cell>
          <cell r="DF3202">
            <v>0.82976129683934174</v>
          </cell>
          <cell r="DH3202">
            <v>0.12715110008430311</v>
          </cell>
          <cell r="DJ3202">
            <v>1.7903459494628887E-2</v>
          </cell>
          <cell r="DX3202">
            <v>0.28539832109519103</v>
          </cell>
          <cell r="EA3202">
            <v>0.27008647466183006</v>
          </cell>
          <cell r="EC3202">
            <v>0.33588484511704536</v>
          </cell>
          <cell r="EK3202">
            <v>0.3490634255592634</v>
          </cell>
        </row>
        <row r="3203">
          <cell r="D3203" t="str">
            <v>g3</v>
          </cell>
          <cell r="E3203" t="str">
            <v>Gallahan &amp; Nielsen 1992</v>
          </cell>
          <cell r="F3203">
            <v>7</v>
          </cell>
          <cell r="G3203" t="str">
            <v>H87-3</v>
          </cell>
          <cell r="H3203" t="str">
            <v>Haw ankaramite</v>
          </cell>
          <cell r="J3203">
            <v>1150</v>
          </cell>
          <cell r="K3203">
            <v>1423</v>
          </cell>
          <cell r="L3203">
            <v>7.0274068868587491</v>
          </cell>
          <cell r="M3203">
            <v>1E-4</v>
          </cell>
          <cell r="O3203">
            <v>0.17147200304021259</v>
          </cell>
          <cell r="P3203">
            <v>0.80864440078585453</v>
          </cell>
          <cell r="Q3203">
            <v>1.8801316092126447E-2</v>
          </cell>
          <cell r="R3203">
            <v>44.13959613696224</v>
          </cell>
          <cell r="T3203">
            <v>49.491353285223887</v>
          </cell>
          <cell r="U3203">
            <v>5.4736471427218012</v>
          </cell>
          <cell r="V3203">
            <v>0</v>
          </cell>
          <cell r="W3203">
            <v>6.3048046912916726</v>
          </cell>
          <cell r="X3203">
            <v>6.3048046912916726</v>
          </cell>
          <cell r="Y3203">
            <v>1.6556194646310987</v>
          </cell>
          <cell r="Z3203">
            <v>1.21892404201864</v>
          </cell>
          <cell r="AB3203">
            <v>14.951397843288838</v>
          </cell>
          <cell r="AC3203">
            <v>6.391121772918873E-2</v>
          </cell>
          <cell r="AD3203">
            <v>20.320574379753563</v>
          </cell>
          <cell r="AF3203">
            <v>0.26245167687152104</v>
          </cell>
          <cell r="AG3203">
            <v>0</v>
          </cell>
          <cell r="AJ3203">
            <v>100</v>
          </cell>
          <cell r="AK3203">
            <v>1.8285279969597874</v>
          </cell>
          <cell r="AL3203">
            <v>0.23841668916824182</v>
          </cell>
          <cell r="AM3203">
            <v>0.17147200304021259</v>
          </cell>
          <cell r="AN3203">
            <v>6.6944686128029229E-2</v>
          </cell>
          <cell r="AO3203">
            <v>0</v>
          </cell>
          <cell r="AP3203">
            <v>0.19481363695458684</v>
          </cell>
          <cell r="AQ3203">
            <v>0.19481363695458684</v>
          </cell>
          <cell r="AR3203">
            <v>4.6003220225415788E-2</v>
          </cell>
          <cell r="AS3203">
            <v>3.5602492174452223E-2</v>
          </cell>
          <cell r="AT3203">
            <v>0.82325762803396241</v>
          </cell>
          <cell r="AU3203">
            <v>2.0001400098006864E-3</v>
          </cell>
          <cell r="AV3203">
            <v>0.80445631194183587</v>
          </cell>
          <cell r="AW3203">
            <v>1.8801316092126447E-2</v>
          </cell>
          <cell r="AX3203">
            <v>0</v>
          </cell>
          <cell r="AY3203">
            <v>44.13959613696224</v>
          </cell>
          <cell r="AZ3203">
            <v>45.171202809482004</v>
          </cell>
          <cell r="BA3203">
            <v>10.689201053555751</v>
          </cell>
          <cell r="BB3203">
            <v>46.305304665697406</v>
          </cell>
          <cell r="BC3203">
            <v>40.958781064870387</v>
          </cell>
          <cell r="BD3203">
            <v>12.73591426943222</v>
          </cell>
          <cell r="BE3203">
            <v>0.80864440078585453</v>
          </cell>
          <cell r="BG3203">
            <v>-9.2200000000000006</v>
          </cell>
          <cell r="BH3203" t="str">
            <v>QFM+-0.5log</v>
          </cell>
          <cell r="BO3203">
            <v>0</v>
          </cell>
          <cell r="BP3203">
            <v>47.254873411223464</v>
          </cell>
          <cell r="BQ3203">
            <v>3.2531509863419075</v>
          </cell>
          <cell r="BR3203">
            <v>12.737789835460175</v>
          </cell>
          <cell r="BS3203">
            <v>12.849032057187362</v>
          </cell>
          <cell r="BT3203">
            <v>0.16184675362652853</v>
          </cell>
          <cell r="BU3203">
            <v>6.899134239732482</v>
          </cell>
          <cell r="BV3203">
            <v>12.597588869815144</v>
          </cell>
          <cell r="BW3203">
            <v>2.0885086126842429</v>
          </cell>
          <cell r="BX3203">
            <v>0.53396687621616945</v>
          </cell>
          <cell r="BY3203">
            <v>1.4199717644437186</v>
          </cell>
          <cell r="CA3203">
            <v>0</v>
          </cell>
          <cell r="CD3203">
            <v>0.13152299479932827</v>
          </cell>
          <cell r="CE3203">
            <v>0</v>
          </cell>
          <cell r="CF3203">
            <v>0</v>
          </cell>
          <cell r="CG3203">
            <v>0</v>
          </cell>
          <cell r="CH3203">
            <v>0</v>
          </cell>
          <cell r="CI3203">
            <v>7.2613598469467619E-2</v>
          </cell>
          <cell r="CJ3203">
            <v>0</v>
          </cell>
          <cell r="CR3203">
            <v>100</v>
          </cell>
          <cell r="CT3203">
            <v>47.254873411223464</v>
          </cell>
          <cell r="CU3203">
            <v>3.2531509863419075</v>
          </cell>
          <cell r="CV3203">
            <v>12.737789835460175</v>
          </cell>
          <cell r="CW3203">
            <v>12.849032057187362</v>
          </cell>
          <cell r="CX3203">
            <v>0.16184675362652853</v>
          </cell>
          <cell r="CY3203">
            <v>6.899134239732482</v>
          </cell>
          <cell r="CZ3203">
            <v>12.597588869815144</v>
          </cell>
          <cell r="DA3203">
            <v>2.0885086126842429</v>
          </cell>
          <cell r="DB3203">
            <v>0.53396687621616945</v>
          </cell>
          <cell r="DC3203">
            <v>1.4199717644437186</v>
          </cell>
          <cell r="DD3203">
            <v>0</v>
          </cell>
          <cell r="DE3203">
            <v>0.34935568882709639</v>
          </cell>
          <cell r="DF3203">
            <v>1.103272757287697</v>
          </cell>
          <cell r="DH3203">
            <v>0.12566463708962475</v>
          </cell>
          <cell r="DQ3203">
            <v>6.6959140576895365E-2</v>
          </cell>
          <cell r="EA3203">
            <v>0.50892795064910412</v>
          </cell>
          <cell r="ES3203">
            <v>3.4223560739302079</v>
          </cell>
        </row>
        <row r="3204">
          <cell r="D3204" t="str">
            <v>g3</v>
          </cell>
          <cell r="E3204" t="str">
            <v>Gallahan &amp; Nielsen 1992</v>
          </cell>
          <cell r="F3204">
            <v>65</v>
          </cell>
          <cell r="G3204" t="str">
            <v>H87-3</v>
          </cell>
          <cell r="H3204" t="str">
            <v>Haw ankaramite</v>
          </cell>
          <cell r="J3204">
            <v>1144</v>
          </cell>
          <cell r="K3204">
            <v>1417</v>
          </cell>
          <cell r="L3204">
            <v>7.0571630204657732</v>
          </cell>
          <cell r="M3204">
            <v>1E-4</v>
          </cell>
          <cell r="O3204">
            <v>7.2915115443636713E-2</v>
          </cell>
          <cell r="P3204">
            <v>0.8282971916103804</v>
          </cell>
          <cell r="Q3204">
            <v>2.6803962479816555E-2</v>
          </cell>
          <cell r="R3204">
            <v>40.097955706984671</v>
          </cell>
          <cell r="T3204">
            <v>51.42750430595936</v>
          </cell>
          <cell r="U3204">
            <v>2.1734140698644775</v>
          </cell>
          <cell r="V3204">
            <v>0</v>
          </cell>
          <cell r="W3204">
            <v>6.1658151726706381</v>
          </cell>
          <cell r="X3204">
            <v>6.1658151726706381</v>
          </cell>
          <cell r="Y3204">
            <v>0.68140390104834903</v>
          </cell>
          <cell r="Z3204">
            <v>0.13504774332156086</v>
          </cell>
          <cell r="AB3204">
            <v>16.691410702526017</v>
          </cell>
          <cell r="AC3204">
            <v>0.1764557515553761</v>
          </cell>
          <cell r="AD3204">
            <v>18.761818221057631</v>
          </cell>
          <cell r="AF3204">
            <v>0.36891557570011702</v>
          </cell>
          <cell r="AG3204">
            <v>3.2762536335345108E-2</v>
          </cell>
          <cell r="AJ3204">
            <v>100</v>
          </cell>
          <cell r="AK3204">
            <v>1.9270848845563633</v>
          </cell>
          <cell r="AL3204">
            <v>9.6014193957551841E-2</v>
          </cell>
          <cell r="AM3204">
            <v>7.2915115443636713E-2</v>
          </cell>
          <cell r="AN3204">
            <v>2.3099078513915128E-2</v>
          </cell>
          <cell r="AO3204">
            <v>0</v>
          </cell>
          <cell r="AP3204">
            <v>0.19322856533957308</v>
          </cell>
          <cell r="AQ3204">
            <v>0.19322856533957308</v>
          </cell>
          <cell r="AR3204">
            <v>1.9202838791510368E-2</v>
          </cell>
          <cell r="AS3204">
            <v>4.000591414897994E-3</v>
          </cell>
          <cell r="AT3204">
            <v>0.93213779967123245</v>
          </cell>
          <cell r="AU3204">
            <v>5.6008279808571915E-3</v>
          </cell>
          <cell r="AV3204">
            <v>0.75331136342529215</v>
          </cell>
          <cell r="AW3204">
            <v>2.6803962479816555E-2</v>
          </cell>
          <cell r="AX3204">
            <v>1.5662612673188745E-3</v>
          </cell>
          <cell r="AY3204">
            <v>40.097955706984671</v>
          </cell>
          <cell r="AZ3204">
            <v>49.616695059625208</v>
          </cell>
          <cell r="BA3204">
            <v>10.285349233390118</v>
          </cell>
          <cell r="BB3204">
            <v>42.357711182898349</v>
          </cell>
          <cell r="BC3204">
            <v>45.302384679384602</v>
          </cell>
          <cell r="BD3204">
            <v>12.339904137717058</v>
          </cell>
          <cell r="BE3204">
            <v>0.8282971916103804</v>
          </cell>
          <cell r="BG3204">
            <v>-9.2899999999999991</v>
          </cell>
          <cell r="BH3204" t="str">
            <v>QFM+-0.5log</v>
          </cell>
          <cell r="BO3204">
            <v>0</v>
          </cell>
          <cell r="BP3204">
            <v>47.397824832384465</v>
          </cell>
          <cell r="BQ3204">
            <v>2.2285749173547722</v>
          </cell>
          <cell r="BR3204">
            <v>12.202563354578629</v>
          </cell>
          <cell r="BS3204">
            <v>9.5430662025114934</v>
          </cell>
          <cell r="BT3204">
            <v>0.15311076049547931</v>
          </cell>
          <cell r="BU3204">
            <v>5.2682506932411686</v>
          </cell>
          <cell r="BV3204">
            <v>9.1616623207142496</v>
          </cell>
          <cell r="BW3204">
            <v>2.5932077070240953</v>
          </cell>
          <cell r="BX3204">
            <v>1.4618589460635694</v>
          </cell>
          <cell r="BY3204">
            <v>0.64809589082774777</v>
          </cell>
          <cell r="CA3204">
            <v>0</v>
          </cell>
          <cell r="CD3204">
            <v>0</v>
          </cell>
          <cell r="CE3204">
            <v>3.0228608533917831</v>
          </cell>
          <cell r="CF3204">
            <v>3.1807107722858481</v>
          </cell>
          <cell r="CG3204">
            <v>0</v>
          </cell>
          <cell r="CH3204">
            <v>3.1382127491266991</v>
          </cell>
          <cell r="CI3204">
            <v>0</v>
          </cell>
          <cell r="CJ3204">
            <v>0</v>
          </cell>
          <cell r="CR3204">
            <v>100</v>
          </cell>
          <cell r="CT3204">
            <v>47.397824832384465</v>
          </cell>
          <cell r="CU3204">
            <v>2.2285749173547722</v>
          </cell>
          <cell r="CV3204">
            <v>12.202563354578629</v>
          </cell>
          <cell r="CW3204">
            <v>9.5430662025114934</v>
          </cell>
          <cell r="CX3204">
            <v>0.15311076049547931</v>
          </cell>
          <cell r="CY3204">
            <v>5.2682506932411686</v>
          </cell>
          <cell r="CZ3204">
            <v>9.1616623207142496</v>
          </cell>
          <cell r="DA3204">
            <v>2.5932077070240949</v>
          </cell>
          <cell r="DB3204">
            <v>1.4618589460635691</v>
          </cell>
          <cell r="DC3204">
            <v>0.64809589082774777</v>
          </cell>
          <cell r="DD3204">
            <v>0</v>
          </cell>
          <cell r="DE3204">
            <v>0.35569090380828383</v>
          </cell>
          <cell r="DF3204">
            <v>0.82329462200727999</v>
          </cell>
          <cell r="DH3204">
            <v>0.14226225485172414</v>
          </cell>
          <cell r="DJ3204">
            <v>2.2411557848017176E-2</v>
          </cell>
          <cell r="DX3204">
            <v>0.29521431372215728</v>
          </cell>
          <cell r="EA3204">
            <v>0.3057576820693772</v>
          </cell>
          <cell r="EC3204">
            <v>0.37257889735606231</v>
          </cell>
          <cell r="EK3204">
            <v>0.4167959981893089</v>
          </cell>
        </row>
        <row r="3205">
          <cell r="D3205" t="str">
            <v>g3</v>
          </cell>
          <cell r="E3205" t="str">
            <v>Gallahan &amp; Nielsen 1992</v>
          </cell>
          <cell r="F3205">
            <v>5</v>
          </cell>
          <cell r="G3205" t="str">
            <v>H87-3</v>
          </cell>
          <cell r="H3205" t="str">
            <v>Haw ankaramite</v>
          </cell>
          <cell r="J3205">
            <v>1180</v>
          </cell>
          <cell r="K3205">
            <v>1453</v>
          </cell>
          <cell r="L3205">
            <v>6.8823124569855469</v>
          </cell>
          <cell r="M3205">
            <v>1E-4</v>
          </cell>
          <cell r="O3205">
            <v>0.20323683258272163</v>
          </cell>
          <cell r="P3205">
            <v>0.8376511226252159</v>
          </cell>
          <cell r="Q3205">
            <v>3.1606388382535072E-2</v>
          </cell>
          <cell r="R3205">
            <v>47.530584503851387</v>
          </cell>
          <cell r="T3205">
            <v>48.548974791767115</v>
          </cell>
          <cell r="U3205">
            <v>5.6117828824323013</v>
          </cell>
          <cell r="V3205">
            <v>6.9228995167708973E-2</v>
          </cell>
          <cell r="W3205">
            <v>4.7831405163805387</v>
          </cell>
          <cell r="X3205">
            <v>4.8601471850876674</v>
          </cell>
          <cell r="Y3205">
            <v>1.2074269624748071</v>
          </cell>
          <cell r="Z3205">
            <v>1.2443625411245629</v>
          </cell>
          <cell r="AB3205">
            <v>14.072039893073095</v>
          </cell>
          <cell r="AC3205">
            <v>8.9335490944892376E-2</v>
          </cell>
          <cell r="AD3205">
            <v>21.166463065233607</v>
          </cell>
          <cell r="AF3205">
            <v>0.44045088362394702</v>
          </cell>
          <cell r="AG3205">
            <v>8.2934595282925985E-3</v>
          </cell>
          <cell r="AJ3205">
            <v>99.992222326460606</v>
          </cell>
          <cell r="AK3205">
            <v>1.7967631674172784</v>
          </cell>
          <cell r="AL3205">
            <v>0.2448494897482463</v>
          </cell>
          <cell r="AM3205">
            <v>0.20323683258272163</v>
          </cell>
          <cell r="AN3205">
            <v>4.1612657165524675E-2</v>
          </cell>
          <cell r="AO3205">
            <v>2.3834966218228004E-3</v>
          </cell>
          <cell r="AP3205">
            <v>0.14804690884442001</v>
          </cell>
          <cell r="AQ3205">
            <v>0.15043040546624281</v>
          </cell>
          <cell r="AR3205">
            <v>3.360679271054362E-2</v>
          </cell>
          <cell r="AS3205">
            <v>3.6407358769755573E-2</v>
          </cell>
          <cell r="AT3205">
            <v>0.7761568792673168</v>
          </cell>
          <cell r="AU3205">
            <v>2.8005660592119678E-3</v>
          </cell>
          <cell r="AV3205">
            <v>0.839369656032387</v>
          </cell>
          <cell r="AW3205">
            <v>3.1606388382535072E-2</v>
          </cell>
          <cell r="AX3205">
            <v>3.9158657970783049E-4</v>
          </cell>
          <cell r="AY3205">
            <v>47.530584503851387</v>
          </cell>
          <cell r="AZ3205">
            <v>43.951064793837787</v>
          </cell>
          <cell r="BA3205">
            <v>8.3833815778207921</v>
          </cell>
          <cell r="BB3205">
            <v>50.010860661972977</v>
          </cell>
          <cell r="BC3205">
            <v>39.97086551271952</v>
          </cell>
          <cell r="BD3205">
            <v>10.018273825307505</v>
          </cell>
          <cell r="BE3205">
            <v>0.8376511226252159</v>
          </cell>
          <cell r="BG3205">
            <v>-8.86</v>
          </cell>
          <cell r="BH3205" t="str">
            <v>QFM+-0.5log</v>
          </cell>
          <cell r="BO3205">
            <v>0</v>
          </cell>
          <cell r="BP3205">
            <v>47.752325052415628</v>
          </cell>
          <cell r="BQ3205">
            <v>2.7091173172245253</v>
          </cell>
          <cell r="BR3205">
            <v>14.455728365681585</v>
          </cell>
          <cell r="BS3205">
            <v>10.011141043648134</v>
          </cell>
          <cell r="BT3205">
            <v>0.13780458693959807</v>
          </cell>
          <cell r="BU3205">
            <v>7.6899600443870124</v>
          </cell>
          <cell r="BV3205">
            <v>12.201086811166308</v>
          </cell>
          <cell r="BW3205">
            <v>2.2384051812320771</v>
          </cell>
          <cell r="BX3205">
            <v>0.5942970710559875</v>
          </cell>
          <cell r="BY3205">
            <v>0.45121934040209011</v>
          </cell>
          <cell r="CA3205">
            <v>5.3692117042719069E-2</v>
          </cell>
          <cell r="CD3205">
            <v>0.7796927512927716</v>
          </cell>
          <cell r="CE3205">
            <v>0</v>
          </cell>
          <cell r="CF3205">
            <v>0</v>
          </cell>
          <cell r="CG3205">
            <v>0</v>
          </cell>
          <cell r="CH3205">
            <v>0</v>
          </cell>
          <cell r="CI3205">
            <v>0.92553031751154091</v>
          </cell>
          <cell r="CJ3205">
            <v>0</v>
          </cell>
          <cell r="CR3205">
            <v>100</v>
          </cell>
          <cell r="CT3205">
            <v>47.752325052415628</v>
          </cell>
          <cell r="CU3205">
            <v>2.7091173172245253</v>
          </cell>
          <cell r="CV3205">
            <v>14.455728365681585</v>
          </cell>
          <cell r="CW3205">
            <v>10.011141043648134</v>
          </cell>
          <cell r="CX3205">
            <v>0.13780458693959807</v>
          </cell>
          <cell r="CY3205">
            <v>7.6899600443870124</v>
          </cell>
          <cell r="CZ3205">
            <v>12.201086811166308</v>
          </cell>
          <cell r="DA3205">
            <v>2.2384051812320771</v>
          </cell>
          <cell r="DB3205">
            <v>0.5942970710559875</v>
          </cell>
          <cell r="DC3205">
            <v>0.45121934040209011</v>
          </cell>
          <cell r="DD3205">
            <v>5.3692117042719062E-2</v>
          </cell>
          <cell r="DE3205">
            <v>0.4344339940290467</v>
          </cell>
          <cell r="DF3205">
            <v>0.96295182451271844</v>
          </cell>
          <cell r="DH3205">
            <v>0.19676995358879185</v>
          </cell>
          <cell r="DQ3205">
            <v>7.518231679930483E-2</v>
          </cell>
          <cell r="EA3205">
            <v>0.44569017177587894</v>
          </cell>
          <cell r="EM3205">
            <v>23.175888932345703</v>
          </cell>
          <cell r="ES3205">
            <v>2.9087148052741569</v>
          </cell>
        </row>
        <row r="3206">
          <cell r="D3206" t="str">
            <v>g3</v>
          </cell>
          <cell r="E3206" t="str">
            <v>Gallahan &amp; Nielsen 1992</v>
          </cell>
          <cell r="F3206">
            <v>6</v>
          </cell>
          <cell r="G3206" t="str">
            <v>H87-3</v>
          </cell>
          <cell r="H3206" t="str">
            <v>Haw ankaramite</v>
          </cell>
          <cell r="J3206">
            <v>1180</v>
          </cell>
          <cell r="K3206">
            <v>1453</v>
          </cell>
          <cell r="L3206">
            <v>6.8823124569855469</v>
          </cell>
          <cell r="M3206">
            <v>1E-4</v>
          </cell>
          <cell r="O3206">
            <v>0.20754242063019945</v>
          </cell>
          <cell r="P3206">
            <v>0.8495575221238939</v>
          </cell>
          <cell r="Q3206">
            <v>2.8800925176216387E-2</v>
          </cell>
          <cell r="R3206">
            <v>46.698113207547166</v>
          </cell>
          <cell r="T3206">
            <v>48.567142855978176</v>
          </cell>
          <cell r="U3206">
            <v>5.5344763014826972</v>
          </cell>
          <cell r="V3206">
            <v>0.48883451151958002</v>
          </cell>
          <cell r="W3206">
            <v>4.0828297784711367</v>
          </cell>
          <cell r="X3206">
            <v>4.6265834064128279</v>
          </cell>
          <cell r="Y3206">
            <v>1.1385163659748045</v>
          </cell>
          <cell r="Z3206">
            <v>1.206476347022631</v>
          </cell>
          <cell r="AB3206">
            <v>14.661434297654647</v>
          </cell>
          <cell r="AC3206">
            <v>5.1181921073653852E-2</v>
          </cell>
          <cell r="AD3206">
            <v>21.029449380434329</v>
          </cell>
          <cell r="AF3206">
            <v>0.40246998150387531</v>
          </cell>
          <cell r="AG3206">
            <v>8.315078099434178E-3</v>
          </cell>
          <cell r="AJ3206">
            <v>99.945080883577873</v>
          </cell>
          <cell r="AK3206">
            <v>1.7924575793698005</v>
          </cell>
          <cell r="AL3206">
            <v>0.24080773550114257</v>
          </cell>
          <cell r="AM3206">
            <v>0.20754242063019945</v>
          </cell>
          <cell r="AN3206">
            <v>3.3265314870943113E-2</v>
          </cell>
          <cell r="AO3206">
            <v>1.6783554002484991E-2</v>
          </cell>
          <cell r="AP3206">
            <v>0.12602103332958792</v>
          </cell>
          <cell r="AQ3206">
            <v>0.14280458733207291</v>
          </cell>
          <cell r="AR3206">
            <v>3.1601015123904098E-2</v>
          </cell>
          <cell r="AS3206">
            <v>3.5201130770931136E-2</v>
          </cell>
          <cell r="AT3206">
            <v>0.80642590493405908</v>
          </cell>
          <cell r="AU3206">
            <v>1.6000513986786885E-3</v>
          </cell>
          <cell r="AV3206">
            <v>0.83162671446324821</v>
          </cell>
          <cell r="AW3206">
            <v>2.8800925176216387E-2</v>
          </cell>
          <cell r="AX3206">
            <v>3.9152000785078303E-4</v>
          </cell>
          <cell r="AY3206">
            <v>46.698113207547166</v>
          </cell>
          <cell r="AZ3206">
            <v>45.283018867924532</v>
          </cell>
          <cell r="BA3206">
            <v>7.0764254906787771</v>
          </cell>
          <cell r="BB3206">
            <v>49.745028010116563</v>
          </cell>
          <cell r="BC3206">
            <v>41.693532831943195</v>
          </cell>
          <cell r="BD3206">
            <v>8.5614391579402493</v>
          </cell>
          <cell r="BE3206">
            <v>0.8495575221238939</v>
          </cell>
          <cell r="BG3206">
            <v>-8.86</v>
          </cell>
          <cell r="BH3206" t="str">
            <v>QFM+-0.5log</v>
          </cell>
          <cell r="BO3206">
            <v>0</v>
          </cell>
          <cell r="BP3206">
            <v>47.934691909550132</v>
          </cell>
          <cell r="BQ3206">
            <v>2.6574930024263308</v>
          </cell>
          <cell r="BR3206">
            <v>14.427866570838026</v>
          </cell>
          <cell r="BS3206">
            <v>9.9276237056429046</v>
          </cell>
          <cell r="BT3206">
            <v>0.12550432295164429</v>
          </cell>
          <cell r="BU3206">
            <v>7.7681196140905202</v>
          </cell>
          <cell r="BV3206">
            <v>12.243079391051895</v>
          </cell>
          <cell r="BW3206">
            <v>2.2040890865279845</v>
          </cell>
          <cell r="BX3206">
            <v>0.59537594873015021</v>
          </cell>
          <cell r="BY3206">
            <v>0.3264722333786535</v>
          </cell>
          <cell r="CA3206">
            <v>4.0342191658674163E-2</v>
          </cell>
          <cell r="CD3206">
            <v>0.80993137397437431</v>
          </cell>
          <cell r="CE3206">
            <v>0</v>
          </cell>
          <cell r="CF3206">
            <v>0</v>
          </cell>
          <cell r="CG3206">
            <v>0</v>
          </cell>
          <cell r="CH3206">
            <v>0</v>
          </cell>
          <cell r="CI3206">
            <v>0.93941064917873573</v>
          </cell>
          <cell r="CJ3206">
            <v>0</v>
          </cell>
          <cell r="CR3206">
            <v>100</v>
          </cell>
          <cell r="CT3206">
            <v>47.934691909550132</v>
          </cell>
          <cell r="CU3206">
            <v>2.6574930024263308</v>
          </cell>
          <cell r="CV3206">
            <v>14.427866570838026</v>
          </cell>
          <cell r="CW3206">
            <v>9.9276237056429046</v>
          </cell>
          <cell r="CX3206">
            <v>0.12550432295164429</v>
          </cell>
          <cell r="CY3206">
            <v>7.7681196140905202</v>
          </cell>
          <cell r="CZ3206">
            <v>12.243079391051895</v>
          </cell>
          <cell r="DA3206">
            <v>2.2040890865279845</v>
          </cell>
          <cell r="DB3206">
            <v>0.59537594873015021</v>
          </cell>
          <cell r="DC3206">
            <v>0.3264722333786535</v>
          </cell>
          <cell r="DD3206">
            <v>4.0342191658674163E-2</v>
          </cell>
          <cell r="DE3206">
            <v>0.43898238540948403</v>
          </cell>
          <cell r="DF3206">
            <v>0.95981256824076888</v>
          </cell>
          <cell r="DH3206">
            <v>0.1826015037068536</v>
          </cell>
          <cell r="DQ3206">
            <v>6.1679452171443126E-2</v>
          </cell>
          <cell r="EA3206">
            <v>0.42841744641860657</v>
          </cell>
          <cell r="EM3206">
            <v>29.906068495989132</v>
          </cell>
          <cell r="ES3206">
            <v>2.8996881643838339</v>
          </cell>
        </row>
        <row r="3207">
          <cell r="D3207" t="str">
            <v>g3</v>
          </cell>
          <cell r="E3207" t="str">
            <v>Gallahan &amp; Nielsen 1992</v>
          </cell>
          <cell r="F3207">
            <v>11</v>
          </cell>
          <cell r="G3207" t="str">
            <v>H87-3</v>
          </cell>
          <cell r="H3207" t="str">
            <v>Haw ankaramite</v>
          </cell>
          <cell r="J3207">
            <v>1150</v>
          </cell>
          <cell r="K3207">
            <v>1423</v>
          </cell>
          <cell r="L3207">
            <v>7.0274068868587491</v>
          </cell>
          <cell r="M3207">
            <v>1E-4</v>
          </cell>
          <cell r="O3207">
            <v>0.22844192711562883</v>
          </cell>
          <cell r="P3207">
            <v>0.81354549163606693</v>
          </cell>
          <cell r="Q3207">
            <v>2.6805417995314558E-2</v>
          </cell>
          <cell r="R3207">
            <v>45.326790095917907</v>
          </cell>
          <cell r="T3207">
            <v>47.85389457125175</v>
          </cell>
          <cell r="U3207">
            <v>5.8118094087117917</v>
          </cell>
          <cell r="V3207">
            <v>1.0334195831830089</v>
          </cell>
          <cell r="W3207">
            <v>4.755894070961852</v>
          </cell>
          <cell r="X3207">
            <v>5.9054152980842201</v>
          </cell>
          <cell r="Y3207">
            <v>1.5806908403832511</v>
          </cell>
          <cell r="Z3207">
            <v>0.51947159057300873</v>
          </cell>
          <cell r="AB3207">
            <v>14.45949580616678</v>
          </cell>
          <cell r="AC3207">
            <v>0.10206777400549578</v>
          </cell>
          <cell r="AD3207">
            <v>20.494587462954097</v>
          </cell>
          <cell r="AF3207">
            <v>0.37343744668327006</v>
          </cell>
          <cell r="AG3207">
            <v>8.291028301475465E-3</v>
          </cell>
          <cell r="AJ3207">
            <v>99.883898356060641</v>
          </cell>
          <cell r="AK3207">
            <v>1.7715580728843712</v>
          </cell>
          <cell r="AL3207">
            <v>0.25365126879148403</v>
          </cell>
          <cell r="AM3207">
            <v>0.22844192711562883</v>
          </cell>
          <cell r="AN3207">
            <v>2.5209341675855201E-2</v>
          </cell>
          <cell r="AO3207">
            <v>3.5590208466761197E-2</v>
          </cell>
          <cell r="AP3207">
            <v>0.14724674711322019</v>
          </cell>
          <cell r="AQ3207">
            <v>0.18283695557998139</v>
          </cell>
          <cell r="AR3207">
            <v>4.4008895216188088E-2</v>
          </cell>
          <cell r="AS3207">
            <v>1.5203072892864973E-2</v>
          </cell>
          <cell r="AT3207">
            <v>0.79776124600980935</v>
          </cell>
          <cell r="AU3207">
            <v>3.2006469248136789E-3</v>
          </cell>
          <cell r="AV3207">
            <v>0.81296431890267429</v>
          </cell>
          <cell r="AW3207">
            <v>2.6805417995314558E-2</v>
          </cell>
          <cell r="AX3207">
            <v>3.9158657970783065E-4</v>
          </cell>
          <cell r="AY3207">
            <v>45.326790095917907</v>
          </cell>
          <cell r="AZ3207">
            <v>44.479143430738347</v>
          </cell>
          <cell r="BA3207">
            <v>8.2097359546067086</v>
          </cell>
          <cell r="BB3207">
            <v>48.688251095896526</v>
          </cell>
          <cell r="BC3207">
            <v>41.296058541186873</v>
          </cell>
          <cell r="BD3207">
            <v>10.015690362916592</v>
          </cell>
          <cell r="BE3207">
            <v>0.81354549163606693</v>
          </cell>
          <cell r="BG3207">
            <v>-9.2200000000000006</v>
          </cell>
          <cell r="BH3207" t="str">
            <v>QFM+-0.5log</v>
          </cell>
          <cell r="BO3207">
            <v>0</v>
          </cell>
          <cell r="BP3207">
            <v>48.224560032721499</v>
          </cell>
          <cell r="BQ3207">
            <v>3.2861909833008593</v>
          </cell>
          <cell r="BR3207">
            <v>14.226409144824489</v>
          </cell>
          <cell r="BS3207">
            <v>11.353156569269272</v>
          </cell>
          <cell r="BT3207">
            <v>0.19949927867557773</v>
          </cell>
          <cell r="BU3207">
            <v>6.5694713131843336</v>
          </cell>
          <cell r="BV3207">
            <v>10.881962909793085</v>
          </cell>
          <cell r="BW3207">
            <v>2.5220096501764924</v>
          </cell>
          <cell r="BX3207">
            <v>0.82647792869705194</v>
          </cell>
          <cell r="BY3207">
            <v>0</v>
          </cell>
          <cell r="CA3207">
            <v>1.3359828880154591E-2</v>
          </cell>
          <cell r="CD3207">
            <v>1.1454194559425261</v>
          </cell>
          <cell r="CE3207">
            <v>0</v>
          </cell>
          <cell r="CF3207">
            <v>0</v>
          </cell>
          <cell r="CG3207">
            <v>0</v>
          </cell>
          <cell r="CH3207">
            <v>0</v>
          </cell>
          <cell r="CI3207">
            <v>0.75148290453464728</v>
          </cell>
          <cell r="CJ3207">
            <v>0</v>
          </cell>
          <cell r="CR3207">
            <v>100</v>
          </cell>
          <cell r="CT3207">
            <v>48.224560032721499</v>
          </cell>
          <cell r="CU3207">
            <v>3.2861909833008593</v>
          </cell>
          <cell r="CV3207">
            <v>14.226409144824489</v>
          </cell>
          <cell r="CW3207">
            <v>11.353156569269272</v>
          </cell>
          <cell r="CX3207">
            <v>0.19949927867557771</v>
          </cell>
          <cell r="CY3207">
            <v>6.5694713131843336</v>
          </cell>
          <cell r="CZ3207">
            <v>10.881962909793085</v>
          </cell>
          <cell r="DA3207">
            <v>2.5220096501764924</v>
          </cell>
          <cell r="DB3207">
            <v>0.82647792869705194</v>
          </cell>
          <cell r="DC3207">
            <v>0</v>
          </cell>
          <cell r="DD3207">
            <v>1.3359828880154589E-2</v>
          </cell>
          <cell r="DE3207">
            <v>0.36654620942143751</v>
          </cell>
          <cell r="DF3207">
            <v>0.94342450355938501</v>
          </cell>
          <cell r="DH3207">
            <v>0.14807137897237491</v>
          </cell>
          <cell r="DQ3207">
            <v>7.6742964698742061E-2</v>
          </cell>
          <cell r="EA3207">
            <v>0.48101003514881069</v>
          </cell>
          <cell r="ES3207">
            <v>3.7298731229926245</v>
          </cell>
        </row>
        <row r="3208">
          <cell r="D3208" t="str">
            <v>g3</v>
          </cell>
          <cell r="E3208" t="str">
            <v>Gallahan &amp; Nielsen 1992</v>
          </cell>
          <cell r="F3208">
            <v>12</v>
          </cell>
          <cell r="G3208" t="str">
            <v>H87-3</v>
          </cell>
          <cell r="H3208" t="str">
            <v>Haw ankaramite</v>
          </cell>
          <cell r="J3208">
            <v>1150</v>
          </cell>
          <cell r="K3208">
            <v>1423</v>
          </cell>
          <cell r="L3208">
            <v>7.0274068868587491</v>
          </cell>
          <cell r="M3208">
            <v>1E-4</v>
          </cell>
          <cell r="O3208">
            <v>0.23876103585985886</v>
          </cell>
          <cell r="P3208">
            <v>0.82129591415600489</v>
          </cell>
          <cell r="Q3208">
            <v>2.8000619461687453E-2</v>
          </cell>
          <cell r="R3208">
            <v>45.915178571428577</v>
          </cell>
          <cell r="T3208">
            <v>47.661105544705826</v>
          </cell>
          <cell r="U3208">
            <v>6.2160789933596261</v>
          </cell>
          <cell r="V3208">
            <v>1.4307206397132088</v>
          </cell>
          <cell r="W3208">
            <v>4.0129262018019505</v>
          </cell>
          <cell r="X3208">
            <v>5.60438408802354</v>
          </cell>
          <cell r="Y3208">
            <v>1.4969019052021844</v>
          </cell>
          <cell r="Z3208">
            <v>0.52031644422690437</v>
          </cell>
          <cell r="AB3208">
            <v>14.453959130081664</v>
          </cell>
          <cell r="AC3208">
            <v>0.10223377409747082</v>
          </cell>
          <cell r="AD3208">
            <v>20.780477332431172</v>
          </cell>
          <cell r="AF3208">
            <v>0.39079306899110211</v>
          </cell>
          <cell r="AG3208">
            <v>8.3045125914389013E-3</v>
          </cell>
          <cell r="AJ3208">
            <v>99.839262753491639</v>
          </cell>
          <cell r="AK3208">
            <v>1.7612389641401411</v>
          </cell>
          <cell r="AL3208">
            <v>0.2708059910794629</v>
          </cell>
          <cell r="AM3208">
            <v>0.23876103585985886</v>
          </cell>
          <cell r="AN3208">
            <v>3.2044955219604043E-2</v>
          </cell>
          <cell r="AO3208">
            <v>4.9184102968899523E-2</v>
          </cell>
          <cell r="AP3208">
            <v>0.12401972884411003</v>
          </cell>
          <cell r="AQ3208">
            <v>0.17320383181300955</v>
          </cell>
          <cell r="AR3208">
            <v>4.160092034307851E-2</v>
          </cell>
          <cell r="AS3208">
            <v>1.5200336279201759E-2</v>
          </cell>
          <cell r="AT3208">
            <v>0.79601761041082897</v>
          </cell>
          <cell r="AU3208">
            <v>3.2000707956214235E-3</v>
          </cell>
          <cell r="AV3208">
            <v>0.82281820332415856</v>
          </cell>
          <cell r="AW3208">
            <v>2.8000619461687453E-2</v>
          </cell>
          <cell r="AX3208">
            <v>3.9151609256408602E-4</v>
          </cell>
          <cell r="AY3208">
            <v>45.915178571428577</v>
          </cell>
          <cell r="AZ3208">
            <v>44.419642857142847</v>
          </cell>
          <cell r="BA3208">
            <v>6.9205906885048503</v>
          </cell>
          <cell r="BB3208">
            <v>49.816419729220698</v>
          </cell>
          <cell r="BC3208">
            <v>41.655684402683903</v>
          </cell>
          <cell r="BD3208">
            <v>8.5278958680953814</v>
          </cell>
          <cell r="BE3208">
            <v>0.82129591415600489</v>
          </cell>
          <cell r="BG3208">
            <v>-9.2200000000000006</v>
          </cell>
          <cell r="BH3208" t="str">
            <v>QFM+-0.5log</v>
          </cell>
          <cell r="BO3208">
            <v>0</v>
          </cell>
          <cell r="BP3208">
            <v>48.30255284516555</v>
          </cell>
          <cell r="BQ3208">
            <v>3.0945779968983609</v>
          </cell>
          <cell r="BR3208">
            <v>14.437854168140417</v>
          </cell>
          <cell r="BS3208">
            <v>11.105887286934532</v>
          </cell>
          <cell r="BT3208">
            <v>0.18733305532481195</v>
          </cell>
          <cell r="BU3208">
            <v>6.6652752508823774</v>
          </cell>
          <cell r="BV3208">
            <v>10.879816551416438</v>
          </cell>
          <cell r="BW3208">
            <v>2.5533680291545382</v>
          </cell>
          <cell r="BX3208">
            <v>0.78723543228640325</v>
          </cell>
          <cell r="BY3208">
            <v>0</v>
          </cell>
          <cell r="CA3208">
            <v>2.6762871037005843E-2</v>
          </cell>
          <cell r="CD3208">
            <v>1.1702173630669572</v>
          </cell>
          <cell r="CE3208">
            <v>0</v>
          </cell>
          <cell r="CF3208">
            <v>0</v>
          </cell>
          <cell r="CG3208">
            <v>0</v>
          </cell>
          <cell r="CH3208">
            <v>0</v>
          </cell>
          <cell r="CI3208">
            <v>0.78911914969263897</v>
          </cell>
          <cell r="CJ3208">
            <v>0</v>
          </cell>
          <cell r="CR3208">
            <v>100</v>
          </cell>
          <cell r="CT3208">
            <v>48.302552845165543</v>
          </cell>
          <cell r="CU3208">
            <v>3.0945779968983604</v>
          </cell>
          <cell r="CV3208">
            <v>14.437854168140415</v>
          </cell>
          <cell r="CW3208">
            <v>11.105887286934532</v>
          </cell>
          <cell r="CX3208">
            <v>0.18733305532481195</v>
          </cell>
          <cell r="CY3208">
            <v>6.6652752508823774</v>
          </cell>
          <cell r="CZ3208">
            <v>10.879816551416438</v>
          </cell>
          <cell r="DA3208">
            <v>2.5533680291545382</v>
          </cell>
          <cell r="DB3208">
            <v>0.78723543228640325</v>
          </cell>
          <cell r="DC3208">
            <v>0</v>
          </cell>
          <cell r="DD3208">
            <v>2.6762871037005843E-2</v>
          </cell>
          <cell r="DE3208">
            <v>0.37506129588870274</v>
          </cell>
          <cell r="DF3208">
            <v>0.92436284243189948</v>
          </cell>
          <cell r="DH3208">
            <v>0.1530500360813635</v>
          </cell>
          <cell r="DQ3208">
            <v>7.0222957731449154E-2</v>
          </cell>
          <cell r="EA3208">
            <v>0.48371762052935874</v>
          </cell>
          <cell r="ES3208">
            <v>3.4003345159105218</v>
          </cell>
        </row>
        <row r="3209">
          <cell r="D3209" t="str">
            <v>g3</v>
          </cell>
          <cell r="E3209" t="str">
            <v>Gallahan &amp; Nielsen 1992</v>
          </cell>
          <cell r="F3209">
            <v>104</v>
          </cell>
          <cell r="G3209" t="str">
            <v>H87-3</v>
          </cell>
          <cell r="H3209" t="str">
            <v>Haw ankaramite</v>
          </cell>
          <cell r="J3209">
            <v>1165</v>
          </cell>
          <cell r="K3209">
            <v>1438</v>
          </cell>
          <cell r="L3209">
            <v>6.9541029207232263</v>
          </cell>
          <cell r="M3209">
            <v>1E-4</v>
          </cell>
          <cell r="O3209">
            <v>8.847646094156203E-2</v>
          </cell>
          <cell r="P3209">
            <v>0.86469118172081405</v>
          </cell>
          <cell r="Q3209">
            <v>1.4399424023039079E-2</v>
          </cell>
          <cell r="R3209">
            <v>40.882228788518361</v>
          </cell>
          <cell r="T3209">
            <v>51.965070539089488</v>
          </cell>
          <cell r="U3209">
            <v>2.7116538547168187</v>
          </cell>
          <cell r="V3209">
            <v>0</v>
          </cell>
          <cell r="W3209">
            <v>4.9276320248319934</v>
          </cell>
          <cell r="X3209">
            <v>4.9276320248319934</v>
          </cell>
          <cell r="Y3209">
            <v>0.83858494149077167</v>
          </cell>
          <cell r="Z3209">
            <v>0.70147661118173399</v>
          </cell>
          <cell r="AB3209">
            <v>17.671236891950922</v>
          </cell>
          <cell r="AC3209">
            <v>0.11553298125764924</v>
          </cell>
          <cell r="AD3209">
            <v>19.656668442432437</v>
          </cell>
          <cell r="AF3209">
            <v>0.20188794035273794</v>
          </cell>
          <cell r="AG3209">
            <v>0</v>
          </cell>
          <cell r="AJ3209">
            <v>100</v>
          </cell>
          <cell r="AK3209">
            <v>1.911523539058438</v>
          </cell>
          <cell r="AL3209">
            <v>0.11759529618815247</v>
          </cell>
          <cell r="AM3209">
            <v>8.847646094156203E-2</v>
          </cell>
          <cell r="AN3209">
            <v>2.9118835246590438E-2</v>
          </cell>
          <cell r="AO3209">
            <v>0</v>
          </cell>
          <cell r="AP3209">
            <v>0.15159393624255027</v>
          </cell>
          <cell r="AQ3209">
            <v>0.15159393624255027</v>
          </cell>
          <cell r="AR3209">
            <v>2.3199072037118514E-2</v>
          </cell>
          <cell r="AS3209">
            <v>2.0399184032638695E-2</v>
          </cell>
          <cell r="AT3209">
            <v>0.96876124955001797</v>
          </cell>
          <cell r="AU3209">
            <v>3.5998560057597701E-3</v>
          </cell>
          <cell r="AV3209">
            <v>0.77476900923963044</v>
          </cell>
          <cell r="AW3209">
            <v>1.4399424023039079E-2</v>
          </cell>
          <cell r="AX3209">
            <v>0</v>
          </cell>
          <cell r="AY3209">
            <v>40.882228788518361</v>
          </cell>
          <cell r="AZ3209">
            <v>51.118615449556778</v>
          </cell>
          <cell r="BA3209">
            <v>7.9991557619248619</v>
          </cell>
          <cell r="BB3209">
            <v>43.42199774508709</v>
          </cell>
          <cell r="BC3209">
            <v>46.92856736382997</v>
          </cell>
          <cell r="BD3209">
            <v>9.6494348910829437</v>
          </cell>
          <cell r="BE3209">
            <v>0.86469118172081405</v>
          </cell>
          <cell r="BG3209">
            <v>-9.0399999999999991</v>
          </cell>
          <cell r="BH3209" t="str">
            <v>QFM+-0.5log</v>
          </cell>
          <cell r="BO3209">
            <v>0</v>
          </cell>
          <cell r="BP3209">
            <v>48.409399188581631</v>
          </cell>
          <cell r="BQ3209">
            <v>2.9932452414174473</v>
          </cell>
          <cell r="BR3209">
            <v>13.702130581648547</v>
          </cell>
          <cell r="BS3209">
            <v>9.3710096120193249</v>
          </cell>
          <cell r="BT3209">
            <v>0.18455431913690173</v>
          </cell>
          <cell r="BU3209">
            <v>7.0838888633762593</v>
          </cell>
          <cell r="BV3209">
            <v>12.352461136961526</v>
          </cell>
          <cell r="BW3209">
            <v>1.9134951169592456</v>
          </cell>
          <cell r="BX3209">
            <v>0.50371309939789854</v>
          </cell>
          <cell r="BY3209">
            <v>0.25850352299179929</v>
          </cell>
          <cell r="CA3209">
            <v>0</v>
          </cell>
          <cell r="CD3209">
            <v>0</v>
          </cell>
          <cell r="CE3209">
            <v>0</v>
          </cell>
          <cell r="CF3209">
            <v>0</v>
          </cell>
          <cell r="CG3209">
            <v>0</v>
          </cell>
          <cell r="CH3209">
            <v>0</v>
          </cell>
          <cell r="CI3209">
            <v>0</v>
          </cell>
          <cell r="CJ3209">
            <v>3.2275993175094566</v>
          </cell>
          <cell r="CR3209">
            <v>100</v>
          </cell>
          <cell r="CT3209">
            <v>48.409399188581631</v>
          </cell>
          <cell r="CU3209">
            <v>2.9932452414174473</v>
          </cell>
          <cell r="CV3209">
            <v>13.702130581648547</v>
          </cell>
          <cell r="CW3209">
            <v>9.3710096120193249</v>
          </cell>
          <cell r="CX3209">
            <v>0.18455431913690173</v>
          </cell>
          <cell r="CY3209">
            <v>7.0838888633762602</v>
          </cell>
          <cell r="CZ3209">
            <v>12.352461136961526</v>
          </cell>
          <cell r="DA3209">
            <v>1.9134951169592456</v>
          </cell>
          <cell r="DB3209">
            <v>0.50371309939789854</v>
          </cell>
          <cell r="DC3209">
            <v>0.25850352299179929</v>
          </cell>
          <cell r="DD3209">
            <v>0</v>
          </cell>
          <cell r="DE3209">
            <v>0.43050334670666873</v>
          </cell>
          <cell r="DF3209">
            <v>0.9415480084269896</v>
          </cell>
          <cell r="DH3209">
            <v>0.10550742385669638</v>
          </cell>
          <cell r="EA3209">
            <v>0.28015911622853223</v>
          </cell>
          <cell r="EG3209">
            <v>0.37497088505686132</v>
          </cell>
        </row>
        <row r="3210">
          <cell r="D3210" t="str">
            <v>g3</v>
          </cell>
          <cell r="E3210" t="str">
            <v>Gallahan &amp; Nielsen 1992</v>
          </cell>
          <cell r="F3210">
            <v>105</v>
          </cell>
          <cell r="G3210" t="str">
            <v>H87-3</v>
          </cell>
          <cell r="H3210" t="str">
            <v>Haw ankaramite</v>
          </cell>
          <cell r="J3210">
            <v>1165</v>
          </cell>
          <cell r="K3210">
            <v>1438</v>
          </cell>
          <cell r="L3210">
            <v>6.9541029207232263</v>
          </cell>
          <cell r="M3210">
            <v>1E-4</v>
          </cell>
          <cell r="O3210">
            <v>0.14638146381463812</v>
          </cell>
          <cell r="P3210">
            <v>0.86298726360478584</v>
          </cell>
          <cell r="Q3210">
            <v>1.6000160001600011E-2</v>
          </cell>
          <cell r="R3210">
            <v>44.339419978517718</v>
          </cell>
          <cell r="T3210">
            <v>50.140144843771324</v>
          </cell>
          <cell r="U3210">
            <v>4.3962005650245839</v>
          </cell>
          <cell r="V3210">
            <v>0.27914191698345542</v>
          </cell>
          <cell r="W3210">
            <v>4.282349579232279</v>
          </cell>
          <cell r="X3210">
            <v>4.592852267756701</v>
          </cell>
          <cell r="Y3210">
            <v>1.2085188148343431</v>
          </cell>
          <cell r="Z3210">
            <v>0.78014070588039053</v>
          </cell>
          <cell r="AB3210">
            <v>16.233780645624577</v>
          </cell>
          <cell r="AC3210">
            <v>8.9416275265277734E-2</v>
          </cell>
          <cell r="AD3210">
            <v>20.842271488246936</v>
          </cell>
          <cell r="AF3210">
            <v>0.22321477198004125</v>
          </cell>
          <cell r="AG3210">
            <v>0</v>
          </cell>
          <cell r="AJ3210">
            <v>99.968639228459054</v>
          </cell>
          <cell r="AK3210">
            <v>1.8536185361853619</v>
          </cell>
          <cell r="AL3210">
            <v>0.19160191601916016</v>
          </cell>
          <cell r="AM3210">
            <v>0.14638146381463812</v>
          </cell>
          <cell r="AN3210">
            <v>4.5220452204522033E-2</v>
          </cell>
          <cell r="AO3210">
            <v>9.6000960009607894E-3</v>
          </cell>
          <cell r="AP3210">
            <v>0.13240132401323931</v>
          </cell>
          <cell r="AQ3210">
            <v>0.1420014200142001</v>
          </cell>
          <cell r="AR3210">
            <v>3.3600336003360029E-2</v>
          </cell>
          <cell r="AS3210">
            <v>2.2800228002280015E-2</v>
          </cell>
          <cell r="AT3210">
            <v>0.89440894408944083</v>
          </cell>
          <cell r="AU3210">
            <v>2.8000280002800026E-3</v>
          </cell>
          <cell r="AV3210">
            <v>0.82560825608256072</v>
          </cell>
          <cell r="AW3210">
            <v>1.6000160001600011E-2</v>
          </cell>
          <cell r="AX3210">
            <v>0</v>
          </cell>
          <cell r="AY3210">
            <v>44.339419978517718</v>
          </cell>
          <cell r="AZ3210">
            <v>48.034371643394202</v>
          </cell>
          <cell r="BA3210">
            <v>7.1106337271750375</v>
          </cell>
          <cell r="BB3210">
            <v>47.203145074635067</v>
          </cell>
          <cell r="BC3210">
            <v>44.199363978274228</v>
          </cell>
          <cell r="BD3210">
            <v>8.5974909470907086</v>
          </cell>
          <cell r="BE3210">
            <v>0.86298726360478584</v>
          </cell>
          <cell r="BG3210">
            <v>-9.0399999999999991</v>
          </cell>
          <cell r="BH3210" t="str">
            <v>QFM+-0.5log</v>
          </cell>
          <cell r="BO3210">
            <v>0</v>
          </cell>
          <cell r="BP3210">
            <v>48.52392981563171</v>
          </cell>
          <cell r="BQ3210">
            <v>3.0744030705166123</v>
          </cell>
          <cell r="BR3210">
            <v>13.560761092919959</v>
          </cell>
          <cell r="BS3210">
            <v>9.1407932039259663</v>
          </cell>
          <cell r="BT3210">
            <v>0.14754805251324182</v>
          </cell>
          <cell r="BU3210">
            <v>7.1212422345212572</v>
          </cell>
          <cell r="BV3210">
            <v>12.383359594982704</v>
          </cell>
          <cell r="BW3210">
            <v>1.8800295947317656</v>
          </cell>
          <cell r="BX3210">
            <v>0.55132929264093011</v>
          </cell>
          <cell r="BY3210">
            <v>0.33214691022041892</v>
          </cell>
          <cell r="CA3210">
            <v>0</v>
          </cell>
          <cell r="CD3210">
            <v>0</v>
          </cell>
          <cell r="CE3210">
            <v>0</v>
          </cell>
          <cell r="CF3210">
            <v>0</v>
          </cell>
          <cell r="CG3210">
            <v>0</v>
          </cell>
          <cell r="CH3210">
            <v>0</v>
          </cell>
          <cell r="CI3210">
            <v>0</v>
          </cell>
          <cell r="CJ3210">
            <v>3.2844571373954232</v>
          </cell>
          <cell r="CR3210">
            <v>100</v>
          </cell>
          <cell r="CT3210">
            <v>48.52392981563171</v>
          </cell>
          <cell r="CU3210">
            <v>3.0744030705166123</v>
          </cell>
          <cell r="CV3210">
            <v>13.560761092919959</v>
          </cell>
          <cell r="CW3210">
            <v>9.1407932039259663</v>
          </cell>
          <cell r="CX3210">
            <v>0.14754805251324182</v>
          </cell>
          <cell r="CY3210">
            <v>7.121242234521258</v>
          </cell>
          <cell r="CZ3210">
            <v>12.383359594982704</v>
          </cell>
          <cell r="DA3210">
            <v>1.8800295947317656</v>
          </cell>
          <cell r="DB3210">
            <v>0.55132929264093011</v>
          </cell>
          <cell r="DC3210">
            <v>0.33214691022041892</v>
          </cell>
          <cell r="DD3210">
            <v>0</v>
          </cell>
          <cell r="DE3210">
            <v>0.43790595964912177</v>
          </cell>
          <cell r="DF3210">
            <v>0.94446793632006709</v>
          </cell>
          <cell r="DH3210">
            <v>0.11872939266782583</v>
          </cell>
          <cell r="EA3210">
            <v>0.39309055680563959</v>
          </cell>
          <cell r="EG3210">
            <v>0.4547051640930071</v>
          </cell>
        </row>
        <row r="3211">
          <cell r="D3211" t="str">
            <v>g3</v>
          </cell>
          <cell r="E3211" t="str">
            <v>Gallahan &amp; Nielsen 1992</v>
          </cell>
          <cell r="F3211">
            <v>103</v>
          </cell>
          <cell r="G3211" t="str">
            <v>H87-3</v>
          </cell>
          <cell r="H3211" t="str">
            <v>Haw ankaramite</v>
          </cell>
          <cell r="J3211">
            <v>1165</v>
          </cell>
          <cell r="K3211">
            <v>1438</v>
          </cell>
          <cell r="L3211">
            <v>6.9541029207232263</v>
          </cell>
          <cell r="M3211">
            <v>1E-4</v>
          </cell>
          <cell r="O3211">
            <v>0.16559610529958668</v>
          </cell>
          <cell r="P3211">
            <v>0.86457120682964683</v>
          </cell>
          <cell r="Q3211">
            <v>1.6400034819606831E-2</v>
          </cell>
          <cell r="R3211">
            <v>44.26903114186851</v>
          </cell>
          <cell r="T3211">
            <v>49.598812393956663</v>
          </cell>
          <cell r="U3211">
            <v>4.8804659736192493</v>
          </cell>
          <cell r="V3211">
            <v>0.54591722602156434</v>
          </cell>
          <cell r="W3211">
            <v>3.9059780523209668</v>
          </cell>
          <cell r="X3211">
            <v>4.5132274694750985</v>
          </cell>
          <cell r="Y3211">
            <v>1.2079837405662095</v>
          </cell>
          <cell r="Z3211">
            <v>1.0534076818156168</v>
          </cell>
          <cell r="AB3211">
            <v>16.168537315533506</v>
          </cell>
          <cell r="AC3211">
            <v>0.1149128820254339</v>
          </cell>
          <cell r="AD3211">
            <v>20.661453538044704</v>
          </cell>
          <cell r="AF3211">
            <v>0.22869384174554253</v>
          </cell>
          <cell r="AG3211">
            <v>8.2972838727132514E-3</v>
          </cell>
          <cell r="AJ3211">
            <v>99.938667808867407</v>
          </cell>
          <cell r="AK3211">
            <v>1.8344038947004133</v>
          </cell>
          <cell r="AL3211">
            <v>0.21280045180563012</v>
          </cell>
          <cell r="AM3211">
            <v>0.16559610529958668</v>
          </cell>
          <cell r="AN3211">
            <v>4.7204346506043438E-2</v>
          </cell>
          <cell r="AO3211">
            <v>1.8783054741092542E-2</v>
          </cell>
          <cell r="AP3211">
            <v>0.12081724165019492</v>
          </cell>
          <cell r="AQ3211">
            <v>0.13960029639128746</v>
          </cell>
          <cell r="AR3211">
            <v>3.3600071337731074E-2</v>
          </cell>
          <cell r="AS3211">
            <v>3.0800065392920149E-2</v>
          </cell>
          <cell r="AT3211">
            <v>0.89120189214839096</v>
          </cell>
          <cell r="AU3211">
            <v>3.60000764332833E-3</v>
          </cell>
          <cell r="AV3211">
            <v>0.81880173843256554</v>
          </cell>
          <cell r="AW3211">
            <v>1.6400034819606831E-2</v>
          </cell>
          <cell r="AX3211">
            <v>3.9150826222560976E-4</v>
          </cell>
          <cell r="AY3211">
            <v>44.26903114186851</v>
          </cell>
          <cell r="AZ3211">
            <v>48.183391003460216</v>
          </cell>
          <cell r="BA3211">
            <v>6.5320601826343303</v>
          </cell>
          <cell r="BB3211">
            <v>47.430517189440373</v>
          </cell>
          <cell r="BC3211">
            <v>44.620885218075607</v>
          </cell>
          <cell r="BD3211">
            <v>7.9485975924840302</v>
          </cell>
          <cell r="BE3211">
            <v>0.86457120682964683</v>
          </cell>
          <cell r="BG3211">
            <v>-9.0399999999999991</v>
          </cell>
          <cell r="BH3211" t="str">
            <v>QFM+-0.5log</v>
          </cell>
          <cell r="BO3211">
            <v>0</v>
          </cell>
          <cell r="BP3211">
            <v>48.784575140118712</v>
          </cell>
          <cell r="BQ3211">
            <v>2.9680656710424129</v>
          </cell>
          <cell r="BR3211">
            <v>13.758084742520698</v>
          </cell>
          <cell r="BS3211">
            <v>9.1545243793566513</v>
          </cell>
          <cell r="BT3211">
            <v>0.17239798005991616</v>
          </cell>
          <cell r="BU3211">
            <v>7.1879313434172198</v>
          </cell>
          <cell r="BV3211">
            <v>12.139125786413912</v>
          </cell>
          <cell r="BW3211">
            <v>1.8828537496605799</v>
          </cell>
          <cell r="BX3211">
            <v>0.52815064453894733</v>
          </cell>
          <cell r="BY3211">
            <v>0.24640433836949835</v>
          </cell>
          <cell r="CA3211">
            <v>0</v>
          </cell>
          <cell r="CD3211">
            <v>0</v>
          </cell>
          <cell r="CE3211">
            <v>0</v>
          </cell>
          <cell r="CF3211">
            <v>0</v>
          </cell>
          <cell r="CG3211">
            <v>0</v>
          </cell>
          <cell r="CH3211">
            <v>0</v>
          </cell>
          <cell r="CI3211">
            <v>0</v>
          </cell>
          <cell r="CJ3211">
            <v>3.1778862245014334</v>
          </cell>
          <cell r="CR3211">
            <v>100</v>
          </cell>
          <cell r="CT3211">
            <v>48.784575140118712</v>
          </cell>
          <cell r="CU3211">
            <v>2.9680656710424129</v>
          </cell>
          <cell r="CV3211">
            <v>13.758084742520698</v>
          </cell>
          <cell r="CW3211">
            <v>9.1545243793566513</v>
          </cell>
          <cell r="CX3211">
            <v>0.17239798005991616</v>
          </cell>
          <cell r="CY3211">
            <v>7.1879313434172198</v>
          </cell>
          <cell r="CZ3211">
            <v>12.13912578641391</v>
          </cell>
          <cell r="DA3211">
            <v>1.8828537496605799</v>
          </cell>
          <cell r="DB3211">
            <v>0.52815064453894733</v>
          </cell>
          <cell r="DC3211">
            <v>0.24640433836949835</v>
          </cell>
          <cell r="DD3211">
            <v>0</v>
          </cell>
          <cell r="DE3211">
            <v>0.43983177714231453</v>
          </cell>
          <cell r="DF3211">
            <v>0.92443997538622014</v>
          </cell>
          <cell r="DH3211">
            <v>0.12146128810417109</v>
          </cell>
          <cell r="EA3211">
            <v>0.40699360271969792</v>
          </cell>
          <cell r="EG3211">
            <v>0.49221645107532402</v>
          </cell>
        </row>
        <row r="3212">
          <cell r="D3212" t="str">
            <v>g3</v>
          </cell>
          <cell r="E3212" t="str">
            <v>Gallahan &amp; Nielsen 1992</v>
          </cell>
          <cell r="F3212">
            <v>4</v>
          </cell>
          <cell r="G3212" t="str">
            <v>H87-3</v>
          </cell>
          <cell r="H3212" t="str">
            <v>Haw ankaramite</v>
          </cell>
          <cell r="J3212">
            <v>1180</v>
          </cell>
          <cell r="K3212">
            <v>1453</v>
          </cell>
          <cell r="L3212">
            <v>6.8823124569855469</v>
          </cell>
          <cell r="M3212">
            <v>1E-4</v>
          </cell>
          <cell r="O3212">
            <v>0.12974564953200685</v>
          </cell>
          <cell r="P3212">
            <v>0.88488104374520349</v>
          </cell>
          <cell r="Q3212">
            <v>2.2398255694227466E-2</v>
          </cell>
          <cell r="R3212">
            <v>43.298520452567438</v>
          </cell>
          <cell r="T3212">
            <v>51.170509429071501</v>
          </cell>
          <cell r="U3212">
            <v>3.9171492450627761</v>
          </cell>
          <cell r="V3212">
            <v>0</v>
          </cell>
          <cell r="W3212">
            <v>3.9254645645718629</v>
          </cell>
          <cell r="X3212">
            <v>3.9254645645718629</v>
          </cell>
          <cell r="Y3212">
            <v>0.97491020429239428</v>
          </cell>
          <cell r="Z3212">
            <v>1.0935555723820682</v>
          </cell>
          <cell r="AB3212">
            <v>16.932569252962075</v>
          </cell>
          <cell r="AC3212">
            <v>0.11627242430510562</v>
          </cell>
          <cell r="AD3212">
            <v>20.32376270167331</v>
          </cell>
          <cell r="AF3212">
            <v>0.31605790071705914</v>
          </cell>
          <cell r="AG3212">
            <v>8.3954496138604912E-3</v>
          </cell>
          <cell r="AJ3212">
            <v>100</v>
          </cell>
          <cell r="AK3212">
            <v>1.8702543504679932</v>
          </cell>
          <cell r="AL3212">
            <v>0.16878685541007121</v>
          </cell>
          <cell r="AM3212">
            <v>0.12974564953200685</v>
          </cell>
          <cell r="AN3212">
            <v>3.9041205878064367E-2</v>
          </cell>
          <cell r="AO3212">
            <v>0</v>
          </cell>
          <cell r="AP3212">
            <v>0.11999065550479</v>
          </cell>
          <cell r="AQ3212">
            <v>0.11999065550479</v>
          </cell>
          <cell r="AR3212">
            <v>2.6797913062736434E-2</v>
          </cell>
          <cell r="AS3212">
            <v>3.1597539282928036E-2</v>
          </cell>
          <cell r="AT3212">
            <v>0.92232817198015249</v>
          </cell>
          <cell r="AU3212">
            <v>3.5997196651437E-3</v>
          </cell>
          <cell r="AV3212">
            <v>0.79593801484844029</v>
          </cell>
          <cell r="AW3212">
            <v>2.2398255694227466E-2</v>
          </cell>
          <cell r="AX3212">
            <v>3.9147694400359651E-4</v>
          </cell>
          <cell r="AY3212">
            <v>43.298520452567438</v>
          </cell>
          <cell r="AZ3212">
            <v>50.174064403829419</v>
          </cell>
          <cell r="BA3212">
            <v>6.5274151436031334</v>
          </cell>
          <cell r="BB3212">
            <v>46.023422068661915</v>
          </cell>
          <cell r="BC3212">
            <v>46.096516989970418</v>
          </cell>
          <cell r="BD3212">
            <v>7.8800609413676659</v>
          </cell>
          <cell r="BE3212">
            <v>0.88488104374520349</v>
          </cell>
          <cell r="BG3212">
            <v>-8.86</v>
          </cell>
          <cell r="BH3212" t="str">
            <v>QFM+-0.5log</v>
          </cell>
          <cell r="BO3212">
            <v>0</v>
          </cell>
          <cell r="BP3212">
            <v>50.14683901604073</v>
          </cell>
          <cell r="BQ3212">
            <v>2.8346704291598961</v>
          </cell>
          <cell r="BR3212">
            <v>15.247874458477725</v>
          </cell>
          <cell r="BS3212">
            <v>7.1476567598321585</v>
          </cell>
          <cell r="BT3212">
            <v>0.16441341646781085</v>
          </cell>
          <cell r="BU3212">
            <v>8.0508412593741063</v>
          </cell>
          <cell r="BV3212">
            <v>12.107510814088243</v>
          </cell>
          <cell r="BW3212">
            <v>2.3371074236797194</v>
          </cell>
          <cell r="BX3212">
            <v>0.50956000406442825</v>
          </cell>
          <cell r="BY3212">
            <v>0.50613702733850385</v>
          </cell>
          <cell r="CA3212">
            <v>2.7102131347657397E-2</v>
          </cell>
          <cell r="CD3212">
            <v>0.45310798665242297</v>
          </cell>
          <cell r="CE3212">
            <v>0</v>
          </cell>
          <cell r="CF3212">
            <v>0</v>
          </cell>
          <cell r="CG3212">
            <v>0</v>
          </cell>
          <cell r="CH3212">
            <v>0</v>
          </cell>
          <cell r="CI3212">
            <v>0.46717927347657712</v>
          </cell>
          <cell r="CJ3212">
            <v>0</v>
          </cell>
          <cell r="CR3212">
            <v>100</v>
          </cell>
          <cell r="CT3212">
            <v>50.14683901604073</v>
          </cell>
          <cell r="CU3212">
            <v>2.8346704291598961</v>
          </cell>
          <cell r="CV3212">
            <v>15.247874458477725</v>
          </cell>
          <cell r="CW3212">
            <v>7.1476567598321585</v>
          </cell>
          <cell r="CX3212">
            <v>0.16441341646781088</v>
          </cell>
          <cell r="CY3212">
            <v>8.0508412593741063</v>
          </cell>
          <cell r="CZ3212">
            <v>12.107510814088243</v>
          </cell>
          <cell r="DA3212">
            <v>2.3371074236797194</v>
          </cell>
          <cell r="DB3212">
            <v>0.50956000406442825</v>
          </cell>
          <cell r="DC3212">
            <v>0.50613702733850385</v>
          </cell>
          <cell r="DD3212">
            <v>2.7102131347657397E-2</v>
          </cell>
          <cell r="DE3212">
            <v>0.52971295250361572</v>
          </cell>
          <cell r="DF3212">
            <v>0.85195868913965656</v>
          </cell>
          <cell r="DH3212">
            <v>0.13523464840115632</v>
          </cell>
          <cell r="DQ3212">
            <v>0.11786591265183201</v>
          </cell>
          <cell r="EA3212">
            <v>0.34392365132243113</v>
          </cell>
          <cell r="ES3212">
            <v>2.4999980420362262</v>
          </cell>
        </row>
        <row r="3213">
          <cell r="D3213" t="str">
            <v>g3</v>
          </cell>
          <cell r="E3213" t="str">
            <v>Gallahan &amp; Nielsen 1992</v>
          </cell>
          <cell r="F3213">
            <v>2</v>
          </cell>
          <cell r="G3213" t="str">
            <v>H87-3</v>
          </cell>
          <cell r="H3213" t="str">
            <v>Haw ankaramite</v>
          </cell>
          <cell r="J3213">
            <v>1180</v>
          </cell>
          <cell r="K3213">
            <v>1453</v>
          </cell>
          <cell r="L3213">
            <v>6.8823124569855469</v>
          </cell>
          <cell r="M3213">
            <v>1E-4</v>
          </cell>
          <cell r="O3213">
            <v>0.15538446155384444</v>
          </cell>
          <cell r="P3213">
            <v>0.88703416149068315</v>
          </cell>
          <cell r="Q3213">
            <v>2.2797720227977197E-2</v>
          </cell>
          <cell r="R3213">
            <v>44.194107452339686</v>
          </cell>
          <cell r="T3213">
            <v>50.472732041309101</v>
          </cell>
          <cell r="U3213">
            <v>4.1679863239014727</v>
          </cell>
          <cell r="V3213">
            <v>0.56466778611857105</v>
          </cell>
          <cell r="W3213">
            <v>3.1797893962461972</v>
          </cell>
          <cell r="X3213">
            <v>3.8078959436528392</v>
          </cell>
          <cell r="Y3213">
            <v>1.1204766619142765</v>
          </cell>
          <cell r="Z3213">
            <v>0.95517980982318584</v>
          </cell>
          <cell r="AB3213">
            <v>16.77923043969842</v>
          </cell>
          <cell r="AC3213">
            <v>9.0438746610762066E-2</v>
          </cell>
          <cell r="AD3213">
            <v>20.835478706875698</v>
          </cell>
          <cell r="AF3213">
            <v>0.32171829349592251</v>
          </cell>
          <cell r="AG3213">
            <v>0</v>
          </cell>
          <cell r="AJ3213">
            <v>99.936561238711917</v>
          </cell>
          <cell r="AK3213">
            <v>1.8446155384461556</v>
          </cell>
          <cell r="AL3213">
            <v>0.17958204179582044</v>
          </cell>
          <cell r="AM3213">
            <v>0.15538446155384444</v>
          </cell>
          <cell r="AN3213">
            <v>2.4197580241975991E-2</v>
          </cell>
          <cell r="AO3213">
            <v>1.9198080191980438E-2</v>
          </cell>
          <cell r="AP3213">
            <v>9.7190280971903201E-2</v>
          </cell>
          <cell r="AQ3213">
            <v>0.11638836116388364</v>
          </cell>
          <cell r="AR3213">
            <v>3.0796920307969204E-2</v>
          </cell>
          <cell r="AS3213">
            <v>2.75972402759724E-2</v>
          </cell>
          <cell r="AT3213">
            <v>0.91390860913908611</v>
          </cell>
          <cell r="AU3213">
            <v>2.7997200279972008E-3</v>
          </cell>
          <cell r="AV3213">
            <v>0.81591840815918415</v>
          </cell>
          <cell r="AW3213">
            <v>2.2797720227977197E-2</v>
          </cell>
          <cell r="AX3213">
            <v>0</v>
          </cell>
          <cell r="AY3213">
            <v>44.194107452339686</v>
          </cell>
          <cell r="AZ3213">
            <v>49.501733102253027</v>
          </cell>
          <cell r="BA3213">
            <v>5.2642980935875423</v>
          </cell>
          <cell r="BB3213">
            <v>47.541403797710522</v>
          </cell>
          <cell r="BC3213">
            <v>46.026824835496058</v>
          </cell>
          <cell r="BD3213">
            <v>6.4317713667934164</v>
          </cell>
          <cell r="BE3213">
            <v>0.88703416149068315</v>
          </cell>
          <cell r="BG3213">
            <v>-8.86</v>
          </cell>
          <cell r="BH3213" t="str">
            <v>QFM+-0.5log</v>
          </cell>
          <cell r="BO3213">
            <v>0</v>
          </cell>
          <cell r="BP3213">
            <v>50.239981944848111</v>
          </cell>
          <cell r="BQ3213">
            <v>2.8746186580261845</v>
          </cell>
          <cell r="BR3213">
            <v>14.332706973415972</v>
          </cell>
          <cell r="BS3213">
            <v>7.0733779673939274</v>
          </cell>
          <cell r="BT3213">
            <v>0.1650714399719119</v>
          </cell>
          <cell r="BU3213">
            <v>8.3140073838530348</v>
          </cell>
          <cell r="BV3213">
            <v>12.647828073092398</v>
          </cell>
          <cell r="BW3213">
            <v>2.3464611105589857</v>
          </cell>
          <cell r="BX3213">
            <v>0.50334778723624884</v>
          </cell>
          <cell r="BY3213">
            <v>0.50816271397308443</v>
          </cell>
          <cell r="CA3213">
            <v>0</v>
          </cell>
          <cell r="CD3213">
            <v>0.46366992702778059</v>
          </cell>
          <cell r="CE3213">
            <v>0</v>
          </cell>
          <cell r="CF3213">
            <v>0</v>
          </cell>
          <cell r="CG3213">
            <v>0</v>
          </cell>
          <cell r="CH3213">
            <v>0</v>
          </cell>
          <cell r="CI3213">
            <v>0.53076602060236266</v>
          </cell>
          <cell r="CJ3213">
            <v>0</v>
          </cell>
          <cell r="CR3213">
            <v>100</v>
          </cell>
          <cell r="CT3213">
            <v>50.239981944848111</v>
          </cell>
          <cell r="CU3213">
            <v>2.8746186580261845</v>
          </cell>
          <cell r="CV3213">
            <v>14.332706973415974</v>
          </cell>
          <cell r="CW3213">
            <v>7.0733779673939274</v>
          </cell>
          <cell r="CX3213">
            <v>0.1650714399719119</v>
          </cell>
          <cell r="CY3213">
            <v>8.3140073838530348</v>
          </cell>
          <cell r="CZ3213">
            <v>12.647828073092398</v>
          </cell>
          <cell r="DA3213">
            <v>2.3464611105589857</v>
          </cell>
          <cell r="DB3213">
            <v>0.50334778723624884</v>
          </cell>
          <cell r="DC3213">
            <v>0.50816271397308443</v>
          </cell>
          <cell r="DD3213">
            <v>0</v>
          </cell>
          <cell r="DE3213">
            <v>0.54031319773110675</v>
          </cell>
          <cell r="DF3213">
            <v>0.90826247743189636</v>
          </cell>
          <cell r="DH3213">
            <v>0.1371078736605531</v>
          </cell>
          <cell r="DQ3213">
            <v>6.3992751360933436E-2</v>
          </cell>
          <cell r="EA3213">
            <v>0.38978271388652147</v>
          </cell>
          <cell r="ES3213">
            <v>2.6738552644230023</v>
          </cell>
        </row>
        <row r="3214">
          <cell r="D3214" t="str">
            <v>g3</v>
          </cell>
          <cell r="E3214" t="str">
            <v>Gallahan &amp; Nielsen 1992</v>
          </cell>
          <cell r="F3214">
            <v>3</v>
          </cell>
          <cell r="G3214" t="str">
            <v>H87-3</v>
          </cell>
          <cell r="H3214" t="str">
            <v>Haw ankaramite</v>
          </cell>
          <cell r="J3214">
            <v>1180</v>
          </cell>
          <cell r="K3214">
            <v>1453</v>
          </cell>
          <cell r="L3214">
            <v>6.8823124569855469</v>
          </cell>
          <cell r="M3214">
            <v>1E-4</v>
          </cell>
          <cell r="O3214">
            <v>0.1521780201070857</v>
          </cell>
          <cell r="P3214">
            <v>0.88893280632411065</v>
          </cell>
          <cell r="Q3214">
            <v>2.318271140683301E-2</v>
          </cell>
          <cell r="R3214">
            <v>44.505373985523143</v>
          </cell>
          <cell r="T3214">
            <v>50.412632874599595</v>
          </cell>
          <cell r="U3214">
            <v>4.4028599226271652</v>
          </cell>
          <cell r="V3214">
            <v>0</v>
          </cell>
          <cell r="W3214">
            <v>3.6639233083579423</v>
          </cell>
          <cell r="X3214">
            <v>3.6639233083579423</v>
          </cell>
          <cell r="Y3214">
            <v>1.1164795860301375</v>
          </cell>
          <cell r="Z3214">
            <v>1.2414422573791213</v>
          </cell>
          <cell r="AB3214">
            <v>16.45596144332125</v>
          </cell>
          <cell r="AC3214">
            <v>9.0116124511295886E-2</v>
          </cell>
          <cell r="AD3214">
            <v>20.649204923279548</v>
          </cell>
          <cell r="AF3214">
            <v>0.32619467407933278</v>
          </cell>
          <cell r="AG3214">
            <v>1.6731859277339965E-2</v>
          </cell>
          <cell r="AJ3214">
            <v>100</v>
          </cell>
          <cell r="AK3214">
            <v>1.8478219798929143</v>
          </cell>
          <cell r="AL3214">
            <v>0.19025811430435374</v>
          </cell>
          <cell r="AM3214">
            <v>0.1521780201070857</v>
          </cell>
          <cell r="AN3214">
            <v>3.8080094197268044E-2</v>
          </cell>
          <cell r="AO3214">
            <v>0</v>
          </cell>
          <cell r="AP3214">
            <v>0.11231623974689789</v>
          </cell>
          <cell r="AQ3214">
            <v>0.11231623974689789</v>
          </cell>
          <cell r="AR3214">
            <v>3.0777047902174868E-2</v>
          </cell>
          <cell r="AS3214">
            <v>3.5973172872671925E-2</v>
          </cell>
          <cell r="AT3214">
            <v>0.89892961989599052</v>
          </cell>
          <cell r="AU3214">
            <v>2.7979134456522607E-3</v>
          </cell>
          <cell r="AV3214">
            <v>0.81099519731834813</v>
          </cell>
          <cell r="AW3214">
            <v>2.318271140683301E-2</v>
          </cell>
          <cell r="AX3214">
            <v>7.8243136090123879E-4</v>
          </cell>
          <cell r="AY3214">
            <v>44.505373985523143</v>
          </cell>
          <cell r="AZ3214">
            <v>49.33099363895591</v>
          </cell>
          <cell r="BA3214">
            <v>6.1636323755209474</v>
          </cell>
          <cell r="BB3214">
            <v>47.27356958445921</v>
          </cell>
          <cell r="BC3214">
            <v>45.290673905833813</v>
          </cell>
          <cell r="BD3214">
            <v>7.4357565097069793</v>
          </cell>
          <cell r="BE3214">
            <v>0.88893280632411065</v>
          </cell>
          <cell r="BG3214">
            <v>-8.86</v>
          </cell>
          <cell r="BH3214" t="str">
            <v>QFM+-0.5log</v>
          </cell>
          <cell r="BO3214">
            <v>0</v>
          </cell>
          <cell r="BP3214">
            <v>50.462192847971792</v>
          </cell>
          <cell r="BQ3214">
            <v>2.7357929907791587</v>
          </cell>
          <cell r="BR3214">
            <v>15.03437447173437</v>
          </cell>
          <cell r="BS3214">
            <v>7.0601445973810275</v>
          </cell>
          <cell r="BT3214">
            <v>0.15181254283938789</v>
          </cell>
          <cell r="BU3214">
            <v>8.2330591318253905</v>
          </cell>
          <cell r="BV3214">
            <v>12.031197520353755</v>
          </cell>
          <cell r="BW3214">
            <v>2.3046600282063379</v>
          </cell>
          <cell r="BX3214">
            <v>0.48505184577207394</v>
          </cell>
          <cell r="BY3214">
            <v>0.50629147768186999</v>
          </cell>
          <cell r="CA3214">
            <v>4.0665602555757942E-2</v>
          </cell>
          <cell r="CD3214">
            <v>0.49973305028376197</v>
          </cell>
          <cell r="CE3214">
            <v>0</v>
          </cell>
          <cell r="CF3214">
            <v>0</v>
          </cell>
          <cell r="CG3214">
            <v>0</v>
          </cell>
          <cell r="CH3214">
            <v>0</v>
          </cell>
          <cell r="CI3214">
            <v>0.45502389261530279</v>
          </cell>
          <cell r="CJ3214">
            <v>0</v>
          </cell>
          <cell r="CR3214">
            <v>100</v>
          </cell>
          <cell r="CT3214">
            <v>50.462192847971792</v>
          </cell>
          <cell r="CU3214">
            <v>2.7357929907791587</v>
          </cell>
          <cell r="CV3214">
            <v>15.03437447173437</v>
          </cell>
          <cell r="CW3214">
            <v>7.0601445973810284</v>
          </cell>
          <cell r="CX3214">
            <v>0.15181254283938789</v>
          </cell>
          <cell r="CY3214">
            <v>8.2330591318253905</v>
          </cell>
          <cell r="CZ3214">
            <v>12.031197520353755</v>
          </cell>
          <cell r="DA3214">
            <v>2.3046600282063379</v>
          </cell>
          <cell r="DB3214">
            <v>0.48505184577207394</v>
          </cell>
          <cell r="DC3214">
            <v>0.50629147768186999</v>
          </cell>
          <cell r="DD3214">
            <v>4.0665602555757942E-2</v>
          </cell>
          <cell r="DE3214">
            <v>0.53834757436090297</v>
          </cell>
          <cell r="DF3214">
            <v>0.85268582634268086</v>
          </cell>
          <cell r="DH3214">
            <v>0.14153700332677802</v>
          </cell>
          <cell r="DQ3214">
            <v>0.62121067468554292</v>
          </cell>
          <cell r="EA3214">
            <v>0.40810090156425255</v>
          </cell>
          <cell r="EM3214">
            <v>30.528067441689547</v>
          </cell>
          <cell r="ES3214">
            <v>2.8877901634030652</v>
          </cell>
        </row>
        <row r="3215">
          <cell r="D3215" t="str">
            <v>g3</v>
          </cell>
          <cell r="E3215" t="str">
            <v>Gallahan &amp; Nielsen 1992</v>
          </cell>
          <cell r="F3215">
            <v>1</v>
          </cell>
          <cell r="G3215" t="str">
            <v>H87-3</v>
          </cell>
          <cell r="H3215" t="str">
            <v>Haw ankaramite</v>
          </cell>
          <cell r="J3215">
            <v>1180</v>
          </cell>
          <cell r="K3215">
            <v>1453</v>
          </cell>
          <cell r="L3215">
            <v>6.8823124569855469</v>
          </cell>
          <cell r="M3215">
            <v>1E-4</v>
          </cell>
          <cell r="O3215">
            <v>0.12846294086415488</v>
          </cell>
          <cell r="P3215">
            <v>0.89473684210526316</v>
          </cell>
          <cell r="Q3215">
            <v>1.719942157359294E-2</v>
          </cell>
          <cell r="R3215">
            <v>43.467011642949551</v>
          </cell>
          <cell r="T3215">
            <v>51.328904115738325</v>
          </cell>
          <cell r="U3215">
            <v>4.0942471269331682</v>
          </cell>
          <cell r="V3215">
            <v>0</v>
          </cell>
          <cell r="W3215">
            <v>3.6202836372269283</v>
          </cell>
          <cell r="X3215">
            <v>3.6202836372269283</v>
          </cell>
          <cell r="Y3215">
            <v>1.1669265180657433</v>
          </cell>
          <cell r="Z3215">
            <v>1.3598892826253692</v>
          </cell>
          <cell r="AB3215">
            <v>17.268526209469908</v>
          </cell>
          <cell r="AC3215">
            <v>6.475419836638284E-2</v>
          </cell>
          <cell r="AD3215">
            <v>20.639790064515612</v>
          </cell>
          <cell r="AF3215">
            <v>0.24328245432089238</v>
          </cell>
          <cell r="AG3215">
            <v>2.5248112867411184E-2</v>
          </cell>
          <cell r="AJ3215">
            <v>100</v>
          </cell>
          <cell r="AK3215">
            <v>1.8715370591358451</v>
          </cell>
          <cell r="AL3215">
            <v>0.17599408121816032</v>
          </cell>
          <cell r="AM3215">
            <v>0.12846294086415488</v>
          </cell>
          <cell r="AN3215">
            <v>4.7531140354005436E-2</v>
          </cell>
          <cell r="AO3215">
            <v>0</v>
          </cell>
          <cell r="AP3215">
            <v>0.11039628730957328</v>
          </cell>
          <cell r="AQ3215">
            <v>0.11039628730957328</v>
          </cell>
          <cell r="AR3215">
            <v>3.1998923857847333E-2</v>
          </cell>
          <cell r="AS3215">
            <v>3.919868172586298E-2</v>
          </cell>
          <cell r="AT3215">
            <v>0.93836844213137283</v>
          </cell>
          <cell r="AU3215">
            <v>1.9999327411154583E-3</v>
          </cell>
          <cell r="AV3215">
            <v>0.80637288121775275</v>
          </cell>
          <cell r="AW3215">
            <v>1.719942157359294E-2</v>
          </cell>
          <cell r="AX3215">
            <v>1.1744827944639821E-3</v>
          </cell>
          <cell r="AY3215">
            <v>43.467011642949551</v>
          </cell>
          <cell r="AZ3215">
            <v>50.582147477360934</v>
          </cell>
          <cell r="BA3215">
            <v>5.9508408796895207</v>
          </cell>
          <cell r="BB3215">
            <v>46.26823688723934</v>
          </cell>
          <cell r="BC3215">
            <v>46.537538463398555</v>
          </cell>
          <cell r="BD3215">
            <v>7.1942246493620914</v>
          </cell>
          <cell r="BE3215">
            <v>0.89473684210526316</v>
          </cell>
          <cell r="BG3215">
            <v>-8.86</v>
          </cell>
          <cell r="BH3215" t="str">
            <v>QFM+-0.5log</v>
          </cell>
          <cell r="BO3215">
            <v>0</v>
          </cell>
          <cell r="BP3215">
            <v>50.765708657762985</v>
          </cell>
          <cell r="BQ3215">
            <v>3.0083547060867577</v>
          </cell>
          <cell r="BR3215">
            <v>14.612551829752546</v>
          </cell>
          <cell r="BS3215">
            <v>6.5699174964235096</v>
          </cell>
          <cell r="BT3215">
            <v>0.17806648548168091</v>
          </cell>
          <cell r="BU3215">
            <v>8.3279089776106794</v>
          </cell>
          <cell r="BV3215">
            <v>12.839906744052087</v>
          </cell>
          <cell r="BW3215">
            <v>2.2114729386221592</v>
          </cell>
          <cell r="BX3215">
            <v>0.53725102072763387</v>
          </cell>
          <cell r="BY3215">
            <v>0.73806797576383798</v>
          </cell>
          <cell r="CA3215">
            <v>0</v>
          </cell>
          <cell r="CD3215">
            <v>0.14897299353059404</v>
          </cell>
          <cell r="CE3215">
            <v>0</v>
          </cell>
          <cell r="CF3215">
            <v>0</v>
          </cell>
          <cell r="CG3215">
            <v>0</v>
          </cell>
          <cell r="CH3215">
            <v>0</v>
          </cell>
          <cell r="CI3215">
            <v>6.1820174185512479E-2</v>
          </cell>
          <cell r="CJ3215">
            <v>0</v>
          </cell>
          <cell r="CR3215">
            <v>100</v>
          </cell>
          <cell r="CT3215">
            <v>50.765708657762985</v>
          </cell>
          <cell r="CU3215">
            <v>3.0083547060867577</v>
          </cell>
          <cell r="CV3215">
            <v>14.612551829752544</v>
          </cell>
          <cell r="CW3215">
            <v>6.5699174964235105</v>
          </cell>
          <cell r="CX3215">
            <v>0.17806648548168091</v>
          </cell>
          <cell r="CY3215">
            <v>8.3279089776106794</v>
          </cell>
          <cell r="CZ3215">
            <v>12.839906744052087</v>
          </cell>
          <cell r="DA3215">
            <v>2.2114729386221592</v>
          </cell>
          <cell r="DB3215">
            <v>0.53725102072763387</v>
          </cell>
          <cell r="DC3215">
            <v>0.73806797576383798</v>
          </cell>
          <cell r="DD3215">
            <v>0</v>
          </cell>
          <cell r="DE3215">
            <v>0.55900160953851952</v>
          </cell>
          <cell r="DF3215">
            <v>0.88971894450261535</v>
          </cell>
          <cell r="DH3215">
            <v>0.11000923867170068</v>
          </cell>
          <cell r="DJ3215">
            <v>4.6995002137391995E-2</v>
          </cell>
          <cell r="DQ3215">
            <v>7.9860787945894907E-2</v>
          </cell>
          <cell r="EA3215">
            <v>0.38789525573720374</v>
          </cell>
          <cell r="ES3215">
            <v>2.8510301296684482</v>
          </cell>
        </row>
        <row r="3216">
          <cell r="D3216" t="str">
            <v>g3</v>
          </cell>
          <cell r="E3216" t="str">
            <v>Gallahan &amp; Nielsen 1992</v>
          </cell>
          <cell r="F3216">
            <v>67</v>
          </cell>
          <cell r="G3216" t="str">
            <v>H87-3</v>
          </cell>
          <cell r="H3216" t="str">
            <v>Haw ankaramite</v>
          </cell>
          <cell r="J3216">
            <v>1133</v>
          </cell>
          <cell r="K3216">
            <v>1406</v>
          </cell>
          <cell r="L3216">
            <v>7.1123755334281649</v>
          </cell>
          <cell r="M3216">
            <v>1E-4</v>
          </cell>
          <cell r="O3216">
            <v>0.23426890102647313</v>
          </cell>
          <cell r="P3216">
            <v>0.84671532846715325</v>
          </cell>
          <cell r="Q3216">
            <v>1.9201425634510487E-2</v>
          </cell>
          <cell r="R3216">
            <v>46.027577150361125</v>
          </cell>
          <cell r="T3216">
            <v>47.964299957688738</v>
          </cell>
          <cell r="U3216">
            <v>6.866801349057555</v>
          </cell>
          <cell r="V3216">
            <v>1.1554004257928423</v>
          </cell>
          <cell r="W3216">
            <v>3.6261580498836756</v>
          </cell>
          <cell r="X3216">
            <v>4.9113643077177604</v>
          </cell>
          <cell r="Y3216">
            <v>2.4273904473000796</v>
          </cell>
          <cell r="Z3216">
            <v>0.38486847705314781</v>
          </cell>
          <cell r="AB3216">
            <v>15.224204016908832</v>
          </cell>
          <cell r="AC3216">
            <v>0.15394160408677598</v>
          </cell>
          <cell r="AD3216">
            <v>21.327053337988669</v>
          </cell>
          <cell r="AF3216">
            <v>0.2690050325488173</v>
          </cell>
          <cell r="AG3216">
            <v>1.6673028729443599E-2</v>
          </cell>
          <cell r="AJ3216">
            <v>99.870194167958758</v>
          </cell>
          <cell r="AK3216">
            <v>1.7657310989735269</v>
          </cell>
          <cell r="AL3216">
            <v>0.29802212703563158</v>
          </cell>
          <cell r="AM3216">
            <v>0.23426890102647313</v>
          </cell>
          <cell r="AN3216">
            <v>6.3753226009158448E-2</v>
          </cell>
          <cell r="AO3216">
            <v>3.9568967572815694E-2</v>
          </cell>
          <cell r="AP3216">
            <v>0.11164225929895441</v>
          </cell>
          <cell r="AQ3216">
            <v>0.1512112268717701</v>
          </cell>
          <cell r="AR3216">
            <v>6.7204989720786701E-2</v>
          </cell>
          <cell r="AS3216">
            <v>1.1200831620131118E-2</v>
          </cell>
          <cell r="AT3216">
            <v>0.83526201510120612</v>
          </cell>
          <cell r="AU3216">
            <v>4.8003564086276217E-3</v>
          </cell>
          <cell r="AV3216">
            <v>0.84126246061199073</v>
          </cell>
          <cell r="AW3216">
            <v>1.9201425634510487E-2</v>
          </cell>
          <cell r="AX3216">
            <v>7.8307300225666438E-4</v>
          </cell>
          <cell r="AY3216">
            <v>46.027577150361125</v>
          </cell>
          <cell r="AZ3216">
            <v>45.699277741300065</v>
          </cell>
          <cell r="BA3216">
            <v>6.1082277454589704</v>
          </cell>
          <cell r="BB3216">
            <v>49.778615964294289</v>
          </cell>
          <cell r="BC3216">
            <v>42.718600537905836</v>
          </cell>
          <cell r="BD3216">
            <v>7.502783497799868</v>
          </cell>
          <cell r="BE3216">
            <v>0.84671532846715325</v>
          </cell>
          <cell r="BG3216">
            <v>-9.43</v>
          </cell>
          <cell r="BH3216" t="str">
            <v>QFM+-0.5log</v>
          </cell>
          <cell r="BO3216">
            <v>0</v>
          </cell>
          <cell r="BP3216">
            <v>51.089968220636052</v>
          </cell>
          <cell r="BQ3216">
            <v>2.8804465743569851</v>
          </cell>
          <cell r="BR3216">
            <v>16.801312309943107</v>
          </cell>
          <cell r="BS3216">
            <v>7.8476544230374712</v>
          </cell>
          <cell r="BT3216">
            <v>0.12660558370294828</v>
          </cell>
          <cell r="BU3216">
            <v>5.7422895878946916</v>
          </cell>
          <cell r="BV3216">
            <v>10.829214134556485</v>
          </cell>
          <cell r="BW3216">
            <v>2.9756341989871467</v>
          </cell>
          <cell r="BX3216">
            <v>0.82273997867295123</v>
          </cell>
          <cell r="BY3216">
            <v>0.40533775261648736</v>
          </cell>
          <cell r="CA3216">
            <v>0</v>
          </cell>
          <cell r="CD3216">
            <v>0</v>
          </cell>
          <cell r="CE3216">
            <v>0</v>
          </cell>
          <cell r="CF3216">
            <v>0</v>
          </cell>
          <cell r="CG3216">
            <v>0</v>
          </cell>
          <cell r="CH3216">
            <v>0</v>
          </cell>
          <cell r="CI3216">
            <v>0</v>
          </cell>
          <cell r="CJ3216">
            <v>0.47879723559565607</v>
          </cell>
          <cell r="CR3216">
            <v>100</v>
          </cell>
          <cell r="CT3216">
            <v>51.089968220636052</v>
          </cell>
          <cell r="CU3216">
            <v>2.8804465743569851</v>
          </cell>
          <cell r="CV3216">
            <v>16.801312309943107</v>
          </cell>
          <cell r="CW3216">
            <v>7.8476544230374712</v>
          </cell>
          <cell r="CX3216">
            <v>0.12660558370294828</v>
          </cell>
          <cell r="CY3216">
            <v>5.7422895878946916</v>
          </cell>
          <cell r="CZ3216">
            <v>10.829214134556485</v>
          </cell>
          <cell r="DA3216">
            <v>2.9756341989871462</v>
          </cell>
          <cell r="DB3216">
            <v>0.82273997867295123</v>
          </cell>
          <cell r="DC3216">
            <v>0.40533775261648736</v>
          </cell>
          <cell r="DD3216">
            <v>0</v>
          </cell>
          <cell r="DE3216">
            <v>0.42253960599656776</v>
          </cell>
          <cell r="DF3216">
            <v>0.69740732466498156</v>
          </cell>
          <cell r="DH3216">
            <v>9.0402588006409476E-2</v>
          </cell>
          <cell r="EA3216">
            <v>0.84271323374291596</v>
          </cell>
          <cell r="EG3216">
            <v>0.94904148800038513</v>
          </cell>
        </row>
        <row r="3217">
          <cell r="D3217" t="str">
            <v>g3</v>
          </cell>
          <cell r="E3217" t="str">
            <v>Gallahan &amp; Nielsen 1992</v>
          </cell>
          <cell r="F3217">
            <v>68</v>
          </cell>
          <cell r="G3217" t="str">
            <v>H87-3</v>
          </cell>
          <cell r="H3217" t="str">
            <v>Haw ankaramite</v>
          </cell>
          <cell r="J3217">
            <v>1133</v>
          </cell>
          <cell r="K3217">
            <v>1406</v>
          </cell>
          <cell r="L3217">
            <v>7.1123755334281649</v>
          </cell>
          <cell r="M3217">
            <v>1E-4</v>
          </cell>
          <cell r="O3217">
            <v>0.24721380644751179</v>
          </cell>
          <cell r="P3217">
            <v>0.83998337489609298</v>
          </cell>
          <cell r="Q3217">
            <v>2.1599829861212772E-2</v>
          </cell>
          <cell r="R3217">
            <v>47.004405286343612</v>
          </cell>
          <cell r="T3217">
            <v>47.542010036555219</v>
          </cell>
          <cell r="U3217">
            <v>7.2701720230203284</v>
          </cell>
          <cell r="V3217">
            <v>1.154086350029961</v>
          </cell>
          <cell r="W3217">
            <v>3.710737586739846</v>
          </cell>
          <cell r="X3217">
            <v>4.9944821362726168</v>
          </cell>
          <cell r="Y3217">
            <v>2.553424421939944</v>
          </cell>
          <cell r="Z3217">
            <v>0.49405601996984833</v>
          </cell>
          <cell r="AB3217">
            <v>14.712612581530735</v>
          </cell>
          <cell r="AC3217">
            <v>0.1024670264341272</v>
          </cell>
          <cell r="AD3217">
            <v>21.607542813886333</v>
          </cell>
          <cell r="AF3217">
            <v>0.30215675795722086</v>
          </cell>
          <cell r="AG3217">
            <v>8.3234598227608977E-3</v>
          </cell>
          <cell r="AJ3217">
            <v>99.870341800497201</v>
          </cell>
          <cell r="AK3217">
            <v>1.7527861935524882</v>
          </cell>
          <cell r="AL3217">
            <v>0.31599751093255724</v>
          </cell>
          <cell r="AM3217">
            <v>0.24721380644751179</v>
          </cell>
          <cell r="AN3217">
            <v>6.8783704485045449E-2</v>
          </cell>
          <cell r="AO3217">
            <v>3.9582703074673375E-2</v>
          </cell>
          <cell r="AP3217">
            <v>0.11441608389878805</v>
          </cell>
          <cell r="AQ3217">
            <v>0.15399878697346142</v>
          </cell>
          <cell r="AR3217">
            <v>7.0799442322864059E-2</v>
          </cell>
          <cell r="AS3217">
            <v>1.4399886574141846E-2</v>
          </cell>
          <cell r="AT3217">
            <v>0.80839363239835194</v>
          </cell>
          <cell r="AU3217">
            <v>3.1999747942537435E-3</v>
          </cell>
          <cell r="AV3217">
            <v>0.85359327636718618</v>
          </cell>
          <cell r="AW3217">
            <v>2.1599829861212772E-2</v>
          </cell>
          <cell r="AX3217">
            <v>3.9150434717382586E-4</v>
          </cell>
          <cell r="AY3217">
            <v>47.004405286343612</v>
          </cell>
          <cell r="AZ3217">
            <v>44.515418502202635</v>
          </cell>
          <cell r="BA3217">
            <v>6.3004947763218704</v>
          </cell>
          <cell r="BB3217">
            <v>50.740696425208611</v>
          </cell>
          <cell r="BC3217">
            <v>41.534721220611829</v>
          </cell>
          <cell r="BD3217">
            <v>7.7245823541795628</v>
          </cell>
          <cell r="BE3217">
            <v>0.83998337489609298</v>
          </cell>
          <cell r="BG3217">
            <v>-9.43</v>
          </cell>
          <cell r="BH3217" t="str">
            <v>QFM+-0.5log</v>
          </cell>
          <cell r="BO3217">
            <v>0</v>
          </cell>
          <cell r="BP3217">
            <v>51.229364781620752</v>
          </cell>
          <cell r="BQ3217">
            <v>2.8257732010762289</v>
          </cell>
          <cell r="BR3217">
            <v>16.642407718460426</v>
          </cell>
          <cell r="BS3217">
            <v>7.9055632400572318</v>
          </cell>
          <cell r="BT3217">
            <v>0.16472513378443507</v>
          </cell>
          <cell r="BU3217">
            <v>5.7687055504596785</v>
          </cell>
          <cell r="BV3217">
            <v>10.8182519820017</v>
          </cell>
          <cell r="BW3217">
            <v>3.0500890657690114</v>
          </cell>
          <cell r="BX3217">
            <v>0.82342918907228824</v>
          </cell>
          <cell r="BY3217">
            <v>0.32961280999014031</v>
          </cell>
          <cell r="CA3217">
            <v>0</v>
          </cell>
          <cell r="CD3217">
            <v>0</v>
          </cell>
          <cell r="CE3217">
            <v>0</v>
          </cell>
          <cell r="CF3217">
            <v>0</v>
          </cell>
          <cell r="CG3217">
            <v>0</v>
          </cell>
          <cell r="CH3217">
            <v>0</v>
          </cell>
          <cell r="CI3217">
            <v>0</v>
          </cell>
          <cell r="CJ3217">
            <v>0.44207732770811542</v>
          </cell>
          <cell r="CR3217">
            <v>100</v>
          </cell>
          <cell r="CT3217">
            <v>51.229364781620752</v>
          </cell>
          <cell r="CU3217">
            <v>2.8257732010762289</v>
          </cell>
          <cell r="CV3217">
            <v>16.642407718460426</v>
          </cell>
          <cell r="CW3217">
            <v>7.9055632400572309</v>
          </cell>
          <cell r="CX3217">
            <v>0.16472513378443504</v>
          </cell>
          <cell r="CY3217">
            <v>5.7687055504596785</v>
          </cell>
          <cell r="CZ3217">
            <v>10.8182519820017</v>
          </cell>
          <cell r="DA3217">
            <v>3.0500890657690114</v>
          </cell>
          <cell r="DB3217">
            <v>0.82342918907228824</v>
          </cell>
          <cell r="DC3217">
            <v>0.32961280999014031</v>
          </cell>
          <cell r="DD3217">
            <v>0</v>
          </cell>
          <cell r="DE3217">
            <v>0.42186574206148925</v>
          </cell>
          <cell r="DF3217">
            <v>0.70301446472754947</v>
          </cell>
          <cell r="DH3217">
            <v>9.9064896611810518E-2</v>
          </cell>
          <cell r="EA3217">
            <v>0.90361973174897492</v>
          </cell>
          <cell r="EG3217">
            <v>0.93366634464320286</v>
          </cell>
        </row>
        <row r="3218">
          <cell r="D3218" t="str">
            <v>g3</v>
          </cell>
          <cell r="E3218" t="str">
            <v>Gallahan &amp; Nielsen 1992</v>
          </cell>
          <cell r="F3218">
            <v>106</v>
          </cell>
          <cell r="G3218" t="str">
            <v>K11-13</v>
          </cell>
          <cell r="H3218" t="str">
            <v>Haw hawaiite hi-Al</v>
          </cell>
          <cell r="J3218">
            <v>1062</v>
          </cell>
          <cell r="K3218">
            <v>1335</v>
          </cell>
          <cell r="L3218">
            <v>7.4906367041198498</v>
          </cell>
          <cell r="M3218">
            <v>1E-4</v>
          </cell>
          <cell r="O3218">
            <v>0.33754659677284282</v>
          </cell>
          <cell r="P3218">
            <v>0.7551113130395275</v>
          </cell>
          <cell r="Q3218">
            <v>2.1200681032492615E-2</v>
          </cell>
          <cell r="R3218">
            <v>48.150765606595996</v>
          </cell>
          <cell r="T3218">
            <v>44.30016728815221</v>
          </cell>
          <cell r="U3218">
            <v>12.269365512610332</v>
          </cell>
          <cell r="V3218">
            <v>1.3286575822170315</v>
          </cell>
          <cell r="W3218">
            <v>5.3918569016413125</v>
          </cell>
          <cell r="X3218">
            <v>6.8697852467103129</v>
          </cell>
          <cell r="Y3218">
            <v>1.3323007005148193</v>
          </cell>
          <cell r="Z3218">
            <v>0.10786693605957599</v>
          </cell>
          <cell r="AB3218">
            <v>11.887188956246773</v>
          </cell>
          <cell r="AC3218">
            <v>0.16359203685841034</v>
          </cell>
          <cell r="AD3218">
            <v>20.33370505609092</v>
          </cell>
          <cell r="AF3218">
            <v>0.29136614165468838</v>
          </cell>
          <cell r="AG3218">
            <v>8.1776505597067044E-3</v>
          </cell>
          <cell r="AJ3218">
            <v>99.850729237148059</v>
          </cell>
          <cell r="AK3218">
            <v>1.6624534032271572</v>
          </cell>
          <cell r="AL3218">
            <v>0.5428174370017449</v>
          </cell>
          <cell r="AM3218">
            <v>0.33754659677284282</v>
          </cell>
          <cell r="AN3218">
            <v>0.20527084022890207</v>
          </cell>
          <cell r="AO3218">
            <v>4.6384504878043131E-2</v>
          </cell>
          <cell r="AP3218">
            <v>0.16922242109391006</v>
          </cell>
          <cell r="AQ3218">
            <v>0.21560692597195319</v>
          </cell>
          <cell r="AR3218">
            <v>3.760120786894916E-2</v>
          </cell>
          <cell r="AS3218">
            <v>3.2001027973573761E-3</v>
          </cell>
          <cell r="AT3218">
            <v>0.66482135615099491</v>
          </cell>
          <cell r="AU3218">
            <v>5.2001670457057355E-3</v>
          </cell>
          <cell r="AV3218">
            <v>0.81762626472480959</v>
          </cell>
          <cell r="AW3218">
            <v>2.1200681032492615E-2</v>
          </cell>
          <cell r="AX3218">
            <v>3.9152000785078298E-4</v>
          </cell>
          <cell r="AY3218">
            <v>48.150765606595996</v>
          </cell>
          <cell r="AZ3218">
            <v>39.151943462897528</v>
          </cell>
          <cell r="BA3218">
            <v>9.965664613545659</v>
          </cell>
          <cell r="BB3218">
            <v>51.603158272968045</v>
          </cell>
          <cell r="BC3218">
            <v>36.266812609791501</v>
          </cell>
          <cell r="BD3218">
            <v>12.130029117240444</v>
          </cell>
          <cell r="BE3218">
            <v>0.7551113130395275</v>
          </cell>
          <cell r="BG3218">
            <v>-10.35</v>
          </cell>
          <cell r="BH3218" t="str">
            <v>QFM+-0.5log</v>
          </cell>
          <cell r="BO3218">
            <v>0</v>
          </cell>
          <cell r="BP3218">
            <v>51.661539873320663</v>
          </cell>
          <cell r="BQ3218">
            <v>0.61601567944491953</v>
          </cell>
          <cell r="BR3218">
            <v>21.284362829486064</v>
          </cell>
          <cell r="BS3218">
            <v>7.6522605528601968</v>
          </cell>
          <cell r="BT3218">
            <v>0.19079147902824425</v>
          </cell>
          <cell r="BU3218">
            <v>2.4435079436458582</v>
          </cell>
          <cell r="BV3218">
            <v>9.9746165348676872</v>
          </cell>
          <cell r="BW3218">
            <v>4.5231035085267886</v>
          </cell>
          <cell r="BX3218">
            <v>0.25623541272367628</v>
          </cell>
          <cell r="BY3218">
            <v>0.12725707380913107</v>
          </cell>
          <cell r="CA3218">
            <v>0</v>
          </cell>
          <cell r="CD3218">
            <v>0</v>
          </cell>
          <cell r="CE3218">
            <v>0</v>
          </cell>
          <cell r="CF3218">
            <v>0</v>
          </cell>
          <cell r="CG3218">
            <v>0</v>
          </cell>
          <cell r="CH3218">
            <v>0</v>
          </cell>
          <cell r="CI3218">
            <v>0</v>
          </cell>
          <cell r="CJ3218">
            <v>1.270309112286788</v>
          </cell>
          <cell r="CR3218">
            <v>100</v>
          </cell>
          <cell r="CT3218">
            <v>51.661539873320663</v>
          </cell>
          <cell r="CU3218">
            <v>0.61601567944491953</v>
          </cell>
          <cell r="CV3218">
            <v>21.284362829486064</v>
          </cell>
          <cell r="CW3218">
            <v>7.6522605528601968</v>
          </cell>
          <cell r="CX3218">
            <v>0.19079147902824423</v>
          </cell>
          <cell r="CY3218">
            <v>2.4435079436458582</v>
          </cell>
          <cell r="CZ3218">
            <v>9.9746165348676872</v>
          </cell>
          <cell r="DA3218">
            <v>4.5231035085267886</v>
          </cell>
          <cell r="DB3218">
            <v>0.25623541272367628</v>
          </cell>
          <cell r="DC3218">
            <v>0.12725707380913107</v>
          </cell>
          <cell r="DD3218">
            <v>0</v>
          </cell>
          <cell r="DE3218">
            <v>0.24203288184465677</v>
          </cell>
          <cell r="DF3218">
            <v>0.36099549003397002</v>
          </cell>
          <cell r="DH3218">
            <v>6.4417305751552148E-2</v>
          </cell>
          <cell r="EA3218">
            <v>2.162770762126268</v>
          </cell>
          <cell r="EG3218">
            <v>1.9180248736121777</v>
          </cell>
        </row>
        <row r="3219">
          <cell r="D3219" t="str">
            <v>g3</v>
          </cell>
          <cell r="E3219" t="str">
            <v>Gallahan &amp; Nielsen 1992</v>
          </cell>
          <cell r="F3219">
            <v>107</v>
          </cell>
          <cell r="G3219" t="str">
            <v>K11-13</v>
          </cell>
          <cell r="H3219" t="str">
            <v>Haw hawaiite hi-Al</v>
          </cell>
          <cell r="J3219">
            <v>1062</v>
          </cell>
          <cell r="K3219">
            <v>1335</v>
          </cell>
          <cell r="L3219">
            <v>7.4906367041198498</v>
          </cell>
          <cell r="M3219">
            <v>1E-4</v>
          </cell>
          <cell r="O3219">
            <v>0.33959647472712251</v>
          </cell>
          <cell r="P3219">
            <v>0.75230125523012548</v>
          </cell>
          <cell r="Q3219">
            <v>1.8400039065900355E-2</v>
          </cell>
          <cell r="R3219">
            <v>45.019553715205888</v>
          </cell>
          <cell r="T3219">
            <v>44.297004960192957</v>
          </cell>
          <cell r="U3219">
            <v>11.432399970601264</v>
          </cell>
          <cell r="V3219">
            <v>2.3740351111904752</v>
          </cell>
          <cell r="W3219">
            <v>4.9130911905137395</v>
          </cell>
          <cell r="X3219">
            <v>7.5538421484564262</v>
          </cell>
          <cell r="Y3219">
            <v>1.3338102757292041</v>
          </cell>
          <cell r="Z3219">
            <v>0.20247966685386681</v>
          </cell>
          <cell r="AB3219">
            <v>12.87447821887571</v>
          </cell>
          <cell r="AC3219">
            <v>0.13858087377340386</v>
          </cell>
          <cell r="AD3219">
            <v>19.490288002886999</v>
          </cell>
          <cell r="AF3219">
            <v>0.25317035333204979</v>
          </cell>
          <cell r="AG3219">
            <v>8.1869163197502617E-3</v>
          </cell>
          <cell r="AJ3219">
            <v>99.73328415324778</v>
          </cell>
          <cell r="AK3219">
            <v>1.6604035252728775</v>
          </cell>
          <cell r="AL3219">
            <v>0.50520107261374247</v>
          </cell>
          <cell r="AM3219">
            <v>0.33959647472712251</v>
          </cell>
          <cell r="AN3219">
            <v>0.16560459788661996</v>
          </cell>
          <cell r="AO3219">
            <v>8.2783190622484071E-2</v>
          </cell>
          <cell r="AP3219">
            <v>0.15401731213866832</v>
          </cell>
          <cell r="AQ3219">
            <v>0.23680050276115239</v>
          </cell>
          <cell r="AR3219">
            <v>3.7600079830318114E-2</v>
          </cell>
          <cell r="AS3219">
            <v>6.0000127388805504E-3</v>
          </cell>
          <cell r="AT3219">
            <v>0.71920152696714856</v>
          </cell>
          <cell r="AU3219">
            <v>4.4000093418457365E-3</v>
          </cell>
          <cell r="AV3219">
            <v>0.78280166199928247</v>
          </cell>
          <cell r="AW3219">
            <v>1.8400039065900355E-2</v>
          </cell>
          <cell r="AX3219">
            <v>3.9150826222560993E-4</v>
          </cell>
          <cell r="AY3219">
            <v>45.019553715205888</v>
          </cell>
          <cell r="AZ3219">
            <v>41.361858753163091</v>
          </cell>
          <cell r="BA3219">
            <v>8.8576596007594652</v>
          </cell>
          <cell r="BB3219">
            <v>49.564516169846726</v>
          </cell>
          <cell r="BC3219">
            <v>39.359784375735927</v>
          </cell>
          <cell r="BD3219">
            <v>11.075699454417355</v>
          </cell>
          <cell r="BE3219">
            <v>0.75230125523012548</v>
          </cell>
          <cell r="BG3219">
            <v>-10.35</v>
          </cell>
          <cell r="BH3219" t="str">
            <v>QFM+-0.5log</v>
          </cell>
          <cell r="BO3219">
            <v>0</v>
          </cell>
          <cell r="BP3219">
            <v>52.618038816652003</v>
          </cell>
          <cell r="BQ3219">
            <v>0.64529890470460982</v>
          </cell>
          <cell r="BR3219">
            <v>21.378389277936165</v>
          </cell>
          <cell r="BS3219">
            <v>6.5507665031114755</v>
          </cell>
          <cell r="BT3219">
            <v>0.15278265932330415</v>
          </cell>
          <cell r="BU3219">
            <v>2.6557563132894395</v>
          </cell>
          <cell r="BV3219">
            <v>9.6925026173073672</v>
          </cell>
          <cell r="BW3219">
            <v>4.4441018568223463</v>
          </cell>
          <cell r="BX3219">
            <v>0.28958136079568558</v>
          </cell>
          <cell r="BY3219">
            <v>0.1655962082876723</v>
          </cell>
          <cell r="CA3219">
            <v>0</v>
          </cell>
          <cell r="CD3219">
            <v>0</v>
          </cell>
          <cell r="CE3219">
            <v>0</v>
          </cell>
          <cell r="CF3219">
            <v>0</v>
          </cell>
          <cell r="CG3219">
            <v>0</v>
          </cell>
          <cell r="CH3219">
            <v>0</v>
          </cell>
          <cell r="CI3219">
            <v>0</v>
          </cell>
          <cell r="CJ3219">
            <v>1.4071854817699352</v>
          </cell>
          <cell r="CR3219">
            <v>100</v>
          </cell>
          <cell r="CT3219">
            <v>52.618038816652003</v>
          </cell>
          <cell r="CU3219">
            <v>0.64529890470460982</v>
          </cell>
          <cell r="CV3219">
            <v>21.378389277936165</v>
          </cell>
          <cell r="CW3219">
            <v>6.5507665031114755</v>
          </cell>
          <cell r="CX3219">
            <v>0.15278265932330415</v>
          </cell>
          <cell r="CY3219">
            <v>2.6557563132894391</v>
          </cell>
          <cell r="CZ3219">
            <v>9.6925026173073672</v>
          </cell>
          <cell r="DA3219">
            <v>4.4441018568223463</v>
          </cell>
          <cell r="DB3219">
            <v>0.28958136079568558</v>
          </cell>
          <cell r="DC3219">
            <v>0.1655962082876723</v>
          </cell>
          <cell r="DD3219">
            <v>0</v>
          </cell>
          <cell r="DE3219">
            <v>0.28846464254217186</v>
          </cell>
          <cell r="DF3219">
            <v>0.33051001524585744</v>
          </cell>
          <cell r="DH3219">
            <v>5.6967720697804501E-2</v>
          </cell>
          <cell r="EA3219">
            <v>2.0669650389996637</v>
          </cell>
          <cell r="EG3219">
            <v>1.716730768100208</v>
          </cell>
        </row>
        <row r="3220">
          <cell r="D3220" t="str">
            <v>g3</v>
          </cell>
          <cell r="E3220" t="str">
            <v>Gallahan &amp; Nielsen 1992</v>
          </cell>
          <cell r="F3220">
            <v>79</v>
          </cell>
          <cell r="G3220" t="str">
            <v>KL77-5</v>
          </cell>
          <cell r="H3220" t="str">
            <v>Haw thol</v>
          </cell>
          <cell r="J3220">
            <v>1076</v>
          </cell>
          <cell r="K3220">
            <v>1349</v>
          </cell>
          <cell r="L3220">
            <v>7.4128984432913265</v>
          </cell>
          <cell r="M3220">
            <v>1E-4</v>
          </cell>
          <cell r="O3220">
            <v>0.15541287331058884</v>
          </cell>
          <cell r="P3220">
            <v>0.7053571428571429</v>
          </cell>
          <cell r="Q3220">
            <v>2.2002232046826633E-2</v>
          </cell>
          <cell r="R3220">
            <v>27.508090614886736</v>
          </cell>
          <cell r="T3220">
            <v>48.501448295397445</v>
          </cell>
          <cell r="U3220">
            <v>3.8097799298890371</v>
          </cell>
          <cell r="V3220">
            <v>0.21435112194503045</v>
          </cell>
          <cell r="W3220">
            <v>12.21300050589138</v>
          </cell>
          <cell r="X3220">
            <v>12.451433344539913</v>
          </cell>
          <cell r="Y3220">
            <v>1.9580879552943977</v>
          </cell>
          <cell r="Z3220">
            <v>2.6610810921138421E-2</v>
          </cell>
          <cell r="AB3220">
            <v>16.727315579045609</v>
          </cell>
          <cell r="AC3220">
            <v>0.28561196760391966</v>
          </cell>
          <cell r="AD3220">
            <v>12.51628866256571</v>
          </cell>
          <cell r="AF3220">
            <v>0.29837034777749666</v>
          </cell>
          <cell r="AG3220">
            <v>8.0697170337092564E-3</v>
          </cell>
          <cell r="AJ3220">
            <v>99.975918283296508</v>
          </cell>
          <cell r="AK3220">
            <v>1.8445871266894112</v>
          </cell>
          <cell r="AL3220">
            <v>0.17081732879990855</v>
          </cell>
          <cell r="AM3220">
            <v>0.15541287331058884</v>
          </cell>
          <cell r="AN3220">
            <v>1.5404455489319707E-2</v>
          </cell>
          <cell r="AO3220">
            <v>7.5837842094639285E-3</v>
          </cell>
          <cell r="AP3220">
            <v>0.38845639263341553</v>
          </cell>
          <cell r="AQ3220">
            <v>0.39604017684287945</v>
          </cell>
          <cell r="AR3220">
            <v>5.6005681573740508E-2</v>
          </cell>
          <cell r="AS3220">
            <v>8.0008116533915026E-4</v>
          </cell>
          <cell r="AT3220">
            <v>0.94809618092689307</v>
          </cell>
          <cell r="AU3220">
            <v>9.2009334014002287E-3</v>
          </cell>
          <cell r="AV3220">
            <v>0.51005174290370836</v>
          </cell>
          <cell r="AW3220">
            <v>2.2002232046826633E-2</v>
          </cell>
          <cell r="AX3220">
            <v>3.9154715203964786E-4</v>
          </cell>
          <cell r="AY3220">
            <v>27.508090614886736</v>
          </cell>
          <cell r="AZ3220">
            <v>51.132686084142392</v>
          </cell>
          <cell r="BA3220">
            <v>20.950214948112322</v>
          </cell>
          <cell r="BB3220">
            <v>28.804843517854685</v>
          </cell>
          <cell r="BC3220">
            <v>46.279286982585418</v>
          </cell>
          <cell r="BD3220">
            <v>24.915869499559903</v>
          </cell>
          <cell r="BE3220">
            <v>0.7053571428571429</v>
          </cell>
          <cell r="BG3220">
            <v>-10.16</v>
          </cell>
          <cell r="BH3220" t="str">
            <v>QFM+-0.5log</v>
          </cell>
          <cell r="BO3220">
            <v>0</v>
          </cell>
          <cell r="BP3220">
            <v>45.89469405572553</v>
          </cell>
          <cell r="BQ3220">
            <v>5.2465426786111333</v>
          </cell>
          <cell r="BR3220">
            <v>9.4650296488073131</v>
          </cell>
          <cell r="BS3220">
            <v>15.03483859189153</v>
          </cell>
          <cell r="BT3220">
            <v>0.22890390483231421</v>
          </cell>
          <cell r="BU3220">
            <v>3.9876131494645128</v>
          </cell>
          <cell r="BV3220">
            <v>7.8805799874469091</v>
          </cell>
          <cell r="BW3220">
            <v>2.1099883746728088</v>
          </cell>
          <cell r="BX3220">
            <v>1.0263891047097662</v>
          </cell>
          <cell r="BY3220">
            <v>0.74430473072721848</v>
          </cell>
          <cell r="CA3220">
            <v>0</v>
          </cell>
          <cell r="CD3220">
            <v>0</v>
          </cell>
          <cell r="CE3220">
            <v>2.7405482898705915</v>
          </cell>
          <cell r="CF3220">
            <v>2.786781619084203</v>
          </cell>
          <cell r="CG3220">
            <v>0</v>
          </cell>
          <cell r="CH3220">
            <v>2.8537858641561646</v>
          </cell>
          <cell r="CI3220">
            <v>0</v>
          </cell>
          <cell r="CJ3220">
            <v>0</v>
          </cell>
          <cell r="CR3220">
            <v>100</v>
          </cell>
          <cell r="CT3220">
            <v>45.89469405572553</v>
          </cell>
          <cell r="CU3220">
            <v>5.2465426786111333</v>
          </cell>
          <cell r="CV3220">
            <v>9.4650296488073131</v>
          </cell>
          <cell r="CW3220">
            <v>15.03483859189153</v>
          </cell>
          <cell r="CX3220">
            <v>0.22890390483231421</v>
          </cell>
          <cell r="CY3220">
            <v>3.9876131494645133</v>
          </cell>
          <cell r="CZ3220">
            <v>7.88057998744691</v>
          </cell>
          <cell r="DA3220">
            <v>2.1099883746728088</v>
          </cell>
          <cell r="DB3220">
            <v>1.0263891047097662</v>
          </cell>
          <cell r="DC3220">
            <v>0.74430473072721848</v>
          </cell>
          <cell r="DD3220">
            <v>0</v>
          </cell>
          <cell r="DE3220">
            <v>0.20962666661917106</v>
          </cell>
          <cell r="DF3220">
            <v>1.126230262805759</v>
          </cell>
          <cell r="DH3220">
            <v>0.14140852687103753</v>
          </cell>
          <cell r="DX3220">
            <v>0.32861578327749597</v>
          </cell>
          <cell r="EA3220">
            <v>0.37321491032123721</v>
          </cell>
          <cell r="EC3220">
            <v>0.41555194875409529</v>
          </cell>
          <cell r="EK3220">
            <v>0.47597945295910327</v>
          </cell>
        </row>
        <row r="3221">
          <cell r="D3221" t="str">
            <v>g3</v>
          </cell>
          <cell r="E3221" t="str">
            <v>Gallahan &amp; Nielsen 1992</v>
          </cell>
          <cell r="F3221">
            <v>74</v>
          </cell>
          <cell r="G3221" t="str">
            <v>KL77-5</v>
          </cell>
          <cell r="H3221" t="str">
            <v>Haw thol</v>
          </cell>
          <cell r="J3221">
            <v>1090</v>
          </cell>
          <cell r="K3221">
            <v>1363</v>
          </cell>
          <cell r="L3221">
            <v>7.3367571533382243</v>
          </cell>
          <cell r="M3221">
            <v>1E-4</v>
          </cell>
          <cell r="O3221">
            <v>0.14783783445804777</v>
          </cell>
          <cell r="P3221">
            <v>0.73063063063063061</v>
          </cell>
          <cell r="Q3221">
            <v>2.1597226719772277E-2</v>
          </cell>
          <cell r="R3221">
            <v>29.058372390285466</v>
          </cell>
          <cell r="T3221">
            <v>49.168880753937906</v>
          </cell>
          <cell r="U3221">
            <v>3.6113729738772462</v>
          </cell>
          <cell r="V3221">
            <v>0.93538133785737232</v>
          </cell>
          <cell r="W3221">
            <v>10.347140482078471</v>
          </cell>
          <cell r="X3221">
            <v>11.387609156002133</v>
          </cell>
          <cell r="Y3221">
            <v>1.552933296903275</v>
          </cell>
          <cell r="Z3221">
            <v>8.0581494980738133E-2</v>
          </cell>
          <cell r="AB3221">
            <v>17.333089111646796</v>
          </cell>
          <cell r="AC3221">
            <v>0.23815413284378745</v>
          </cell>
          <cell r="AD3221">
            <v>13.515611904883126</v>
          </cell>
          <cell r="AF3221">
            <v>0.29569411917553612</v>
          </cell>
          <cell r="AG3221">
            <v>8.145434632750137E-3</v>
          </cell>
          <cell r="AJ3221">
            <v>99.894912663933709</v>
          </cell>
          <cell r="AK3221">
            <v>1.8521621655419522</v>
          </cell>
          <cell r="AL3221">
            <v>0.16037940582645704</v>
          </cell>
          <cell r="AM3221">
            <v>0.14783783445804777</v>
          </cell>
          <cell r="AN3221">
            <v>1.2541571368409277E-2</v>
          </cell>
          <cell r="AO3221">
            <v>3.2778805765378394E-2</v>
          </cell>
          <cell r="AP3221">
            <v>0.32597512696861664</v>
          </cell>
          <cell r="AQ3221">
            <v>0.35875393273399503</v>
          </cell>
          <cell r="AR3221">
            <v>4.3994350725462046E-2</v>
          </cell>
          <cell r="AS3221">
            <v>2.3996918577524748E-3</v>
          </cell>
          <cell r="AT3221">
            <v>0.97307504831862857</v>
          </cell>
          <cell r="AU3221">
            <v>7.5990242162161719E-3</v>
          </cell>
          <cell r="AV3221">
            <v>0.54552994899572926</v>
          </cell>
          <cell r="AW3221">
            <v>2.1597226719772277E-2</v>
          </cell>
          <cell r="AX3221">
            <v>3.9145716433966411E-4</v>
          </cell>
          <cell r="AY3221">
            <v>29.058372390285466</v>
          </cell>
          <cell r="AZ3221">
            <v>51.832126118449082</v>
          </cell>
          <cell r="BA3221">
            <v>17.363495160737372</v>
          </cell>
          <cell r="BB3221">
            <v>31.052116453690076</v>
          </cell>
          <cell r="BC3221">
            <v>47.874243296675687</v>
          </cell>
          <cell r="BD3221">
            <v>21.073640249634241</v>
          </cell>
          <cell r="BE3221">
            <v>0.73063063063063061</v>
          </cell>
          <cell r="BG3221">
            <v>-9.9700000000000006</v>
          </cell>
          <cell r="BH3221" t="str">
            <v>QFM+-0.5log</v>
          </cell>
          <cell r="BO3221">
            <v>0</v>
          </cell>
          <cell r="BP3221">
            <v>46.106521133365909</v>
          </cell>
          <cell r="BQ3221">
            <v>4.9097477337314279</v>
          </cell>
          <cell r="BR3221">
            <v>10.245762843367968</v>
          </cell>
          <cell r="BS3221">
            <v>13.891081878710006</v>
          </cell>
          <cell r="BT3221">
            <v>0.19709003181920981</v>
          </cell>
          <cell r="BU3221">
            <v>4.9486303523241304</v>
          </cell>
          <cell r="BV3221">
            <v>8.1385216820893387</v>
          </cell>
          <cell r="BW3221">
            <v>2.1575940869852648</v>
          </cell>
          <cell r="BX3221">
            <v>0.87394372556460831</v>
          </cell>
          <cell r="BY3221">
            <v>0.63795881810665422</v>
          </cell>
          <cell r="CA3221">
            <v>0</v>
          </cell>
          <cell r="CD3221">
            <v>0</v>
          </cell>
          <cell r="CE3221">
            <v>2.6563600925321995</v>
          </cell>
          <cell r="CF3221">
            <v>2.6451726780409275</v>
          </cell>
          <cell r="CG3221">
            <v>0</v>
          </cell>
          <cell r="CH3221">
            <v>2.5916149433623556</v>
          </cell>
          <cell r="CI3221">
            <v>0</v>
          </cell>
          <cell r="CJ3221">
            <v>0</v>
          </cell>
          <cell r="CR3221">
            <v>100</v>
          </cell>
          <cell r="CT3221">
            <v>46.106521133365916</v>
          </cell>
          <cell r="CU3221">
            <v>4.9097477337314279</v>
          </cell>
          <cell r="CV3221">
            <v>10.245762843367968</v>
          </cell>
          <cell r="CW3221">
            <v>13.891081878710006</v>
          </cell>
          <cell r="CX3221">
            <v>0.19709003181920981</v>
          </cell>
          <cell r="CY3221">
            <v>4.9486303523241304</v>
          </cell>
          <cell r="CZ3221">
            <v>8.1385216820893387</v>
          </cell>
          <cell r="DA3221">
            <v>2.1575940869852648</v>
          </cell>
          <cell r="DB3221">
            <v>0.87394372556460842</v>
          </cell>
          <cell r="DC3221">
            <v>0.63795881810665422</v>
          </cell>
          <cell r="DD3221">
            <v>0</v>
          </cell>
          <cell r="DE3221">
            <v>0.26267016670097482</v>
          </cell>
          <cell r="DF3221">
            <v>1.0947386546804987</v>
          </cell>
          <cell r="DH3221">
            <v>0.1370480763546677</v>
          </cell>
          <cell r="DX3221">
            <v>0.26912922194970029</v>
          </cell>
          <cell r="EA3221">
            <v>0.31629594454194887</v>
          </cell>
          <cell r="EC3221">
            <v>0.34868222785868414</v>
          </cell>
          <cell r="EK3221">
            <v>0.4517255916985094</v>
          </cell>
        </row>
        <row r="3222">
          <cell r="D3222" t="str">
            <v>g3</v>
          </cell>
          <cell r="E3222" t="str">
            <v>Gallahan &amp; Nielsen 1992</v>
          </cell>
          <cell r="F3222">
            <v>80</v>
          </cell>
          <cell r="G3222" t="str">
            <v>KL77-5</v>
          </cell>
          <cell r="H3222" t="str">
            <v>Haw thol</v>
          </cell>
          <cell r="J3222">
            <v>1076</v>
          </cell>
          <cell r="K3222">
            <v>1349</v>
          </cell>
          <cell r="L3222">
            <v>7.4128984432913265</v>
          </cell>
          <cell r="M3222">
            <v>1E-4</v>
          </cell>
          <cell r="O3222">
            <v>0.19138071485843122</v>
          </cell>
          <cell r="P3222">
            <v>0.70819059483027091</v>
          </cell>
          <cell r="Q3222">
            <v>2.8003395257666402E-2</v>
          </cell>
          <cell r="R3222">
            <v>29.752789323999128</v>
          </cell>
          <cell r="T3222">
            <v>47.350518855956054</v>
          </cell>
          <cell r="U3222">
            <v>4.6196173996978489</v>
          </cell>
          <cell r="V3222">
            <v>0.47237236598962867</v>
          </cell>
          <cell r="W3222">
            <v>11.208782536006746</v>
          </cell>
          <cell r="X3222">
            <v>11.734224544893985</v>
          </cell>
          <cell r="Y3222">
            <v>2.3256870877812101</v>
          </cell>
          <cell r="Z3222">
            <v>0.10598606074494304</v>
          </cell>
          <cell r="AB3222">
            <v>15.980818349629816</v>
          </cell>
          <cell r="AC3222">
            <v>0.21019778571435732</v>
          </cell>
          <cell r="AD3222">
            <v>13.293365461360203</v>
          </cell>
          <cell r="AF3222">
            <v>0.37811304532011752</v>
          </cell>
          <cell r="AG3222">
            <v>8.0350569009700595E-3</v>
          </cell>
          <cell r="AJ3222">
            <v>99.946930357102374</v>
          </cell>
          <cell r="AK3222">
            <v>1.8086192851415688</v>
          </cell>
          <cell r="AL3222">
            <v>0.20802522191409328</v>
          </cell>
          <cell r="AM3222">
            <v>0.19138071485843122</v>
          </cell>
          <cell r="AN3222">
            <v>1.6644507055662061E-2</v>
          </cell>
          <cell r="AO3222">
            <v>1.678504995699015E-2</v>
          </cell>
          <cell r="AP3222">
            <v>0.35806039799205869</v>
          </cell>
          <cell r="AQ3222">
            <v>0.37484544794904884</v>
          </cell>
          <cell r="AR3222">
            <v>6.6808100114718411E-2</v>
          </cell>
          <cell r="AS3222">
            <v>3.2003880294475891E-3</v>
          </cell>
          <cell r="AT3222">
            <v>0.90971029737047715</v>
          </cell>
          <cell r="AU3222">
            <v>6.8008245625761268E-3</v>
          </cell>
          <cell r="AV3222">
            <v>0.54406596500609017</v>
          </cell>
          <cell r="AW3222">
            <v>2.8003395257666402E-2</v>
          </cell>
          <cell r="AX3222">
            <v>3.9155490487668217E-4</v>
          </cell>
          <cell r="AY3222">
            <v>29.752789323999128</v>
          </cell>
          <cell r="AZ3222">
            <v>49.74841391380442</v>
          </cell>
          <cell r="BA3222">
            <v>19.580889583133089</v>
          </cell>
          <cell r="BB3222">
            <v>31.321642176931832</v>
          </cell>
          <cell r="BC3222">
            <v>45.266722772543901</v>
          </cell>
          <cell r="BD3222">
            <v>23.411635050524268</v>
          </cell>
          <cell r="BE3222">
            <v>0.70819059483027091</v>
          </cell>
          <cell r="BG3222">
            <v>-10.16</v>
          </cell>
          <cell r="BH3222" t="str">
            <v>QFM+-0.5log</v>
          </cell>
          <cell r="BO3222">
            <v>0</v>
          </cell>
          <cell r="BP3222">
            <v>46.226904138662654</v>
          </cell>
          <cell r="BQ3222">
            <v>5.2737257411476328</v>
          </cell>
          <cell r="BR3222">
            <v>9.4593202132322833</v>
          </cell>
          <cell r="BS3222">
            <v>15.038835257653679</v>
          </cell>
          <cell r="BT3222">
            <v>0.14882708988317214</v>
          </cell>
          <cell r="BU3222">
            <v>3.8650438169516641</v>
          </cell>
          <cell r="BV3222">
            <v>7.8193238547853285</v>
          </cell>
          <cell r="BW3222">
            <v>2.1405570759902171</v>
          </cell>
          <cell r="BX3222">
            <v>1.0266619466274471</v>
          </cell>
          <cell r="BY3222">
            <v>0.69868704319137143</v>
          </cell>
          <cell r="CA3222">
            <v>0</v>
          </cell>
          <cell r="CD3222">
            <v>0</v>
          </cell>
          <cell r="CE3222">
            <v>2.693431107888935</v>
          </cell>
          <cell r="CF3222">
            <v>2.7348724695451008</v>
          </cell>
          <cell r="CG3222">
            <v>0</v>
          </cell>
          <cell r="CH3222">
            <v>2.8738102444404814</v>
          </cell>
          <cell r="CI3222">
            <v>0</v>
          </cell>
          <cell r="CJ3222">
            <v>0</v>
          </cell>
          <cell r="CR3222">
            <v>100</v>
          </cell>
          <cell r="CT3222">
            <v>46.226904138662661</v>
          </cell>
          <cell r="CU3222">
            <v>5.2737257411476328</v>
          </cell>
          <cell r="CV3222">
            <v>9.4593202132322833</v>
          </cell>
          <cell r="CW3222">
            <v>15.03883525765368</v>
          </cell>
          <cell r="CX3222">
            <v>0.14882708988317214</v>
          </cell>
          <cell r="CY3222">
            <v>3.8650438169516637</v>
          </cell>
          <cell r="CZ3222">
            <v>7.8193238547853285</v>
          </cell>
          <cell r="DA3222">
            <v>2.1405570759902171</v>
          </cell>
          <cell r="DB3222">
            <v>1.0266619466274471</v>
          </cell>
          <cell r="DC3222">
            <v>0.69868704319137143</v>
          </cell>
          <cell r="DD3222">
            <v>0</v>
          </cell>
          <cell r="DE3222">
            <v>0.20445770953665257</v>
          </cell>
          <cell r="DF3222">
            <v>1.1117547781355424</v>
          </cell>
          <cell r="DH3222">
            <v>0.17664235612367554</v>
          </cell>
          <cell r="DX3222">
            <v>0.43224244790591715</v>
          </cell>
          <cell r="EA3222">
            <v>0.44099507671309235</v>
          </cell>
          <cell r="EC3222">
            <v>0.50825498098106314</v>
          </cell>
          <cell r="EK3222">
            <v>0.50080152106444131</v>
          </cell>
        </row>
        <row r="3223">
          <cell r="D3223" t="str">
            <v>g3</v>
          </cell>
          <cell r="E3223" t="str">
            <v>Gallahan &amp; Nielsen 1992</v>
          </cell>
          <cell r="F3223">
            <v>81</v>
          </cell>
          <cell r="G3223" t="str">
            <v>KL77-5</v>
          </cell>
          <cell r="H3223" t="str">
            <v>Haw thol</v>
          </cell>
          <cell r="J3223">
            <v>1076</v>
          </cell>
          <cell r="K3223">
            <v>1349</v>
          </cell>
          <cell r="L3223">
            <v>7.4128984432913265</v>
          </cell>
          <cell r="M3223">
            <v>1E-4</v>
          </cell>
          <cell r="O3223">
            <v>0.16365651843117379</v>
          </cell>
          <cell r="P3223">
            <v>0.68717477808386895</v>
          </cell>
          <cell r="Q3223">
            <v>2.1999322911410463E-2</v>
          </cell>
          <cell r="R3223">
            <v>28.60576923076923</v>
          </cell>
          <cell r="T3223">
            <v>48.015272826032181</v>
          </cell>
          <cell r="U3223">
            <v>4.3469096921379045</v>
          </cell>
          <cell r="V3223">
            <v>0</v>
          </cell>
          <cell r="W3223">
            <v>12.780491987302286</v>
          </cell>
          <cell r="X3223">
            <v>12.780491987302286</v>
          </cell>
          <cell r="Y3223">
            <v>2.0442500553373666</v>
          </cell>
          <cell r="Z3223">
            <v>0.10583531911909835</v>
          </cell>
          <cell r="AB3223">
            <v>15.754577934071488</v>
          </cell>
          <cell r="AC3223">
            <v>0.25928678513433356</v>
          </cell>
          <cell r="AD3223">
            <v>12.776666404625274</v>
          </cell>
          <cell r="AF3223">
            <v>0.29666627847503407</v>
          </cell>
          <cell r="AG3223">
            <v>0</v>
          </cell>
          <cell r="AJ3223">
            <v>100</v>
          </cell>
          <cell r="AK3223">
            <v>1.8363434815688262</v>
          </cell>
          <cell r="AL3223">
            <v>0.19599396775620234</v>
          </cell>
          <cell r="AM3223">
            <v>0.16365651843117379</v>
          </cell>
          <cell r="AN3223">
            <v>3.233744932502855E-2</v>
          </cell>
          <cell r="AO3223">
            <v>0</v>
          </cell>
          <cell r="AP3223">
            <v>0.40878741846293626</v>
          </cell>
          <cell r="AQ3223">
            <v>0.40878741846293626</v>
          </cell>
          <cell r="AR3223">
            <v>5.8798190326860698E-2</v>
          </cell>
          <cell r="AS3223">
            <v>3.1999015143869772E-3</v>
          </cell>
          <cell r="AT3223">
            <v>0.89797236247484524</v>
          </cell>
          <cell r="AU3223">
            <v>8.399741475265815E-3</v>
          </cell>
          <cell r="AV3223">
            <v>0.52358388529156907</v>
          </cell>
          <cell r="AW3223">
            <v>2.1999322911410463E-2</v>
          </cell>
          <cell r="AX3223">
            <v>0</v>
          </cell>
          <cell r="AY3223">
            <v>28.60576923076923</v>
          </cell>
          <cell r="AZ3223">
            <v>49.06031468531468</v>
          </cell>
          <cell r="BA3223">
            <v>22.333916083916087</v>
          </cell>
          <cell r="BB3223">
            <v>29.681383271856639</v>
          </cell>
          <cell r="BC3223">
            <v>43.99910206252747</v>
          </cell>
          <cell r="BD3223">
            <v>26.319514665615891</v>
          </cell>
          <cell r="BE3223">
            <v>0.68717477808386895</v>
          </cell>
          <cell r="BG3223">
            <v>-10.16</v>
          </cell>
          <cell r="BH3223" t="str">
            <v>QFM+-0.5log</v>
          </cell>
          <cell r="BO3223">
            <v>0</v>
          </cell>
          <cell r="BP3223">
            <v>46.444947205681885</v>
          </cell>
          <cell r="BQ3223">
            <v>4.9916011044386188</v>
          </cell>
          <cell r="BR3223">
            <v>9.1413601664155646</v>
          </cell>
          <cell r="BS3223">
            <v>14.88111786991726</v>
          </cell>
          <cell r="BT3223">
            <v>0.1832286132077891</v>
          </cell>
          <cell r="BU3223">
            <v>4.1851750168786745</v>
          </cell>
          <cell r="BV3223">
            <v>8.2562906094656086</v>
          </cell>
          <cell r="BW3223">
            <v>1.9661211191725214</v>
          </cell>
          <cell r="BX3223">
            <v>0.96000338303971766</v>
          </cell>
          <cell r="BY3223">
            <v>0.64161654748350605</v>
          </cell>
          <cell r="CA3223">
            <v>0</v>
          </cell>
          <cell r="CD3223">
            <v>0</v>
          </cell>
          <cell r="CE3223">
            <v>2.671743865072866</v>
          </cell>
          <cell r="CF3223">
            <v>2.7796092504859904</v>
          </cell>
          <cell r="CG3223">
            <v>0</v>
          </cell>
          <cell r="CH3223">
            <v>2.8971852487399854</v>
          </cell>
          <cell r="CI3223">
            <v>0</v>
          </cell>
          <cell r="CJ3223">
            <v>0</v>
          </cell>
          <cell r="CR3223">
            <v>100</v>
          </cell>
          <cell r="CT3223">
            <v>46.444947205681885</v>
          </cell>
          <cell r="CU3223">
            <v>4.9916011044386188</v>
          </cell>
          <cell r="CV3223">
            <v>9.1413601664155646</v>
          </cell>
          <cell r="CW3223">
            <v>14.88111786991726</v>
          </cell>
          <cell r="CX3223">
            <v>0.18322861320778908</v>
          </cell>
          <cell r="CY3223">
            <v>4.1851750168786745</v>
          </cell>
          <cell r="CZ3223">
            <v>8.2562906094656086</v>
          </cell>
          <cell r="DA3223">
            <v>1.9661211191725214</v>
          </cell>
          <cell r="DB3223">
            <v>0.96000338303971777</v>
          </cell>
          <cell r="DC3223">
            <v>0.64161654748350605</v>
          </cell>
          <cell r="DD3223">
            <v>0</v>
          </cell>
          <cell r="DE3223">
            <v>0.21950648936988965</v>
          </cell>
          <cell r="DF3223">
            <v>1.1285073293865338</v>
          </cell>
          <cell r="DH3223">
            <v>0.15088911643444</v>
          </cell>
          <cell r="DX3223">
            <v>0.38514233768006784</v>
          </cell>
          <cell r="EA3223">
            <v>0.40953794435208046</v>
          </cell>
          <cell r="EC3223">
            <v>0.45623670715811371</v>
          </cell>
          <cell r="EK3223">
            <v>0.45660914117792256</v>
          </cell>
        </row>
        <row r="3224">
          <cell r="D3224" t="str">
            <v>g3</v>
          </cell>
          <cell r="E3224" t="str">
            <v>Gallahan &amp; Nielsen 1992</v>
          </cell>
          <cell r="F3224">
            <v>27</v>
          </cell>
          <cell r="G3224" t="str">
            <v>KL77-5</v>
          </cell>
          <cell r="H3224" t="str">
            <v>Haw thol</v>
          </cell>
          <cell r="J3224">
            <v>1087</v>
          </cell>
          <cell r="K3224">
            <v>1360</v>
          </cell>
          <cell r="L3224">
            <v>7.3529411764705879</v>
          </cell>
          <cell r="M3224">
            <v>1E-4</v>
          </cell>
          <cell r="O3224">
            <v>0.26111299966006096</v>
          </cell>
          <cell r="P3224">
            <v>0.70100603621730384</v>
          </cell>
          <cell r="Q3224">
            <v>6.5588194125057481E-2</v>
          </cell>
          <cell r="R3224">
            <v>39.493547601655713</v>
          </cell>
          <cell r="T3224">
            <v>45.869688642297966</v>
          </cell>
          <cell r="U3224">
            <v>5.9596796466034592</v>
          </cell>
          <cell r="V3224">
            <v>0</v>
          </cell>
          <cell r="W3224">
            <v>9.3723746135212522</v>
          </cell>
          <cell r="X3224">
            <v>9.3723746135212522</v>
          </cell>
          <cell r="Y3224">
            <v>2.0059350621426946</v>
          </cell>
          <cell r="Z3224">
            <v>8.006745708716291E-2</v>
          </cell>
          <cell r="AB3224">
            <v>12.331125757821734</v>
          </cell>
          <cell r="AC3224">
            <v>0.22418045279950022</v>
          </cell>
          <cell r="AD3224">
            <v>15.969558425147595</v>
          </cell>
          <cell r="AF3224">
            <v>0.89230533759697306</v>
          </cell>
          <cell r="AG3224">
            <v>0</v>
          </cell>
          <cell r="AJ3224">
            <v>100</v>
          </cell>
          <cell r="AK3224">
            <v>1.738887000339939</v>
          </cell>
          <cell r="AL3224">
            <v>0.2663520566298066</v>
          </cell>
          <cell r="AM3224">
            <v>0.26111299966006096</v>
          </cell>
          <cell r="AN3224">
            <v>5.2390569697456368E-3</v>
          </cell>
          <cell r="AO3224">
            <v>0</v>
          </cell>
          <cell r="AP3224">
            <v>0.29714651362754707</v>
          </cell>
          <cell r="AQ3224">
            <v>0.29714651362754707</v>
          </cell>
          <cell r="AR3224">
            <v>5.7189705852946471E-2</v>
          </cell>
          <cell r="AS3224">
            <v>2.3995680777460057E-3</v>
          </cell>
          <cell r="AT3224">
            <v>0.69667459857225711</v>
          </cell>
          <cell r="AU3224">
            <v>7.1987042332380185E-3</v>
          </cell>
          <cell r="AV3224">
            <v>0.64868323701733699</v>
          </cell>
          <cell r="AW3224">
            <v>6.5588194125057481E-2</v>
          </cell>
          <cell r="AX3224">
            <v>0</v>
          </cell>
          <cell r="AY3224">
            <v>39.493547601655713</v>
          </cell>
          <cell r="AZ3224">
            <v>42.415388361334308</v>
          </cell>
          <cell r="BA3224">
            <v>18.091064037009982</v>
          </cell>
          <cell r="BB3224">
            <v>40.840618069469031</v>
          </cell>
          <cell r="BC3224">
            <v>37.911641109419882</v>
          </cell>
          <cell r="BD3224">
            <v>21.247740821111091</v>
          </cell>
          <cell r="BE3224">
            <v>0.70100603621730384</v>
          </cell>
          <cell r="BG3224">
            <v>-10.01</v>
          </cell>
          <cell r="BH3224" t="str">
            <v>QFM+-0.5log</v>
          </cell>
          <cell r="BO3224">
            <v>0</v>
          </cell>
          <cell r="BP3224">
            <v>46.660283080850441</v>
          </cell>
          <cell r="BQ3224">
            <v>5.0968558922802218</v>
          </cell>
          <cell r="BR3224">
            <v>10.613858645375275</v>
          </cell>
          <cell r="BS3224">
            <v>13.834016589027021</v>
          </cell>
          <cell r="BT3224">
            <v>0.20138741060396509</v>
          </cell>
          <cell r="BU3224">
            <v>4.7064116622918775</v>
          </cell>
          <cell r="BV3224">
            <v>7.4731398342948872</v>
          </cell>
          <cell r="BW3224">
            <v>2.3909460569965475</v>
          </cell>
          <cell r="BX3224">
            <v>0.89299931752248274</v>
          </cell>
          <cell r="BY3224">
            <v>0.59260814721705257</v>
          </cell>
          <cell r="CA3224">
            <v>0</v>
          </cell>
          <cell r="CD3224">
            <v>2.606346322849705</v>
          </cell>
          <cell r="CE3224">
            <v>0</v>
          </cell>
          <cell r="CF3224">
            <v>0</v>
          </cell>
          <cell r="CG3224">
            <v>2.9849976715822639</v>
          </cell>
          <cell r="CH3224">
            <v>0</v>
          </cell>
          <cell r="CI3224">
            <v>1.9461493691082388</v>
          </cell>
          <cell r="CJ3224">
            <v>0</v>
          </cell>
          <cell r="CR3224">
            <v>100</v>
          </cell>
          <cell r="CT3224">
            <v>46.660283080850441</v>
          </cell>
          <cell r="CU3224">
            <v>5.0968558922802218</v>
          </cell>
          <cell r="CV3224">
            <v>10.613858645375275</v>
          </cell>
          <cell r="CW3224">
            <v>13.834016589027021</v>
          </cell>
          <cell r="CX3224">
            <v>0.20138741060396509</v>
          </cell>
          <cell r="CY3224">
            <v>4.7064116622918775</v>
          </cell>
          <cell r="CZ3224">
            <v>7.4731398342948872</v>
          </cell>
          <cell r="DA3224">
            <v>2.3909460569965475</v>
          </cell>
          <cell r="DB3224">
            <v>0.89299931752248274</v>
          </cell>
          <cell r="DC3224">
            <v>0.59260814721705257</v>
          </cell>
          <cell r="DD3224">
            <v>0</v>
          </cell>
          <cell r="DE3224">
            <v>0.25384589819046277</v>
          </cell>
          <cell r="DF3224">
            <v>1.0493588624498709</v>
          </cell>
          <cell r="DH3224">
            <v>0.37320178553834332</v>
          </cell>
          <cell r="DQ3224">
            <v>7.6820012120716596E-2</v>
          </cell>
          <cell r="EA3224">
            <v>0.39356322888801221</v>
          </cell>
          <cell r="EF3224">
            <v>0.45028825514571175</v>
          </cell>
          <cell r="ES3224">
            <v>2.9549405338573185</v>
          </cell>
        </row>
        <row r="3225">
          <cell r="D3225" t="str">
            <v>g3</v>
          </cell>
          <cell r="E3225" t="str">
            <v>Gallahan &amp; Nielsen 1992</v>
          </cell>
          <cell r="F3225">
            <v>26</v>
          </cell>
          <cell r="G3225" t="str">
            <v>KL77-5</v>
          </cell>
          <cell r="H3225" t="str">
            <v>Haw thol</v>
          </cell>
          <cell r="J3225">
            <v>1087</v>
          </cell>
          <cell r="K3225">
            <v>1360</v>
          </cell>
          <cell r="L3225">
            <v>7.3529411764705879</v>
          </cell>
          <cell r="M3225">
            <v>1E-4</v>
          </cell>
          <cell r="O3225">
            <v>0.21824989417367413</v>
          </cell>
          <cell r="P3225">
            <v>0.70799220272904484</v>
          </cell>
          <cell r="Q3225">
            <v>6.0005055202952143E-2</v>
          </cell>
          <cell r="R3225">
            <v>38.533429187634795</v>
          </cell>
          <cell r="T3225">
            <v>47.137675477288226</v>
          </cell>
          <cell r="U3225">
            <v>5.2515347681227276</v>
          </cell>
          <cell r="V3225">
            <v>0</v>
          </cell>
          <cell r="W3225">
            <v>9.4781665448964905</v>
          </cell>
          <cell r="X3225">
            <v>9.4781665448964905</v>
          </cell>
          <cell r="Y3225">
            <v>1.7871715640529882</v>
          </cell>
          <cell r="Z3225">
            <v>6.6935495443944518E-2</v>
          </cell>
          <cell r="AB3225">
            <v>12.895913548639687</v>
          </cell>
          <cell r="AC3225">
            <v>0.21240065463883223</v>
          </cell>
          <cell r="AD3225">
            <v>15.882168335403822</v>
          </cell>
          <cell r="AF3225">
            <v>0.81873356372975292</v>
          </cell>
          <cell r="AG3225">
            <v>1.623852829872828E-2</v>
          </cell>
          <cell r="AJ3225">
            <v>100</v>
          </cell>
          <cell r="AK3225">
            <v>1.7817501058263259</v>
          </cell>
          <cell r="AL3225">
            <v>0.23401971529151333</v>
          </cell>
          <cell r="AM3225">
            <v>0.21824989417367413</v>
          </cell>
          <cell r="AN3225">
            <v>1.57698211178392E-2</v>
          </cell>
          <cell r="AO3225">
            <v>0</v>
          </cell>
          <cell r="AP3225">
            <v>0.29962524231340765</v>
          </cell>
          <cell r="AQ3225">
            <v>0.29962524231340765</v>
          </cell>
          <cell r="AR3225">
            <v>5.0804280071832818E-2</v>
          </cell>
          <cell r="AS3225">
            <v>2.0001685067650718E-3</v>
          </cell>
          <cell r="AT3225">
            <v>0.72646120165707384</v>
          </cell>
          <cell r="AU3225">
            <v>6.8005729230012435E-3</v>
          </cell>
          <cell r="AV3225">
            <v>0.6432541917756468</v>
          </cell>
          <cell r="AW3225">
            <v>6.0005055202952143E-2</v>
          </cell>
          <cell r="AX3225">
            <v>7.8308083364645256E-4</v>
          </cell>
          <cell r="AY3225">
            <v>38.533429187634795</v>
          </cell>
          <cell r="AZ3225">
            <v>43.517852863647263</v>
          </cell>
          <cell r="BA3225">
            <v>17.948717948717949</v>
          </cell>
          <cell r="BB3225">
            <v>39.91746632437048</v>
          </cell>
          <cell r="BC3225">
            <v>38.96509550697143</v>
          </cell>
          <cell r="BD3225">
            <v>21.117438168658104</v>
          </cell>
          <cell r="BE3225">
            <v>0.70799220272904484</v>
          </cell>
          <cell r="BG3225">
            <v>-10.01</v>
          </cell>
          <cell r="BH3225" t="str">
            <v>QFM+-0.5log</v>
          </cell>
          <cell r="BO3225">
            <v>0</v>
          </cell>
          <cell r="BP3225">
            <v>47.109068985502823</v>
          </cell>
          <cell r="BQ3225">
            <v>4.4598221924039967</v>
          </cell>
          <cell r="BR3225">
            <v>9.5235126974688722</v>
          </cell>
          <cell r="BS3225">
            <v>13.23098515063981</v>
          </cell>
          <cell r="BT3225">
            <v>0.19140529064904513</v>
          </cell>
          <cell r="BU3225">
            <v>6.1397550491872162</v>
          </cell>
          <cell r="BV3225">
            <v>8.8895265167946018</v>
          </cell>
          <cell r="BW3225">
            <v>2.1113475388108274</v>
          </cell>
          <cell r="BX3225">
            <v>0.81626842171791569</v>
          </cell>
          <cell r="BY3225">
            <v>0.478749312934028</v>
          </cell>
          <cell r="CA3225">
            <v>0</v>
          </cell>
          <cell r="CD3225">
            <v>2.1511908137898859</v>
          </cell>
          <cell r="CE3225">
            <v>0</v>
          </cell>
          <cell r="CF3225">
            <v>0</v>
          </cell>
          <cell r="CG3225">
            <v>2.5725805965024873</v>
          </cell>
          <cell r="CH3225">
            <v>0</v>
          </cell>
          <cell r="CI3225">
            <v>2.3257874335984901</v>
          </cell>
          <cell r="CJ3225">
            <v>0</v>
          </cell>
          <cell r="CR3225">
            <v>100</v>
          </cell>
          <cell r="CT3225">
            <v>47.10906898550283</v>
          </cell>
          <cell r="CU3225">
            <v>4.4598221924039967</v>
          </cell>
          <cell r="CV3225">
            <v>9.5235126974688722</v>
          </cell>
          <cell r="CW3225">
            <v>13.23098515063981</v>
          </cell>
          <cell r="CX3225">
            <v>0.19140529064904513</v>
          </cell>
          <cell r="CY3225">
            <v>6.1397550491872162</v>
          </cell>
          <cell r="CZ3225">
            <v>8.8895265167946018</v>
          </cell>
          <cell r="DA3225">
            <v>2.1113475388108274</v>
          </cell>
          <cell r="DB3225">
            <v>0.81626842171791569</v>
          </cell>
          <cell r="DC3225">
            <v>0.478749312934028</v>
          </cell>
          <cell r="DD3225">
            <v>0</v>
          </cell>
          <cell r="DE3225">
            <v>0.31696027027619944</v>
          </cell>
          <cell r="DF3225">
            <v>1.1496930654885187</v>
          </cell>
          <cell r="DH3225">
            <v>0.38777773373628843</v>
          </cell>
          <cell r="DQ3225">
            <v>6.5359284947156815E-2</v>
          </cell>
          <cell r="EA3225">
            <v>0.4007270888729404</v>
          </cell>
          <cell r="EF3225">
            <v>0.46615992731786182</v>
          </cell>
          <cell r="ES3225">
            <v>2.1984929354934302</v>
          </cell>
        </row>
        <row r="3226">
          <cell r="D3226" t="str">
            <v>g3</v>
          </cell>
          <cell r="E3226" t="str">
            <v>Gallahan &amp; Nielsen 1992</v>
          </cell>
          <cell r="F3226">
            <v>78</v>
          </cell>
          <cell r="G3226" t="str">
            <v>KL77-5</v>
          </cell>
          <cell r="H3226" t="str">
            <v>Haw thol</v>
          </cell>
          <cell r="J3226">
            <v>1085</v>
          </cell>
          <cell r="K3226">
            <v>1358</v>
          </cell>
          <cell r="L3226">
            <v>7.3637702503681881</v>
          </cell>
          <cell r="M3226">
            <v>1E-4</v>
          </cell>
          <cell r="O3226">
            <v>0.15394180839314631</v>
          </cell>
          <cell r="P3226">
            <v>0.71350861287398004</v>
          </cell>
          <cell r="Q3226">
            <v>2.2800718726238497E-2</v>
          </cell>
          <cell r="R3226">
            <v>28.639206383437561</v>
          </cell>
          <cell r="T3226">
            <v>48.72584693485247</v>
          </cell>
          <cell r="U3226">
            <v>3.9405132966442333</v>
          </cell>
          <cell r="V3226">
            <v>0.31730057723402844</v>
          </cell>
          <cell r="W3226">
            <v>11.615024536052967</v>
          </cell>
          <cell r="X3226">
            <v>11.96797289782608</v>
          </cell>
          <cell r="Y3226">
            <v>1.8110147056130068</v>
          </cell>
          <cell r="Z3226">
            <v>9.3487653599510293E-2</v>
          </cell>
          <cell r="AB3226">
            <v>16.72638148737056</v>
          </cell>
          <cell r="AC3226">
            <v>0.23682648670407266</v>
          </cell>
          <cell r="AD3226">
            <v>13.085537525526325</v>
          </cell>
          <cell r="AF3226">
            <v>0.31038157525144827</v>
          </cell>
          <cell r="AG3226">
            <v>8.1000259945823369E-3</v>
          </cell>
          <cell r="AJ3226">
            <v>99.964352215460906</v>
          </cell>
          <cell r="AK3226">
            <v>1.8460581916068537</v>
          </cell>
          <cell r="AL3226">
            <v>0.17600554806219193</v>
          </cell>
          <cell r="AM3226">
            <v>0.15394180839314631</v>
          </cell>
          <cell r="AN3226">
            <v>2.2063739669045623E-2</v>
          </cell>
          <cell r="AO3226">
            <v>1.1183367385076082E-2</v>
          </cell>
          <cell r="AP3226">
            <v>0.36802858616710105</v>
          </cell>
          <cell r="AQ3226">
            <v>0.37921195355217713</v>
          </cell>
          <cell r="AR3226">
            <v>5.160162659096082E-2</v>
          </cell>
          <cell r="AS3226">
            <v>2.800088264625781E-3</v>
          </cell>
          <cell r="AT3226">
            <v>0.94442977039735276</v>
          </cell>
          <cell r="AU3226">
            <v>7.6002395754128345E-3</v>
          </cell>
          <cell r="AV3226">
            <v>0.5312167450604337</v>
          </cell>
          <cell r="AW3226">
            <v>2.2800718726238497E-2</v>
          </cell>
          <cell r="AX3226">
            <v>3.9151977251819379E-4</v>
          </cell>
          <cell r="AY3226">
            <v>28.639206383437561</v>
          </cell>
          <cell r="AZ3226">
            <v>50.91654086693984</v>
          </cell>
          <cell r="BA3226">
            <v>19.841329800409916</v>
          </cell>
          <cell r="BB3226">
            <v>30.088566362709873</v>
          </cell>
          <cell r="BC3226">
            <v>46.236226765721987</v>
          </cell>
          <cell r="BD3226">
            <v>23.67520687156814</v>
          </cell>
          <cell r="BE3226">
            <v>0.71350861287398004</v>
          </cell>
          <cell r="BG3226">
            <v>-10.039999999999999</v>
          </cell>
          <cell r="BH3226" t="str">
            <v>QFM+-0.5log</v>
          </cell>
          <cell r="BO3226">
            <v>0</v>
          </cell>
          <cell r="BP3226">
            <v>47.312798395318367</v>
          </cell>
          <cell r="BQ3226">
            <v>4.9891854880690119</v>
          </cell>
          <cell r="BR3226">
            <v>9.8879605268944548</v>
          </cell>
          <cell r="BS3226">
            <v>13.891856031980561</v>
          </cell>
          <cell r="BT3226">
            <v>0.1268923720979275</v>
          </cell>
          <cell r="BU3226">
            <v>3.9863529606799215</v>
          </cell>
          <cell r="BV3226">
            <v>7.9246379187043985</v>
          </cell>
          <cell r="BW3226">
            <v>2.2728133866811633</v>
          </cell>
          <cell r="BX3226">
            <v>0.98202799335750324</v>
          </cell>
          <cell r="BY3226">
            <v>0.64631624950716704</v>
          </cell>
          <cell r="CA3226">
            <v>0</v>
          </cell>
          <cell r="CD3226">
            <v>0</v>
          </cell>
          <cell r="CE3226">
            <v>2.6629543381797629</v>
          </cell>
          <cell r="CF3226">
            <v>2.6113397755178425</v>
          </cell>
          <cell r="CG3226">
            <v>0</v>
          </cell>
          <cell r="CH3226">
            <v>2.704864563011943</v>
          </cell>
          <cell r="CI3226">
            <v>0</v>
          </cell>
          <cell r="CJ3226">
            <v>0</v>
          </cell>
          <cell r="CR3226">
            <v>100</v>
          </cell>
          <cell r="CT3226">
            <v>47.312798395318367</v>
          </cell>
          <cell r="CU3226">
            <v>4.9891854880690119</v>
          </cell>
          <cell r="CV3226">
            <v>9.8879605268944548</v>
          </cell>
          <cell r="CW3226">
            <v>13.891856031980559</v>
          </cell>
          <cell r="CX3226">
            <v>0.1268923720979275</v>
          </cell>
          <cell r="CY3226">
            <v>3.9863529606799215</v>
          </cell>
          <cell r="CZ3226">
            <v>7.9246379187043985</v>
          </cell>
          <cell r="DA3226">
            <v>2.2728133866811633</v>
          </cell>
          <cell r="DB3226">
            <v>0.98202799335750324</v>
          </cell>
          <cell r="DC3226">
            <v>0.64631624950716704</v>
          </cell>
          <cell r="DD3226">
            <v>0</v>
          </cell>
          <cell r="DE3226">
            <v>0.22297272407523783</v>
          </cell>
          <cell r="DF3226">
            <v>1.0396024763834852</v>
          </cell>
          <cell r="DH3226">
            <v>0.13656271873014514</v>
          </cell>
          <cell r="DX3226">
            <v>0.30148765896140756</v>
          </cell>
          <cell r="EA3226">
            <v>0.36298804883959773</v>
          </cell>
          <cell r="EC3226">
            <v>0.40611062506533191</v>
          </cell>
          <cell r="EK3226">
            <v>0.45495686904742716</v>
          </cell>
        </row>
        <row r="3227">
          <cell r="D3227" t="str">
            <v>g3</v>
          </cell>
          <cell r="E3227" t="str">
            <v>Gallahan &amp; Nielsen 1992</v>
          </cell>
          <cell r="F3227">
            <v>73</v>
          </cell>
          <cell r="G3227" t="str">
            <v>KL77-5</v>
          </cell>
          <cell r="H3227" t="str">
            <v>Haw thol</v>
          </cell>
          <cell r="J3227">
            <v>1090</v>
          </cell>
          <cell r="K3227">
            <v>1363</v>
          </cell>
          <cell r="L3227">
            <v>7.3367571533382243</v>
          </cell>
          <cell r="M3227">
            <v>1E-4</v>
          </cell>
          <cell r="O3227">
            <v>0.15544082520577374</v>
          </cell>
          <cell r="P3227">
            <v>0.72268647477561121</v>
          </cell>
          <cell r="Q3227">
            <v>2.2397075843121568E-2</v>
          </cell>
          <cell r="R3227">
            <v>31.18210862619809</v>
          </cell>
          <cell r="T3227">
            <v>48.787222630169595</v>
          </cell>
          <cell r="U3227">
            <v>3.6609128403505453</v>
          </cell>
          <cell r="V3227">
            <v>1.2621879670635034</v>
          </cell>
          <cell r="W3227">
            <v>9.9291259973023518</v>
          </cell>
          <cell r="X3227">
            <v>11.333117061889119</v>
          </cell>
          <cell r="Y3227">
            <v>1.5190956753661771</v>
          </cell>
          <cell r="Z3227">
            <v>0.10704720000424893</v>
          </cell>
          <cell r="AB3227">
            <v>16.573796454808619</v>
          </cell>
          <cell r="AC3227">
            <v>0.29972089336803387</v>
          </cell>
          <cell r="AD3227">
            <v>14.453188746896531</v>
          </cell>
          <cell r="AF3227">
            <v>0.30551898996608012</v>
          </cell>
          <cell r="AG3227">
            <v>0</v>
          </cell>
          <cell r="AJ3227">
            <v>99.858196902476692</v>
          </cell>
          <cell r="AK3227">
            <v>1.8445591747942263</v>
          </cell>
          <cell r="AL3227">
            <v>0.16317869542845714</v>
          </cell>
          <cell r="AM3227">
            <v>0.15544082520577374</v>
          </cell>
          <cell r="AN3227">
            <v>7.7378702226834073E-3</v>
          </cell>
          <cell r="AO3227">
            <v>4.4394203903332041E-2</v>
          </cell>
          <cell r="AP3227">
            <v>0.31395900958661305</v>
          </cell>
          <cell r="AQ3227">
            <v>0.35835321348994509</v>
          </cell>
          <cell r="AR3227">
            <v>4.3194360554591596E-2</v>
          </cell>
          <cell r="AS3227">
            <v>3.199582263303081E-3</v>
          </cell>
          <cell r="AT3227">
            <v>0.93387807310158677</v>
          </cell>
          <cell r="AU3227">
            <v>9.5987467899092422E-3</v>
          </cell>
          <cell r="AV3227">
            <v>0.585523554184464</v>
          </cell>
          <cell r="AW3227">
            <v>2.2397075843121568E-2</v>
          </cell>
          <cell r="AX3227">
            <v>0</v>
          </cell>
          <cell r="AY3227">
            <v>31.18210862619809</v>
          </cell>
          <cell r="AZ3227">
            <v>49.73375931842385</v>
          </cell>
          <cell r="BA3227">
            <v>16.719914802981798</v>
          </cell>
          <cell r="BB3227">
            <v>33.47211815050229</v>
          </cell>
          <cell r="BC3227">
            <v>46.143653946788376</v>
          </cell>
          <cell r="BD3227">
            <v>20.384227902709341</v>
          </cell>
          <cell r="BE3227">
            <v>0.72268647477561121</v>
          </cell>
          <cell r="BG3227">
            <v>-9.9700000000000006</v>
          </cell>
          <cell r="BH3227" t="str">
            <v>QFM+-0.5log</v>
          </cell>
          <cell r="BO3227">
            <v>0</v>
          </cell>
          <cell r="BP3227">
            <v>47.627717870844414</v>
          </cell>
          <cell r="BQ3227">
            <v>4.232564610252961</v>
          </cell>
          <cell r="BR3227">
            <v>11.536567817357938</v>
          </cell>
          <cell r="BS3227">
            <v>13.160379678088315</v>
          </cell>
          <cell r="BT3227">
            <v>0.14136391498056505</v>
          </cell>
          <cell r="BU3227">
            <v>4.7940182140350194</v>
          </cell>
          <cell r="BV3227">
            <v>8.0368328257107038</v>
          </cell>
          <cell r="BW3227">
            <v>2.4290906518240658</v>
          </cell>
          <cell r="BX3227">
            <v>0.94161240380873301</v>
          </cell>
          <cell r="BY3227">
            <v>0.44787325779806059</v>
          </cell>
          <cell r="CA3227">
            <v>0</v>
          </cell>
          <cell r="CD3227">
            <v>0</v>
          </cell>
          <cell r="CE3227">
            <v>2.2010312408589443</v>
          </cell>
          <cell r="CF3227">
            <v>2.2272853933803556</v>
          </cell>
          <cell r="CG3227">
            <v>0</v>
          </cell>
          <cell r="CH3227">
            <v>2.2236621210598959</v>
          </cell>
          <cell r="CI3227">
            <v>0</v>
          </cell>
          <cell r="CJ3227">
            <v>0</v>
          </cell>
          <cell r="CR3227">
            <v>100</v>
          </cell>
          <cell r="CT3227">
            <v>47.627717870844414</v>
          </cell>
          <cell r="CU3227">
            <v>4.232564610252961</v>
          </cell>
          <cell r="CV3227">
            <v>11.536567817357939</v>
          </cell>
          <cell r="CW3227">
            <v>13.160379678088315</v>
          </cell>
          <cell r="CX3227">
            <v>0.14136391498056505</v>
          </cell>
          <cell r="CY3227">
            <v>4.7940182140350194</v>
          </cell>
          <cell r="CZ3227">
            <v>8.0368328257107038</v>
          </cell>
          <cell r="DA3227">
            <v>2.4290906518240658</v>
          </cell>
          <cell r="DB3227">
            <v>0.9416124038087329</v>
          </cell>
          <cell r="DC3227">
            <v>0.44787325779806059</v>
          </cell>
          <cell r="DD3227">
            <v>0</v>
          </cell>
          <cell r="DE3227">
            <v>0.267010803862054</v>
          </cell>
          <cell r="DF3227">
            <v>0.96070433026107072</v>
          </cell>
          <cell r="DH3227">
            <v>0.12577504661534891</v>
          </cell>
          <cell r="DX3227">
            <v>0.34034916749521854</v>
          </cell>
          <cell r="EA3227">
            <v>0.35890667130900283</v>
          </cell>
          <cell r="EC3227">
            <v>0.44553017960328894</v>
          </cell>
          <cell r="EK3227">
            <v>0.54816668586422057</v>
          </cell>
        </row>
        <row r="3228">
          <cell r="D3228" t="str">
            <v>g3</v>
          </cell>
          <cell r="E3228" t="str">
            <v>Gallahan &amp; Nielsen 1992</v>
          </cell>
          <cell r="F3228">
            <v>77</v>
          </cell>
          <cell r="G3228" t="str">
            <v>KL77-5</v>
          </cell>
          <cell r="H3228" t="str">
            <v>Haw thol</v>
          </cell>
          <cell r="J3228">
            <v>1085</v>
          </cell>
          <cell r="K3228">
            <v>1358</v>
          </cell>
          <cell r="L3228">
            <v>7.3637702503681881</v>
          </cell>
          <cell r="M3228">
            <v>1E-4</v>
          </cell>
          <cell r="O3228">
            <v>9.8534654197018012E-2</v>
          </cell>
          <cell r="P3228">
            <v>0.70828295042321643</v>
          </cell>
          <cell r="Q3228">
            <v>2.0002791350757228E-2</v>
          </cell>
          <cell r="R3228">
            <v>30.299199325747995</v>
          </cell>
          <cell r="T3228">
            <v>50.350586479082082</v>
          </cell>
          <cell r="U3228">
            <v>2.3811953333842615</v>
          </cell>
          <cell r="V3228">
            <v>0.15942227968949405</v>
          </cell>
          <cell r="W3228">
            <v>12.045970759949821</v>
          </cell>
          <cell r="X3228">
            <v>12.223303662830237</v>
          </cell>
          <cell r="Y3228">
            <v>1.3099787269447019</v>
          </cell>
          <cell r="Z3228">
            <v>9.3800097062923762E-2</v>
          </cell>
          <cell r="AB3228">
            <v>16.654336191687392</v>
          </cell>
          <cell r="AC3228">
            <v>0.17508693292050548</v>
          </cell>
          <cell r="AD3228">
            <v>14.21678534675746</v>
          </cell>
          <cell r="AF3228">
            <v>0.27317447028370984</v>
          </cell>
          <cell r="AG3228">
            <v>0</v>
          </cell>
          <cell r="AJ3228">
            <v>99.982089376809071</v>
          </cell>
          <cell r="AK3228">
            <v>1.901465345802982</v>
          </cell>
          <cell r="AL3228">
            <v>0.10601479415901328</v>
          </cell>
          <cell r="AM3228">
            <v>9.8534654197018012E-2</v>
          </cell>
          <cell r="AN3228">
            <v>7.4801399619952719E-3</v>
          </cell>
          <cell r="AO3228">
            <v>5.6007815782113113E-3</v>
          </cell>
          <cell r="AP3228">
            <v>0.38045309149140322</v>
          </cell>
          <cell r="AQ3228">
            <v>0.38605387306961453</v>
          </cell>
          <cell r="AR3228">
            <v>3.7205191912408439E-2</v>
          </cell>
          <cell r="AS3228">
            <v>2.8003907891060117E-3</v>
          </cell>
          <cell r="AT3228">
            <v>0.93733080269648361</v>
          </cell>
          <cell r="AU3228">
            <v>5.6007815782120234E-3</v>
          </cell>
          <cell r="AV3228">
            <v>0.5752802792477778</v>
          </cell>
          <cell r="AW3228">
            <v>2.0002791350757228E-2</v>
          </cell>
          <cell r="AX3228">
            <v>0</v>
          </cell>
          <cell r="AY3228">
            <v>30.299199325747995</v>
          </cell>
          <cell r="AZ3228">
            <v>49.367888748419716</v>
          </cell>
          <cell r="BA3228">
            <v>20.037926675094855</v>
          </cell>
          <cell r="BB3228">
            <v>31.65143021527031</v>
          </cell>
          <cell r="BC3228">
            <v>44.574832437939129</v>
          </cell>
          <cell r="BD3228">
            <v>23.773737346790565</v>
          </cell>
          <cell r="BE3228">
            <v>0.70828295042321643</v>
          </cell>
          <cell r="BG3228">
            <v>-10.039999999999999</v>
          </cell>
          <cell r="BH3228" t="str">
            <v>QFM+-0.5log</v>
          </cell>
          <cell r="BO3228">
            <v>0</v>
          </cell>
          <cell r="BP3228">
            <v>47.737800641449567</v>
          </cell>
          <cell r="BQ3228">
            <v>4.9419189922471807</v>
          </cell>
          <cell r="BR3228">
            <v>10.04826779285734</v>
          </cell>
          <cell r="BS3228">
            <v>13.578286399181284</v>
          </cell>
          <cell r="BT3228">
            <v>0.17365691281814091</v>
          </cell>
          <cell r="BU3228">
            <v>4.1125403655832642</v>
          </cell>
          <cell r="BV3228">
            <v>7.8524454069935832</v>
          </cell>
          <cell r="BW3228">
            <v>2.2961543359240113</v>
          </cell>
          <cell r="BX3228">
            <v>1.0081272561251609</v>
          </cell>
          <cell r="BY3228">
            <v>0.50964493284444345</v>
          </cell>
          <cell r="CA3228">
            <v>0</v>
          </cell>
          <cell r="CD3228">
            <v>0</v>
          </cell>
          <cell r="CE3228">
            <v>2.544448307711916</v>
          </cell>
          <cell r="CF3228">
            <v>2.5438183709733782</v>
          </cell>
          <cell r="CG3228">
            <v>0</v>
          </cell>
          <cell r="CH3228">
            <v>2.6528902852907272</v>
          </cell>
          <cell r="CI3228">
            <v>0</v>
          </cell>
          <cell r="CJ3228">
            <v>0</v>
          </cell>
          <cell r="CR3228">
            <v>100</v>
          </cell>
          <cell r="CT3228">
            <v>47.737800641449567</v>
          </cell>
          <cell r="CU3228">
            <v>4.9419189922471807</v>
          </cell>
          <cell r="CV3228">
            <v>10.04826779285734</v>
          </cell>
          <cell r="CW3228">
            <v>13.578286399181284</v>
          </cell>
          <cell r="CX3228">
            <v>0.17365691281814091</v>
          </cell>
          <cell r="CY3228">
            <v>4.1125403655832642</v>
          </cell>
          <cell r="CZ3228">
            <v>7.8524454069935841</v>
          </cell>
          <cell r="DA3228">
            <v>2.2961543359240113</v>
          </cell>
          <cell r="DB3228">
            <v>1.0081272561251609</v>
          </cell>
          <cell r="DC3228">
            <v>0.50964493284444345</v>
          </cell>
          <cell r="DD3228">
            <v>0</v>
          </cell>
          <cell r="DE3228">
            <v>0.23246739229702695</v>
          </cell>
          <cell r="DF3228">
            <v>1.0211037564353418</v>
          </cell>
          <cell r="DH3228">
            <v>0.11897043069353604</v>
          </cell>
          <cell r="DX3228">
            <v>0.23804199956081601</v>
          </cell>
          <cell r="EA3228">
            <v>0.26507490895738672</v>
          </cell>
          <cell r="EC3228">
            <v>0.27885562252883972</v>
          </cell>
          <cell r="EK3228">
            <v>0.37947635687898063</v>
          </cell>
        </row>
        <row r="3229">
          <cell r="D3229" t="str">
            <v>g3</v>
          </cell>
          <cell r="E3229" t="str">
            <v>Gallahan &amp; Nielsen 1992</v>
          </cell>
          <cell r="F3229">
            <v>22</v>
          </cell>
          <cell r="G3229" t="str">
            <v>KL77-5</v>
          </cell>
          <cell r="H3229" t="str">
            <v>Haw thol</v>
          </cell>
          <cell r="J3229">
            <v>1100</v>
          </cell>
          <cell r="K3229">
            <v>1373</v>
          </cell>
          <cell r="L3229">
            <v>7.2833211944646763</v>
          </cell>
          <cell r="M3229">
            <v>1E-4</v>
          </cell>
          <cell r="O3229">
            <v>0.17815929268106956</v>
          </cell>
          <cell r="P3229">
            <v>0.72442839951865223</v>
          </cell>
          <cell r="Q3229">
            <v>5.5207294161179712E-2</v>
          </cell>
          <cell r="R3229">
            <v>39.826212889210716</v>
          </cell>
          <cell r="T3229">
            <v>48.342994052163988</v>
          </cell>
          <cell r="U3229">
            <v>4.8713598541573893</v>
          </cell>
          <cell r="V3229">
            <v>0</v>
          </cell>
          <cell r="W3229">
            <v>8.720107191939233</v>
          </cell>
          <cell r="X3229">
            <v>8.720107191939233</v>
          </cell>
          <cell r="Y3229">
            <v>1.4397439594024499</v>
          </cell>
          <cell r="Z3229">
            <v>8.0567575906780695E-2</v>
          </cell>
          <cell r="AB3229">
            <v>12.864016350861474</v>
          </cell>
          <cell r="AC3229">
            <v>0.20051620698423969</v>
          </cell>
          <cell r="AD3229">
            <v>16.346706428553766</v>
          </cell>
          <cell r="AF3229">
            <v>0.75553222119881502</v>
          </cell>
          <cell r="AG3229">
            <v>8.1440276483414238E-3</v>
          </cell>
          <cell r="AJ3229">
            <v>100</v>
          </cell>
          <cell r="AK3229">
            <v>1.8218407073189304</v>
          </cell>
          <cell r="AL3229">
            <v>0.21642859522607411</v>
          </cell>
          <cell r="AM3229">
            <v>0.17815929268106956</v>
          </cell>
          <cell r="AN3229">
            <v>3.8269302545004547E-2</v>
          </cell>
          <cell r="AO3229">
            <v>0</v>
          </cell>
          <cell r="AP3229">
            <v>0.2748363122371773</v>
          </cell>
          <cell r="AQ3229">
            <v>0.2748363122371773</v>
          </cell>
          <cell r="AR3229">
            <v>4.0805391336524131E-2</v>
          </cell>
          <cell r="AS3229">
            <v>2.4003171374425963E-3</v>
          </cell>
          <cell r="AT3229">
            <v>0.72249545837022155</v>
          </cell>
          <cell r="AU3229">
            <v>6.4008456998469231E-3</v>
          </cell>
          <cell r="AV3229">
            <v>0.6600872127967139</v>
          </cell>
          <cell r="AW3229">
            <v>5.5207294161179712E-2</v>
          </cell>
          <cell r="AX3229">
            <v>3.9155916502513688E-4</v>
          </cell>
          <cell r="AY3229">
            <v>39.826212889210716</v>
          </cell>
          <cell r="AZ3229">
            <v>43.591600289645193</v>
          </cell>
          <cell r="BA3229">
            <v>16.582186821144102</v>
          </cell>
          <cell r="BB3229">
            <v>41.340411911442544</v>
          </cell>
          <cell r="BC3229">
            <v>39.110338884813373</v>
          </cell>
          <cell r="BD3229">
            <v>19.549249203744075</v>
          </cell>
          <cell r="BE3229">
            <v>0.72442839951865223</v>
          </cell>
          <cell r="BG3229">
            <v>-9.84</v>
          </cell>
          <cell r="BH3229" t="str">
            <v>QFM+-0.5log</v>
          </cell>
          <cell r="BO3229">
            <v>0</v>
          </cell>
          <cell r="BP3229">
            <v>48.177529417953735</v>
          </cell>
          <cell r="BQ3229">
            <v>4.1320469206026482</v>
          </cell>
          <cell r="BR3229">
            <v>11.601539646790828</v>
          </cell>
          <cell r="BS3229">
            <v>13.371772402277454</v>
          </cell>
          <cell r="BT3229">
            <v>0.14481625479919891</v>
          </cell>
          <cell r="BU3229">
            <v>5.0002639858380293</v>
          </cell>
          <cell r="BV3229">
            <v>8.0804639449544187</v>
          </cell>
          <cell r="BW3229">
            <v>2.5411336649472691</v>
          </cell>
          <cell r="BX3229">
            <v>0.8469729928980495</v>
          </cell>
          <cell r="BY3229">
            <v>0.43466311041893757</v>
          </cell>
          <cell r="CA3229">
            <v>0</v>
          </cell>
          <cell r="CD3229">
            <v>1.8513807568484522</v>
          </cell>
          <cell r="CE3229">
            <v>0</v>
          </cell>
          <cell r="CF3229">
            <v>0</v>
          </cell>
          <cell r="CG3229">
            <v>1.7058023828622642</v>
          </cell>
          <cell r="CH3229">
            <v>0</v>
          </cell>
          <cell r="CI3229">
            <v>2.1116145188087305</v>
          </cell>
          <cell r="CJ3229">
            <v>0</v>
          </cell>
          <cell r="CR3229">
            <v>100</v>
          </cell>
          <cell r="CT3229">
            <v>48.177529417953735</v>
          </cell>
          <cell r="CU3229">
            <v>4.1320469206026482</v>
          </cell>
          <cell r="CV3229">
            <v>11.601539646790828</v>
          </cell>
          <cell r="CW3229">
            <v>13.371772402277454</v>
          </cell>
          <cell r="CX3229">
            <v>0.14481625479919891</v>
          </cell>
          <cell r="CY3229">
            <v>5.0002639858380293</v>
          </cell>
          <cell r="CZ3229">
            <v>8.0804639449544187</v>
          </cell>
          <cell r="DA3229">
            <v>2.5411336649472691</v>
          </cell>
          <cell r="DB3229">
            <v>0.8469729928980495</v>
          </cell>
          <cell r="DC3229">
            <v>0.43466311041893763</v>
          </cell>
          <cell r="DD3229">
            <v>0</v>
          </cell>
          <cell r="DE3229">
            <v>0.27216710658556087</v>
          </cell>
          <cell r="DF3229">
            <v>0.96364498215367589</v>
          </cell>
          <cell r="DH3229">
            <v>0.29732092869443488</v>
          </cell>
          <cell r="DQ3229">
            <v>3.8864848463593907E-2</v>
          </cell>
          <cell r="EA3229">
            <v>0.34843359406782026</v>
          </cell>
          <cell r="EF3229">
            <v>0.39995080272967609</v>
          </cell>
          <cell r="ES3229">
            <v>2.6596338565926256</v>
          </cell>
        </row>
        <row r="3230">
          <cell r="D3230" t="str">
            <v>g3</v>
          </cell>
          <cell r="E3230" t="str">
            <v>Gallahan &amp; Nielsen 1992</v>
          </cell>
          <cell r="F3230">
            <v>25</v>
          </cell>
          <cell r="G3230" t="str">
            <v>KL77-5</v>
          </cell>
          <cell r="H3230" t="str">
            <v>Haw thol</v>
          </cell>
          <cell r="J3230">
            <v>1090</v>
          </cell>
          <cell r="K3230">
            <v>1363</v>
          </cell>
          <cell r="L3230">
            <v>7.3367571533382243</v>
          </cell>
          <cell r="M3230">
            <v>1E-4</v>
          </cell>
          <cell r="O3230">
            <v>0.23079272831403783</v>
          </cell>
          <cell r="P3230">
            <v>0.698547215496368</v>
          </cell>
          <cell r="Q3230">
            <v>6.2398033998249398E-2</v>
          </cell>
          <cell r="R3230">
            <v>40.518482957273157</v>
          </cell>
          <cell r="T3230">
            <v>46.343720201391747</v>
          </cell>
          <cell r="U3230">
            <v>5.1620128772463687</v>
          </cell>
          <cell r="V3230">
            <v>0</v>
          </cell>
          <cell r="W3230">
            <v>9.4205446248132247</v>
          </cell>
          <cell r="X3230">
            <v>9.4205446248132247</v>
          </cell>
          <cell r="Y3230">
            <v>1.9213035417307001</v>
          </cell>
          <cell r="Z3230">
            <v>0</v>
          </cell>
          <cell r="AB3230">
            <v>12.250286004153832</v>
          </cell>
          <cell r="AC3230">
            <v>0.23657749118488813</v>
          </cell>
          <cell r="AD3230">
            <v>16.615334315978444</v>
          </cell>
          <cell r="AF3230">
            <v>0.84857224976814738</v>
          </cell>
          <cell r="AG3230">
            <v>3.2366039035577408E-2</v>
          </cell>
          <cell r="AJ3230">
            <v>100</v>
          </cell>
          <cell r="AK3230">
            <v>1.7575446242840249</v>
          </cell>
          <cell r="AL3230">
            <v>0.23079272831403783</v>
          </cell>
          <cell r="AM3230">
            <v>0.23079272831403783</v>
          </cell>
          <cell r="AN3230">
            <v>0</v>
          </cell>
          <cell r="AO3230">
            <v>0</v>
          </cell>
          <cell r="AP3230">
            <v>0.29879058587623275</v>
          </cell>
          <cell r="AQ3230">
            <v>0.29879058587623275</v>
          </cell>
          <cell r="AR3230">
            <v>5.4798273447180586E-2</v>
          </cell>
          <cell r="AS3230">
            <v>0</v>
          </cell>
          <cell r="AT3230">
            <v>0.69237818494211356</v>
          </cell>
          <cell r="AU3230">
            <v>7.5997605510688387E-3</v>
          </cell>
          <cell r="AV3230">
            <v>0.67517872685285241</v>
          </cell>
          <cell r="AW3230">
            <v>6.2398033998249398E-2</v>
          </cell>
          <cell r="AX3230">
            <v>1.5659803839726157E-3</v>
          </cell>
          <cell r="AY3230">
            <v>40.518482957273157</v>
          </cell>
          <cell r="AZ3230">
            <v>41.550648103696588</v>
          </cell>
          <cell r="BA3230">
            <v>17.930868939030248</v>
          </cell>
          <cell r="BB3230">
            <v>41.859144520969963</v>
          </cell>
          <cell r="BC3230">
            <v>37.102053872459948</v>
          </cell>
          <cell r="BD3230">
            <v>21.038801606570072</v>
          </cell>
          <cell r="BE3230">
            <v>0.698547215496368</v>
          </cell>
          <cell r="BG3230">
            <v>-9.9700000000000006</v>
          </cell>
          <cell r="BH3230" t="str">
            <v>QFM+-0.5log</v>
          </cell>
          <cell r="BO3230">
            <v>0</v>
          </cell>
          <cell r="BP3230">
            <v>48.500422120956827</v>
          </cell>
          <cell r="BQ3230">
            <v>3.3323755348951938</v>
          </cell>
          <cell r="BR3230">
            <v>11.430515064417287</v>
          </cell>
          <cell r="BS3230">
            <v>12.674294713271234</v>
          </cell>
          <cell r="BT3230">
            <v>0.21826345267744368</v>
          </cell>
          <cell r="BU3230">
            <v>5.6444516456714275</v>
          </cell>
          <cell r="BV3230">
            <v>8.5217168067289073</v>
          </cell>
          <cell r="BW3230">
            <v>2.4579378779672716</v>
          </cell>
          <cell r="BX3230">
            <v>0.89042367887777396</v>
          </cell>
          <cell r="BY3230">
            <v>0</v>
          </cell>
          <cell r="CA3230">
            <v>2.5984721107058382E-2</v>
          </cell>
          <cell r="CD3230">
            <v>1.6569473120927249</v>
          </cell>
          <cell r="CE3230">
            <v>0</v>
          </cell>
          <cell r="CF3230">
            <v>0</v>
          </cell>
          <cell r="CG3230">
            <v>2.06524689970245</v>
          </cell>
          <cell r="CH3230">
            <v>0</v>
          </cell>
          <cell r="CI3230">
            <v>2.5814201716343987</v>
          </cell>
          <cell r="CJ3230">
            <v>0</v>
          </cell>
          <cell r="CR3230">
            <v>100</v>
          </cell>
          <cell r="CT3230">
            <v>48.500422120956827</v>
          </cell>
          <cell r="CU3230">
            <v>3.3323755348951938</v>
          </cell>
          <cell r="CV3230">
            <v>11.430515064417285</v>
          </cell>
          <cell r="CW3230">
            <v>12.674294713271234</v>
          </cell>
          <cell r="CX3230">
            <v>0.21826345267744368</v>
          </cell>
          <cell r="CY3230">
            <v>5.6444516456714275</v>
          </cell>
          <cell r="CZ3230">
            <v>8.5217168067289073</v>
          </cell>
          <cell r="DA3230">
            <v>2.4579378779672716</v>
          </cell>
          <cell r="DB3230">
            <v>0.89042367887777407</v>
          </cell>
          <cell r="DC3230">
            <v>0</v>
          </cell>
          <cell r="DD3230">
            <v>2.5984721107058385E-2</v>
          </cell>
          <cell r="DE3230">
            <v>0.30812434077487927</v>
          </cell>
          <cell r="DF3230">
            <v>0.9546902302381346</v>
          </cell>
          <cell r="DH3230">
            <v>0.34523746811287248</v>
          </cell>
          <cell r="DJ3230">
            <v>3.6349032267840448E-2</v>
          </cell>
          <cell r="DQ3230">
            <v>0.10700055465062613</v>
          </cell>
          <cell r="EA3230">
            <v>0.57655673005987507</v>
          </cell>
          <cell r="EF3230">
            <v>0.54893832936077913</v>
          </cell>
          <cell r="ES3230">
            <v>2.2694078456538014</v>
          </cell>
        </row>
        <row r="3231">
          <cell r="D3231" t="str">
            <v>g3</v>
          </cell>
          <cell r="E3231" t="str">
            <v>Gallahan &amp; Nielsen 1992</v>
          </cell>
          <cell r="F3231">
            <v>76</v>
          </cell>
          <cell r="G3231" t="str">
            <v>KL77-5</v>
          </cell>
          <cell r="H3231" t="str">
            <v>Haw thol</v>
          </cell>
          <cell r="J3231">
            <v>1106</v>
          </cell>
          <cell r="K3231">
            <v>1379</v>
          </cell>
          <cell r="L3231">
            <v>7.2516316171138504</v>
          </cell>
          <cell r="M3231">
            <v>1E-4</v>
          </cell>
          <cell r="O3231">
            <v>9.4343617227876431E-2</v>
          </cell>
          <cell r="P3231">
            <v>0.75130009177118384</v>
          </cell>
          <cell r="Q3231">
            <v>2.2000650934606795E-2</v>
          </cell>
          <cell r="R3231">
            <v>30.579740921639416</v>
          </cell>
          <cell r="T3231">
            <v>50.924783994158105</v>
          </cell>
          <cell r="U3231">
            <v>2.6294678806477139</v>
          </cell>
          <cell r="V3231">
            <v>0</v>
          </cell>
          <cell r="W3231">
            <v>10.391363970256311</v>
          </cell>
          <cell r="X3231">
            <v>10.391363970256311</v>
          </cell>
          <cell r="Y3231">
            <v>1.3360720277913798</v>
          </cell>
          <cell r="Z3231">
            <v>9.4650739465150527E-2</v>
          </cell>
          <cell r="AB3231">
            <v>17.615871133905006</v>
          </cell>
          <cell r="AC3231">
            <v>0.20191398748759457</v>
          </cell>
          <cell r="AD3231">
            <v>14.365665035909039</v>
          </cell>
          <cell r="AF3231">
            <v>0.30321698023201149</v>
          </cell>
          <cell r="AG3231">
            <v>0</v>
          </cell>
          <cell r="AJ3231">
            <v>100</v>
          </cell>
          <cell r="AK3231">
            <v>1.9056563827721236</v>
          </cell>
          <cell r="AL3231">
            <v>0.11600343220065402</v>
          </cell>
          <cell r="AM3231">
            <v>9.4343617227876431E-2</v>
          </cell>
          <cell r="AN3231">
            <v>2.1659814972777594E-2</v>
          </cell>
          <cell r="AO3231">
            <v>0</v>
          </cell>
          <cell r="AP3231">
            <v>0.32520962199700598</v>
          </cell>
          <cell r="AQ3231">
            <v>0.32520962199700598</v>
          </cell>
          <cell r="AR3231">
            <v>3.7601112506418892E-2</v>
          </cell>
          <cell r="AS3231">
            <v>2.8000828462226837E-3</v>
          </cell>
          <cell r="AT3231">
            <v>0.98242906718898715</v>
          </cell>
          <cell r="AU3231">
            <v>6.4001893627947054E-3</v>
          </cell>
          <cell r="AV3231">
            <v>0.57601704265152343</v>
          </cell>
          <cell r="AW3231">
            <v>2.2000650934606795E-2</v>
          </cell>
          <cell r="AX3231">
            <v>0</v>
          </cell>
          <cell r="AY3231">
            <v>30.579740921639416</v>
          </cell>
          <cell r="AZ3231">
            <v>52.155447016351665</v>
          </cell>
          <cell r="BA3231">
            <v>17.264812062008922</v>
          </cell>
          <cell r="BB3231">
            <v>32.098612212342573</v>
          </cell>
          <cell r="BC3231">
            <v>47.318950543651759</v>
          </cell>
          <cell r="BD3231">
            <v>20.582437244005661</v>
          </cell>
          <cell r="BE3231">
            <v>0.75130009177118384</v>
          </cell>
          <cell r="BG3231">
            <v>-9.77</v>
          </cell>
          <cell r="BH3231" t="str">
            <v>QFM+-0.5log</v>
          </cell>
          <cell r="BO3231">
            <v>0</v>
          </cell>
          <cell r="BP3231">
            <v>48.52387326340012</v>
          </cell>
          <cell r="BQ3231">
            <v>4.1566567081266355</v>
          </cell>
          <cell r="BR3231">
            <v>10.826059001847097</v>
          </cell>
          <cell r="BS3231">
            <v>12.713518403715783</v>
          </cell>
          <cell r="BT3231">
            <v>0.15279258106743882</v>
          </cell>
          <cell r="BU3231">
            <v>4.6560864191206823</v>
          </cell>
          <cell r="BV3231">
            <v>8.6037289998466573</v>
          </cell>
          <cell r="BW3231">
            <v>2.2848796616188585</v>
          </cell>
          <cell r="BX3231">
            <v>0.87834775707426305</v>
          </cell>
          <cell r="BY3231">
            <v>0.58795371176408384</v>
          </cell>
          <cell r="CA3231">
            <v>0</v>
          </cell>
          <cell r="CD3231">
            <v>0</v>
          </cell>
          <cell r="CE3231">
            <v>2.1410776569991485</v>
          </cell>
          <cell r="CF3231">
            <v>2.1410917397227829</v>
          </cell>
          <cell r="CG3231">
            <v>0</v>
          </cell>
          <cell r="CH3231">
            <v>2.3339340956964407</v>
          </cell>
          <cell r="CI3231">
            <v>0</v>
          </cell>
          <cell r="CJ3231">
            <v>0</v>
          </cell>
          <cell r="CR3231">
            <v>100</v>
          </cell>
          <cell r="CT3231">
            <v>48.52387326340012</v>
          </cell>
          <cell r="CU3231">
            <v>4.1566567081266355</v>
          </cell>
          <cell r="CV3231">
            <v>10.826059001847097</v>
          </cell>
          <cell r="CW3231">
            <v>12.713518403715785</v>
          </cell>
          <cell r="CX3231">
            <v>0.15279258106743882</v>
          </cell>
          <cell r="CY3231">
            <v>4.6560864191206823</v>
          </cell>
          <cell r="CZ3231">
            <v>8.6037289998466573</v>
          </cell>
          <cell r="DA3231">
            <v>2.2848796616188585</v>
          </cell>
          <cell r="DB3231">
            <v>0.87834775707426305</v>
          </cell>
          <cell r="DC3231">
            <v>0.58795371176408384</v>
          </cell>
          <cell r="DD3231">
            <v>0</v>
          </cell>
          <cell r="DE3231">
            <v>0.26805943293535106</v>
          </cell>
          <cell r="DF3231">
            <v>0.96512381347275</v>
          </cell>
          <cell r="DH3231">
            <v>0.13270588614595985</v>
          </cell>
          <cell r="DX3231">
            <v>0.26082054914222513</v>
          </cell>
          <cell r="EA3231">
            <v>0.32142948566795027</v>
          </cell>
          <cell r="EC3231">
            <v>0.35539390955115929</v>
          </cell>
          <cell r="EK3231">
            <v>0.35032104690225851</v>
          </cell>
        </row>
        <row r="3232">
          <cell r="D3232" t="str">
            <v>g3</v>
          </cell>
          <cell r="E3232" t="str">
            <v>Gallahan &amp; Nielsen 1992</v>
          </cell>
          <cell r="F3232">
            <v>23</v>
          </cell>
          <cell r="G3232" t="str">
            <v>KL77-5</v>
          </cell>
          <cell r="H3232" t="str">
            <v>Haw thol</v>
          </cell>
          <cell r="J3232">
            <v>1100</v>
          </cell>
          <cell r="K3232">
            <v>1373</v>
          </cell>
          <cell r="L3232">
            <v>7.2833211944646763</v>
          </cell>
          <cell r="M3232">
            <v>1E-4</v>
          </cell>
          <cell r="O3232">
            <v>0.21715677267588918</v>
          </cell>
          <cell r="P3232">
            <v>0.73738170347003151</v>
          </cell>
          <cell r="Q3232">
            <v>5.720138692110114E-2</v>
          </cell>
          <cell r="R3232">
            <v>39.819648789748463</v>
          </cell>
          <cell r="T3232">
            <v>47.444771897572906</v>
          </cell>
          <cell r="U3232">
            <v>5.0203379140858884</v>
          </cell>
          <cell r="V3232">
            <v>0</v>
          </cell>
          <cell r="W3232">
            <v>8.4770457406398361</v>
          </cell>
          <cell r="X3232">
            <v>8.4770457406398361</v>
          </cell>
          <cell r="Y3232">
            <v>1.5145167537151383</v>
          </cell>
          <cell r="Z3232">
            <v>4.0395734779416201E-2</v>
          </cell>
          <cell r="AB3232">
            <v>13.356899395659932</v>
          </cell>
          <cell r="AC3232">
            <v>0.15080507434557477</v>
          </cell>
          <cell r="AD3232">
            <v>16.6703027197692</v>
          </cell>
          <cell r="AF3232">
            <v>0.78508223903210494</v>
          </cell>
          <cell r="AG3232">
            <v>1.6333319066185036E-2</v>
          </cell>
          <cell r="AJ3232">
            <v>100</v>
          </cell>
          <cell r="AK3232">
            <v>1.7828432273241108</v>
          </cell>
          <cell r="AL3232">
            <v>0.22240539250442123</v>
          </cell>
          <cell r="AM3232">
            <v>0.21715677267588918</v>
          </cell>
          <cell r="AN3232">
            <v>5.2486198285320584E-3</v>
          </cell>
          <cell r="AO3232">
            <v>0</v>
          </cell>
          <cell r="AP3232">
            <v>0.26640645936680674</v>
          </cell>
          <cell r="AQ3232">
            <v>0.26640645936680674</v>
          </cell>
          <cell r="AR3232">
            <v>4.2801037766138625E-2</v>
          </cell>
          <cell r="AS3232">
            <v>1.2000290962468772E-3</v>
          </cell>
          <cell r="AT3232">
            <v>0.74801813666055339</v>
          </cell>
          <cell r="AU3232">
            <v>4.8001163849875073E-3</v>
          </cell>
          <cell r="AV3232">
            <v>0.67121627450075338</v>
          </cell>
          <cell r="AW3232">
            <v>5.720138692110114E-2</v>
          </cell>
          <cell r="AX3232">
            <v>7.8303384765719794E-4</v>
          </cell>
          <cell r="AY3232">
            <v>39.819648789748463</v>
          </cell>
          <cell r="AZ3232">
            <v>44.375889890840057</v>
          </cell>
          <cell r="BA3232">
            <v>15.804461319411486</v>
          </cell>
          <cell r="BB3232">
            <v>41.424746903768181</v>
          </cell>
          <cell r="BC3232">
            <v>39.901800362112489</v>
          </cell>
          <cell r="BD3232">
            <v>18.673452734119326</v>
          </cell>
          <cell r="BE3232">
            <v>0.73738170347003151</v>
          </cell>
          <cell r="BG3232">
            <v>-9.84</v>
          </cell>
          <cell r="BH3232" t="str">
            <v>QFM+-0.5log</v>
          </cell>
          <cell r="BO3232">
            <v>0</v>
          </cell>
          <cell r="BP3232">
            <v>48.537820513716987</v>
          </cell>
          <cell r="BQ3232">
            <v>4.20554008171354</v>
          </cell>
          <cell r="BR3232">
            <v>11.686277942120531</v>
          </cell>
          <cell r="BS3232">
            <v>13.169083807887802</v>
          </cell>
          <cell r="BT3232">
            <v>0.19334265786716145</v>
          </cell>
          <cell r="BU3232">
            <v>5.0274541923890714</v>
          </cell>
          <cell r="BV3232">
            <v>7.9191588260280268</v>
          </cell>
          <cell r="BW3232">
            <v>2.5708756387009313</v>
          </cell>
          <cell r="BX3232">
            <v>0.8637938910032914</v>
          </cell>
          <cell r="BY3232">
            <v>0.38687609647932852</v>
          </cell>
          <cell r="CA3232">
            <v>0</v>
          </cell>
          <cell r="CD3232">
            <v>1.8010908335386369</v>
          </cell>
          <cell r="CE3232">
            <v>0</v>
          </cell>
          <cell r="CF3232">
            <v>0</v>
          </cell>
          <cell r="CG3232">
            <v>1.5830229911187426</v>
          </cell>
          <cell r="CH3232">
            <v>0</v>
          </cell>
          <cell r="CI3232">
            <v>2.0556625274359535</v>
          </cell>
          <cell r="CJ3232">
            <v>0</v>
          </cell>
          <cell r="CR3232">
            <v>100</v>
          </cell>
          <cell r="CT3232">
            <v>48.537820513716987</v>
          </cell>
          <cell r="CU3232">
            <v>4.20554008171354</v>
          </cell>
          <cell r="CV3232">
            <v>11.686277942120533</v>
          </cell>
          <cell r="CW3232">
            <v>13.1690838078878</v>
          </cell>
          <cell r="CX3232">
            <v>0.19334265786716145</v>
          </cell>
          <cell r="CY3232">
            <v>5.0274541923890714</v>
          </cell>
          <cell r="CZ3232">
            <v>7.9191588260280268</v>
          </cell>
          <cell r="DA3232">
            <v>2.5708756387009313</v>
          </cell>
          <cell r="DB3232">
            <v>0.8637938910032914</v>
          </cell>
          <cell r="DC3232">
            <v>0.38687609647932852</v>
          </cell>
          <cell r="DD3232">
            <v>0</v>
          </cell>
          <cell r="DE3232">
            <v>0.27628630194999598</v>
          </cell>
          <cell r="DF3232">
            <v>0.95141577508568864</v>
          </cell>
          <cell r="DH3232">
            <v>0.30537542431605469</v>
          </cell>
          <cell r="DQ3232">
            <v>6.2495236717433247E-2</v>
          </cell>
          <cell r="EA3232">
            <v>0.36012419910121296</v>
          </cell>
          <cell r="EF3232">
            <v>0.4536507367676571</v>
          </cell>
          <cell r="ES3232">
            <v>2.7693310507546087</v>
          </cell>
        </row>
        <row r="3233">
          <cell r="D3233" t="str">
            <v>g3</v>
          </cell>
          <cell r="E3233" t="str">
            <v>Gallahan &amp; Nielsen 1992</v>
          </cell>
          <cell r="F3233">
            <v>75</v>
          </cell>
          <cell r="G3233" t="str">
            <v>KL77-5</v>
          </cell>
          <cell r="H3233" t="str">
            <v>Haw thol</v>
          </cell>
          <cell r="J3233">
            <v>1106</v>
          </cell>
          <cell r="K3233">
            <v>1379</v>
          </cell>
          <cell r="L3233">
            <v>7.2516316171138504</v>
          </cell>
          <cell r="M3233">
            <v>1E-4</v>
          </cell>
          <cell r="O3233">
            <v>0.11956330150265182</v>
          </cell>
          <cell r="P3233">
            <v>0.74166161309884782</v>
          </cell>
          <cell r="Q3233">
            <v>2.1200413746087953E-2</v>
          </cell>
          <cell r="R3233">
            <v>30.097498940228913</v>
          </cell>
          <cell r="T3233">
            <v>50.133763112183644</v>
          </cell>
          <cell r="U3233">
            <v>3.0303813883244488</v>
          </cell>
          <cell r="V3233">
            <v>0.51586590770667595</v>
          </cell>
          <cell r="W3233">
            <v>10.290539797782554</v>
          </cell>
          <cell r="X3233">
            <v>10.864361719591981</v>
          </cell>
          <cell r="Y3233">
            <v>1.3471260488655445</v>
          </cell>
          <cell r="Z3233">
            <v>0.12140905852953433</v>
          </cell>
          <cell r="AB3233">
            <v>17.503094015146949</v>
          </cell>
          <cell r="AC3233">
            <v>0.21403162801012704</v>
          </cell>
          <cell r="AD3233">
            <v>14.132994786237957</v>
          </cell>
          <cell r="AF3233">
            <v>0.29150721548788361</v>
          </cell>
          <cell r="AG3233">
            <v>0</v>
          </cell>
          <cell r="AJ3233">
            <v>99.942043985897257</v>
          </cell>
          <cell r="AK3233">
            <v>1.8804366984973482</v>
          </cell>
          <cell r="AL3233">
            <v>0.13400261518753709</v>
          </cell>
          <cell r="AM3233">
            <v>0.11956330150265182</v>
          </cell>
          <cell r="AN3233">
            <v>1.4439313684885269E-2</v>
          </cell>
          <cell r="AO3233">
            <v>1.8000351293848027E-2</v>
          </cell>
          <cell r="AP3233">
            <v>0.32280629986967907</v>
          </cell>
          <cell r="AQ3233">
            <v>0.3408066511635271</v>
          </cell>
          <cell r="AR3233">
            <v>3.8000741620346327E-2</v>
          </cell>
          <cell r="AS3233">
            <v>3.6000702587696528E-3</v>
          </cell>
          <cell r="AT3233">
            <v>0.97841909477228561</v>
          </cell>
          <cell r="AU3233">
            <v>6.8001327110093438E-3</v>
          </cell>
          <cell r="AV3233">
            <v>0.56801108527254518</v>
          </cell>
          <cell r="AW3233">
            <v>2.1200413746087953E-2</v>
          </cell>
          <cell r="AX3233">
            <v>0</v>
          </cell>
          <cell r="AY3233">
            <v>30.097498940228913</v>
          </cell>
          <cell r="AZ3233">
            <v>51.844001695633743</v>
          </cell>
          <cell r="BA3233">
            <v>17.104705383637146</v>
          </cell>
          <cell r="BB3233">
            <v>31.904968870483941</v>
          </cell>
          <cell r="BC3233">
            <v>47.501728300086107</v>
          </cell>
          <cell r="BD3233">
            <v>20.593302829429945</v>
          </cell>
          <cell r="BE3233">
            <v>0.74166161309884782</v>
          </cell>
          <cell r="BG3233">
            <v>-9.77</v>
          </cell>
          <cell r="BH3233" t="str">
            <v>QFM+-0.5log</v>
          </cell>
          <cell r="BO3233">
            <v>0</v>
          </cell>
          <cell r="BP3233">
            <v>48.567345399237219</v>
          </cell>
          <cell r="BQ3233">
            <v>4.1860210148985111</v>
          </cell>
          <cell r="BR3233">
            <v>10.875787736391544</v>
          </cell>
          <cell r="BS3233">
            <v>12.567438668037703</v>
          </cell>
          <cell r="BT3233">
            <v>0.152898096527293</v>
          </cell>
          <cell r="BU3233">
            <v>4.6258778451676106</v>
          </cell>
          <cell r="BV3233">
            <v>8.6654567630603871</v>
          </cell>
          <cell r="BW3233">
            <v>2.3018718737891684</v>
          </cell>
          <cell r="BX3233">
            <v>0.87131124513623159</v>
          </cell>
          <cell r="BY3233">
            <v>0.6354285199359474</v>
          </cell>
          <cell r="CA3233">
            <v>0</v>
          </cell>
          <cell r="CD3233">
            <v>0</v>
          </cell>
          <cell r="CE3233">
            <v>2.1396648029132228</v>
          </cell>
          <cell r="CF3233">
            <v>2.121535281914698</v>
          </cell>
          <cell r="CG3233">
            <v>0</v>
          </cell>
          <cell r="CH3233">
            <v>2.2893627529904603</v>
          </cell>
          <cell r="CI3233">
            <v>0</v>
          </cell>
          <cell r="CJ3233">
            <v>0</v>
          </cell>
          <cell r="CR3233">
            <v>100</v>
          </cell>
          <cell r="CT3233">
            <v>48.567345399237219</v>
          </cell>
          <cell r="CU3233">
            <v>4.1860210148985111</v>
          </cell>
          <cell r="CV3233">
            <v>10.875787736391544</v>
          </cell>
          <cell r="CW3233">
            <v>12.567438668037703</v>
          </cell>
          <cell r="CX3233">
            <v>0.152898096527293</v>
          </cell>
          <cell r="CY3233">
            <v>4.6258778451676106</v>
          </cell>
          <cell r="CZ3233">
            <v>8.6654567630603871</v>
          </cell>
          <cell r="DA3233">
            <v>2.3018718737891684</v>
          </cell>
          <cell r="DB3233">
            <v>0.87131124513623159</v>
          </cell>
          <cell r="DC3233">
            <v>0.6354285199359474</v>
          </cell>
          <cell r="DD3233">
            <v>0</v>
          </cell>
          <cell r="DE3233">
            <v>0.2690509327630134</v>
          </cell>
          <cell r="DF3233">
            <v>0.96116145718056567</v>
          </cell>
          <cell r="DH3233">
            <v>0.12663920125494491</v>
          </cell>
          <cell r="DX3233">
            <v>0.30522566079111252</v>
          </cell>
          <cell r="EA3233">
            <v>0.32181540514750739</v>
          </cell>
          <cell r="EC3233">
            <v>0.39573650447213099</v>
          </cell>
          <cell r="EK3233">
            <v>0.37944247435987627</v>
          </cell>
        </row>
        <row r="3234">
          <cell r="D3234" t="str">
            <v>g3</v>
          </cell>
          <cell r="E3234" t="str">
            <v>Gallahan &amp; Nielsen 1992</v>
          </cell>
          <cell r="F3234">
            <v>72</v>
          </cell>
          <cell r="G3234" t="str">
            <v>KL77-5</v>
          </cell>
          <cell r="H3234" t="str">
            <v>Haw thol</v>
          </cell>
          <cell r="J3234">
            <v>1100</v>
          </cell>
          <cell r="K3234">
            <v>1373</v>
          </cell>
          <cell r="L3234">
            <v>7.2833211944646763</v>
          </cell>
          <cell r="M3234">
            <v>1E-4</v>
          </cell>
          <cell r="O3234">
            <v>0.1383777943033786</v>
          </cell>
          <cell r="P3234">
            <v>0.72413793103448276</v>
          </cell>
          <cell r="Q3234">
            <v>1.7200205166513691E-2</v>
          </cell>
          <cell r="R3234">
            <v>30.691823899371073</v>
          </cell>
          <cell r="T3234">
            <v>49.916446371475338</v>
          </cell>
          <cell r="U3234">
            <v>3.2751576608710891</v>
          </cell>
          <cell r="V3234">
            <v>1.2100830349499698</v>
          </cell>
          <cell r="W3234">
            <v>10.349949602838379</v>
          </cell>
          <cell r="X3234">
            <v>11.69598189977939</v>
          </cell>
          <cell r="Y3234">
            <v>1.6971054081555816</v>
          </cell>
          <cell r="Z3234">
            <v>4.0701185959520547E-2</v>
          </cell>
          <cell r="AB3234">
            <v>17.228987115833693</v>
          </cell>
          <cell r="AC3234">
            <v>0.25324230425543898</v>
          </cell>
          <cell r="AD3234">
            <v>14.654268967262693</v>
          </cell>
          <cell r="AF3234">
            <v>0.23785874457340939</v>
          </cell>
          <cell r="AG3234">
            <v>8.2284114929346893E-3</v>
          </cell>
          <cell r="AJ3234">
            <v>99.864050738008956</v>
          </cell>
          <cell r="AK3234">
            <v>1.8616222056966214</v>
          </cell>
          <cell r="AL3234">
            <v>0.14400171767313791</v>
          </cell>
          <cell r="AM3234">
            <v>0.1383777943033786</v>
          </cell>
          <cell r="AN3234">
            <v>5.6239233697593094E-3</v>
          </cell>
          <cell r="AO3234">
            <v>4.1983515647391556E-2</v>
          </cell>
          <cell r="AP3234">
            <v>0.32282083579122445</v>
          </cell>
          <cell r="AQ3234">
            <v>0.364804351438616</v>
          </cell>
          <cell r="AR3234">
            <v>4.7600567786398353E-2</v>
          </cell>
          <cell r="AS3234">
            <v>1.2000143139428159E-3</v>
          </cell>
          <cell r="AT3234">
            <v>0.95761142252636711</v>
          </cell>
          <cell r="AU3234">
            <v>8.0000954262854397E-3</v>
          </cell>
          <cell r="AV3234">
            <v>0.58560698520409427</v>
          </cell>
          <cell r="AW3234">
            <v>1.7200205166513691E-2</v>
          </cell>
          <cell r="AX3234">
            <v>3.9151210101035958E-4</v>
          </cell>
          <cell r="AY3234">
            <v>30.691823899371073</v>
          </cell>
          <cell r="AZ3234">
            <v>50.188679245283026</v>
          </cell>
          <cell r="BA3234">
            <v>16.919129200104997</v>
          </cell>
          <cell r="BB3234">
            <v>32.900206362606546</v>
          </cell>
          <cell r="BC3234">
            <v>46.501254472559992</v>
          </cell>
          <cell r="BD3234">
            <v>20.598539164833479</v>
          </cell>
          <cell r="BE3234">
            <v>0.72413793103448276</v>
          </cell>
          <cell r="BG3234">
            <v>-8.34</v>
          </cell>
          <cell r="BH3234" t="str">
            <v>QFM+-0.5log</v>
          </cell>
          <cell r="BO3234">
            <v>0</v>
          </cell>
          <cell r="BP3234">
            <v>49.693010997908026</v>
          </cell>
          <cell r="BQ3234">
            <v>5.359299427311722</v>
          </cell>
          <cell r="BR3234">
            <v>11.347010908034186</v>
          </cell>
          <cell r="BS3234">
            <v>13.738183409570285</v>
          </cell>
          <cell r="BT3234">
            <v>0.21683422711056177</v>
          </cell>
          <cell r="BU3234">
            <v>4.4435427967895444</v>
          </cell>
          <cell r="BV3234">
            <v>8.6754203934030603</v>
          </cell>
          <cell r="BW3234">
            <v>2.4418428899429148</v>
          </cell>
          <cell r="BX3234">
            <v>0.91590606362672444</v>
          </cell>
          <cell r="BY3234">
            <v>0.69903278013656522</v>
          </cell>
          <cell r="CA3234">
            <v>0</v>
          </cell>
          <cell r="CD3234">
            <v>0</v>
          </cell>
          <cell r="CE3234">
            <v>0.82329489708413917</v>
          </cell>
          <cell r="CF3234">
            <v>0.8864100065134326</v>
          </cell>
          <cell r="CG3234">
            <v>0</v>
          </cell>
          <cell r="CH3234">
            <v>0.76021120256886932</v>
          </cell>
          <cell r="CI3234">
            <v>0</v>
          </cell>
          <cell r="CJ3234">
            <v>0</v>
          </cell>
          <cell r="CR3234">
            <v>100</v>
          </cell>
          <cell r="CT3234">
            <v>49.693010997908026</v>
          </cell>
          <cell r="CU3234">
            <v>5.359299427311722</v>
          </cell>
          <cell r="CV3234">
            <v>11.347010908034186</v>
          </cell>
          <cell r="CW3234">
            <v>13.738183409570286</v>
          </cell>
          <cell r="CX3234">
            <v>0.21683422711056177</v>
          </cell>
          <cell r="CY3234">
            <v>4.4435427967895444</v>
          </cell>
          <cell r="CZ3234">
            <v>8.6754203934030603</v>
          </cell>
          <cell r="DA3234">
            <v>2.4418428899429148</v>
          </cell>
          <cell r="DB3234">
            <v>0.91590606362672444</v>
          </cell>
          <cell r="DC3234">
            <v>0.69903278013656522</v>
          </cell>
          <cell r="DD3234">
            <v>0</v>
          </cell>
          <cell r="DE3234">
            <v>0.24439609013775748</v>
          </cell>
          <cell r="DF3234">
            <v>1.0119435684511755</v>
          </cell>
          <cell r="DH3234">
            <v>9.7409520306595165E-2</v>
          </cell>
          <cell r="DX3234">
            <v>0.32138459769885508</v>
          </cell>
          <cell r="EA3234">
            <v>0.31666553271998588</v>
          </cell>
          <cell r="EC3234">
            <v>0.37592020304366902</v>
          </cell>
          <cell r="EK3234">
            <v>0.51855089755771355</v>
          </cell>
        </row>
        <row r="3235">
          <cell r="D3235" t="str">
            <v>g3</v>
          </cell>
          <cell r="E3235" t="str">
            <v>Gallahan &amp; Nielsen 1992</v>
          </cell>
          <cell r="F3235">
            <v>71</v>
          </cell>
          <cell r="G3235" t="str">
            <v>KL77-5</v>
          </cell>
          <cell r="H3235" t="str">
            <v>Haw thol</v>
          </cell>
          <cell r="J3235">
            <v>1100</v>
          </cell>
          <cell r="K3235">
            <v>1373</v>
          </cell>
          <cell r="L3235">
            <v>7.2833211944646763</v>
          </cell>
          <cell r="M3235">
            <v>1E-4</v>
          </cell>
          <cell r="O3235">
            <v>0.1113434150428303</v>
          </cell>
          <cell r="P3235">
            <v>0.72262552934059276</v>
          </cell>
          <cell r="Q3235">
            <v>1.8398602903013511E-2</v>
          </cell>
          <cell r="R3235">
            <v>30.164765525982258</v>
          </cell>
          <cell r="T3235">
            <v>50.637929179546369</v>
          </cell>
          <cell r="U3235">
            <v>2.9926662221217319</v>
          </cell>
          <cell r="V3235">
            <v>0.18346063199255955</v>
          </cell>
          <cell r="W3235">
            <v>11.554209747553275</v>
          </cell>
          <cell r="X3235">
            <v>11.758281640759682</v>
          </cell>
          <cell r="Y3235">
            <v>1.6255464386535265</v>
          </cell>
          <cell r="Z3235">
            <v>6.7824794590856205E-2</v>
          </cell>
          <cell r="AB3235">
            <v>17.190338297779334</v>
          </cell>
          <cell r="AC3235">
            <v>0.27852335330103262</v>
          </cell>
          <cell r="AD3235">
            <v>14.291702350679245</v>
          </cell>
          <cell r="AF3235">
            <v>0.25441409714932328</v>
          </cell>
          <cell r="AG3235">
            <v>1.6454271967575165E-2</v>
          </cell>
          <cell r="AJ3235">
            <v>99.97938873878617</v>
          </cell>
          <cell r="AK3235">
            <v>1.8886565849571697</v>
          </cell>
          <cell r="AL3235">
            <v>0.13159000771937926</v>
          </cell>
          <cell r="AM3235">
            <v>0.1113434150428303</v>
          </cell>
          <cell r="AN3235">
            <v>2.0246592676548963E-2</v>
          </cell>
          <cell r="AO3235">
            <v>6.3655463565464032E-3</v>
          </cell>
          <cell r="AP3235">
            <v>0.36040660281874476</v>
          </cell>
          <cell r="AQ3235">
            <v>0.36677214917529116</v>
          </cell>
          <cell r="AR3235">
            <v>4.5596537629207401E-2</v>
          </cell>
          <cell r="AS3235">
            <v>1.9998481416319039E-3</v>
          </cell>
          <cell r="AT3235">
            <v>0.95552744207172358</v>
          </cell>
          <cell r="AU3235">
            <v>8.7993318231803768E-3</v>
          </cell>
          <cell r="AV3235">
            <v>0.57115662925007171</v>
          </cell>
          <cell r="AW3235">
            <v>1.8398602903013511E-2</v>
          </cell>
          <cell r="AX3235">
            <v>7.8295540831618479E-4</v>
          </cell>
          <cell r="AY3235">
            <v>30.164765525982258</v>
          </cell>
          <cell r="AZ3235">
            <v>50.464723278411491</v>
          </cell>
          <cell r="BA3235">
            <v>19.034324581538392</v>
          </cell>
          <cell r="BB3235">
            <v>31.618753338018607</v>
          </cell>
          <cell r="BC3235">
            <v>45.720993894775695</v>
          </cell>
          <cell r="BD3235">
            <v>22.660252767205684</v>
          </cell>
          <cell r="BE3235">
            <v>0.72262552934059276</v>
          </cell>
          <cell r="BG3235">
            <v>-9.84</v>
          </cell>
          <cell r="BH3235" t="str">
            <v>QFM+-0.5log</v>
          </cell>
          <cell r="BO3235">
            <v>0</v>
          </cell>
          <cell r="BP3235">
            <v>50.314490007016936</v>
          </cell>
          <cell r="BQ3235">
            <v>5.1765996866621578</v>
          </cell>
          <cell r="BR3235">
            <v>11.475601151788201</v>
          </cell>
          <cell r="BS3235">
            <v>13.342039975673336</v>
          </cell>
          <cell r="BT3235">
            <v>0.19301185892960077</v>
          </cell>
          <cell r="BU3235">
            <v>4.3606423251148829</v>
          </cell>
          <cell r="BV3235">
            <v>8.7257331192084777</v>
          </cell>
          <cell r="BW3235">
            <v>2.4452676216877709</v>
          </cell>
          <cell r="BX3235">
            <v>0.94854758448619081</v>
          </cell>
          <cell r="BY3235">
            <v>0.60345964404463337</v>
          </cell>
          <cell r="CA3235">
            <v>0</v>
          </cell>
          <cell r="CD3235">
            <v>0</v>
          </cell>
          <cell r="CE3235">
            <v>0.84520910595546206</v>
          </cell>
          <cell r="CF3235">
            <v>0.80135359564926667</v>
          </cell>
          <cell r="CG3235">
            <v>0</v>
          </cell>
          <cell r="CH3235">
            <v>0.76804432378308651</v>
          </cell>
          <cell r="CI3235">
            <v>0</v>
          </cell>
          <cell r="CJ3235">
            <v>0</v>
          </cell>
          <cell r="CR3235">
            <v>100</v>
          </cell>
          <cell r="CT3235">
            <v>50.314490007016936</v>
          </cell>
          <cell r="CU3235">
            <v>5.1765996866621569</v>
          </cell>
          <cell r="CV3235">
            <v>11.475601151788201</v>
          </cell>
          <cell r="CW3235">
            <v>13.342039975673336</v>
          </cell>
          <cell r="CX3235">
            <v>0.19301185892960077</v>
          </cell>
          <cell r="CY3235">
            <v>4.3606423251148829</v>
          </cell>
          <cell r="CZ3235">
            <v>8.7257331192084777</v>
          </cell>
          <cell r="DA3235">
            <v>2.4452676216877709</v>
          </cell>
          <cell r="DB3235">
            <v>0.94854758448619081</v>
          </cell>
          <cell r="DC3235">
            <v>0.60345964404463337</v>
          </cell>
          <cell r="DD3235">
            <v>0</v>
          </cell>
          <cell r="DE3235">
            <v>0.24632664423519163</v>
          </cell>
          <cell r="DF3235">
            <v>0.9765689104282077</v>
          </cell>
          <cell r="DH3235">
            <v>0.10404345720396926</v>
          </cell>
          <cell r="DX3235">
            <v>0.29090899826610966</v>
          </cell>
          <cell r="EA3235">
            <v>0.31401818511132928</v>
          </cell>
          <cell r="EC3235">
            <v>0.3915374516585492</v>
          </cell>
          <cell r="EK3235">
            <v>0.42534065323913434</v>
          </cell>
        </row>
        <row r="3236">
          <cell r="D3236" t="str">
            <v>g3</v>
          </cell>
          <cell r="E3236" t="str">
            <v>Gallahan &amp; Nielsen 1992</v>
          </cell>
          <cell r="F3236">
            <v>62</v>
          </cell>
          <cell r="G3236" t="str">
            <v>KL77-5</v>
          </cell>
          <cell r="H3236" t="str">
            <v>Haw thol</v>
          </cell>
          <cell r="J3236">
            <v>1090</v>
          </cell>
          <cell r="K3236">
            <v>1363</v>
          </cell>
          <cell r="L3236">
            <v>7.3367571533382243</v>
          </cell>
          <cell r="M3236">
            <v>1E-4</v>
          </cell>
          <cell r="O3236">
            <v>0.13430212018129484</v>
          </cell>
          <cell r="P3236">
            <v>0.75475214312336936</v>
          </cell>
          <cell r="Q3236">
            <v>4.5602392431246211E-2</v>
          </cell>
          <cell r="R3236">
            <v>39.558459112412706</v>
          </cell>
          <cell r="T3236">
            <v>50.168904270452529</v>
          </cell>
          <cell r="U3236">
            <v>4.2700637284182488</v>
          </cell>
          <cell r="V3236">
            <v>0</v>
          </cell>
          <cell r="W3236">
            <v>8.4630427781193589</v>
          </cell>
          <cell r="X3236">
            <v>8.4630427781193589</v>
          </cell>
          <cell r="Y3236">
            <v>1.4016730558054336</v>
          </cell>
          <cell r="Z3236">
            <v>6.8032214357086035E-2</v>
          </cell>
          <cell r="AB3236">
            <v>14.615693297795973</v>
          </cell>
          <cell r="AC3236">
            <v>0.26667625579877735</v>
          </cell>
          <cell r="AD3236">
            <v>17.628135762376775</v>
          </cell>
          <cell r="AF3236">
            <v>0.63243269171427863</v>
          </cell>
          <cell r="AG3236">
            <v>0.16504591931912463</v>
          </cell>
          <cell r="AJ3236">
            <v>100</v>
          </cell>
          <cell r="AK3236">
            <v>1.8656978798187052</v>
          </cell>
          <cell r="AL3236">
            <v>0.18720982155985288</v>
          </cell>
          <cell r="AM3236">
            <v>0.13430212018129484</v>
          </cell>
          <cell r="AN3236">
            <v>5.2907701378558047E-2</v>
          </cell>
          <cell r="AO3236">
            <v>0</v>
          </cell>
          <cell r="AP3236">
            <v>0.26321380894526325</v>
          </cell>
          <cell r="AQ3236">
            <v>0.26321380894526325</v>
          </cell>
          <cell r="AR3236">
            <v>3.9202056651422193E-2</v>
          </cell>
          <cell r="AS3236">
            <v>2.0001049311950099E-3</v>
          </cell>
          <cell r="AT3236">
            <v>0.81004249713397891</v>
          </cell>
          <cell r="AU3236">
            <v>8.4004407110190409E-3</v>
          </cell>
          <cell r="AV3236">
            <v>0.70243685183568738</v>
          </cell>
          <cell r="AW3236">
            <v>4.5602392431246211E-2</v>
          </cell>
          <cell r="AX3236">
            <v>7.8305594333834359E-3</v>
          </cell>
          <cell r="AY3236">
            <v>39.558459112412706</v>
          </cell>
          <cell r="AZ3236">
            <v>45.618382518585271</v>
          </cell>
          <cell r="BA3236">
            <v>14.823158369002027</v>
          </cell>
          <cell r="BB3236">
            <v>41.282629913399866</v>
          </cell>
          <cell r="BC3236">
            <v>41.148200750437184</v>
          </cell>
          <cell r="BD3236">
            <v>17.56916933616294</v>
          </cell>
          <cell r="BE3236">
            <v>0.75475214312336936</v>
          </cell>
          <cell r="BG3236">
            <v>-9.9700000000000006</v>
          </cell>
          <cell r="BH3236" t="str">
            <v>QFM+-0.5log</v>
          </cell>
          <cell r="BO3236">
            <v>0</v>
          </cell>
          <cell r="BP3236">
            <v>52.144224905510711</v>
          </cell>
          <cell r="BQ3236">
            <v>3.3869214565468266</v>
          </cell>
          <cell r="BR3236">
            <v>13.264624694136483</v>
          </cell>
          <cell r="BS3236">
            <v>10.1980549731945</v>
          </cell>
          <cell r="BT3236">
            <v>0.24648454843906506</v>
          </cell>
          <cell r="BU3236">
            <v>4.2518480369250806</v>
          </cell>
          <cell r="BV3236">
            <v>7.9597344870806888</v>
          </cell>
          <cell r="BW3236">
            <v>2.7404500592779875</v>
          </cell>
          <cell r="BX3236">
            <v>2.154377105115592</v>
          </cell>
          <cell r="BY3236">
            <v>1.233030788374869</v>
          </cell>
          <cell r="CA3236">
            <v>0</v>
          </cell>
          <cell r="CD3236">
            <v>1.0783702468758694</v>
          </cell>
          <cell r="CE3236">
            <v>0</v>
          </cell>
          <cell r="CF3236">
            <v>0</v>
          </cell>
          <cell r="CG3236">
            <v>0.77880708896718887</v>
          </cell>
          <cell r="CH3236">
            <v>0</v>
          </cell>
          <cell r="CI3236">
            <v>0.5630716095551328</v>
          </cell>
          <cell r="CJ3236">
            <v>0</v>
          </cell>
          <cell r="CR3236">
            <v>100</v>
          </cell>
          <cell r="CT3236">
            <v>52.144224905510711</v>
          </cell>
          <cell r="CU3236">
            <v>3.3869214565468271</v>
          </cell>
          <cell r="CV3236">
            <v>13.264624694136483</v>
          </cell>
          <cell r="CW3236">
            <v>10.1980549731945</v>
          </cell>
          <cell r="CX3236">
            <v>0.24648454843906506</v>
          </cell>
          <cell r="CY3236">
            <v>4.2518480369250806</v>
          </cell>
          <cell r="CZ3236">
            <v>7.9597344870806888</v>
          </cell>
          <cell r="DA3236">
            <v>2.7404500592779875</v>
          </cell>
          <cell r="DB3236">
            <v>2.154377105115592</v>
          </cell>
          <cell r="DC3236">
            <v>1.233030788374869</v>
          </cell>
          <cell r="DD3236">
            <v>0</v>
          </cell>
          <cell r="DE3236">
            <v>0.29424751390700815</v>
          </cell>
          <cell r="DF3236">
            <v>0.73900936559169839</v>
          </cell>
          <cell r="DH3236">
            <v>0.23077694467488397</v>
          </cell>
          <cell r="DJ3236">
            <v>7.6609577277451241E-2</v>
          </cell>
          <cell r="DQ3236">
            <v>9.1951600233539224E-2</v>
          </cell>
          <cell r="EA3236">
            <v>0.41384870413691993</v>
          </cell>
          <cell r="EF3236">
            <v>0.50611528666104577</v>
          </cell>
          <cell r="ES3236">
            <v>3.2446600963509447</v>
          </cell>
        </row>
        <row r="3237">
          <cell r="D3237" t="str">
            <v>g3</v>
          </cell>
          <cell r="E3237" t="str">
            <v>Gallahan &amp; Nielsen 1992</v>
          </cell>
          <cell r="F3237">
            <v>24</v>
          </cell>
          <cell r="G3237" t="str">
            <v>KL77-5</v>
          </cell>
          <cell r="H3237" t="str">
            <v>Haw thol</v>
          </cell>
          <cell r="J3237">
            <v>1100</v>
          </cell>
          <cell r="K3237">
            <v>1373</v>
          </cell>
          <cell r="L3237">
            <v>7.2833211944646763</v>
          </cell>
          <cell r="M3237">
            <v>1E-4</v>
          </cell>
          <cell r="O3237">
            <v>0.12357326789092893</v>
          </cell>
          <cell r="P3237">
            <v>0.75242356450410131</v>
          </cell>
          <cell r="Q3237">
            <v>3.5200501476358614E-2</v>
          </cell>
          <cell r="R3237">
            <v>40.3337041156841</v>
          </cell>
          <cell r="T3237">
            <v>50.32749432286424</v>
          </cell>
          <cell r="U3237">
            <v>3.7583944387115382</v>
          </cell>
          <cell r="V3237">
            <v>0</v>
          </cell>
          <cell r="W3237">
            <v>8.5178997302133066</v>
          </cell>
          <cell r="X3237">
            <v>8.5178997302133066</v>
          </cell>
          <cell r="Y3237">
            <v>1.4265416330123066</v>
          </cell>
          <cell r="Z3237">
            <v>8.1425353836244371E-2</v>
          </cell>
          <cell r="AB3237">
            <v>14.52711441072433</v>
          </cell>
          <cell r="AC3237">
            <v>0.22798242077923336</v>
          </cell>
          <cell r="AD3237">
            <v>18.152794056936866</v>
          </cell>
          <cell r="AF3237">
            <v>0.48691811688163039</v>
          </cell>
          <cell r="AG3237">
            <v>1.6461469156912975E-2</v>
          </cell>
          <cell r="AJ3237">
            <v>100</v>
          </cell>
          <cell r="AK3237">
            <v>1.8764267321090711</v>
          </cell>
          <cell r="AL3237">
            <v>0.16520235351972851</v>
          </cell>
          <cell r="AM3237">
            <v>0.12357326789092893</v>
          </cell>
          <cell r="AN3237">
            <v>4.1629085628799578E-2</v>
          </cell>
          <cell r="AO3237">
            <v>0</v>
          </cell>
          <cell r="AP3237">
            <v>0.26560378386706951</v>
          </cell>
          <cell r="AQ3237">
            <v>0.26560378386706951</v>
          </cell>
          <cell r="AR3237">
            <v>4.0000569859498424E-2</v>
          </cell>
          <cell r="AS3237">
            <v>2.4000341915699054E-3</v>
          </cell>
          <cell r="AT3237">
            <v>0.8072114997646781</v>
          </cell>
          <cell r="AU3237">
            <v>7.2001025747097172E-3</v>
          </cell>
          <cell r="AV3237">
            <v>0.72521033155270642</v>
          </cell>
          <cell r="AW3237">
            <v>3.5200501476358614E-2</v>
          </cell>
          <cell r="AX3237">
            <v>7.8302601720716661E-4</v>
          </cell>
          <cell r="AY3237">
            <v>40.3337041156841</v>
          </cell>
          <cell r="AZ3237">
            <v>44.894327030033374</v>
          </cell>
          <cell r="BA3237">
            <v>14.771968854282536</v>
          </cell>
          <cell r="BB3237">
            <v>42.051607087326751</v>
          </cell>
          <cell r="BC3237">
            <v>40.456558253015992</v>
          </cell>
          <cell r="BD3237">
            <v>17.491834659657272</v>
          </cell>
          <cell r="BE3237">
            <v>0.75242356450410131</v>
          </cell>
          <cell r="BG3237">
            <v>-9.84</v>
          </cell>
          <cell r="BH3237" t="str">
            <v>QFM+-0.5log</v>
          </cell>
          <cell r="BO3237">
            <v>0</v>
          </cell>
          <cell r="BP3237">
            <v>52.356453567262434</v>
          </cell>
          <cell r="BQ3237">
            <v>3.3256489787804511</v>
          </cell>
          <cell r="BR3237">
            <v>13.285931250417429</v>
          </cell>
          <cell r="BS3237">
            <v>10.641504420790078</v>
          </cell>
          <cell r="BT3237">
            <v>0.25836213546351627</v>
          </cell>
          <cell r="BU3237">
            <v>4.1326287334812681</v>
          </cell>
          <cell r="BV3237">
            <v>7.9168204688269839</v>
          </cell>
          <cell r="BW3237">
            <v>2.6121026869875408</v>
          </cell>
          <cell r="BX3237">
            <v>2.0547189927981404</v>
          </cell>
          <cell r="BY3237">
            <v>1.0708855056006461</v>
          </cell>
          <cell r="CA3237">
            <v>0</v>
          </cell>
          <cell r="CD3237">
            <v>1.0482544088031911</v>
          </cell>
          <cell r="CE3237">
            <v>0</v>
          </cell>
          <cell r="CF3237">
            <v>0</v>
          </cell>
          <cell r="CG3237">
            <v>0.72262939252375269</v>
          </cell>
          <cell r="CH3237">
            <v>0</v>
          </cell>
          <cell r="CI3237">
            <v>0.57405945826458016</v>
          </cell>
          <cell r="CJ3237">
            <v>0</v>
          </cell>
          <cell r="CR3237">
            <v>100</v>
          </cell>
          <cell r="CT3237">
            <v>52.356453567262434</v>
          </cell>
          <cell r="CU3237">
            <v>3.3256489787804511</v>
          </cell>
          <cell r="CV3237">
            <v>13.285931250417429</v>
          </cell>
          <cell r="CW3237">
            <v>10.641504420790078</v>
          </cell>
          <cell r="CX3237">
            <v>0.25836213546351627</v>
          </cell>
          <cell r="CY3237">
            <v>4.1326287334812681</v>
          </cell>
          <cell r="CZ3237">
            <v>7.9168204688269839</v>
          </cell>
          <cell r="DA3237">
            <v>2.6121026869875408</v>
          </cell>
          <cell r="DB3237">
            <v>2.0547189927981404</v>
          </cell>
          <cell r="DC3237">
            <v>1.0708855056006461</v>
          </cell>
          <cell r="DD3237">
            <v>0</v>
          </cell>
          <cell r="DE3237">
            <v>0.27972055553638248</v>
          </cell>
          <cell r="DF3237">
            <v>0.73201444276022665</v>
          </cell>
          <cell r="DH3237">
            <v>0.18640848972257609</v>
          </cell>
          <cell r="DQ3237">
            <v>6.1047524262245266E-2</v>
          </cell>
          <cell r="EA3237">
            <v>0.42895135419115515</v>
          </cell>
          <cell r="EF3237">
            <v>0.49381716872737885</v>
          </cell>
          <cell r="ES3237">
            <v>3.5817438074961467</v>
          </cell>
        </row>
        <row r="3238">
          <cell r="D3238" t="str">
            <v>g3</v>
          </cell>
          <cell r="E3238" t="str">
            <v>Gallahan &amp; Nielsen 1992</v>
          </cell>
          <cell r="F3238">
            <v>88</v>
          </cell>
          <cell r="G3238" t="str">
            <v>ML100</v>
          </cell>
          <cell r="H3238" t="str">
            <v>Haw thol</v>
          </cell>
          <cell r="J3238">
            <v>1085</v>
          </cell>
          <cell r="K3238">
            <v>1358</v>
          </cell>
          <cell r="L3238">
            <v>7.3637702503681881</v>
          </cell>
          <cell r="M3238">
            <v>1E-4</v>
          </cell>
          <cell r="O3238">
            <v>0.16579237410918179</v>
          </cell>
          <cell r="P3238">
            <v>0.68660360085444005</v>
          </cell>
          <cell r="Q3238">
            <v>2.0406760235696271E-2</v>
          </cell>
          <cell r="R3238">
            <v>28.449781659388648</v>
          </cell>
          <cell r="T3238">
            <v>47.803191957224563</v>
          </cell>
          <cell r="U3238">
            <v>4.4493103753039982</v>
          </cell>
          <cell r="V3238">
            <v>5.5572831567499162E-2</v>
          </cell>
          <cell r="W3238">
            <v>12.744000974471414</v>
          </cell>
          <cell r="X3238">
            <v>12.805817249852392</v>
          </cell>
          <cell r="Y3238">
            <v>1.5807446271749139</v>
          </cell>
          <cell r="Z3238">
            <v>0.11871984629955062</v>
          </cell>
          <cell r="AB3238">
            <v>15.743929097480203</v>
          </cell>
          <cell r="AC3238">
            <v>0.23391327461783146</v>
          </cell>
          <cell r="AD3238">
            <v>12.681262847818088</v>
          </cell>
          <cell r="AF3238">
            <v>0.27429371075463466</v>
          </cell>
          <cell r="AG3238">
            <v>8.0003872508139038E-3</v>
          </cell>
          <cell r="AJ3238">
            <v>99.993756556186526</v>
          </cell>
          <cell r="AK3238">
            <v>1.8342076258908182</v>
          </cell>
          <cell r="AL3238">
            <v>0.20126667448147503</v>
          </cell>
          <cell r="AM3238">
            <v>0.16579237410918179</v>
          </cell>
          <cell r="AN3238">
            <v>3.5474300372293238E-2</v>
          </cell>
          <cell r="AO3238">
            <v>1.9836720016002118E-3</v>
          </cell>
          <cell r="AP3238">
            <v>0.40895246058781287</v>
          </cell>
          <cell r="AQ3238">
            <v>0.41093613258941308</v>
          </cell>
          <cell r="AR3238">
            <v>4.5615111115085788E-2</v>
          </cell>
          <cell r="AS3238">
            <v>3.6011929827699301E-3</v>
          </cell>
          <cell r="AT3238">
            <v>0.90029824569248251</v>
          </cell>
          <cell r="AU3238">
            <v>7.6025185191809647E-3</v>
          </cell>
          <cell r="AV3238">
            <v>0.52137271739435775</v>
          </cell>
          <cell r="AW3238">
            <v>2.0406760235696271E-2</v>
          </cell>
          <cell r="AX3238">
            <v>3.9163717033662135E-4</v>
          </cell>
          <cell r="AY3238">
            <v>28.449781659388648</v>
          </cell>
          <cell r="AZ3238">
            <v>49.126637554585145</v>
          </cell>
          <cell r="BA3238">
            <v>22.315337616703086</v>
          </cell>
          <cell r="BB3238">
            <v>29.556258744449625</v>
          </cell>
          <cell r="BC3238">
            <v>44.113400817594759</v>
          </cell>
          <cell r="BD3238">
            <v>26.330340437955602</v>
          </cell>
          <cell r="BE3238">
            <v>0.68660360085444005</v>
          </cell>
          <cell r="BG3238">
            <v>-10.039999999999999</v>
          </cell>
          <cell r="BH3238" t="str">
            <v>QFM+-0.5log</v>
          </cell>
          <cell r="BO3238">
            <v>0</v>
          </cell>
          <cell r="BP3238">
            <v>46.601174128126345</v>
          </cell>
          <cell r="BQ3238">
            <v>4.1138113718355189</v>
          </cell>
          <cell r="BR3238">
            <v>10.152731361099852</v>
          </cell>
          <cell r="BS3238">
            <v>13.525715584624017</v>
          </cell>
          <cell r="BT3238">
            <v>0.15979634316536936</v>
          </cell>
          <cell r="BU3238">
            <v>4.1454243903875456</v>
          </cell>
          <cell r="BV3238">
            <v>7.9222790848391149</v>
          </cell>
          <cell r="BW3238">
            <v>2.1142145794434888</v>
          </cell>
          <cell r="BX3238">
            <v>0.77140399097028356</v>
          </cell>
          <cell r="BY3238">
            <v>0.53672382741916524</v>
          </cell>
          <cell r="CA3238">
            <v>0</v>
          </cell>
          <cell r="CD3238">
            <v>0</v>
          </cell>
          <cell r="CE3238">
            <v>3.2101115320550799</v>
          </cell>
          <cell r="CF3238">
            <v>3.1991327335977431</v>
          </cell>
          <cell r="CG3238">
            <v>0</v>
          </cell>
          <cell r="CH3238">
            <v>0</v>
          </cell>
          <cell r="CI3238">
            <v>0</v>
          </cell>
          <cell r="CJ3238">
            <v>3.5474810724364576</v>
          </cell>
          <cell r="CR3238">
            <v>100</v>
          </cell>
          <cell r="CT3238">
            <v>46.601174128126353</v>
          </cell>
          <cell r="CU3238">
            <v>4.1138113718355189</v>
          </cell>
          <cell r="CV3238">
            <v>10.152731361099852</v>
          </cell>
          <cell r="CW3238">
            <v>13.525715584624017</v>
          </cell>
          <cell r="CX3238">
            <v>0.15979634316536936</v>
          </cell>
          <cell r="CY3238">
            <v>4.1454243903875456</v>
          </cell>
          <cell r="CZ3238">
            <v>7.9222790848391149</v>
          </cell>
          <cell r="DA3238">
            <v>2.1142145794434888</v>
          </cell>
          <cell r="DB3238">
            <v>0.77140399097028345</v>
          </cell>
          <cell r="DC3238">
            <v>0.53672382741916524</v>
          </cell>
          <cell r="DD3238">
            <v>0</v>
          </cell>
          <cell r="DE3238">
            <v>0.23458726467276669</v>
          </cell>
          <cell r="DF3238">
            <v>0.98555150402284064</v>
          </cell>
          <cell r="DH3238">
            <v>0.12973787685582758</v>
          </cell>
          <cell r="DX3238">
            <v>0.34884954958765652</v>
          </cell>
          <cell r="EA3238">
            <v>0.3842530646877011</v>
          </cell>
          <cell r="EC3238">
            <v>0.40705789321616076</v>
          </cell>
          <cell r="EG3238">
            <v>0.52959787384910229</v>
          </cell>
        </row>
        <row r="3239">
          <cell r="D3239" t="str">
            <v>g3</v>
          </cell>
          <cell r="E3239" t="str">
            <v>Gallahan &amp; Nielsen 1992</v>
          </cell>
          <cell r="F3239">
            <v>99</v>
          </cell>
          <cell r="G3239" t="str">
            <v>ML100</v>
          </cell>
          <cell r="H3239" t="str">
            <v>Haw thol</v>
          </cell>
          <cell r="J3239">
            <v>1100</v>
          </cell>
          <cell r="K3239">
            <v>1373</v>
          </cell>
          <cell r="L3239">
            <v>7.2833211944646763</v>
          </cell>
          <cell r="M3239">
            <v>1E-4</v>
          </cell>
          <cell r="O3239">
            <v>0.11968239299291139</v>
          </cell>
          <cell r="P3239">
            <v>0.75324675324675316</v>
          </cell>
          <cell r="Q3239">
            <v>1.8407024882384777E-2</v>
          </cell>
          <cell r="R3239">
            <v>31.46853146853147</v>
          </cell>
          <cell r="T3239">
            <v>50.052690734254533</v>
          </cell>
          <cell r="U3239">
            <v>3.1532604289529691</v>
          </cell>
          <cell r="V3239">
            <v>0.75521511811375153</v>
          </cell>
          <cell r="W3239">
            <v>9.3235826743085024</v>
          </cell>
          <cell r="X3239">
            <v>10.163643984779862</v>
          </cell>
          <cell r="Y3239">
            <v>0.93478233142595768</v>
          </cell>
          <cell r="Z3239">
            <v>0.10779050329834572</v>
          </cell>
          <cell r="AB3239">
            <v>17.410754332525215</v>
          </cell>
          <cell r="AC3239">
            <v>0.22635154826950996</v>
          </cell>
          <cell r="AD3239">
            <v>14.762307206423946</v>
          </cell>
          <cell r="AF3239">
            <v>0.25270463168509977</v>
          </cell>
          <cell r="AG3239">
            <v>8.1718560091661244E-3</v>
          </cell>
          <cell r="AJ3239">
            <v>99.915153807642412</v>
          </cell>
          <cell r="AK3239">
            <v>1.8803176070070886</v>
          </cell>
          <cell r="AL3239">
            <v>0.13965329747722363</v>
          </cell>
          <cell r="AM3239">
            <v>0.11968239299291139</v>
          </cell>
          <cell r="AN3239">
            <v>1.9970904484312241E-2</v>
          </cell>
          <cell r="AO3239">
            <v>2.6393087556360939E-2</v>
          </cell>
          <cell r="AP3239">
            <v>0.29292877888153146</v>
          </cell>
          <cell r="AQ3239">
            <v>0.3193218664378924</v>
          </cell>
          <cell r="AR3239">
            <v>2.6410079179073814E-2</v>
          </cell>
          <cell r="AS3239">
            <v>3.2012217186756136E-3</v>
          </cell>
          <cell r="AT3239">
            <v>0.97477201333672436</v>
          </cell>
          <cell r="AU3239">
            <v>7.2027488670201312E-3</v>
          </cell>
          <cell r="AV3239">
            <v>0.59422678152916086</v>
          </cell>
          <cell r="AW3239">
            <v>1.8407024882384777E-2</v>
          </cell>
          <cell r="AX3239">
            <v>3.9165690347915547E-4</v>
          </cell>
          <cell r="AY3239">
            <v>31.46853146853147</v>
          </cell>
          <cell r="AZ3239">
            <v>51.621106166560708</v>
          </cell>
          <cell r="BA3239">
            <v>15.512660793494726</v>
          </cell>
          <cell r="BB3239">
            <v>33.582537193167305</v>
          </cell>
          <cell r="BC3239">
            <v>47.615386339377828</v>
          </cell>
          <cell r="BD3239">
            <v>18.802076467454864</v>
          </cell>
          <cell r="BE3239">
            <v>0.75324675324675316</v>
          </cell>
          <cell r="BG3239">
            <v>-9.84</v>
          </cell>
          <cell r="BH3239" t="str">
            <v>QFM+-0.5log</v>
          </cell>
          <cell r="BO3239">
            <v>0</v>
          </cell>
          <cell r="BP3239">
            <v>46.968240746556262</v>
          </cell>
          <cell r="BQ3239">
            <v>3.4327344537762001</v>
          </cell>
          <cell r="BR3239">
            <v>10.434815569039325</v>
          </cell>
          <cell r="BS3239">
            <v>13.411572238398447</v>
          </cell>
          <cell r="BT3239">
            <v>0.21934830758461282</v>
          </cell>
          <cell r="BU3239">
            <v>4.9343263164440767</v>
          </cell>
          <cell r="BV3239">
            <v>8.231975046806987</v>
          </cell>
          <cell r="BW3239">
            <v>2.0829322513810822</v>
          </cell>
          <cell r="BX3239">
            <v>0.63768962894536918</v>
          </cell>
          <cell r="BY3239">
            <v>0.48511443139076127</v>
          </cell>
          <cell r="CA3239">
            <v>0</v>
          </cell>
          <cell r="CD3239">
            <v>0</v>
          </cell>
          <cell r="CE3239">
            <v>2.8353160193131126</v>
          </cell>
          <cell r="CF3239">
            <v>2.9407809496136053</v>
          </cell>
          <cell r="CG3239">
            <v>0</v>
          </cell>
          <cell r="CH3239">
            <v>0</v>
          </cell>
          <cell r="CI3239">
            <v>0</v>
          </cell>
          <cell r="CJ3239">
            <v>3.3851540407501477</v>
          </cell>
          <cell r="CR3239">
            <v>100</v>
          </cell>
          <cell r="CT3239">
            <v>46.968240746556255</v>
          </cell>
          <cell r="CU3239">
            <v>3.4327344537762001</v>
          </cell>
          <cell r="CV3239">
            <v>10.434815569039325</v>
          </cell>
          <cell r="CW3239">
            <v>13.411572238398445</v>
          </cell>
          <cell r="CX3239">
            <v>0.21934830758461282</v>
          </cell>
          <cell r="CY3239">
            <v>4.9343263164440767</v>
          </cell>
          <cell r="CZ3239">
            <v>8.231975046806987</v>
          </cell>
          <cell r="DA3239">
            <v>2.0829322513810822</v>
          </cell>
          <cell r="DB3239">
            <v>0.63768962894536918</v>
          </cell>
          <cell r="DC3239">
            <v>0.48511443139076127</v>
          </cell>
          <cell r="DD3239">
            <v>0</v>
          </cell>
          <cell r="DE3239">
            <v>0.26896073265060266</v>
          </cell>
          <cell r="DF3239">
            <v>0.97922256744011948</v>
          </cell>
          <cell r="DH3239">
            <v>0.12132157995899516</v>
          </cell>
          <cell r="DX3239">
            <v>0.22897289963536685</v>
          </cell>
          <cell r="EA3239">
            <v>0.27231419849491845</v>
          </cell>
          <cell r="EC3239">
            <v>0.31464990638530194</v>
          </cell>
          <cell r="EG3239">
            <v>0.39969095800889026</v>
          </cell>
        </row>
        <row r="3240">
          <cell r="D3240" t="str">
            <v>g3</v>
          </cell>
          <cell r="E3240" t="str">
            <v>Gallahan &amp; Nielsen 1992</v>
          </cell>
          <cell r="F3240">
            <v>98</v>
          </cell>
          <cell r="G3240" t="str">
            <v>ML100</v>
          </cell>
          <cell r="H3240" t="str">
            <v>Haw thol</v>
          </cell>
          <cell r="J3240">
            <v>1100</v>
          </cell>
          <cell r="K3240">
            <v>1373</v>
          </cell>
          <cell r="L3240">
            <v>7.2833211944646763</v>
          </cell>
          <cell r="M3240">
            <v>1E-4</v>
          </cell>
          <cell r="O3240">
            <v>0.14804537776301752</v>
          </cell>
          <cell r="P3240">
            <v>0.74093107617896004</v>
          </cell>
          <cell r="Q3240">
            <v>2.00038304410994E-2</v>
          </cell>
          <cell r="R3240">
            <v>29.088960342979629</v>
          </cell>
          <cell r="T3240">
            <v>49.006569279612037</v>
          </cell>
          <cell r="U3240">
            <v>3.8434684327142952</v>
          </cell>
          <cell r="V3240">
            <v>0.87579515992966384</v>
          </cell>
          <cell r="W3240">
            <v>9.8743822014338622</v>
          </cell>
          <cell r="X3240">
            <v>10.848570365982987</v>
          </cell>
          <cell r="Y3240">
            <v>1.1402411602611966</v>
          </cell>
          <cell r="Z3240">
            <v>0.1339169804716599</v>
          </cell>
          <cell r="AB3240">
            <v>17.411201857078105</v>
          </cell>
          <cell r="AC3240">
            <v>0.24996896710063285</v>
          </cell>
          <cell r="AD3240">
            <v>13.407653213264544</v>
          </cell>
          <cell r="AF3240">
            <v>0.27300494288891008</v>
          </cell>
          <cell r="AG3240">
            <v>8.1220534136870418E-3</v>
          </cell>
          <cell r="AJ3240">
            <v>99.90160699538049</v>
          </cell>
          <cell r="AK3240">
            <v>1.8519546222369825</v>
          </cell>
          <cell r="AL3240">
            <v>0.17123278857581087</v>
          </cell>
          <cell r="AM3240">
            <v>0.14804537776301752</v>
          </cell>
          <cell r="AN3240">
            <v>2.3187410812793352E-2</v>
          </cell>
          <cell r="AO3240">
            <v>3.0788910488258381E-2</v>
          </cell>
          <cell r="AP3240">
            <v>0.31207674327218538</v>
          </cell>
          <cell r="AQ3240">
            <v>0.34286565376044376</v>
          </cell>
          <cell r="AR3240">
            <v>3.2406205314581028E-2</v>
          </cell>
          <cell r="AS3240">
            <v>4.0007660882198804E-3</v>
          </cell>
          <cell r="AT3240">
            <v>0.98058776822269278</v>
          </cell>
          <cell r="AU3240">
            <v>8.0015321764397608E-3</v>
          </cell>
          <cell r="AV3240">
            <v>0.54290395817143766</v>
          </cell>
          <cell r="AW3240">
            <v>2.00038304410994E-2</v>
          </cell>
          <cell r="AX3240">
            <v>3.9158241330559761E-4</v>
          </cell>
          <cell r="AY3240">
            <v>29.088960342979629</v>
          </cell>
          <cell r="AZ3240">
            <v>52.540192926045016</v>
          </cell>
          <cell r="BA3240">
            <v>16.721167477921014</v>
          </cell>
          <cell r="BB3240">
            <v>31.113705034968557</v>
          </cell>
          <cell r="BC3240">
            <v>48.573362820676849</v>
          </cell>
          <cell r="BD3240">
            <v>20.312932144354605</v>
          </cell>
          <cell r="BE3240">
            <v>0.74093107617896004</v>
          </cell>
          <cell r="BG3240">
            <v>-9.84</v>
          </cell>
          <cell r="BH3240" t="str">
            <v>QFM+-0.5log</v>
          </cell>
          <cell r="BO3240">
            <v>0</v>
          </cell>
          <cell r="BP3240">
            <v>47.011777080890461</v>
          </cell>
          <cell r="BQ3240">
            <v>3.391223350200161</v>
          </cell>
          <cell r="BR3240">
            <v>10.51000673612621</v>
          </cell>
          <cell r="BS3240">
            <v>13.354945194168984</v>
          </cell>
          <cell r="BT3240">
            <v>0.19611427770701834</v>
          </cell>
          <cell r="BU3240">
            <v>4.8979035927866086</v>
          </cell>
          <cell r="BV3240">
            <v>8.2623827564233974</v>
          </cell>
          <cell r="BW3240">
            <v>2.0612373591527602</v>
          </cell>
          <cell r="BX3240">
            <v>0.57724576823546248</v>
          </cell>
          <cell r="BY3240">
            <v>0.47321485038763544</v>
          </cell>
          <cell r="CA3240">
            <v>0</v>
          </cell>
          <cell r="CD3240">
            <v>0</v>
          </cell>
          <cell r="CE3240">
            <v>2.8644217426843763</v>
          </cell>
          <cell r="CF3240">
            <v>2.9769291333804082</v>
          </cell>
          <cell r="CG3240">
            <v>0</v>
          </cell>
          <cell r="CH3240">
            <v>0</v>
          </cell>
          <cell r="CI3240">
            <v>0</v>
          </cell>
          <cell r="CJ3240">
            <v>3.4225981578565068</v>
          </cell>
          <cell r="CR3240">
            <v>100</v>
          </cell>
          <cell r="CT3240">
            <v>47.011777080890461</v>
          </cell>
          <cell r="CU3240">
            <v>3.3912233502001614</v>
          </cell>
          <cell r="CV3240">
            <v>10.510006736126208</v>
          </cell>
          <cell r="CW3240">
            <v>13.354945194168984</v>
          </cell>
          <cell r="CX3240">
            <v>0.19611427770701834</v>
          </cell>
          <cell r="CY3240">
            <v>4.8979035927866086</v>
          </cell>
          <cell r="CZ3240">
            <v>8.2623827564233974</v>
          </cell>
          <cell r="DA3240">
            <v>2.0612373591527602</v>
          </cell>
          <cell r="DB3240">
            <v>0.57724576823546248</v>
          </cell>
          <cell r="DC3240">
            <v>0.47321485038763539</v>
          </cell>
          <cell r="DD3240">
            <v>0</v>
          </cell>
          <cell r="DE3240">
            <v>0.2683363923053424</v>
          </cell>
          <cell r="DF3240">
            <v>0.968523722298545</v>
          </cell>
          <cell r="DH3240">
            <v>0.13244711564956524</v>
          </cell>
          <cell r="DX3240">
            <v>0.29820795927894783</v>
          </cell>
          <cell r="EA3240">
            <v>0.33623298807313762</v>
          </cell>
          <cell r="EC3240">
            <v>0.39260472336724778</v>
          </cell>
          <cell r="EG3240">
            <v>0.48335588042071947</v>
          </cell>
        </row>
        <row r="3241">
          <cell r="D3241" t="str">
            <v>g3</v>
          </cell>
          <cell r="E3241" t="str">
            <v>Gallahan &amp; Nielsen 1992</v>
          </cell>
          <cell r="F3241">
            <v>48</v>
          </cell>
          <cell r="G3241" t="str">
            <v>ML100</v>
          </cell>
          <cell r="H3241" t="str">
            <v>Haw thol</v>
          </cell>
          <cell r="J3241">
            <v>1100</v>
          </cell>
          <cell r="K3241">
            <v>1373</v>
          </cell>
          <cell r="L3241">
            <v>7.2833211944646763</v>
          </cell>
          <cell r="M3241">
            <v>1E-4</v>
          </cell>
          <cell r="O3241">
            <v>0.16652055808559707</v>
          </cell>
          <cell r="P3241">
            <v>0.69940915805022152</v>
          </cell>
          <cell r="Q3241">
            <v>4.2397212225769344E-2</v>
          </cell>
          <cell r="R3241">
            <v>36.101934874941001</v>
          </cell>
          <cell r="T3241">
            <v>48.493590411114987</v>
          </cell>
          <cell r="U3241">
            <v>4.5494628176628567</v>
          </cell>
          <cell r="V3241">
            <v>0</v>
          </cell>
          <cell r="W3241">
            <v>10.296478200912089</v>
          </cell>
          <cell r="X3241">
            <v>10.296478200912089</v>
          </cell>
          <cell r="Y3241">
            <v>1.0268503759446286</v>
          </cell>
          <cell r="Z3241">
            <v>6.6908033222650931E-2</v>
          </cell>
          <cell r="AB3241">
            <v>13.444294744701011</v>
          </cell>
          <cell r="AC3241">
            <v>0.27475866146540417</v>
          </cell>
          <cell r="AD3241">
            <v>15.105564609349251</v>
          </cell>
          <cell r="AF3241">
            <v>0.57833434260212213</v>
          </cell>
          <cell r="AG3241">
            <v>1.6231865973236195E-2</v>
          </cell>
          <cell r="AJ3241">
            <v>100</v>
          </cell>
          <cell r="AK3241">
            <v>1.8334794419144029</v>
          </cell>
          <cell r="AL3241">
            <v>0.20278666602325529</v>
          </cell>
          <cell r="AM3241">
            <v>0.16652055808559707</v>
          </cell>
          <cell r="AN3241">
            <v>3.6266107937658221E-2</v>
          </cell>
          <cell r="AO3241">
            <v>0</v>
          </cell>
          <cell r="AP3241">
            <v>0.32557859199788913</v>
          </cell>
          <cell r="AQ3241">
            <v>0.32557859199788913</v>
          </cell>
          <cell r="AR3241">
            <v>2.9198080117746814E-2</v>
          </cell>
          <cell r="AS3241">
            <v>1.9998685012155354E-3</v>
          </cell>
          <cell r="AT3241">
            <v>0.75755018826044485</v>
          </cell>
          <cell r="AU3241">
            <v>8.7994214053483556E-3</v>
          </cell>
          <cell r="AV3241">
            <v>0.61195976137195374</v>
          </cell>
          <cell r="AW3241">
            <v>4.2397212225769344E-2</v>
          </cell>
          <cell r="AX3241">
            <v>7.8296337924446853E-4</v>
          </cell>
          <cell r="AY3241">
            <v>36.101934874941001</v>
          </cell>
          <cell r="AZ3241">
            <v>44.690891930155736</v>
          </cell>
          <cell r="BA3241">
            <v>19.207173194903255</v>
          </cell>
          <cell r="BB3241">
            <v>37.394107244068039</v>
          </cell>
          <cell r="BC3241">
            <v>40.010565607118465</v>
          </cell>
          <cell r="BD3241">
            <v>22.595327148813485</v>
          </cell>
          <cell r="BE3241">
            <v>0.69940915805022152</v>
          </cell>
          <cell r="BG3241">
            <v>-9.84</v>
          </cell>
          <cell r="BH3241" t="str">
            <v>QFM+-0.5log</v>
          </cell>
          <cell r="BO3241">
            <v>0</v>
          </cell>
          <cell r="BP3241">
            <v>47.16275013077771</v>
          </cell>
          <cell r="BQ3241">
            <v>3.6857512893239224</v>
          </cell>
          <cell r="BR3241">
            <v>10.763000609920953</v>
          </cell>
          <cell r="BS3241">
            <v>13.449079520656523</v>
          </cell>
          <cell r="BT3241">
            <v>0.21264891296266106</v>
          </cell>
          <cell r="BU3241">
            <v>4.8613687776476633</v>
          </cell>
          <cell r="BV3241">
            <v>7.7421577007849027</v>
          </cell>
          <cell r="BW3241">
            <v>2.157304004134633</v>
          </cell>
          <cell r="BX3241">
            <v>0.81377860639925725</v>
          </cell>
          <cell r="BY3241">
            <v>0.57916319994887577</v>
          </cell>
          <cell r="CA3241">
            <v>0</v>
          </cell>
          <cell r="CD3241">
            <v>3.0984178294379623</v>
          </cell>
          <cell r="CE3241">
            <v>0</v>
          </cell>
          <cell r="CF3241">
            <v>0</v>
          </cell>
          <cell r="CG3241">
            <v>3.4074425364282459</v>
          </cell>
          <cell r="CH3241">
            <v>0</v>
          </cell>
          <cell r="CI3241">
            <v>2.0671368815766993</v>
          </cell>
          <cell r="CJ3241">
            <v>0</v>
          </cell>
          <cell r="CR3241">
            <v>100</v>
          </cell>
          <cell r="CT3241">
            <v>47.16275013077771</v>
          </cell>
          <cell r="CU3241">
            <v>3.6857512893239228</v>
          </cell>
          <cell r="CV3241">
            <v>10.763000609920953</v>
          </cell>
          <cell r="CW3241">
            <v>13.449079520656523</v>
          </cell>
          <cell r="CX3241">
            <v>0.21264891296266109</v>
          </cell>
          <cell r="CY3241">
            <v>4.8613687776476633</v>
          </cell>
          <cell r="CZ3241">
            <v>7.7421577007849036</v>
          </cell>
          <cell r="DA3241">
            <v>2.157304004134633</v>
          </cell>
          <cell r="DB3241">
            <v>0.81377860639925725</v>
          </cell>
          <cell r="DC3241">
            <v>0.57916319994887577</v>
          </cell>
          <cell r="DD3241">
            <v>0</v>
          </cell>
          <cell r="DE3241">
            <v>0.26549698284000489</v>
          </cell>
          <cell r="DF3241">
            <v>0.96198166985314182</v>
          </cell>
          <cell r="DH3241">
            <v>0.26808198635598018</v>
          </cell>
          <cell r="DQ3241">
            <v>4.258236488164413E-2</v>
          </cell>
          <cell r="EA3241">
            <v>0.27860001810729446</v>
          </cell>
          <cell r="EF3241">
            <v>0.33313170237969414</v>
          </cell>
          <cell r="ES3241">
            <v>2.3609761351841443</v>
          </cell>
        </row>
        <row r="3242">
          <cell r="D3242" t="str">
            <v>g3</v>
          </cell>
          <cell r="E3242" t="str">
            <v>Gallahan &amp; Nielsen 1992</v>
          </cell>
          <cell r="F3242">
            <v>86</v>
          </cell>
          <cell r="G3242" t="str">
            <v>ML100</v>
          </cell>
          <cell r="H3242" t="str">
            <v>Haw thol</v>
          </cell>
          <cell r="J3242">
            <v>1101</v>
          </cell>
          <cell r="K3242">
            <v>1374</v>
          </cell>
          <cell r="L3242">
            <v>7.2780203784570601</v>
          </cell>
          <cell r="M3242">
            <v>1E-4</v>
          </cell>
          <cell r="O3242">
            <v>0.16885618616313414</v>
          </cell>
          <cell r="P3242">
            <v>0.74465522433002096</v>
          </cell>
          <cell r="Q3242">
            <v>2.1199349526726495E-2</v>
          </cell>
          <cell r="R3242">
            <v>28.901734104046241</v>
          </cell>
          <cell r="T3242">
            <v>48.504067715448819</v>
          </cell>
          <cell r="U3242">
            <v>4.1879425890241917</v>
          </cell>
          <cell r="V3242">
            <v>1.4236284105743136</v>
          </cell>
          <cell r="W3242">
            <v>9.1593623212031119</v>
          </cell>
          <cell r="X3242">
            <v>10.742931187247954</v>
          </cell>
          <cell r="Y3242">
            <v>1.2679130094060616</v>
          </cell>
          <cell r="Z3242">
            <v>0.1340203975037613</v>
          </cell>
          <cell r="AB3242">
            <v>17.581049997159113</v>
          </cell>
          <cell r="AC3242">
            <v>0.20012960397667307</v>
          </cell>
          <cell r="AD3242">
            <v>13.348791283008497</v>
          </cell>
          <cell r="AF3242">
            <v>0.28960871644398167</v>
          </cell>
          <cell r="AG3242">
            <v>0</v>
          </cell>
          <cell r="AJ3242">
            <v>99.840059544529481</v>
          </cell>
          <cell r="AK3242">
            <v>1.8311438138368659</v>
          </cell>
          <cell r="AL3242">
            <v>0.18639428074442543</v>
          </cell>
          <cell r="AM3242">
            <v>0.16885618616313414</v>
          </cell>
          <cell r="AN3242">
            <v>1.7538094581291297E-2</v>
          </cell>
          <cell r="AO3242">
            <v>4.9998465864922181E-2</v>
          </cell>
          <cell r="AP3242">
            <v>0.28919112656270179</v>
          </cell>
          <cell r="AQ3242">
            <v>0.33918959242762398</v>
          </cell>
          <cell r="AR3242">
            <v>3.5998895422743107E-2</v>
          </cell>
          <cell r="AS3242">
            <v>3.9998772691936784E-3</v>
          </cell>
          <cell r="AT3242">
            <v>0.98916964867159662</v>
          </cell>
          <cell r="AU3242">
            <v>6.3998036307098861E-3</v>
          </cell>
          <cell r="AV3242">
            <v>0.53998343134114657</v>
          </cell>
          <cell r="AW3242">
            <v>2.1199349526726495E-2</v>
          </cell>
          <cell r="AX3242">
            <v>0</v>
          </cell>
          <cell r="AY3242">
            <v>28.901734104046241</v>
          </cell>
          <cell r="AZ3242">
            <v>52.943695140226929</v>
          </cell>
          <cell r="BA3242">
            <v>15.478484264611371</v>
          </cell>
          <cell r="BB3242">
            <v>31.332308631915744</v>
          </cell>
          <cell r="BC3242">
            <v>49.609599548324276</v>
          </cell>
          <cell r="BD3242">
            <v>19.058091819759976</v>
          </cell>
          <cell r="BE3242">
            <v>0.74465522433002096</v>
          </cell>
          <cell r="BG3242">
            <v>-9.83</v>
          </cell>
          <cell r="BH3242" t="str">
            <v>QFM+-0.5log</v>
          </cell>
          <cell r="BO3242">
            <v>0</v>
          </cell>
          <cell r="BP3242">
            <v>47.32504443469859</v>
          </cell>
          <cell r="BQ3242">
            <v>3.4619497826284462</v>
          </cell>
          <cell r="BR3242">
            <v>10.369777068388791</v>
          </cell>
          <cell r="BS3242">
            <v>13.576165064552043</v>
          </cell>
          <cell r="BT3242">
            <v>0.1617750593371069</v>
          </cell>
          <cell r="BU3242">
            <v>4.6959007920351077</v>
          </cell>
          <cell r="BV3242">
            <v>8.3766368615651885</v>
          </cell>
          <cell r="BW3242">
            <v>2.0596247457386947</v>
          </cell>
          <cell r="BX3242">
            <v>0.64579060800665944</v>
          </cell>
          <cell r="BY3242">
            <v>0.50868675017504839</v>
          </cell>
          <cell r="CA3242">
            <v>0</v>
          </cell>
          <cell r="CD3242">
            <v>0</v>
          </cell>
          <cell r="CE3242">
            <v>2.6703407434338833</v>
          </cell>
          <cell r="CF3242">
            <v>3.0616047259787038</v>
          </cell>
          <cell r="CG3242">
            <v>0</v>
          </cell>
          <cell r="CH3242">
            <v>0</v>
          </cell>
          <cell r="CI3242">
            <v>0</v>
          </cell>
          <cell r="CJ3242">
            <v>3.0867033634617416</v>
          </cell>
          <cell r="CR3242">
            <v>100</v>
          </cell>
          <cell r="CT3242">
            <v>47.32504443469859</v>
          </cell>
          <cell r="CU3242">
            <v>3.4619497826284462</v>
          </cell>
          <cell r="CV3242">
            <v>10.369777068388792</v>
          </cell>
          <cell r="CW3242">
            <v>13.576165064552042</v>
          </cell>
          <cell r="CX3242">
            <v>0.1617750593371069</v>
          </cell>
          <cell r="CY3242">
            <v>4.6959007920351077</v>
          </cell>
          <cell r="CZ3242">
            <v>8.3766368615651885</v>
          </cell>
          <cell r="DA3242">
            <v>2.0596247457386947</v>
          </cell>
          <cell r="DB3242">
            <v>0.64579060800665944</v>
          </cell>
          <cell r="DC3242">
            <v>0.50868675017504839</v>
          </cell>
          <cell r="DD3242">
            <v>0</v>
          </cell>
          <cell r="DE3242">
            <v>0.25699889814824733</v>
          </cell>
          <cell r="DF3242">
            <v>0.97310282272593718</v>
          </cell>
          <cell r="DH3242">
            <v>0.14061236982279121</v>
          </cell>
          <cell r="DX3242">
            <v>0.34315966223472999</v>
          </cell>
          <cell r="EA3242">
            <v>0.36624246133443705</v>
          </cell>
          <cell r="EC3242">
            <v>0.41857514604842033</v>
          </cell>
          <cell r="EG3242">
            <v>0.50075450922500908</v>
          </cell>
        </row>
        <row r="3243">
          <cell r="D3243" t="str">
            <v>g3</v>
          </cell>
          <cell r="E3243" t="str">
            <v>Gallahan &amp; Nielsen 1992</v>
          </cell>
          <cell r="F3243">
            <v>49</v>
          </cell>
          <cell r="G3243" t="str">
            <v>ML100</v>
          </cell>
          <cell r="H3243" t="str">
            <v>Haw thol</v>
          </cell>
          <cell r="J3243">
            <v>1100</v>
          </cell>
          <cell r="K3243">
            <v>1373</v>
          </cell>
          <cell r="L3243">
            <v>7.2833211944646763</v>
          </cell>
          <cell r="M3243">
            <v>1E-4</v>
          </cell>
          <cell r="O3243">
            <v>0.24015464967951128</v>
          </cell>
          <cell r="P3243">
            <v>0.72114668652271041</v>
          </cell>
          <cell r="Q3243">
            <v>4.3196204053321086E-2</v>
          </cell>
          <cell r="R3243">
            <v>36.799999999999997</v>
          </cell>
          <cell r="T3243">
            <v>46.711359584440416</v>
          </cell>
          <cell r="U3243">
            <v>5.7451707391037541</v>
          </cell>
          <cell r="V3243">
            <v>0</v>
          </cell>
          <cell r="W3243">
            <v>9.5077163740010846</v>
          </cell>
          <cell r="X3243">
            <v>9.5077163740010846</v>
          </cell>
          <cell r="Y3243">
            <v>1.3127963345288938</v>
          </cell>
          <cell r="Z3243">
            <v>9.4001849854359429E-2</v>
          </cell>
          <cell r="AB3243">
            <v>13.798051822747938</v>
          </cell>
          <cell r="AC3243">
            <v>0.18799663283031151</v>
          </cell>
          <cell r="AD3243">
            <v>15.495742156291451</v>
          </cell>
          <cell r="AF3243">
            <v>0.59132599754606896</v>
          </cell>
          <cell r="AG3243">
            <v>8.1445773644181589E-3</v>
          </cell>
          <cell r="AJ3243">
            <v>100</v>
          </cell>
          <cell r="AK3243">
            <v>1.7598453503204887</v>
          </cell>
          <cell r="AL3243">
            <v>0.25517757579647088</v>
          </cell>
          <cell r="AM3243">
            <v>0.24015464967951128</v>
          </cell>
          <cell r="AN3243">
            <v>1.5022926116959601E-2</v>
          </cell>
          <cell r="AO3243">
            <v>0</v>
          </cell>
          <cell r="AP3243">
            <v>0.29957367440682869</v>
          </cell>
          <cell r="AQ3243">
            <v>0.29957367440682869</v>
          </cell>
          <cell r="AR3243">
            <v>3.7196731268137599E-2</v>
          </cell>
          <cell r="AS3243">
            <v>2.7997539664189595E-3</v>
          </cell>
          <cell r="AT3243">
            <v>0.7747319189933608</v>
          </cell>
          <cell r="AU3243">
            <v>5.9994727851834838E-3</v>
          </cell>
          <cell r="AV3243">
            <v>0.62554502906846465</v>
          </cell>
          <cell r="AW3243">
            <v>4.3196204053321086E-2</v>
          </cell>
          <cell r="AX3243">
            <v>3.9147302957814395E-4</v>
          </cell>
          <cell r="AY3243">
            <v>36.799999999999997</v>
          </cell>
          <cell r="AZ3243">
            <v>45.576470588235303</v>
          </cell>
          <cell r="BA3243">
            <v>17.623529411764707</v>
          </cell>
          <cell r="BB3243">
            <v>38.24992851159638</v>
          </cell>
          <cell r="BC3243">
            <v>40.945528162725822</v>
          </cell>
          <cell r="BD3243">
            <v>20.804543325677798</v>
          </cell>
          <cell r="BE3243">
            <v>0.72114668652271041</v>
          </cell>
          <cell r="BG3243">
            <v>-9.84</v>
          </cell>
          <cell r="BH3243" t="str">
            <v>QFM+-0.5log</v>
          </cell>
          <cell r="BO3243">
            <v>0</v>
          </cell>
          <cell r="BP3243">
            <v>47.329111860433784</v>
          </cell>
          <cell r="BQ3243">
            <v>3.696419236439823</v>
          </cell>
          <cell r="BR3243">
            <v>10.662021592685173</v>
          </cell>
          <cell r="BS3243">
            <v>13.690581835578664</v>
          </cell>
          <cell r="BT3243">
            <v>0.20069185721187896</v>
          </cell>
          <cell r="BU3243">
            <v>4.8847410878007889</v>
          </cell>
          <cell r="BV3243">
            <v>7.8299612404011532</v>
          </cell>
          <cell r="BW3243">
            <v>2.068090830766836</v>
          </cell>
          <cell r="BX3243">
            <v>0.67510798382821491</v>
          </cell>
          <cell r="BY3243">
            <v>0.43701543054419223</v>
          </cell>
          <cell r="CA3243">
            <v>0</v>
          </cell>
          <cell r="CD3243">
            <v>3.0121604840711949</v>
          </cell>
          <cell r="CE3243">
            <v>0</v>
          </cell>
          <cell r="CF3243">
            <v>0</v>
          </cell>
          <cell r="CG3243">
            <v>3.4369579711464753</v>
          </cell>
          <cell r="CH3243">
            <v>0</v>
          </cell>
          <cell r="CI3243">
            <v>2.077138589091811</v>
          </cell>
          <cell r="CJ3243">
            <v>0</v>
          </cell>
          <cell r="CR3243">
            <v>100</v>
          </cell>
          <cell r="CT3243">
            <v>47.329111860433784</v>
          </cell>
          <cell r="CU3243">
            <v>3.696419236439823</v>
          </cell>
          <cell r="CV3243">
            <v>10.662021592685173</v>
          </cell>
          <cell r="CW3243">
            <v>13.690581835578664</v>
          </cell>
          <cell r="CX3243">
            <v>0.20069185721187896</v>
          </cell>
          <cell r="CY3243">
            <v>4.8847410878007889</v>
          </cell>
          <cell r="CZ3243">
            <v>7.8299612404011532</v>
          </cell>
          <cell r="DA3243">
            <v>2.068090830766836</v>
          </cell>
          <cell r="DB3243">
            <v>0.67510798382821491</v>
          </cell>
          <cell r="DC3243">
            <v>0.43701543054419223</v>
          </cell>
          <cell r="DD3243">
            <v>0</v>
          </cell>
          <cell r="DE3243">
            <v>0.26296937651903263</v>
          </cell>
          <cell r="DF3243">
            <v>0.96849703580878277</v>
          </cell>
          <cell r="DH3243">
            <v>0.28592844605708578</v>
          </cell>
          <cell r="DQ3243">
            <v>4.3956363269401957E-2</v>
          </cell>
          <cell r="EA3243">
            <v>0.35515352847078657</v>
          </cell>
          <cell r="EF3243">
            <v>0.38483787160599281</v>
          </cell>
          <cell r="ES3243">
            <v>2.4517472002862997</v>
          </cell>
        </row>
        <row r="3244">
          <cell r="D3244" t="str">
            <v>g3</v>
          </cell>
          <cell r="E3244" t="str">
            <v>Gallahan &amp; Nielsen 1992</v>
          </cell>
          <cell r="F3244">
            <v>47</v>
          </cell>
          <cell r="G3244" t="str">
            <v>ML100</v>
          </cell>
          <cell r="H3244" t="str">
            <v>Haw thol</v>
          </cell>
          <cell r="J3244">
            <v>1100</v>
          </cell>
          <cell r="K3244">
            <v>1373</v>
          </cell>
          <cell r="L3244">
            <v>7.2833211944646763</v>
          </cell>
          <cell r="M3244">
            <v>1E-4</v>
          </cell>
          <cell r="O3244">
            <v>0.18881811181888208</v>
          </cell>
          <cell r="P3244">
            <v>0.72333454677830356</v>
          </cell>
          <cell r="Q3244">
            <v>4.3599564004359957E-2</v>
          </cell>
          <cell r="R3244">
            <v>35.486143729450447</v>
          </cell>
          <cell r="T3244">
            <v>48.090354966949029</v>
          </cell>
          <cell r="U3244">
            <v>4.6935529037813613</v>
          </cell>
          <cell r="V3244">
            <v>0</v>
          </cell>
          <cell r="W3244">
            <v>9.6513868895023869</v>
          </cell>
          <cell r="X3244">
            <v>9.6513868895023869</v>
          </cell>
          <cell r="Y3244">
            <v>1.1721258183187377</v>
          </cell>
          <cell r="Z3244">
            <v>9.4041193683799137E-2</v>
          </cell>
          <cell r="AB3244">
            <v>14.160146647208565</v>
          </cell>
          <cell r="AC3244">
            <v>0.27584379904604966</v>
          </cell>
          <cell r="AD3244">
            <v>14.976896544140516</v>
          </cell>
          <cell r="AF3244">
            <v>0.59705102532853471</v>
          </cell>
          <cell r="AG3244">
            <v>0</v>
          </cell>
          <cell r="AJ3244">
            <v>100</v>
          </cell>
          <cell r="AK3244">
            <v>1.8111818881811179</v>
          </cell>
          <cell r="AL3244">
            <v>0.20839791602083976</v>
          </cell>
          <cell r="AM3244">
            <v>0.18881811181888208</v>
          </cell>
          <cell r="AN3244">
            <v>1.9579804201957679E-2</v>
          </cell>
          <cell r="AO3244">
            <v>0</v>
          </cell>
          <cell r="AP3244">
            <v>0.30399696003039967</v>
          </cell>
          <cell r="AQ3244">
            <v>0.30399696003039967</v>
          </cell>
          <cell r="AR3244">
            <v>3.3199668003319971E-2</v>
          </cell>
          <cell r="AS3244">
            <v>2.7999720002799969E-3</v>
          </cell>
          <cell r="AT3244">
            <v>0.79479205207947912</v>
          </cell>
          <cell r="AU3244">
            <v>8.7999120008799923E-3</v>
          </cell>
          <cell r="AV3244">
            <v>0.60439395606043933</v>
          </cell>
          <cell r="AW3244">
            <v>4.3599564004359957E-2</v>
          </cell>
          <cell r="AX3244">
            <v>0</v>
          </cell>
          <cell r="AY3244">
            <v>35.486143729450447</v>
          </cell>
          <cell r="AZ3244">
            <v>46.665100986378583</v>
          </cell>
          <cell r="BA3244">
            <v>17.848755284170974</v>
          </cell>
          <cell r="BB3244">
            <v>36.929258935533262</v>
          </cell>
          <cell r="BC3244">
            <v>41.974639336025596</v>
          </cell>
          <cell r="BD3244">
            <v>21.096101728441148</v>
          </cell>
          <cell r="BE3244">
            <v>0.72333454677830356</v>
          </cell>
          <cell r="BG3244">
            <v>-9.84</v>
          </cell>
          <cell r="BH3244" t="str">
            <v>QFM+-0.5log</v>
          </cell>
          <cell r="BO3244">
            <v>0</v>
          </cell>
          <cell r="BP3244">
            <v>47.704844212696514</v>
          </cell>
          <cell r="BQ3244">
            <v>3.8479830219678757</v>
          </cell>
          <cell r="BR3244">
            <v>10.855104596002784</v>
          </cell>
          <cell r="BS3244">
            <v>12.715686567394023</v>
          </cell>
          <cell r="BT3244">
            <v>0.27189895926583074</v>
          </cell>
          <cell r="BU3244">
            <v>4.978829527623061</v>
          </cell>
          <cell r="BV3244">
            <v>7.7660029977609328</v>
          </cell>
          <cell r="BW3244">
            <v>2.0141356763075167</v>
          </cell>
          <cell r="BX3244">
            <v>0.76822679436111341</v>
          </cell>
          <cell r="BY3244">
            <v>0.53223868825164877</v>
          </cell>
          <cell r="CA3244">
            <v>0</v>
          </cell>
          <cell r="CD3244">
            <v>3.0543264209214027</v>
          </cell>
          <cell r="CE3244">
            <v>0</v>
          </cell>
          <cell r="CF3244">
            <v>0</v>
          </cell>
          <cell r="CG3244">
            <v>3.3532589644580444</v>
          </cell>
          <cell r="CH3244">
            <v>0</v>
          </cell>
          <cell r="CI3244">
            <v>2.137463572989259</v>
          </cell>
          <cell r="CJ3244">
            <v>0</v>
          </cell>
          <cell r="CR3244">
            <v>100</v>
          </cell>
          <cell r="CT3244">
            <v>47.704844212696514</v>
          </cell>
          <cell r="CU3244">
            <v>3.8479830219678757</v>
          </cell>
          <cell r="CV3244">
            <v>10.855104596002784</v>
          </cell>
          <cell r="CW3244">
            <v>12.715686567394023</v>
          </cell>
          <cell r="CX3244">
            <v>0.27189895926583074</v>
          </cell>
          <cell r="CY3244">
            <v>4.978829527623061</v>
          </cell>
          <cell r="CZ3244">
            <v>7.7660029977609328</v>
          </cell>
          <cell r="DA3244">
            <v>2.0141356763075167</v>
          </cell>
          <cell r="DB3244">
            <v>0.76822679436111341</v>
          </cell>
          <cell r="DC3244">
            <v>0.53223868825164877</v>
          </cell>
          <cell r="DD3244">
            <v>0</v>
          </cell>
          <cell r="DE3244">
            <v>0.28137698148327089</v>
          </cell>
          <cell r="DF3244">
            <v>0.94050876585337095</v>
          </cell>
          <cell r="DH3244">
            <v>0.29643039063937293</v>
          </cell>
          <cell r="DQ3244">
            <v>4.7138777716352866E-2</v>
          </cell>
          <cell r="EA3244">
            <v>0.30460784562383736</v>
          </cell>
          <cell r="EF3244">
            <v>0.34580340723738656</v>
          </cell>
          <cell r="ES3244">
            <v>2.3322290426598768</v>
          </cell>
        </row>
        <row r="3245">
          <cell r="D3245" t="str">
            <v>g3</v>
          </cell>
          <cell r="E3245" t="str">
            <v>Gallahan &amp; Nielsen 1992</v>
          </cell>
          <cell r="F3245">
            <v>87</v>
          </cell>
          <cell r="G3245" t="str">
            <v>ML100</v>
          </cell>
          <cell r="H3245" t="str">
            <v>Haw thol</v>
          </cell>
          <cell r="J3245">
            <v>1101</v>
          </cell>
          <cell r="K3245">
            <v>1374</v>
          </cell>
          <cell r="L3245">
            <v>7.2780203784570601</v>
          </cell>
          <cell r="M3245">
            <v>1E-4</v>
          </cell>
          <cell r="O3245">
            <v>0.15401553151913472</v>
          </cell>
          <cell r="P3245">
            <v>0.75450236966824646</v>
          </cell>
          <cell r="Q3245">
            <v>2.0399828362410433E-2</v>
          </cell>
          <cell r="R3245">
            <v>32.745431364215897</v>
          </cell>
          <cell r="T3245">
            <v>48.99184979452393</v>
          </cell>
          <cell r="U3245">
            <v>3.7549193780265351</v>
          </cell>
          <cell r="V3245">
            <v>1.4829887781173705</v>
          </cell>
          <cell r="W3245">
            <v>8.2131448683057364</v>
          </cell>
          <cell r="X3245">
            <v>9.8627430642093739</v>
          </cell>
          <cell r="Y3245">
            <v>1.1292411468986374</v>
          </cell>
          <cell r="Z3245">
            <v>0.14771117261161132</v>
          </cell>
          <cell r="AB3245">
            <v>17.010018032943037</v>
          </cell>
          <cell r="AC3245">
            <v>0.18798897127891737</v>
          </cell>
          <cell r="AD3245">
            <v>15.267241373803889</v>
          </cell>
          <cell r="AF3245">
            <v>0.27922589667714626</v>
          </cell>
          <cell r="AG3245">
            <v>8.144245443058069E-3</v>
          </cell>
          <cell r="AJ3245">
            <v>99.833390582213738</v>
          </cell>
          <cell r="AK3245">
            <v>1.8459844684808653</v>
          </cell>
          <cell r="AL3245">
            <v>0.16679859661029706</v>
          </cell>
          <cell r="AM3245">
            <v>0.15401553151913472</v>
          </cell>
          <cell r="AN3245">
            <v>1.2783065091162338E-2</v>
          </cell>
          <cell r="AO3245">
            <v>5.1982577497321714E-2</v>
          </cell>
          <cell r="AP3245">
            <v>0.25881480755351954</v>
          </cell>
          <cell r="AQ3245">
            <v>0.31079738505084126</v>
          </cell>
          <cell r="AR3245">
            <v>3.1999730764565387E-2</v>
          </cell>
          <cell r="AS3245">
            <v>4.3999629801277397E-3</v>
          </cell>
          <cell r="AT3245">
            <v>0.95519196332227674</v>
          </cell>
          <cell r="AU3245">
            <v>5.9999495183560092E-3</v>
          </cell>
          <cell r="AV3245">
            <v>0.61639481385244077</v>
          </cell>
          <cell r="AW3245">
            <v>2.0399828362410433E-2</v>
          </cell>
          <cell r="AX3245">
            <v>3.9150413700808498E-4</v>
          </cell>
          <cell r="AY3245">
            <v>32.745431364215897</v>
          </cell>
          <cell r="AZ3245">
            <v>50.743731406714836</v>
          </cell>
          <cell r="BA3245">
            <v>13.749308602741355</v>
          </cell>
          <cell r="BB3245">
            <v>35.507614417871039</v>
          </cell>
          <cell r="BC3245">
            <v>47.55937696149639</v>
          </cell>
          <cell r="BD3245">
            <v>16.933008620632574</v>
          </cell>
          <cell r="BE3245">
            <v>0.75450236966824646</v>
          </cell>
          <cell r="BG3245">
            <v>-9.83</v>
          </cell>
          <cell r="BH3245" t="str">
            <v>QFM+-0.5log</v>
          </cell>
          <cell r="BO3245">
            <v>0</v>
          </cell>
          <cell r="BP3245">
            <v>47.925824620110603</v>
          </cell>
          <cell r="BQ3245">
            <v>3.3271983702116881</v>
          </cell>
          <cell r="BR3245">
            <v>10.654089434832898</v>
          </cell>
          <cell r="BS3245">
            <v>13.15297879459985</v>
          </cell>
          <cell r="BT3245">
            <v>0.12743115051711643</v>
          </cell>
          <cell r="BU3245">
            <v>4.6682971628966161</v>
          </cell>
          <cell r="BV3245">
            <v>8.2055510075299232</v>
          </cell>
          <cell r="BW3245">
            <v>2.1053323100715042</v>
          </cell>
          <cell r="BX3245">
            <v>0.69259681109925708</v>
          </cell>
          <cell r="BY3245">
            <v>0.4288435279419695</v>
          </cell>
          <cell r="CA3245">
            <v>0</v>
          </cell>
          <cell r="CD3245">
            <v>0</v>
          </cell>
          <cell r="CE3245">
            <v>2.5318616841395496</v>
          </cell>
          <cell r="CF3245">
            <v>3.3446308679917602</v>
          </cell>
          <cell r="CG3245">
            <v>0</v>
          </cell>
          <cell r="CH3245">
            <v>0</v>
          </cell>
          <cell r="CI3245">
            <v>0</v>
          </cell>
          <cell r="CJ3245">
            <v>2.8353642580572442</v>
          </cell>
          <cell r="CR3245">
            <v>99.999999999999943</v>
          </cell>
          <cell r="CT3245">
            <v>47.925824620110632</v>
          </cell>
          <cell r="CU3245">
            <v>3.3271983702116898</v>
          </cell>
          <cell r="CV3245">
            <v>10.654089434832903</v>
          </cell>
          <cell r="CW3245">
            <v>13.152978794599859</v>
          </cell>
          <cell r="CX3245">
            <v>0.12743115051711651</v>
          </cell>
          <cell r="CY3245">
            <v>4.6682971628966188</v>
          </cell>
          <cell r="CZ3245">
            <v>8.2055510075299285</v>
          </cell>
          <cell r="DA3245">
            <v>2.1053323100715056</v>
          </cell>
          <cell r="DB3245">
            <v>0.69259681109925753</v>
          </cell>
          <cell r="DC3245">
            <v>0.42884352794196973</v>
          </cell>
          <cell r="DD3245">
            <v>0</v>
          </cell>
          <cell r="DE3245">
            <v>0.26195078141601363</v>
          </cell>
          <cell r="DF3245">
            <v>0.9284061778954219</v>
          </cell>
          <cell r="DH3245">
            <v>0.13262794445389137</v>
          </cell>
          <cell r="DX3245">
            <v>0.28475561051014803</v>
          </cell>
          <cell r="EA3245">
            <v>0.33939700049407967</v>
          </cell>
          <cell r="EC3245">
            <v>0.37816109374741352</v>
          </cell>
          <cell r="EG3245">
            <v>0.48499794439483135</v>
          </cell>
        </row>
        <row r="3246">
          <cell r="D3246" t="str">
            <v>g3</v>
          </cell>
          <cell r="E3246" t="str">
            <v>Gallahan &amp; Nielsen 1992</v>
          </cell>
          <cell r="F3246">
            <v>84</v>
          </cell>
          <cell r="G3246" t="str">
            <v>ML100</v>
          </cell>
          <cell r="H3246" t="str">
            <v>Haw thol</v>
          </cell>
          <cell r="J3246">
            <v>1110</v>
          </cell>
          <cell r="K3246">
            <v>1383</v>
          </cell>
          <cell r="L3246">
            <v>7.2306579898770789</v>
          </cell>
          <cell r="M3246">
            <v>1E-4</v>
          </cell>
          <cell r="O3246">
            <v>0.12485953025146523</v>
          </cell>
          <cell r="P3246">
            <v>0.74848116646415552</v>
          </cell>
          <cell r="Q3246">
            <v>1.4402615086611319E-2</v>
          </cell>
          <cell r="R3246">
            <v>29.628046173578451</v>
          </cell>
          <cell r="T3246">
            <v>49.763759187228317</v>
          </cell>
          <cell r="U3246">
            <v>3.4312758335632298</v>
          </cell>
          <cell r="V3246">
            <v>9.081992973670075E-2</v>
          </cell>
          <cell r="W3246">
            <v>10.41068092422362</v>
          </cell>
          <cell r="X3246">
            <v>10.511704205354544</v>
          </cell>
          <cell r="Y3246">
            <v>1.0870600281484637</v>
          </cell>
          <cell r="Z3246">
            <v>0.25517631163170357</v>
          </cell>
          <cell r="AB3246">
            <v>17.554046692343853</v>
          </cell>
          <cell r="AC3246">
            <v>0.2506901106800774</v>
          </cell>
          <cell r="AD3246">
            <v>13.733690548362766</v>
          </cell>
          <cell r="AF3246">
            <v>0.19713063146539753</v>
          </cell>
          <cell r="AG3246">
            <v>8.1454849889706568E-3</v>
          </cell>
          <cell r="AJ3246">
            <v>99.989796648605775</v>
          </cell>
          <cell r="AK3246">
            <v>1.8751404697485348</v>
          </cell>
          <cell r="AL3246">
            <v>0.15242767633330315</v>
          </cell>
          <cell r="AM3246">
            <v>0.12485953025146523</v>
          </cell>
          <cell r="AN3246">
            <v>2.7568146081837913E-2</v>
          </cell>
          <cell r="AO3246">
            <v>3.1835929077992375E-3</v>
          </cell>
          <cell r="AP3246">
            <v>0.32807655408426112</v>
          </cell>
          <cell r="AQ3246">
            <v>0.33126014699206036</v>
          </cell>
          <cell r="AR3246">
            <v>3.0805593379696437E-2</v>
          </cell>
          <cell r="AS3246">
            <v>7.6013801846004205E-3</v>
          </cell>
          <cell r="AT3246">
            <v>0.98577898815028608</v>
          </cell>
          <cell r="AU3246">
            <v>8.0014528258951795E-3</v>
          </cell>
          <cell r="AV3246">
            <v>0.55450068083453585</v>
          </cell>
          <cell r="AW3246">
            <v>1.4402615086611319E-2</v>
          </cell>
          <cell r="AX3246">
            <v>3.9157853001461538E-4</v>
          </cell>
          <cell r="AY3246">
            <v>29.628046173578451</v>
          </cell>
          <cell r="AZ3246">
            <v>52.672082086361691</v>
          </cell>
          <cell r="BA3246">
            <v>17.529766200192537</v>
          </cell>
          <cell r="BB3246">
            <v>31.166459196767505</v>
          </cell>
          <cell r="BC3246">
            <v>47.890339528429408</v>
          </cell>
          <cell r="BD3246">
            <v>20.943201274803094</v>
          </cell>
          <cell r="BE3246">
            <v>0.74848116646415552</v>
          </cell>
          <cell r="BG3246">
            <v>-9.84</v>
          </cell>
          <cell r="BH3246" t="str">
            <v>QFM+-0.5log</v>
          </cell>
          <cell r="BO3246">
            <v>0</v>
          </cell>
          <cell r="BP3246">
            <v>48.415702461036894</v>
          </cell>
          <cell r="BQ3246">
            <v>3.1031402647060724</v>
          </cell>
          <cell r="BR3246">
            <v>11.114070212871534</v>
          </cell>
          <cell r="BS3246">
            <v>12.557231865908522</v>
          </cell>
          <cell r="BT3246">
            <v>0.17511569311606306</v>
          </cell>
          <cell r="BU3246">
            <v>4.830527145388662</v>
          </cell>
          <cell r="BV3246">
            <v>8.619806275098389</v>
          </cell>
          <cell r="BW3246">
            <v>2.1420396457580706</v>
          </cell>
          <cell r="BX3246">
            <v>0.62968252661403268</v>
          </cell>
          <cell r="BY3246">
            <v>0.33872404214685153</v>
          </cell>
          <cell r="CA3246">
            <v>0</v>
          </cell>
          <cell r="CD3246">
            <v>0</v>
          </cell>
          <cell r="CE3246">
            <v>2.3763994414225618</v>
          </cell>
          <cell r="CF3246">
            <v>2.8246888685546709</v>
          </cell>
          <cell r="CG3246">
            <v>0</v>
          </cell>
          <cell r="CH3246">
            <v>0</v>
          </cell>
          <cell r="CI3246">
            <v>0</v>
          </cell>
          <cell r="CJ3246">
            <v>2.8728715573777066</v>
          </cell>
          <cell r="CR3246">
            <v>100</v>
          </cell>
          <cell r="CT3246">
            <v>48.415702461036886</v>
          </cell>
          <cell r="CU3246">
            <v>3.1031402647060724</v>
          </cell>
          <cell r="CV3246">
            <v>11.114070212871534</v>
          </cell>
          <cell r="CW3246">
            <v>12.557231865908523</v>
          </cell>
          <cell r="CX3246">
            <v>0.17511569311606304</v>
          </cell>
          <cell r="CY3246">
            <v>4.830527145388662</v>
          </cell>
          <cell r="CZ3246">
            <v>8.619806275098389</v>
          </cell>
          <cell r="DA3246">
            <v>2.1420396457580706</v>
          </cell>
          <cell r="DB3246">
            <v>0.62968252661403268</v>
          </cell>
          <cell r="DC3246">
            <v>0.33872404214685153</v>
          </cell>
          <cell r="DD3246">
            <v>0</v>
          </cell>
          <cell r="DE3246">
            <v>0.2778119447279071</v>
          </cell>
          <cell r="DF3246">
            <v>0.900358046709129</v>
          </cell>
          <cell r="DH3246">
            <v>9.2029403776806726E-2</v>
          </cell>
          <cell r="DX3246">
            <v>0.31250725477349639</v>
          </cell>
          <cell r="EA3246">
            <v>0.35030966550634779</v>
          </cell>
          <cell r="EC3246">
            <v>0.35373498389395625</v>
          </cell>
          <cell r="EG3246">
            <v>0.51011247800527992</v>
          </cell>
        </row>
        <row r="3247">
          <cell r="D3247" t="str">
            <v>g3</v>
          </cell>
          <cell r="E3247" t="str">
            <v>Gallahan &amp; Nielsen 1992</v>
          </cell>
          <cell r="F3247">
            <v>45</v>
          </cell>
          <cell r="G3247" t="str">
            <v>ML100</v>
          </cell>
          <cell r="H3247" t="str">
            <v>Haw thol</v>
          </cell>
          <cell r="J3247">
            <v>1100</v>
          </cell>
          <cell r="K3247">
            <v>1373</v>
          </cell>
          <cell r="L3247">
            <v>7.2833211944646763</v>
          </cell>
          <cell r="M3247">
            <v>1E-4</v>
          </cell>
          <cell r="O3247">
            <v>0.19796751220292896</v>
          </cell>
          <cell r="P3247">
            <v>0.72943803498325277</v>
          </cell>
          <cell r="Q3247">
            <v>4.0409698327598616E-2</v>
          </cell>
          <cell r="R3247">
            <v>37.131492746841367</v>
          </cell>
          <cell r="T3247">
            <v>47.869083296008284</v>
          </cell>
          <cell r="U3247">
            <v>4.7238972802382868</v>
          </cell>
          <cell r="V3247">
            <v>0</v>
          </cell>
          <cell r="W3247">
            <v>9.2388030318082208</v>
          </cell>
          <cell r="X3247">
            <v>9.2388030318082208</v>
          </cell>
          <cell r="Y3247">
            <v>1.2294774191419442</v>
          </cell>
          <cell r="Z3247">
            <v>0.10755119603985347</v>
          </cell>
          <cell r="AB3247">
            <v>13.977552097883024</v>
          </cell>
          <cell r="AC3247">
            <v>0.21330185403259846</v>
          </cell>
          <cell r="AD3247">
            <v>15.741258706589718</v>
          </cell>
          <cell r="AF3247">
            <v>0.55361964011903197</v>
          </cell>
          <cell r="AG3247">
            <v>0</v>
          </cell>
          <cell r="AJ3247">
            <v>100</v>
          </cell>
          <cell r="AK3247">
            <v>1.802032487797071</v>
          </cell>
          <cell r="AL3247">
            <v>0.20965031607585818</v>
          </cell>
          <cell r="AM3247">
            <v>0.19796751220292896</v>
          </cell>
          <cell r="AN3247">
            <v>1.1682803872929221E-2</v>
          </cell>
          <cell r="AO3247">
            <v>0</v>
          </cell>
          <cell r="AP3247">
            <v>0.2908698087541009</v>
          </cell>
          <cell r="AQ3247">
            <v>0.2908698087541009</v>
          </cell>
          <cell r="AR3247">
            <v>3.4808354004961184E-2</v>
          </cell>
          <cell r="AS3247">
            <v>3.2007681843642471E-3</v>
          </cell>
          <cell r="AT3247">
            <v>0.78418820516924059</v>
          </cell>
          <cell r="AU3247">
            <v>6.8016323917740248E-3</v>
          </cell>
          <cell r="AV3247">
            <v>0.63495238857325753</v>
          </cell>
          <cell r="AW3247">
            <v>4.0409698327598616E-2</v>
          </cell>
          <cell r="AX3247">
            <v>0</v>
          </cell>
          <cell r="AY3247">
            <v>37.131492746841367</v>
          </cell>
          <cell r="AZ3247">
            <v>45.858680393074408</v>
          </cell>
          <cell r="BA3247">
            <v>17.009826860084228</v>
          </cell>
          <cell r="BB3247">
            <v>38.64332193349636</v>
          </cell>
          <cell r="BC3247">
            <v>41.251198919640807</v>
          </cell>
          <cell r="BD3247">
            <v>20.105479146862834</v>
          </cell>
          <cell r="BE3247">
            <v>0.72943803498325277</v>
          </cell>
          <cell r="BG3247">
            <v>-9.84</v>
          </cell>
          <cell r="BH3247" t="str">
            <v>QFM+-0.5log</v>
          </cell>
          <cell r="BO3247">
            <v>0</v>
          </cell>
          <cell r="BP3247">
            <v>48.518543972654165</v>
          </cell>
          <cell r="BQ3247">
            <v>3.822443448757908</v>
          </cell>
          <cell r="BR3247">
            <v>10.717121831794575</v>
          </cell>
          <cell r="BS3247">
            <v>12.607544715909098</v>
          </cell>
          <cell r="BT3247">
            <v>0.20172901224139711</v>
          </cell>
          <cell r="BU3247">
            <v>4.963940809424555</v>
          </cell>
          <cell r="BV3247">
            <v>7.9642328998129477</v>
          </cell>
          <cell r="BW3247">
            <v>2.0839624993664914</v>
          </cell>
          <cell r="BX3247">
            <v>0.80968945069941678</v>
          </cell>
          <cell r="BY3247">
            <v>0.40365708045765886</v>
          </cell>
          <cell r="CA3247">
            <v>0</v>
          </cell>
          <cell r="CD3247">
            <v>3.1721640445915216</v>
          </cell>
          <cell r="CE3247">
            <v>0</v>
          </cell>
          <cell r="CF3247">
            <v>0</v>
          </cell>
          <cell r="CG3247">
            <v>2.6009563645985105</v>
          </cell>
          <cell r="CH3247">
            <v>0</v>
          </cell>
          <cell r="CI3247">
            <v>2.1340138696917421</v>
          </cell>
          <cell r="CJ3247">
            <v>0</v>
          </cell>
          <cell r="CR3247">
            <v>100</v>
          </cell>
          <cell r="CT3247">
            <v>48.518543972654157</v>
          </cell>
          <cell r="CU3247">
            <v>3.8224434487579075</v>
          </cell>
          <cell r="CV3247">
            <v>10.717121831794575</v>
          </cell>
          <cell r="CW3247">
            <v>12.607544715909098</v>
          </cell>
          <cell r="CX3247">
            <v>0.20172901224139711</v>
          </cell>
          <cell r="CY3247">
            <v>4.963940809424555</v>
          </cell>
          <cell r="CZ3247">
            <v>7.9642328998129468</v>
          </cell>
          <cell r="DA3247">
            <v>2.0839624993664914</v>
          </cell>
          <cell r="DB3247">
            <v>0.80968945069941678</v>
          </cell>
          <cell r="DC3247">
            <v>0.40365708045765886</v>
          </cell>
          <cell r="DD3247">
            <v>0</v>
          </cell>
          <cell r="DE3247">
            <v>0.28249978081066646</v>
          </cell>
          <cell r="DF3247">
            <v>0.93621619820806523</v>
          </cell>
          <cell r="DH3247">
            <v>0.26565719886386058</v>
          </cell>
          <cell r="DQ3247">
            <v>4.3602814716044484E-2</v>
          </cell>
          <cell r="EA3247">
            <v>0.32164698722788415</v>
          </cell>
          <cell r="EF3247">
            <v>0.37472455290462636</v>
          </cell>
          <cell r="ES3247">
            <v>2.4519512551064313</v>
          </cell>
        </row>
        <row r="3248">
          <cell r="D3248" t="str">
            <v>g3</v>
          </cell>
          <cell r="E3248" t="str">
            <v>Gallahan &amp; Nielsen 1992</v>
          </cell>
          <cell r="F3248">
            <v>85</v>
          </cell>
          <cell r="G3248" t="str">
            <v>ML100</v>
          </cell>
          <cell r="H3248" t="str">
            <v>Haw thol</v>
          </cell>
          <cell r="J3248">
            <v>1110</v>
          </cell>
          <cell r="K3248">
            <v>1383</v>
          </cell>
          <cell r="L3248">
            <v>7.2306579898770789</v>
          </cell>
          <cell r="M3248">
            <v>1E-4</v>
          </cell>
          <cell r="O3248">
            <v>0.14955699316158588</v>
          </cell>
          <cell r="P3248">
            <v>0.76400730816077955</v>
          </cell>
          <cell r="Q3248">
            <v>1.6003831410494385E-2</v>
          </cell>
          <cell r="R3248">
            <v>30.246389124893803</v>
          </cell>
          <cell r="T3248">
            <v>49.204658554847143</v>
          </cell>
          <cell r="U3248">
            <v>3.6186892276459677</v>
          </cell>
          <cell r="V3248">
            <v>1.0978676256256725</v>
          </cell>
          <cell r="W3248">
            <v>8.6375152692781967</v>
          </cell>
          <cell r="X3248">
            <v>9.8587250864368983</v>
          </cell>
          <cell r="Y3248">
            <v>1.2024249700233229</v>
          </cell>
          <cell r="Z3248">
            <v>0.20186186108696041</v>
          </cell>
          <cell r="AB3248">
            <v>17.910737385183388</v>
          </cell>
          <cell r="AC3248">
            <v>0.22607678608881415</v>
          </cell>
          <cell r="AD3248">
            <v>14.13872591653168</v>
          </cell>
          <cell r="AF3248">
            <v>0.21947641755719821</v>
          </cell>
          <cell r="AG3248">
            <v>0</v>
          </cell>
          <cell r="AJ3248">
            <v>99.876657808466973</v>
          </cell>
          <cell r="AK3248">
            <v>1.8504430068384141</v>
          </cell>
          <cell r="AL3248">
            <v>0.16043840989020619</v>
          </cell>
          <cell r="AM3248">
            <v>0.14955699316158588</v>
          </cell>
          <cell r="AN3248">
            <v>1.0881416728620308E-2</v>
          </cell>
          <cell r="AO3248">
            <v>3.840919538518861E-2</v>
          </cell>
          <cell r="AP3248">
            <v>0.27166503819314014</v>
          </cell>
          <cell r="AQ3248">
            <v>0.31007423357832875</v>
          </cell>
          <cell r="AR3248">
            <v>3.4008141747300574E-2</v>
          </cell>
          <cell r="AS3248">
            <v>6.001436778935396E-3</v>
          </cell>
          <cell r="AT3248">
            <v>1.0038403252232604</v>
          </cell>
          <cell r="AU3248">
            <v>7.201724134722475E-3</v>
          </cell>
          <cell r="AV3248">
            <v>0.56973639821360023</v>
          </cell>
          <cell r="AW3248">
            <v>1.6003831410494385E-2</v>
          </cell>
          <cell r="AX3248">
            <v>0</v>
          </cell>
          <cell r="AY3248">
            <v>30.246389124893803</v>
          </cell>
          <cell r="AZ3248">
            <v>53.292268479184365</v>
          </cell>
          <cell r="BA3248">
            <v>14.422259983007535</v>
          </cell>
          <cell r="BB3248">
            <v>32.632149281447475</v>
          </cell>
          <cell r="BC3248">
            <v>49.695759098925038</v>
          </cell>
          <cell r="BD3248">
            <v>17.67209161962748</v>
          </cell>
          <cell r="BE3248">
            <v>0.76400730816077955</v>
          </cell>
          <cell r="BG3248">
            <v>-9.84</v>
          </cell>
          <cell r="BH3248" t="str">
            <v>QFM+-0.5log</v>
          </cell>
          <cell r="BO3248">
            <v>0</v>
          </cell>
          <cell r="BP3248">
            <v>48.633798197454496</v>
          </cell>
          <cell r="BQ3248">
            <v>3.041302599201321</v>
          </cell>
          <cell r="BR3248">
            <v>10.980047745076581</v>
          </cell>
          <cell r="BS3248">
            <v>12.012290470626784</v>
          </cell>
          <cell r="BT3248">
            <v>0.15130713408114899</v>
          </cell>
          <cell r="BU3248">
            <v>4.848968546148817</v>
          </cell>
          <cell r="BV3248">
            <v>8.6304951382056796</v>
          </cell>
          <cell r="BW3248">
            <v>2.1050421682634073</v>
          </cell>
          <cell r="BX3248">
            <v>0.6202112600611126</v>
          </cell>
          <cell r="BY3248">
            <v>0.34934258120869899</v>
          </cell>
          <cell r="CA3248">
            <v>0</v>
          </cell>
          <cell r="CD3248">
            <v>0</v>
          </cell>
          <cell r="CE3248">
            <v>2.4292881950083243</v>
          </cell>
          <cell r="CF3248">
            <v>3.2562444717277912</v>
          </cell>
          <cell r="CG3248">
            <v>0</v>
          </cell>
          <cell r="CH3248">
            <v>0</v>
          </cell>
          <cell r="CI3248">
            <v>0</v>
          </cell>
          <cell r="CJ3248">
            <v>2.941661492935852</v>
          </cell>
          <cell r="CR3248">
            <v>100</v>
          </cell>
          <cell r="CT3248">
            <v>48.633798197454496</v>
          </cell>
          <cell r="CU3248">
            <v>3.0413025992013214</v>
          </cell>
          <cell r="CV3248">
            <v>10.980047745076581</v>
          </cell>
          <cell r="CW3248">
            <v>12.012290470626784</v>
          </cell>
          <cell r="CX3248">
            <v>0.15130713408114899</v>
          </cell>
          <cell r="CY3248">
            <v>4.848968546148817</v>
          </cell>
          <cell r="CZ3248">
            <v>8.6304951382056796</v>
          </cell>
          <cell r="DA3248">
            <v>2.1050421682634073</v>
          </cell>
          <cell r="DB3248">
            <v>0.6202112600611126</v>
          </cell>
          <cell r="DC3248">
            <v>0.34934258120869899</v>
          </cell>
          <cell r="DD3248">
            <v>0</v>
          </cell>
          <cell r="DE3248">
            <v>0.2875804553695831</v>
          </cell>
          <cell r="DF3248">
            <v>0.8835658099672663</v>
          </cell>
          <cell r="DH3248">
            <v>0.10426224275509847</v>
          </cell>
          <cell r="DX3248">
            <v>0.32919974209829772</v>
          </cell>
          <cell r="EA3248">
            <v>0.3953651209646461</v>
          </cell>
          <cell r="EC3248">
            <v>0.34098038130619468</v>
          </cell>
          <cell r="EG3248">
            <v>0.51283509994139798</v>
          </cell>
        </row>
        <row r="3249">
          <cell r="D3249" t="str">
            <v>g3</v>
          </cell>
          <cell r="E3249" t="str">
            <v>Gallahan &amp; Nielsen 1992</v>
          </cell>
          <cell r="F3249">
            <v>46</v>
          </cell>
          <cell r="G3249" t="str">
            <v>ML100</v>
          </cell>
          <cell r="H3249" t="str">
            <v>Haw thol</v>
          </cell>
          <cell r="J3249">
            <v>1100</v>
          </cell>
          <cell r="K3249">
            <v>1373</v>
          </cell>
          <cell r="L3249">
            <v>7.2833211944646763</v>
          </cell>
          <cell r="M3249">
            <v>1E-4</v>
          </cell>
          <cell r="O3249">
            <v>0.2183169201877424</v>
          </cell>
          <cell r="P3249">
            <v>0.74981245311327838</v>
          </cell>
          <cell r="Q3249">
            <v>3.5593668710054087E-2</v>
          </cell>
          <cell r="R3249">
            <v>37.5936329588015</v>
          </cell>
          <cell r="T3249">
            <v>47.535664962151273</v>
          </cell>
          <cell r="U3249">
            <v>5.7110196434090224</v>
          </cell>
          <cell r="V3249">
            <v>0</v>
          </cell>
          <cell r="W3249">
            <v>8.5098571030954098</v>
          </cell>
          <cell r="X3249">
            <v>8.5098571030954098</v>
          </cell>
          <cell r="Y3249">
            <v>1.3052817556448029</v>
          </cell>
          <cell r="Z3249">
            <v>0.10797678211521082</v>
          </cell>
          <cell r="AB3249">
            <v>14.312087366655232</v>
          </cell>
          <cell r="AC3249">
            <v>0.16375863044712821</v>
          </cell>
          <cell r="AD3249">
            <v>15.992752159715435</v>
          </cell>
          <cell r="AF3249">
            <v>0.48977347134158722</v>
          </cell>
          <cell r="AG3249">
            <v>8.1859782520576543E-3</v>
          </cell>
          <cell r="AJ3249">
            <v>100</v>
          </cell>
          <cell r="AK3249">
            <v>1.7816830798122576</v>
          </cell>
          <cell r="AL3249">
            <v>0.25235511186566434</v>
          </cell>
          <cell r="AM3249">
            <v>0.2183169201877424</v>
          </cell>
          <cell r="AN3249">
            <v>3.4038191677921936E-2</v>
          </cell>
          <cell r="AO3249">
            <v>0</v>
          </cell>
          <cell r="AP3249">
            <v>0.26675255089445021</v>
          </cell>
          <cell r="AQ3249">
            <v>0.26675255089445021</v>
          </cell>
          <cell r="AR3249">
            <v>3.6793455295786238E-2</v>
          </cell>
          <cell r="AS3249">
            <v>3.1994308952857597E-3</v>
          </cell>
          <cell r="AT3249">
            <v>0.79945779495952918</v>
          </cell>
          <cell r="AU3249">
            <v>5.1990752048393599E-3</v>
          </cell>
          <cell r="AV3249">
            <v>0.64228575222861639</v>
          </cell>
          <cell r="AW3249">
            <v>3.5593668710054087E-2</v>
          </cell>
          <cell r="AX3249">
            <v>3.914378032714266E-4</v>
          </cell>
          <cell r="AY3249">
            <v>37.5936329588015</v>
          </cell>
          <cell r="AZ3249">
            <v>46.793071161048687</v>
          </cell>
          <cell r="BA3249">
            <v>15.61329588014981</v>
          </cell>
          <cell r="BB3249">
            <v>39.253509085845423</v>
          </cell>
          <cell r="BC3249">
            <v>42.230742541136614</v>
          </cell>
          <cell r="BD3249">
            <v>18.515748373017978</v>
          </cell>
          <cell r="BE3249">
            <v>0.74981245311327838</v>
          </cell>
          <cell r="BG3249">
            <v>-9.84</v>
          </cell>
          <cell r="BH3249" t="str">
            <v>QFM+-0.5log</v>
          </cell>
          <cell r="BO3249">
            <v>0</v>
          </cell>
          <cell r="BP3249">
            <v>48.843388904746078</v>
          </cell>
          <cell r="BQ3249">
            <v>3.8006546868718694</v>
          </cell>
          <cell r="BR3249">
            <v>10.824981948665648</v>
          </cell>
          <cell r="BS3249">
            <v>12.407341371633024</v>
          </cell>
          <cell r="BT3249">
            <v>0.16634605796037591</v>
          </cell>
          <cell r="BU3249">
            <v>4.9163772055545891</v>
          </cell>
          <cell r="BV3249">
            <v>7.9182438704159175</v>
          </cell>
          <cell r="BW3249">
            <v>2.1022478012719539</v>
          </cell>
          <cell r="BX3249">
            <v>0.79530084479162766</v>
          </cell>
          <cell r="BY3249">
            <v>0.39229487525005374</v>
          </cell>
          <cell r="CA3249">
            <v>0</v>
          </cell>
          <cell r="CD3249">
            <v>3.0971593933401</v>
          </cell>
          <cell r="CE3249">
            <v>0</v>
          </cell>
          <cell r="CF3249">
            <v>0</v>
          </cell>
          <cell r="CG3249">
            <v>2.587320684599014</v>
          </cell>
          <cell r="CH3249">
            <v>0</v>
          </cell>
          <cell r="CI3249">
            <v>2.1483423548997536</v>
          </cell>
          <cell r="CJ3249">
            <v>0</v>
          </cell>
          <cell r="CR3249">
            <v>100</v>
          </cell>
          <cell r="CT3249">
            <v>48.843388904746078</v>
          </cell>
          <cell r="CU3249">
            <v>3.8006546868718694</v>
          </cell>
          <cell r="CV3249">
            <v>10.824981948665647</v>
          </cell>
          <cell r="CW3249">
            <v>12.407341371633024</v>
          </cell>
          <cell r="CX3249">
            <v>0.16634605796037591</v>
          </cell>
          <cell r="CY3249">
            <v>4.9163772055545891</v>
          </cell>
          <cell r="CZ3249">
            <v>7.9182438704159175</v>
          </cell>
          <cell r="DA3249">
            <v>2.1022478012719539</v>
          </cell>
          <cell r="DB3249">
            <v>0.79530084479162766</v>
          </cell>
          <cell r="DC3249">
            <v>0.39229487525005374</v>
          </cell>
          <cell r="DD3249">
            <v>0</v>
          </cell>
          <cell r="DE3249">
            <v>0.28379456660238184</v>
          </cell>
          <cell r="DF3249">
            <v>0.91628423196001962</v>
          </cell>
          <cell r="DH3249">
            <v>0.23297608923422461</v>
          </cell>
          <cell r="DQ3249">
            <v>4.0165110072900273E-2</v>
          </cell>
          <cell r="EA3249">
            <v>0.34343602962759967</v>
          </cell>
          <cell r="EF3249">
            <v>0.39136469750500835</v>
          </cell>
          <cell r="ES3249">
            <v>2.2001420822753608</v>
          </cell>
        </row>
        <row r="3250">
          <cell r="D3250" t="str">
            <v>g3</v>
          </cell>
          <cell r="E3250" t="str">
            <v>Gallahan &amp; Nielsen 1992</v>
          </cell>
          <cell r="F3250">
            <v>58</v>
          </cell>
          <cell r="G3250" t="str">
            <v>ML100</v>
          </cell>
          <cell r="H3250" t="str">
            <v>Haw thol</v>
          </cell>
          <cell r="J3250">
            <v>1090</v>
          </cell>
          <cell r="K3250">
            <v>1363</v>
          </cell>
          <cell r="L3250">
            <v>7.3367571533382243</v>
          </cell>
          <cell r="M3250">
            <v>1E-4</v>
          </cell>
          <cell r="O3250">
            <v>0.20415781296841029</v>
          </cell>
          <cell r="P3250">
            <v>0.75501275975209625</v>
          </cell>
          <cell r="Q3250">
            <v>4.0396450086902125E-2</v>
          </cell>
          <cell r="R3250">
            <v>36.445783132530124</v>
          </cell>
          <cell r="T3250">
            <v>48.132259530715572</v>
          </cell>
          <cell r="U3250">
            <v>5.5193893267237506</v>
          </cell>
          <cell r="V3250">
            <v>0</v>
          </cell>
          <cell r="W3250">
            <v>8.6135811626785728</v>
          </cell>
          <cell r="X3250">
            <v>8.6135811626785728</v>
          </cell>
          <cell r="Y3250">
            <v>0.91225123093484173</v>
          </cell>
          <cell r="Z3250">
            <v>9.4919726307005098E-2</v>
          </cell>
          <cell r="AB3250">
            <v>14.896640156916346</v>
          </cell>
          <cell r="AC3250">
            <v>0.20248780451350959</v>
          </cell>
          <cell r="AD3250">
            <v>15.737090137181083</v>
          </cell>
          <cell r="AF3250">
            <v>0.558399047185558</v>
          </cell>
          <cell r="AG3250">
            <v>8.2241046906477242E-3</v>
          </cell>
          <cell r="AJ3250">
            <v>100</v>
          </cell>
          <cell r="AK3250">
            <v>1.7958421870315897</v>
          </cell>
          <cell r="AL3250">
            <v>0.24277866537375833</v>
          </cell>
          <cell r="AM3250">
            <v>0.20415781296841029</v>
          </cell>
          <cell r="AN3250">
            <v>3.8620852405348044E-2</v>
          </cell>
          <cell r="AO3250">
            <v>0</v>
          </cell>
          <cell r="AP3250">
            <v>0.26877638077622013</v>
          </cell>
          <cell r="AQ3250">
            <v>0.26877638077622013</v>
          </cell>
          <cell r="AR3250">
            <v>2.5597750550116198E-2</v>
          </cell>
          <cell r="AS3250">
            <v>2.7997539664189595E-3</v>
          </cell>
          <cell r="AT3250">
            <v>0.82832720920766634</v>
          </cell>
          <cell r="AU3250">
            <v>6.3994376375290495E-3</v>
          </cell>
          <cell r="AV3250">
            <v>0.62914471273957473</v>
          </cell>
          <cell r="AW3250">
            <v>4.0396450086902125E-2</v>
          </cell>
          <cell r="AX3250">
            <v>3.9147302957814385E-4</v>
          </cell>
          <cell r="AY3250">
            <v>36.445783132530124</v>
          </cell>
          <cell r="AZ3250">
            <v>47.984244670991657</v>
          </cell>
          <cell r="BA3250">
            <v>15.569972196478222</v>
          </cell>
          <cell r="BB3250">
            <v>38.121643097856634</v>
          </cell>
          <cell r="BC3250">
            <v>43.381639901850043</v>
          </cell>
          <cell r="BD3250">
            <v>18.496717000293312</v>
          </cell>
          <cell r="BE3250">
            <v>0.75501275975209625</v>
          </cell>
          <cell r="BG3250">
            <v>-9.9700000000000006</v>
          </cell>
          <cell r="BH3250" t="str">
            <v>QFM+-0.5log</v>
          </cell>
          <cell r="BO3250">
            <v>0</v>
          </cell>
          <cell r="BP3250">
            <v>50.363970252664195</v>
          </cell>
          <cell r="BQ3250">
            <v>2.2944512816230977</v>
          </cell>
          <cell r="BR3250">
            <v>14.901339572290397</v>
          </cell>
          <cell r="BS3250">
            <v>10.428280556003424</v>
          </cell>
          <cell r="BT3250">
            <v>0.1595359305259928</v>
          </cell>
          <cell r="BU3250">
            <v>4.8476281793623865</v>
          </cell>
          <cell r="BV3250">
            <v>8.5953922445114408</v>
          </cell>
          <cell r="BW3250">
            <v>2.6591402261649035</v>
          </cell>
          <cell r="BX3250">
            <v>0.59811702174494175</v>
          </cell>
          <cell r="BY3250">
            <v>0.38061952976681529</v>
          </cell>
          <cell r="CA3250">
            <v>0</v>
          </cell>
          <cell r="CD3250">
            <v>1.6769315685812898</v>
          </cell>
          <cell r="CE3250">
            <v>0</v>
          </cell>
          <cell r="CF3250">
            <v>0</v>
          </cell>
          <cell r="CG3250">
            <v>1.7346338162472787</v>
          </cell>
          <cell r="CH3250">
            <v>0</v>
          </cell>
          <cell r="CI3250">
            <v>1.3599598205138259</v>
          </cell>
          <cell r="CJ3250">
            <v>0</v>
          </cell>
          <cell r="CR3250">
            <v>100</v>
          </cell>
          <cell r="CT3250">
            <v>50.363970252664195</v>
          </cell>
          <cell r="CU3250">
            <v>2.2944512816230977</v>
          </cell>
          <cell r="CV3250">
            <v>14.901339572290397</v>
          </cell>
          <cell r="CW3250">
            <v>10.428280556003424</v>
          </cell>
          <cell r="CX3250">
            <v>0.1595359305259928</v>
          </cell>
          <cell r="CY3250">
            <v>4.8476281793623865</v>
          </cell>
          <cell r="CZ3250">
            <v>8.5953922445114408</v>
          </cell>
          <cell r="DA3250">
            <v>2.6591402261649035</v>
          </cell>
          <cell r="DB3250">
            <v>0.59811702174494175</v>
          </cell>
          <cell r="DC3250">
            <v>0.38061952976681535</v>
          </cell>
          <cell r="DD3250">
            <v>0</v>
          </cell>
          <cell r="DE3250">
            <v>0.31733812130858485</v>
          </cell>
          <cell r="DF3250">
            <v>0.67627286678527432</v>
          </cell>
          <cell r="DH3250">
            <v>0.20999232823118127</v>
          </cell>
          <cell r="DQ3250">
            <v>6.5861309634766718E-2</v>
          </cell>
          <cell r="EA3250">
            <v>0.39759015074380399</v>
          </cell>
          <cell r="EF3250">
            <v>0.52375394541078324</v>
          </cell>
          <cell r="ES3250">
            <v>3.166116743176401</v>
          </cell>
        </row>
        <row r="3251">
          <cell r="D3251" t="str">
            <v>g3</v>
          </cell>
          <cell r="E3251" t="str">
            <v>Gallahan &amp; Nielsen 1992</v>
          </cell>
          <cell r="F3251">
            <v>59</v>
          </cell>
          <cell r="G3251" t="str">
            <v>ML100</v>
          </cell>
          <cell r="H3251" t="str">
            <v>Haw thol</v>
          </cell>
          <cell r="J3251">
            <v>1090</v>
          </cell>
          <cell r="K3251">
            <v>1363</v>
          </cell>
          <cell r="L3251">
            <v>7.3367571533382243</v>
          </cell>
          <cell r="M3251">
            <v>1E-4</v>
          </cell>
          <cell r="O3251">
            <v>0.27758277582775803</v>
          </cell>
          <cell r="P3251">
            <v>0.75293641150263257</v>
          </cell>
          <cell r="Q3251">
            <v>4.440044400444005E-2</v>
          </cell>
          <cell r="R3251">
            <v>41.395680037977691</v>
          </cell>
          <cell r="T3251">
            <v>45.909943274305832</v>
          </cell>
          <cell r="U3251">
            <v>6.918414774683062</v>
          </cell>
          <cell r="V3251">
            <v>0.53866015137068946</v>
          </cell>
          <cell r="W3251">
            <v>7.177375931217604</v>
          </cell>
          <cell r="X3251">
            <v>7.7765529627756571</v>
          </cell>
          <cell r="Y3251">
            <v>1.3751467293519097</v>
          </cell>
          <cell r="Z3251">
            <v>0.16183874621323871</v>
          </cell>
          <cell r="AB3251">
            <v>13.299350745256941</v>
          </cell>
          <cell r="AC3251">
            <v>0.18880477332533799</v>
          </cell>
          <cell r="AD3251">
            <v>17.353417370566827</v>
          </cell>
          <cell r="AF3251">
            <v>0.61036425997926513</v>
          </cell>
          <cell r="AG3251">
            <v>0</v>
          </cell>
          <cell r="AJ3251">
            <v>99.939483119812664</v>
          </cell>
          <cell r="AK3251">
            <v>1.722417224172242</v>
          </cell>
          <cell r="AL3251">
            <v>0.30600306003060035</v>
          </cell>
          <cell r="AM3251">
            <v>0.27758277582775803</v>
          </cell>
          <cell r="AN3251">
            <v>2.8420284202842316E-2</v>
          </cell>
          <cell r="AO3251">
            <v>1.8800188001877771E-2</v>
          </cell>
          <cell r="AP3251">
            <v>0.2252022520225225</v>
          </cell>
          <cell r="AQ3251">
            <v>0.24400244002440027</v>
          </cell>
          <cell r="AR3251">
            <v>3.880038800388004E-2</v>
          </cell>
          <cell r="AS3251">
            <v>4.8000480004800053E-3</v>
          </cell>
          <cell r="AT3251">
            <v>0.74360743607436075</v>
          </cell>
          <cell r="AU3251">
            <v>6.0000600006000059E-3</v>
          </cell>
          <cell r="AV3251">
            <v>0.69760697606976074</v>
          </cell>
          <cell r="AW3251">
            <v>4.440044400444005E-2</v>
          </cell>
          <cell r="AX3251">
            <v>0</v>
          </cell>
          <cell r="AY3251">
            <v>41.395680037977691</v>
          </cell>
          <cell r="AZ3251">
            <v>44.125326370757179</v>
          </cell>
          <cell r="BA3251">
            <v>13.363399003085821</v>
          </cell>
          <cell r="BB3251">
            <v>43.706765918614636</v>
          </cell>
          <cell r="BC3251">
            <v>40.268417153730176</v>
          </cell>
          <cell r="BD3251">
            <v>16.024816927655188</v>
          </cell>
          <cell r="BE3251">
            <v>0.75293641150263257</v>
          </cell>
          <cell r="BG3251">
            <v>-9.9700000000000006</v>
          </cell>
          <cell r="BH3251" t="str">
            <v>QFM+-0.5log</v>
          </cell>
          <cell r="BO3251">
            <v>0</v>
          </cell>
          <cell r="BP3251">
            <v>50.4060018365914</v>
          </cell>
          <cell r="BQ3251">
            <v>2.2935258513982837</v>
          </cell>
          <cell r="BR3251">
            <v>15.124488268478833</v>
          </cell>
          <cell r="BS3251">
            <v>10.511045299834869</v>
          </cell>
          <cell r="BT3251">
            <v>0.14720453931709293</v>
          </cell>
          <cell r="BU3251">
            <v>4.7620066702567003</v>
          </cell>
          <cell r="BV3251">
            <v>8.4755562373424116</v>
          </cell>
          <cell r="BW3251">
            <v>2.6687857194249389</v>
          </cell>
          <cell r="BX3251">
            <v>0.56598907250114772</v>
          </cell>
          <cell r="BY3251">
            <v>0.24546194384998291</v>
          </cell>
          <cell r="CA3251">
            <v>0</v>
          </cell>
          <cell r="CD3251">
            <v>1.732599917830512</v>
          </cell>
          <cell r="CE3251">
            <v>0</v>
          </cell>
          <cell r="CF3251">
            <v>0</v>
          </cell>
          <cell r="CG3251">
            <v>1.7436973223451413</v>
          </cell>
          <cell r="CH3251">
            <v>0</v>
          </cell>
          <cell r="CI3251">
            <v>1.3236373208286898</v>
          </cell>
          <cell r="CJ3251">
            <v>0</v>
          </cell>
          <cell r="CR3251">
            <v>100</v>
          </cell>
          <cell r="CT3251">
            <v>50.4060018365914</v>
          </cell>
          <cell r="CU3251">
            <v>2.2935258513982837</v>
          </cell>
          <cell r="CV3251">
            <v>15.124488268478833</v>
          </cell>
          <cell r="CW3251">
            <v>10.511045299834869</v>
          </cell>
          <cell r="CX3251">
            <v>0.14720453931709293</v>
          </cell>
          <cell r="CY3251">
            <v>4.7620066702567003</v>
          </cell>
          <cell r="CZ3251">
            <v>8.4755562373424116</v>
          </cell>
          <cell r="DA3251">
            <v>2.6687857194249385</v>
          </cell>
          <cell r="DB3251">
            <v>0.56598907250114772</v>
          </cell>
          <cell r="DC3251">
            <v>0.24546194384998291</v>
          </cell>
          <cell r="DD3251">
            <v>0</v>
          </cell>
          <cell r="DE3251">
            <v>0.31179142712156632</v>
          </cell>
          <cell r="DF3251">
            <v>0.66274367223350872</v>
          </cell>
          <cell r="DH3251">
            <v>0.22870485836936522</v>
          </cell>
          <cell r="DQ3251">
            <v>8.8426514785043944E-2</v>
          </cell>
          <cell r="EA3251">
            <v>0.59957760167103857</v>
          </cell>
          <cell r="EF3251">
            <v>0.63885910257131862</v>
          </cell>
          <cell r="ES3251">
            <v>3.8824696190679684</v>
          </cell>
        </row>
        <row r="3252">
          <cell r="D3252" t="str">
            <v>g3</v>
          </cell>
          <cell r="E3252" t="str">
            <v>Gallahan &amp; Nielsen 1992</v>
          </cell>
          <cell r="F3252">
            <v>50</v>
          </cell>
          <cell r="G3252" t="str">
            <v>ML100</v>
          </cell>
          <cell r="H3252" t="str">
            <v>Haw thol</v>
          </cell>
          <cell r="J3252">
            <v>1100</v>
          </cell>
          <cell r="K3252">
            <v>1373</v>
          </cell>
          <cell r="L3252">
            <v>7.2833211944646763</v>
          </cell>
          <cell r="M3252">
            <v>1E-4</v>
          </cell>
          <cell r="O3252">
            <v>9.1195633839611281E-2</v>
          </cell>
          <cell r="P3252">
            <v>0.76222435282837975</v>
          </cell>
          <cell r="Q3252">
            <v>2.2398927609729089E-2</v>
          </cell>
          <cell r="R3252">
            <v>33.791790097333902</v>
          </cell>
          <cell r="T3252">
            <v>51.515887562187139</v>
          </cell>
          <cell r="U3252">
            <v>2.0895473480990292</v>
          </cell>
          <cell r="V3252">
            <v>6.9192012039005144E-2</v>
          </cell>
          <cell r="W3252">
            <v>9.5347839727661228</v>
          </cell>
          <cell r="X3252">
            <v>9.6117495033990537</v>
          </cell>
          <cell r="Y3252">
            <v>1.2929806473863299</v>
          </cell>
          <cell r="Z3252">
            <v>0.10933606898382416</v>
          </cell>
          <cell r="AB3252">
            <v>17.290662855060649</v>
          </cell>
          <cell r="AC3252">
            <v>0.3061294856089653</v>
          </cell>
          <cell r="AD3252">
            <v>16.103328669804526</v>
          </cell>
          <cell r="AF3252">
            <v>0.31205155633658543</v>
          </cell>
          <cell r="AG3252">
            <v>8.289029042485024E-3</v>
          </cell>
          <cell r="AJ3252">
            <v>99.992226481406064</v>
          </cell>
          <cell r="AK3252">
            <v>1.9071086936283626</v>
          </cell>
          <cell r="AL3252">
            <v>9.1195633839611281E-2</v>
          </cell>
          <cell r="AM3252">
            <v>9.1195633839611281E-2</v>
          </cell>
          <cell r="AN3252">
            <v>0</v>
          </cell>
          <cell r="AO3252">
            <v>2.3829007761921872E-3</v>
          </cell>
          <cell r="AP3252">
            <v>0.29520285175306565</v>
          </cell>
          <cell r="AQ3252">
            <v>0.29758575252925784</v>
          </cell>
          <cell r="AR3252">
            <v>3.599827651563603E-2</v>
          </cell>
          <cell r="AS3252">
            <v>3.1998468013898695E-3</v>
          </cell>
          <cell r="AT3252">
            <v>0.95395432766435506</v>
          </cell>
          <cell r="AU3252">
            <v>9.5995404041696077E-3</v>
          </cell>
          <cell r="AV3252">
            <v>0.63876941772745288</v>
          </cell>
          <cell r="AW3252">
            <v>2.2398927609729089E-2</v>
          </cell>
          <cell r="AX3252">
            <v>3.9148868774966289E-4</v>
          </cell>
          <cell r="AY3252">
            <v>33.791790097333902</v>
          </cell>
          <cell r="AZ3252">
            <v>50.465509944985186</v>
          </cell>
          <cell r="BA3252">
            <v>15.616641194350731</v>
          </cell>
          <cell r="BB3252">
            <v>35.515135533131385</v>
          </cell>
          <cell r="BC3252">
            <v>45.843727389630864</v>
          </cell>
          <cell r="BD3252">
            <v>18.641137077237769</v>
          </cell>
          <cell r="BE3252">
            <v>0.76222435282837975</v>
          </cell>
          <cell r="BG3252">
            <v>-9.84</v>
          </cell>
          <cell r="BH3252" t="str">
            <v>QFM+-0.5log</v>
          </cell>
          <cell r="BO3252">
            <v>0</v>
          </cell>
          <cell r="BP3252">
            <v>54.54198889009912</v>
          </cell>
          <cell r="BQ3252">
            <v>4.490242760552877</v>
          </cell>
          <cell r="BR3252">
            <v>11.104072912234331</v>
          </cell>
          <cell r="BS3252">
            <v>10.107078958357759</v>
          </cell>
          <cell r="BT3252">
            <v>0.20917902642081765</v>
          </cell>
          <cell r="BU3252">
            <v>6.1473427797373041</v>
          </cell>
          <cell r="BV3252">
            <v>7.9665436222619537</v>
          </cell>
          <cell r="BW3252">
            <v>2.3006862177993295</v>
          </cell>
          <cell r="BX3252">
            <v>0.76762690867839478</v>
          </cell>
          <cell r="BY3252">
            <v>0.49242877660384193</v>
          </cell>
          <cell r="CA3252">
            <v>0</v>
          </cell>
          <cell r="CD3252">
            <v>0.74885598856424618</v>
          </cell>
          <cell r="CE3252">
            <v>0</v>
          </cell>
          <cell r="CF3252">
            <v>0</v>
          </cell>
          <cell r="CG3252">
            <v>0.69334943074158029</v>
          </cell>
          <cell r="CH3252">
            <v>0</v>
          </cell>
          <cell r="CI3252">
            <v>0.43060372794844443</v>
          </cell>
          <cell r="CJ3252">
            <v>0</v>
          </cell>
          <cell r="CR3252">
            <v>100</v>
          </cell>
          <cell r="CT3252">
            <v>54.54198889009912</v>
          </cell>
          <cell r="CU3252">
            <v>4.490242760552877</v>
          </cell>
          <cell r="CV3252">
            <v>11.104072912234331</v>
          </cell>
          <cell r="CW3252">
            <v>10.107078958357759</v>
          </cell>
          <cell r="CX3252">
            <v>0.20917902642081765</v>
          </cell>
          <cell r="CY3252">
            <v>6.1473427797373041</v>
          </cell>
          <cell r="CZ3252">
            <v>7.9665436222619546</v>
          </cell>
          <cell r="DA3252">
            <v>2.3006862177993295</v>
          </cell>
          <cell r="DB3252">
            <v>0.76762690867839478</v>
          </cell>
          <cell r="DC3252">
            <v>0.49242877660384193</v>
          </cell>
          <cell r="DD3252">
            <v>0</v>
          </cell>
          <cell r="DE3252">
            <v>0.37819510769367687</v>
          </cell>
          <cell r="DF3252">
            <v>0.86597668608354827</v>
          </cell>
          <cell r="DH3252">
            <v>0.13563412251631229</v>
          </cell>
          <cell r="DQ3252">
            <v>5.0853656177948896E-2</v>
          </cell>
          <cell r="EA3252">
            <v>0.28795339502471068</v>
          </cell>
          <cell r="EF3252">
            <v>0.38654082857554378</v>
          </cell>
          <cell r="ES3252">
            <v>2.4476038577100407</v>
          </cell>
        </row>
        <row r="3253">
          <cell r="D3253" t="str">
            <v>g3</v>
          </cell>
          <cell r="E3253" t="str">
            <v>Gallahan &amp; Nielsen 1992</v>
          </cell>
          <cell r="F3253">
            <v>89</v>
          </cell>
          <cell r="G3253" t="str">
            <v>Ml176</v>
          </cell>
          <cell r="H3253" t="str">
            <v>Haw thol</v>
          </cell>
          <cell r="J3253">
            <v>1090</v>
          </cell>
          <cell r="K3253">
            <v>1363</v>
          </cell>
          <cell r="L3253">
            <v>7.3367571533382243</v>
          </cell>
          <cell r="M3253">
            <v>1E-4</v>
          </cell>
          <cell r="O3253">
            <v>0.14505567892798221</v>
          </cell>
          <cell r="P3253">
            <v>0.7202893558387875</v>
          </cell>
          <cell r="Q3253">
            <v>2.8808453649090862E-2</v>
          </cell>
          <cell r="R3253">
            <v>35.546181172291298</v>
          </cell>
          <cell r="T3253">
            <v>48.519046285682641</v>
          </cell>
          <cell r="U3253">
            <v>4.5984452240099873</v>
          </cell>
          <cell r="V3253">
            <v>0</v>
          </cell>
          <cell r="W3253">
            <v>10.161303565964516</v>
          </cell>
          <cell r="X3253">
            <v>10.161303565964516</v>
          </cell>
          <cell r="Y3253">
            <v>1.4333446451593905</v>
          </cell>
          <cell r="Z3253">
            <v>0.15886147948804735</v>
          </cell>
          <cell r="AB3253">
            <v>14.683891963267246</v>
          </cell>
          <cell r="AC3253">
            <v>0.23475313965570266</v>
          </cell>
          <cell r="AD3253">
            <v>15.637450974951982</v>
          </cell>
          <cell r="AF3253">
            <v>0.38862855762247661</v>
          </cell>
          <cell r="AG3253">
            <v>1.6058225243167527E-2</v>
          </cell>
          <cell r="AJ3253">
            <v>100</v>
          </cell>
          <cell r="AK3253">
            <v>1.8549443210720178</v>
          </cell>
          <cell r="AL3253">
            <v>0.20726081930873705</v>
          </cell>
          <cell r="AM3253">
            <v>0.14505567892798221</v>
          </cell>
          <cell r="AN3253">
            <v>6.2205140380754836E-2</v>
          </cell>
          <cell r="AO3253">
            <v>0</v>
          </cell>
          <cell r="AP3253">
            <v>0.3248953383758581</v>
          </cell>
          <cell r="AQ3253">
            <v>0.3248953383758581</v>
          </cell>
          <cell r="AR3253">
            <v>4.1212093414671656E-2</v>
          </cell>
          <cell r="AS3253">
            <v>4.8014089415151454E-3</v>
          </cell>
          <cell r="AT3253">
            <v>0.83664550805901394</v>
          </cell>
          <cell r="AU3253">
            <v>7.6022308240656462E-3</v>
          </cell>
          <cell r="AV3253">
            <v>0.64058797628047892</v>
          </cell>
          <cell r="AW3253">
            <v>2.8808453649090862E-2</v>
          </cell>
          <cell r="AX3253">
            <v>7.8324469994284554E-4</v>
          </cell>
          <cell r="AY3253">
            <v>35.546181172291298</v>
          </cell>
          <cell r="AZ3253">
            <v>46.425399644760212</v>
          </cell>
          <cell r="BA3253">
            <v>18.028419182948486</v>
          </cell>
          <cell r="BB3253">
            <v>36.969843569449964</v>
          </cell>
          <cell r="BC3253">
            <v>41.734315182317836</v>
          </cell>
          <cell r="BD3253">
            <v>21.295841248232186</v>
          </cell>
          <cell r="BE3253">
            <v>0.7202893558387875</v>
          </cell>
          <cell r="BG3253">
            <v>-9.9700000000000006</v>
          </cell>
          <cell r="BH3253" t="str">
            <v>QFM+-0.5log</v>
          </cell>
          <cell r="BO3253">
            <v>0</v>
          </cell>
          <cell r="BP3253">
            <v>46.253057944838318</v>
          </cell>
          <cell r="BQ3253">
            <v>3.6903387096052547</v>
          </cell>
          <cell r="BR3253">
            <v>9.81436907818191</v>
          </cell>
          <cell r="BS3253">
            <v>13.674647160706888</v>
          </cell>
          <cell r="BT3253">
            <v>0.15817603007343467</v>
          </cell>
          <cell r="BU3253">
            <v>4.2446651385705678</v>
          </cell>
          <cell r="BV3253">
            <v>8.0384435437053394</v>
          </cell>
          <cell r="BW3253">
            <v>1.9298955244575631</v>
          </cell>
          <cell r="BX3253">
            <v>0.59471295047848516</v>
          </cell>
          <cell r="BY3253">
            <v>0.40693903745683768</v>
          </cell>
          <cell r="CA3253">
            <v>0</v>
          </cell>
          <cell r="CD3253">
            <v>0</v>
          </cell>
          <cell r="CE3253">
            <v>3.4719858387378424</v>
          </cell>
          <cell r="CF3253">
            <v>3.5823766728880795</v>
          </cell>
          <cell r="CG3253">
            <v>0</v>
          </cell>
          <cell r="CH3253">
            <v>0</v>
          </cell>
          <cell r="CI3253">
            <v>0</v>
          </cell>
          <cell r="CJ3253">
            <v>4.1403923702994732</v>
          </cell>
          <cell r="CR3253">
            <v>100</v>
          </cell>
          <cell r="CT3253">
            <v>46.253057944838318</v>
          </cell>
          <cell r="CU3253">
            <v>3.6903387096052547</v>
          </cell>
          <cell r="CV3253">
            <v>9.81436907818191</v>
          </cell>
          <cell r="CW3253">
            <v>13.674647160706888</v>
          </cell>
          <cell r="CX3253">
            <v>0.15817603007343467</v>
          </cell>
          <cell r="CY3253">
            <v>4.2446651385705678</v>
          </cell>
          <cell r="CZ3253">
            <v>8.0384435437053394</v>
          </cell>
          <cell r="DA3253">
            <v>1.9298955244575631</v>
          </cell>
          <cell r="DB3253">
            <v>0.59471295047848516</v>
          </cell>
          <cell r="DC3253">
            <v>0.40693903745683768</v>
          </cell>
          <cell r="DD3253">
            <v>0</v>
          </cell>
          <cell r="DE3253">
            <v>0.23687656466268078</v>
          </cell>
          <cell r="DF3253">
            <v>0.98671935748224171</v>
          </cell>
          <cell r="DH3253">
            <v>0.20137284775128367</v>
          </cell>
          <cell r="DX3253">
            <v>0.30619860238625757</v>
          </cell>
          <cell r="EA3253">
            <v>0.38840463110572077</v>
          </cell>
          <cell r="EC3253">
            <v>0.37627144934652923</v>
          </cell>
          <cell r="EG3253">
            <v>0.42439278881400938</v>
          </cell>
        </row>
        <row r="3254">
          <cell r="D3254" t="str">
            <v>g3</v>
          </cell>
          <cell r="E3254" t="str">
            <v>Gallahan &amp; Nielsen 1992</v>
          </cell>
          <cell r="F3254">
            <v>102</v>
          </cell>
          <cell r="G3254" t="str">
            <v>Ml176</v>
          </cell>
          <cell r="H3254" t="str">
            <v>Haw thol</v>
          </cell>
          <cell r="J3254">
            <v>1090</v>
          </cell>
          <cell r="K3254">
            <v>1363</v>
          </cell>
          <cell r="L3254">
            <v>7.3367571533382243</v>
          </cell>
          <cell r="M3254">
            <v>1E-4</v>
          </cell>
          <cell r="O3254">
            <v>0.14505567892798221</v>
          </cell>
          <cell r="P3254">
            <v>0.7202893558387875</v>
          </cell>
          <cell r="Q3254">
            <v>2.8808453649090862E-2</v>
          </cell>
          <cell r="R3254">
            <v>35.546181172291298</v>
          </cell>
          <cell r="T3254">
            <v>48.519046285682641</v>
          </cell>
          <cell r="U3254">
            <v>4.5984452240099873</v>
          </cell>
          <cell r="V3254">
            <v>0</v>
          </cell>
          <cell r="W3254">
            <v>10.161303565964516</v>
          </cell>
          <cell r="X3254">
            <v>10.161303565964516</v>
          </cell>
          <cell r="Y3254">
            <v>1.4333446451593905</v>
          </cell>
          <cell r="Z3254">
            <v>0.15886147948804735</v>
          </cell>
          <cell r="AB3254">
            <v>14.683891963267246</v>
          </cell>
          <cell r="AC3254">
            <v>0.23475313965570266</v>
          </cell>
          <cell r="AD3254">
            <v>15.637450974951982</v>
          </cell>
          <cell r="AF3254">
            <v>0.38862855762247661</v>
          </cell>
          <cell r="AG3254">
            <v>1.6058225243167527E-2</v>
          </cell>
          <cell r="AJ3254">
            <v>100</v>
          </cell>
          <cell r="AK3254">
            <v>1.8549443210720178</v>
          </cell>
          <cell r="AL3254">
            <v>0.20726081930873705</v>
          </cell>
          <cell r="AM3254">
            <v>0.14505567892798221</v>
          </cell>
          <cell r="AN3254">
            <v>6.2205140380754836E-2</v>
          </cell>
          <cell r="AO3254">
            <v>0</v>
          </cell>
          <cell r="AP3254">
            <v>0.3248953383758581</v>
          </cell>
          <cell r="AQ3254">
            <v>0.3248953383758581</v>
          </cell>
          <cell r="AR3254">
            <v>4.1212093414671656E-2</v>
          </cell>
          <cell r="AS3254">
            <v>4.8014089415151454E-3</v>
          </cell>
          <cell r="AT3254">
            <v>0.83664550805901394</v>
          </cell>
          <cell r="AU3254">
            <v>7.6022308240656462E-3</v>
          </cell>
          <cell r="AV3254">
            <v>0.64058797628047892</v>
          </cell>
          <cell r="AW3254">
            <v>2.8808453649090862E-2</v>
          </cell>
          <cell r="AX3254">
            <v>7.8324469994284554E-4</v>
          </cell>
          <cell r="AY3254">
            <v>35.546181172291298</v>
          </cell>
          <cell r="AZ3254">
            <v>46.425399644760212</v>
          </cell>
          <cell r="BA3254">
            <v>18.028419182948486</v>
          </cell>
          <cell r="BB3254">
            <v>36.969843569449964</v>
          </cell>
          <cell r="BC3254">
            <v>41.734315182317836</v>
          </cell>
          <cell r="BD3254">
            <v>21.295841248232186</v>
          </cell>
          <cell r="BE3254">
            <v>0.7202893558387875</v>
          </cell>
          <cell r="BG3254">
            <v>-9.9700000000000006</v>
          </cell>
          <cell r="BH3254" t="str">
            <v>QFM+-0.5log</v>
          </cell>
          <cell r="BO3254">
            <v>0</v>
          </cell>
          <cell r="BP3254">
            <v>46.253057944838318</v>
          </cell>
          <cell r="BQ3254">
            <v>3.6903387096052547</v>
          </cell>
          <cell r="BR3254">
            <v>9.81436907818191</v>
          </cell>
          <cell r="BS3254">
            <v>13.674647160706888</v>
          </cell>
          <cell r="BT3254">
            <v>0.15817603007343467</v>
          </cell>
          <cell r="BU3254">
            <v>4.2446651385705678</v>
          </cell>
          <cell r="BV3254">
            <v>8.0384435437053394</v>
          </cell>
          <cell r="BW3254">
            <v>1.9298955244575631</v>
          </cell>
          <cell r="BX3254">
            <v>0.59471295047848516</v>
          </cell>
          <cell r="BY3254">
            <v>0.40693903745683768</v>
          </cell>
          <cell r="CA3254">
            <v>0</v>
          </cell>
          <cell r="CD3254">
            <v>0</v>
          </cell>
          <cell r="CE3254">
            <v>3.4719858387378424</v>
          </cell>
          <cell r="CF3254">
            <v>3.5823766728880795</v>
          </cell>
          <cell r="CG3254">
            <v>0</v>
          </cell>
          <cell r="CH3254">
            <v>0</v>
          </cell>
          <cell r="CI3254">
            <v>0</v>
          </cell>
          <cell r="CJ3254">
            <v>4.1403923702994732</v>
          </cell>
          <cell r="CR3254">
            <v>100</v>
          </cell>
          <cell r="CT3254">
            <v>46.253057944838318</v>
          </cell>
          <cell r="CU3254">
            <v>3.6903387096052547</v>
          </cell>
          <cell r="CV3254">
            <v>9.81436907818191</v>
          </cell>
          <cell r="CW3254">
            <v>13.674647160706888</v>
          </cell>
          <cell r="CX3254">
            <v>0.15817603007343467</v>
          </cell>
          <cell r="CY3254">
            <v>4.2446651385705678</v>
          </cell>
          <cell r="CZ3254">
            <v>8.0384435437053394</v>
          </cell>
          <cell r="DA3254">
            <v>1.9298955244575631</v>
          </cell>
          <cell r="DB3254">
            <v>0.59471295047848516</v>
          </cell>
          <cell r="DC3254">
            <v>0.40693903745683768</v>
          </cell>
          <cell r="DD3254">
            <v>0</v>
          </cell>
          <cell r="DE3254">
            <v>0.23687656466268078</v>
          </cell>
          <cell r="DF3254">
            <v>0.98671935748224171</v>
          </cell>
          <cell r="DH3254">
            <v>0.20137284775128367</v>
          </cell>
          <cell r="DX3254">
            <v>0.30619860238625757</v>
          </cell>
          <cell r="EA3254">
            <v>0.38840463110572077</v>
          </cell>
          <cell r="EC3254">
            <v>0.37627144934652923</v>
          </cell>
          <cell r="EG3254">
            <v>0.42439278881400938</v>
          </cell>
        </row>
        <row r="3255">
          <cell r="D3255" t="str">
            <v>g3</v>
          </cell>
          <cell r="E3255" t="str">
            <v>Gallahan &amp; Nielsen 1992</v>
          </cell>
          <cell r="F3255">
            <v>51</v>
          </cell>
          <cell r="G3255" t="str">
            <v>ML176</v>
          </cell>
          <cell r="H3255" t="str">
            <v>Haw thol</v>
          </cell>
          <cell r="J3255">
            <v>1100</v>
          </cell>
          <cell r="K3255">
            <v>1373</v>
          </cell>
          <cell r="L3255">
            <v>7.2833211944646763</v>
          </cell>
          <cell r="M3255">
            <v>1E-4</v>
          </cell>
          <cell r="O3255">
            <v>0.17397786287387929</v>
          </cell>
          <cell r="P3255">
            <v>0.76660869565217393</v>
          </cell>
          <cell r="Q3255">
            <v>2.2400271561678592E-2</v>
          </cell>
          <cell r="R3255">
            <v>37.034603591765226</v>
          </cell>
          <cell r="T3255">
            <v>49.360250063135624</v>
          </cell>
          <cell r="U3255">
            <v>5.2186871832213519</v>
          </cell>
          <cell r="V3255">
            <v>0.5457907114325603</v>
          </cell>
          <cell r="W3255">
            <v>8.0681744500911954</v>
          </cell>
          <cell r="X3255">
            <v>8.6752831391151783</v>
          </cell>
          <cell r="Y3255">
            <v>1.2220812202790579</v>
          </cell>
          <cell r="Z3255">
            <v>8.206469282492336E-2</v>
          </cell>
          <cell r="AB3255">
            <v>15.990663303075923</v>
          </cell>
          <cell r="AC3255">
            <v>0.21700736362101714</v>
          </cell>
          <cell r="AD3255">
            <v>17.064201779139363</v>
          </cell>
          <cell r="AF3255">
            <v>0.31228993145393852</v>
          </cell>
          <cell r="AG3255">
            <v>8.2953610034402648E-3</v>
          </cell>
          <cell r="AJ3255">
            <v>99.938682022408571</v>
          </cell>
          <cell r="AK3255">
            <v>1.8260221371261207</v>
          </cell>
          <cell r="AL3255">
            <v>0.22760275926062715</v>
          </cell>
          <cell r="AM3255">
            <v>0.17397786287387929</v>
          </cell>
          <cell r="AN3255">
            <v>5.3624896386747861E-2</v>
          </cell>
          <cell r="AO3255">
            <v>1.8783242573919168E-2</v>
          </cell>
          <cell r="AP3255">
            <v>0.2496200113169082</v>
          </cell>
          <cell r="AQ3255">
            <v>0.26840325389082736</v>
          </cell>
          <cell r="AR3255">
            <v>3.4000412191833577E-2</v>
          </cell>
          <cell r="AS3255">
            <v>2.4000290958941344E-3</v>
          </cell>
          <cell r="AT3255">
            <v>0.88161068789177877</v>
          </cell>
          <cell r="AU3255">
            <v>6.8000824383667152E-3</v>
          </cell>
          <cell r="AV3255">
            <v>0.67640820019283032</v>
          </cell>
          <cell r="AW3255">
            <v>2.2400271561678592E-2</v>
          </cell>
          <cell r="AX3255">
            <v>3.9151217735569572E-4</v>
          </cell>
          <cell r="AY3255">
            <v>37.034603591765226</v>
          </cell>
          <cell r="AZ3255">
            <v>48.269820411738941</v>
          </cell>
          <cell r="BA3255">
            <v>13.667158625602413</v>
          </cell>
          <cell r="BB3255">
            <v>39.282151750283731</v>
          </cell>
          <cell r="BC3255">
            <v>44.253357820293843</v>
          </cell>
          <cell r="BD3255">
            <v>16.464490429422433</v>
          </cell>
          <cell r="BE3255">
            <v>0.76660869565217393</v>
          </cell>
          <cell r="BG3255">
            <v>-9.84</v>
          </cell>
          <cell r="BH3255" t="str">
            <v>QFM+-0.5log</v>
          </cell>
          <cell r="BO3255">
            <v>0</v>
          </cell>
          <cell r="BP3255">
            <v>51.010171414207512</v>
          </cell>
          <cell r="BQ3255">
            <v>3.4194926861337875</v>
          </cell>
          <cell r="BR3255">
            <v>10.749165487703877</v>
          </cell>
          <cell r="BS3255">
            <v>14.559824170724555</v>
          </cell>
          <cell r="BT3255">
            <v>0.21947206099883668</v>
          </cell>
          <cell r="BU3255">
            <v>5.8004479521496881</v>
          </cell>
          <cell r="BV3255">
            <v>8.9640961518009963</v>
          </cell>
          <cell r="BW3255">
            <v>2.072052447999416</v>
          </cell>
          <cell r="BX3255">
            <v>0.61803216876516698</v>
          </cell>
          <cell r="BY3255">
            <v>0.41476287003049739</v>
          </cell>
          <cell r="CA3255">
            <v>0</v>
          </cell>
          <cell r="CD3255">
            <v>0.73365392527470663</v>
          </cell>
          <cell r="CE3255">
            <v>0</v>
          </cell>
          <cell r="CF3255">
            <v>0</v>
          </cell>
          <cell r="CG3255">
            <v>0.84619978665876061</v>
          </cell>
          <cell r="CH3255">
            <v>0</v>
          </cell>
          <cell r="CI3255">
            <v>0.59262887755222626</v>
          </cell>
          <cell r="CJ3255">
            <v>0</v>
          </cell>
          <cell r="CR3255">
            <v>100</v>
          </cell>
          <cell r="CT3255">
            <v>51.01017141420752</v>
          </cell>
          <cell r="CU3255">
            <v>3.4194926861337875</v>
          </cell>
          <cell r="CV3255">
            <v>10.749165487703877</v>
          </cell>
          <cell r="CW3255">
            <v>14.559824170724555</v>
          </cell>
          <cell r="CX3255">
            <v>0.21947206099883668</v>
          </cell>
          <cell r="CY3255">
            <v>5.8004479521496872</v>
          </cell>
          <cell r="CZ3255">
            <v>8.9640961518009963</v>
          </cell>
          <cell r="DA3255">
            <v>2.072052447999416</v>
          </cell>
          <cell r="DB3255">
            <v>0.61803216876516698</v>
          </cell>
          <cell r="DC3255">
            <v>0.41476287003049739</v>
          </cell>
          <cell r="DD3255">
            <v>0</v>
          </cell>
          <cell r="DE3255">
            <v>0.28489049248182852</v>
          </cell>
          <cell r="DF3255">
            <v>0.99941031436202965</v>
          </cell>
          <cell r="DH3255">
            <v>0.1507152638705922</v>
          </cell>
          <cell r="DQ3255">
            <v>4.3955194527144477E-2</v>
          </cell>
          <cell r="EA3255">
            <v>0.35738670395016719</v>
          </cell>
          <cell r="EF3255">
            <v>0.47544196649085652</v>
          </cell>
          <cell r="ES3255">
            <v>2.3870068184304576</v>
          </cell>
        </row>
        <row r="3256">
          <cell r="D3256" t="str">
            <v>g3</v>
          </cell>
          <cell r="E3256" t="str">
            <v>Gallahan &amp; Nielsen 1992</v>
          </cell>
          <cell r="F3256">
            <v>52</v>
          </cell>
          <cell r="G3256" t="str">
            <v>ML176</v>
          </cell>
          <cell r="H3256" t="str">
            <v>Haw thol</v>
          </cell>
          <cell r="J3256">
            <v>1100</v>
          </cell>
          <cell r="K3256">
            <v>1373</v>
          </cell>
          <cell r="L3256">
            <v>7.2833211944646763</v>
          </cell>
          <cell r="M3256">
            <v>1E-4</v>
          </cell>
          <cell r="O3256">
            <v>0.18669120147208829</v>
          </cell>
          <cell r="P3256">
            <v>0.76115305422100199</v>
          </cell>
          <cell r="Q3256">
            <v>2.2001320079204759E-2</v>
          </cell>
          <cell r="R3256">
            <v>35.77253691866872</v>
          </cell>
          <cell r="T3256">
            <v>48.994444178566496</v>
          </cell>
          <cell r="U3256">
            <v>5.6291382741530835</v>
          </cell>
          <cell r="V3256">
            <v>0.47635336010502288</v>
          </cell>
          <cell r="W3256">
            <v>8.4650004305280877</v>
          </cell>
          <cell r="X3256">
            <v>8.994870686484731</v>
          </cell>
          <cell r="Y3256">
            <v>1.2934456983840796</v>
          </cell>
          <cell r="Z3256">
            <v>0.12304731856592477</v>
          </cell>
          <cell r="AB3256">
            <v>16.085737502366932</v>
          </cell>
          <cell r="AC3256">
            <v>0.21691971121363263</v>
          </cell>
          <cell r="AD3256">
            <v>16.371385568656709</v>
          </cell>
          <cell r="AF3256">
            <v>0.30658943959451473</v>
          </cell>
          <cell r="AG3256">
            <v>0</v>
          </cell>
          <cell r="AJ3256">
            <v>99.946483104148371</v>
          </cell>
          <cell r="AK3256">
            <v>1.8133087985279117</v>
          </cell>
          <cell r="AL3256">
            <v>0.24561473688421304</v>
          </cell>
          <cell r="AM3256">
            <v>0.18669120147208829</v>
          </cell>
          <cell r="AN3256">
            <v>5.892353541212475E-2</v>
          </cell>
          <cell r="AO3256">
            <v>1.6400984059041335E-2</v>
          </cell>
          <cell r="AP3256">
            <v>0.26201572094325892</v>
          </cell>
          <cell r="AQ3256">
            <v>0.27841670500230026</v>
          </cell>
          <cell r="AR3256">
            <v>3.6002160129607781E-2</v>
          </cell>
          <cell r="AS3256">
            <v>3.6002160129607781E-3</v>
          </cell>
          <cell r="AT3256">
            <v>0.8872532351941117</v>
          </cell>
          <cell r="AU3256">
            <v>6.8004080244814706E-3</v>
          </cell>
          <cell r="AV3256">
            <v>0.64923895433726031</v>
          </cell>
          <cell r="AW3256">
            <v>2.2001320079204759E-2</v>
          </cell>
          <cell r="AX3256">
            <v>0</v>
          </cell>
          <cell r="AY3256">
            <v>35.77253691866872</v>
          </cell>
          <cell r="AZ3256">
            <v>48.886929689221951</v>
          </cell>
          <cell r="BA3256">
            <v>14.436852545735192</v>
          </cell>
          <cell r="BB3256">
            <v>37.885023888831263</v>
          </cell>
          <cell r="BC3256">
            <v>44.75005414689236</v>
          </cell>
          <cell r="BD3256">
            <v>17.364921964276377</v>
          </cell>
          <cell r="BE3256">
            <v>0.76115305422100199</v>
          </cell>
          <cell r="BG3256">
            <v>-9.84</v>
          </cell>
          <cell r="BH3256" t="str">
            <v>QFM+-0.5log</v>
          </cell>
          <cell r="BO3256">
            <v>0</v>
          </cell>
          <cell r="BP3256">
            <v>51.286517296515818</v>
          </cell>
          <cell r="BQ3256">
            <v>3.6078723639516888</v>
          </cell>
          <cell r="BR3256">
            <v>11.751816044608434</v>
          </cell>
          <cell r="BS3256">
            <v>14.29245870472405</v>
          </cell>
          <cell r="BT3256">
            <v>0.21840579033342769</v>
          </cell>
          <cell r="BU3256">
            <v>4.3516137621776148</v>
          </cell>
          <cell r="BV3256">
            <v>8.7766657273260975</v>
          </cell>
          <cell r="BW3256">
            <v>2.2528121460192367</v>
          </cell>
          <cell r="BX3256">
            <v>0.66233952204301383</v>
          </cell>
          <cell r="BY3256">
            <v>0.43702709244192356</v>
          </cell>
          <cell r="CA3256">
            <v>0</v>
          </cell>
          <cell r="CD3256">
            <v>0.84434024233467841</v>
          </cell>
          <cell r="CE3256">
            <v>0</v>
          </cell>
          <cell r="CF3256">
            <v>0</v>
          </cell>
          <cell r="CG3256">
            <v>0.96376660561200977</v>
          </cell>
          <cell r="CH3256">
            <v>0</v>
          </cell>
          <cell r="CI3256">
            <v>0.55436470191200615</v>
          </cell>
          <cell r="CJ3256">
            <v>0</v>
          </cell>
          <cell r="CR3256">
            <v>100</v>
          </cell>
          <cell r="CT3256">
            <v>51.286517296515825</v>
          </cell>
          <cell r="CU3256">
            <v>3.6078723639516888</v>
          </cell>
          <cell r="CV3256">
            <v>11.751816044608434</v>
          </cell>
          <cell r="CW3256">
            <v>14.29245870472405</v>
          </cell>
          <cell r="CX3256">
            <v>0.21840579033342769</v>
          </cell>
          <cell r="CY3256">
            <v>4.3516137621776148</v>
          </cell>
          <cell r="CZ3256">
            <v>8.7766657273260975</v>
          </cell>
          <cell r="DA3256">
            <v>2.2528121460192367</v>
          </cell>
          <cell r="DB3256">
            <v>0.66233952204301394</v>
          </cell>
          <cell r="DC3256">
            <v>0.43702709244192356</v>
          </cell>
          <cell r="DD3256">
            <v>0</v>
          </cell>
          <cell r="DE3256">
            <v>0.23340467968588521</v>
          </cell>
          <cell r="DF3256">
            <v>0.89507633519133278</v>
          </cell>
          <cell r="DH3256">
            <v>0.13609187971410058</v>
          </cell>
          <cell r="DQ3256">
            <v>6.2472420030775237E-2</v>
          </cell>
          <cell r="EA3256">
            <v>0.35850650131297146</v>
          </cell>
          <cell r="EF3256">
            <v>0.4341353277088541</v>
          </cell>
          <cell r="ES3256">
            <v>2.7297346085787679</v>
          </cell>
        </row>
        <row r="3257">
          <cell r="D3257" t="str">
            <v>g3</v>
          </cell>
          <cell r="E3257" t="str">
            <v>Gallahan &amp; Nielsen 1992</v>
          </cell>
          <cell r="F3257">
            <v>53</v>
          </cell>
          <cell r="G3257" t="str">
            <v>TLW67-41</v>
          </cell>
          <cell r="H3257" t="str">
            <v>Haw thol</v>
          </cell>
          <cell r="J3257">
            <v>1090</v>
          </cell>
          <cell r="K3257">
            <v>1363</v>
          </cell>
          <cell r="L3257">
            <v>7.3367571533382243</v>
          </cell>
          <cell r="M3257">
            <v>1E-4</v>
          </cell>
          <cell r="O3257">
            <v>0.2174098068211964</v>
          </cell>
          <cell r="P3257">
            <v>0.69984139571768444</v>
          </cell>
          <cell r="Q3257">
            <v>6.3040761829194505E-2</v>
          </cell>
          <cell r="R3257">
            <v>39.3020457280385</v>
          </cell>
          <cell r="T3257">
            <v>46.790282824649097</v>
          </cell>
          <cell r="U3257">
            <v>4.8716816970829848</v>
          </cell>
          <cell r="V3257">
            <v>0</v>
          </cell>
          <cell r="W3257">
            <v>9.6628368666861864</v>
          </cell>
          <cell r="X3257">
            <v>9.6628368666861864</v>
          </cell>
          <cell r="Y3257">
            <v>1.7033740275689422</v>
          </cell>
          <cell r="Z3257">
            <v>1.3503698355810939E-2</v>
          </cell>
          <cell r="AB3257">
            <v>12.642915310506698</v>
          </cell>
          <cell r="AC3257">
            <v>0.1764416926596131</v>
          </cell>
          <cell r="AD3257">
            <v>16.269574140184208</v>
          </cell>
          <cell r="AF3257">
            <v>0.85889917190119891</v>
          </cell>
          <cell r="AG3257">
            <v>1.6379963010206139E-2</v>
          </cell>
          <cell r="AJ3257">
            <v>100</v>
          </cell>
          <cell r="AK3257">
            <v>1.7712029429317919</v>
          </cell>
          <cell r="AL3257">
            <v>0.2174098068211964</v>
          </cell>
          <cell r="AM3257">
            <v>0.2174098068211964</v>
          </cell>
          <cell r="AN3257">
            <v>0</v>
          </cell>
          <cell r="AO3257">
            <v>0</v>
          </cell>
          <cell r="AP3257">
            <v>0.30590933785064256</v>
          </cell>
          <cell r="AQ3257">
            <v>0.30590933785064256</v>
          </cell>
          <cell r="AR3257">
            <v>4.8492893714765013E-2</v>
          </cell>
          <cell r="AS3257">
            <v>4.0410744762304173E-4</v>
          </cell>
          <cell r="AT3257">
            <v>0.71324964505466848</v>
          </cell>
          <cell r="AU3257">
            <v>5.657504266722584E-3</v>
          </cell>
          <cell r="AV3257">
            <v>0.65990746196842698</v>
          </cell>
          <cell r="AW3257">
            <v>6.3040761829194505E-2</v>
          </cell>
          <cell r="AX3257">
            <v>7.9105534333003067E-4</v>
          </cell>
          <cell r="AY3257">
            <v>39.3020457280385</v>
          </cell>
          <cell r="AZ3257">
            <v>42.478941034897716</v>
          </cell>
          <cell r="BA3257">
            <v>18.219013237063781</v>
          </cell>
          <cell r="BB3257">
            <v>40.638908292542808</v>
          </cell>
          <cell r="BC3257">
            <v>37.96501147024437</v>
          </cell>
          <cell r="BD3257">
            <v>21.396080237212811</v>
          </cell>
          <cell r="BE3257">
            <v>0.69984139571768444</v>
          </cell>
          <cell r="BG3257">
            <v>-9.9700000000000006</v>
          </cell>
          <cell r="BH3257" t="str">
            <v>QFM+-0.5log</v>
          </cell>
          <cell r="BO3257">
            <v>0</v>
          </cell>
          <cell r="BP3257">
            <v>46.826514581861844</v>
          </cell>
          <cell r="BQ3257">
            <v>4.6814971966746146</v>
          </cell>
          <cell r="BR3257">
            <v>10.947406230749509</v>
          </cell>
          <cell r="BS3257">
            <v>14.253288206456967</v>
          </cell>
          <cell r="BT3257">
            <v>0.21376354015296795</v>
          </cell>
          <cell r="BU3257">
            <v>4.6843564840738345</v>
          </cell>
          <cell r="BV3257">
            <v>7.6606938686301476</v>
          </cell>
          <cell r="BW3257">
            <v>2.1686117962472999</v>
          </cell>
          <cell r="BX3257">
            <v>1.0341312634628199</v>
          </cell>
          <cell r="BY3257">
            <v>0.49902767990084712</v>
          </cell>
          <cell r="CA3257">
            <v>0</v>
          </cell>
          <cell r="CD3257">
            <v>2.1955342973080407</v>
          </cell>
          <cell r="CE3257">
            <v>0</v>
          </cell>
          <cell r="CF3257">
            <v>0</v>
          </cell>
          <cell r="CG3257">
            <v>2.8033799602865068</v>
          </cell>
          <cell r="CH3257">
            <v>0</v>
          </cell>
          <cell r="CI3257">
            <v>2.0317948941945976</v>
          </cell>
          <cell r="CJ3257">
            <v>0</v>
          </cell>
          <cell r="CR3257">
            <v>100</v>
          </cell>
          <cell r="CT3257">
            <v>46.826514581861851</v>
          </cell>
          <cell r="CU3257">
            <v>4.6814971966746146</v>
          </cell>
          <cell r="CV3257">
            <v>10.947406230749509</v>
          </cell>
          <cell r="CW3257">
            <v>14.253288206456967</v>
          </cell>
          <cell r="CX3257">
            <v>0.21376354015296795</v>
          </cell>
          <cell r="CY3257">
            <v>4.6843564840738345</v>
          </cell>
          <cell r="CZ3257">
            <v>7.6606938686301476</v>
          </cell>
          <cell r="DA3257">
            <v>2.1686117962472999</v>
          </cell>
          <cell r="DB3257">
            <v>1.0341312634628199</v>
          </cell>
          <cell r="DC3257">
            <v>0.49902767990084712</v>
          </cell>
          <cell r="DD3257">
            <v>0</v>
          </cell>
          <cell r="DE3257">
            <v>0.24735686832355164</v>
          </cell>
          <cell r="DF3257">
            <v>1.0257784263184433</v>
          </cell>
          <cell r="DH3257">
            <v>0.39605943921705639</v>
          </cell>
          <cell r="DQ3257">
            <v>6.5915291285526964E-2</v>
          </cell>
          <cell r="EA3257">
            <v>0.3638524078961089</v>
          </cell>
          <cell r="EF3257">
            <v>0.3892869097742141</v>
          </cell>
          <cell r="ES3257">
            <v>2.8339830065771734</v>
          </cell>
        </row>
        <row r="3258">
          <cell r="D3258" t="str">
            <v>g3</v>
          </cell>
          <cell r="E3258" t="str">
            <v>Gallahan &amp; Nielsen 1992</v>
          </cell>
          <cell r="F3258">
            <v>55</v>
          </cell>
          <cell r="G3258" t="str">
            <v>TLW67-41</v>
          </cell>
          <cell r="H3258" t="str">
            <v>Haw thol</v>
          </cell>
          <cell r="J3258">
            <v>1100</v>
          </cell>
          <cell r="K3258">
            <v>1373</v>
          </cell>
          <cell r="L3258">
            <v>7.2833211944646763</v>
          </cell>
          <cell r="M3258">
            <v>1E-4</v>
          </cell>
          <cell r="O3258">
            <v>0.1829806481310956</v>
          </cell>
          <cell r="P3258">
            <v>0.69348939283101696</v>
          </cell>
          <cell r="Q3258">
            <v>5.3069004609946208E-2</v>
          </cell>
          <cell r="R3258">
            <v>35.594817432273267</v>
          </cell>
          <cell r="T3258">
            <v>48.015568018745597</v>
          </cell>
          <cell r="U3258">
            <v>4.5450749804554897</v>
          </cell>
          <cell r="V3258">
            <v>0</v>
          </cell>
          <cell r="W3258">
            <v>10.486420017891925</v>
          </cell>
          <cell r="X3258">
            <v>10.486420017891925</v>
          </cell>
          <cell r="Y3258">
            <v>1.5585518666426057</v>
          </cell>
          <cell r="Z3258">
            <v>0.10590517377391781</v>
          </cell>
          <cell r="AB3258">
            <v>13.314207285301338</v>
          </cell>
          <cell r="AC3258">
            <v>0.19768222674705244</v>
          </cell>
          <cell r="AD3258">
            <v>14.758048285521014</v>
          </cell>
          <cell r="AF3258">
            <v>0.72326399522642282</v>
          </cell>
          <cell r="AG3258">
            <v>1.6057849332251056E-2</v>
          </cell>
          <cell r="AJ3258">
            <v>100</v>
          </cell>
          <cell r="AK3258">
            <v>1.8170193518689044</v>
          </cell>
          <cell r="AL3258">
            <v>0.20277112209173476</v>
          </cell>
          <cell r="AM3258">
            <v>0.1829806481310956</v>
          </cell>
          <cell r="AN3258">
            <v>1.9790473960639154E-2</v>
          </cell>
          <cell r="AO3258">
            <v>0</v>
          </cell>
          <cell r="AP3258">
            <v>0.33187929748608147</v>
          </cell>
          <cell r="AQ3258">
            <v>0.33187929748608147</v>
          </cell>
          <cell r="AR3258">
            <v>4.4356182957566978E-2</v>
          </cell>
          <cell r="AS3258">
            <v>3.1682987826833556E-3</v>
          </cell>
          <cell r="AT3258">
            <v>0.75088681149595526</v>
          </cell>
          <cell r="AU3258">
            <v>6.3365975653667111E-3</v>
          </cell>
          <cell r="AV3258">
            <v>0.59841243257931875</v>
          </cell>
          <cell r="AW3258">
            <v>5.3069004609946208E-2</v>
          </cell>
          <cell r="AX3258">
            <v>7.7525782315128824E-4</v>
          </cell>
          <cell r="AY3258">
            <v>35.594817432273267</v>
          </cell>
          <cell r="AZ3258">
            <v>44.664310954063609</v>
          </cell>
          <cell r="BA3258">
            <v>19.740871613663135</v>
          </cell>
          <cell r="BB3258">
            <v>36.839817413659596</v>
          </cell>
          <cell r="BC3258">
            <v>39.95529260186165</v>
          </cell>
          <cell r="BD3258">
            <v>23.204889984478754</v>
          </cell>
          <cell r="BE3258">
            <v>0.69348939283101696</v>
          </cell>
          <cell r="BG3258">
            <v>-9.84</v>
          </cell>
          <cell r="BH3258" t="str">
            <v>QFM+-0.5log</v>
          </cell>
          <cell r="BO3258">
            <v>0</v>
          </cell>
          <cell r="BP3258">
            <v>47.040251454663149</v>
          </cell>
          <cell r="BQ3258">
            <v>4.2854054867784219</v>
          </cell>
          <cell r="BR3258">
            <v>11.466350313697243</v>
          </cell>
          <cell r="BS3258">
            <v>13.880376939613351</v>
          </cell>
          <cell r="BT3258">
            <v>0.17891094190939766</v>
          </cell>
          <cell r="BU3258">
            <v>4.901322503091758</v>
          </cell>
          <cell r="BV3258">
            <v>8.0617361216507515</v>
          </cell>
          <cell r="BW3258">
            <v>2.0842511044879779</v>
          </cell>
          <cell r="BX3258">
            <v>0.86810729749704185</v>
          </cell>
          <cell r="BY3258">
            <v>0.501197793708128</v>
          </cell>
          <cell r="CA3258">
            <v>0</v>
          </cell>
          <cell r="CD3258">
            <v>2.0818165302573153</v>
          </cell>
          <cell r="CE3258">
            <v>0</v>
          </cell>
          <cell r="CF3258">
            <v>0</v>
          </cell>
          <cell r="CG3258">
            <v>2.5516705258142984</v>
          </cell>
          <cell r="CH3258">
            <v>0</v>
          </cell>
          <cell r="CI3258">
            <v>2.0986029868311658</v>
          </cell>
          <cell r="CJ3258">
            <v>0</v>
          </cell>
          <cell r="CR3258">
            <v>100</v>
          </cell>
          <cell r="CT3258">
            <v>47.040251454663149</v>
          </cell>
          <cell r="CU3258">
            <v>4.2854054867784219</v>
          </cell>
          <cell r="CV3258">
            <v>11.466350313697241</v>
          </cell>
          <cell r="CW3258">
            <v>13.880376939613349</v>
          </cell>
          <cell r="CX3258">
            <v>0.17891094190939763</v>
          </cell>
          <cell r="CY3258">
            <v>4.901322503091758</v>
          </cell>
          <cell r="CZ3258">
            <v>8.0617361216507515</v>
          </cell>
          <cell r="DA3258">
            <v>2.0842511044879779</v>
          </cell>
          <cell r="DB3258">
            <v>0.86810729749704185</v>
          </cell>
          <cell r="DC3258">
            <v>0.501197793708128</v>
          </cell>
          <cell r="DD3258">
            <v>0</v>
          </cell>
          <cell r="DE3258">
            <v>0.26096267369433668</v>
          </cell>
          <cell r="DF3258">
            <v>0.98966568599725069</v>
          </cell>
          <cell r="DH3258">
            <v>0.34701384764486021</v>
          </cell>
          <cell r="DQ3258">
            <v>5.0430134968027597E-2</v>
          </cell>
          <cell r="EA3258">
            <v>0.36368830708112432</v>
          </cell>
          <cell r="EF3258">
            <v>0.41927757000445082</v>
          </cell>
          <cell r="ES3258">
            <v>2.432273196158417</v>
          </cell>
        </row>
        <row r="3259">
          <cell r="D3259" t="str">
            <v>g3</v>
          </cell>
          <cell r="E3259" t="str">
            <v>Gallahan &amp; Nielsen 1992</v>
          </cell>
          <cell r="F3259">
            <v>54</v>
          </cell>
          <cell r="G3259" t="str">
            <v>TLW67-41</v>
          </cell>
          <cell r="H3259" t="str">
            <v>Haw thol</v>
          </cell>
          <cell r="J3259">
            <v>1090</v>
          </cell>
          <cell r="K3259">
            <v>1363</v>
          </cell>
          <cell r="L3259">
            <v>7.3367571533382243</v>
          </cell>
          <cell r="M3259">
            <v>1E-4</v>
          </cell>
          <cell r="O3259">
            <v>0.20314227928383333</v>
          </cell>
          <cell r="P3259">
            <v>0.6879815100154083</v>
          </cell>
          <cell r="Q3259">
            <v>5.72018375027631E-2</v>
          </cell>
          <cell r="R3259">
            <v>37.279536119835711</v>
          </cell>
          <cell r="T3259">
            <v>47.396393573376386</v>
          </cell>
          <cell r="U3259">
            <v>5.1461900861609102</v>
          </cell>
          <cell r="V3259">
            <v>0</v>
          </cell>
          <cell r="W3259">
            <v>10.219158540980994</v>
          </cell>
          <cell r="X3259">
            <v>10.219158540980994</v>
          </cell>
          <cell r="Y3259">
            <v>1.69760050273375</v>
          </cell>
          <cell r="Z3259">
            <v>0.12012034960178851</v>
          </cell>
          <cell r="AB3259">
            <v>12.644606642044444</v>
          </cell>
          <cell r="AC3259">
            <v>0.21175976730074245</v>
          </cell>
          <cell r="AD3259">
            <v>15.194180333503175</v>
          </cell>
          <cell r="AF3259">
            <v>0.77817087648524452</v>
          </cell>
          <cell r="AG3259">
            <v>8.0947654791656797E-3</v>
          </cell>
          <cell r="AJ3259">
            <v>100</v>
          </cell>
          <cell r="AK3259">
            <v>1.7968577207161667</v>
          </cell>
          <cell r="AL3259">
            <v>0.23000738856006142</v>
          </cell>
          <cell r="AM3259">
            <v>0.20314227928383333</v>
          </cell>
          <cell r="AN3259">
            <v>2.6865109276228094E-2</v>
          </cell>
          <cell r="AO3259">
            <v>0</v>
          </cell>
          <cell r="AP3259">
            <v>0.32401040823243432</v>
          </cell>
          <cell r="AQ3259">
            <v>0.32401040823243432</v>
          </cell>
          <cell r="AR3259">
            <v>4.8401554810030313E-2</v>
          </cell>
          <cell r="AS3259">
            <v>3.6001156470270483E-3</v>
          </cell>
          <cell r="AT3259">
            <v>0.71442294951003416</v>
          </cell>
          <cell r="AU3259">
            <v>6.8002184443844245E-3</v>
          </cell>
          <cell r="AV3259">
            <v>0.61721982704030398</v>
          </cell>
          <cell r="AW3259">
            <v>5.72018375027631E-2</v>
          </cell>
          <cell r="AX3259">
            <v>3.9152000785078298E-4</v>
          </cell>
          <cell r="AY3259">
            <v>37.279536119835711</v>
          </cell>
          <cell r="AZ3259">
            <v>43.150519449142301</v>
          </cell>
          <cell r="BA3259">
            <v>19.569944431021987</v>
          </cell>
          <cell r="BB3259">
            <v>38.510856401117394</v>
          </cell>
          <cell r="BC3259">
            <v>38.528462868197252</v>
          </cell>
          <cell r="BD3259">
            <v>22.960680730685361</v>
          </cell>
          <cell r="BE3259">
            <v>0.6879815100154083</v>
          </cell>
          <cell r="BG3259">
            <v>-9.9700000000000006</v>
          </cell>
          <cell r="BH3259" t="str">
            <v>QFM+-0.5log</v>
          </cell>
          <cell r="BO3259">
            <v>0</v>
          </cell>
          <cell r="BP3259">
            <v>47.305986418972189</v>
          </cell>
          <cell r="BQ3259">
            <v>4.5532241948545442</v>
          </cell>
          <cell r="BR3259">
            <v>11.114380704279933</v>
          </cell>
          <cell r="BS3259">
            <v>14.138007507986121</v>
          </cell>
          <cell r="BT3259">
            <v>0.20213124179160283</v>
          </cell>
          <cell r="BU3259">
            <v>4.5886362985094387</v>
          </cell>
          <cell r="BV3259">
            <v>7.6229346690449864</v>
          </cell>
          <cell r="BW3259">
            <v>2.1400609608101195</v>
          </cell>
          <cell r="BX3259">
            <v>0.99674478997204186</v>
          </cell>
          <cell r="BY3259">
            <v>0.53531726884123743</v>
          </cell>
          <cell r="CA3259">
            <v>0</v>
          </cell>
          <cell r="CD3259">
            <v>2.0370728823749311</v>
          </cell>
          <cell r="CE3259">
            <v>0</v>
          </cell>
          <cell r="CF3259">
            <v>0</v>
          </cell>
          <cell r="CG3259">
            <v>2.719699842933208</v>
          </cell>
          <cell r="CH3259">
            <v>0</v>
          </cell>
          <cell r="CI3259">
            <v>2.0458032196296458</v>
          </cell>
          <cell r="CJ3259">
            <v>0</v>
          </cell>
          <cell r="CR3259">
            <v>100</v>
          </cell>
          <cell r="CT3259">
            <v>47.305986418972189</v>
          </cell>
          <cell r="CU3259">
            <v>4.5532241948545442</v>
          </cell>
          <cell r="CV3259">
            <v>11.114380704279933</v>
          </cell>
          <cell r="CW3259">
            <v>14.138007507986122</v>
          </cell>
          <cell r="CX3259">
            <v>0.20213124179160283</v>
          </cell>
          <cell r="CY3259">
            <v>4.5886362985094387</v>
          </cell>
          <cell r="CZ3259">
            <v>7.6229346690449855</v>
          </cell>
          <cell r="DA3259">
            <v>2.1400609608101195</v>
          </cell>
          <cell r="DB3259">
            <v>0.99674478997204186</v>
          </cell>
          <cell r="DC3259">
            <v>0.53531726884123743</v>
          </cell>
          <cell r="DD3259">
            <v>0</v>
          </cell>
          <cell r="DE3259">
            <v>0.24503249732970386</v>
          </cell>
          <cell r="DF3259">
            <v>0.9935894665723668</v>
          </cell>
          <cell r="DH3259">
            <v>0.36362089245844104</v>
          </cell>
          <cell r="DQ3259">
            <v>4.4938767563809663E-2</v>
          </cell>
          <cell r="EA3259">
            <v>0.37283481552526121</v>
          </cell>
          <cell r="EF3259">
            <v>0.4191998161642343</v>
          </cell>
          <cell r="ES3259">
            <v>2.6161281261211315</v>
          </cell>
        </row>
        <row r="3260">
          <cell r="D3260" t="str">
            <v>g3</v>
          </cell>
          <cell r="E3260" t="str">
            <v>Gallahan &amp; Nielsen 1992</v>
          </cell>
          <cell r="F3260">
            <v>90</v>
          </cell>
          <cell r="G3260" t="str">
            <v>TLW67-41</v>
          </cell>
          <cell r="H3260" t="str">
            <v>Haw thol</v>
          </cell>
          <cell r="J3260">
            <v>1100</v>
          </cell>
          <cell r="K3260">
            <v>1373</v>
          </cell>
          <cell r="L3260">
            <v>7.2833211944646763</v>
          </cell>
          <cell r="M3260">
            <v>1E-4</v>
          </cell>
          <cell r="O3260">
            <v>0.16181653166286569</v>
          </cell>
          <cell r="P3260">
            <v>0.75881612090680106</v>
          </cell>
          <cell r="Q3260">
            <v>1.5201517257195015E-2</v>
          </cell>
          <cell r="R3260">
            <v>32.683340398473931</v>
          </cell>
          <cell r="T3260">
            <v>49.551201830006036</v>
          </cell>
          <cell r="U3260">
            <v>4.1619082604251414</v>
          </cell>
          <cell r="V3260">
            <v>0.91575653851980154</v>
          </cell>
          <cell r="W3260">
            <v>8.8582918004958486</v>
          </cell>
          <cell r="X3260">
            <v>9.8769308867247716</v>
          </cell>
          <cell r="Y3260">
            <v>1.96441761221713</v>
          </cell>
          <cell r="Z3260">
            <v>0.16368860642002211</v>
          </cell>
          <cell r="AB3260">
            <v>17.438295741965153</v>
          </cell>
          <cell r="AC3260">
            <v>0.21642457743544521</v>
          </cell>
          <cell r="AD3260">
            <v>15.518825558117051</v>
          </cell>
          <cell r="AF3260">
            <v>0.21134192525039511</v>
          </cell>
          <cell r="AG3260">
            <v>0</v>
          </cell>
          <cell r="AJ3260">
            <v>99.8971174522909</v>
          </cell>
          <cell r="AK3260">
            <v>1.8381834683371343</v>
          </cell>
          <cell r="AL3260">
            <v>0.18201816715851929</v>
          </cell>
          <cell r="AM3260">
            <v>0.16181653166286569</v>
          </cell>
          <cell r="AN3260">
            <v>2.0201635495653597E-2</v>
          </cell>
          <cell r="AO3260">
            <v>3.1603154297856761E-2</v>
          </cell>
          <cell r="AP3260">
            <v>0.27482743041296909</v>
          </cell>
          <cell r="AQ3260">
            <v>0.30643058471082585</v>
          </cell>
          <cell r="AR3260">
            <v>5.4805470111466248E-2</v>
          </cell>
          <cell r="AS3260">
            <v>4.8004791338510577E-3</v>
          </cell>
          <cell r="AT3260">
            <v>0.96409622604842082</v>
          </cell>
          <cell r="AU3260">
            <v>6.8006787729556657E-3</v>
          </cell>
          <cell r="AV3260">
            <v>0.61686156869986097</v>
          </cell>
          <cell r="AW3260">
            <v>1.5201517257195015E-2</v>
          </cell>
          <cell r="AX3260">
            <v>0</v>
          </cell>
          <cell r="AY3260">
            <v>32.683340398473931</v>
          </cell>
          <cell r="AZ3260">
            <v>51.080966511233569</v>
          </cell>
          <cell r="BA3260">
            <v>14.561254768969691</v>
          </cell>
          <cell r="BB3260">
            <v>35.00320127389724</v>
          </cell>
          <cell r="BC3260">
            <v>47.285002011274749</v>
          </cell>
          <cell r="BD3260">
            <v>17.711796714828012</v>
          </cell>
          <cell r="BE3260">
            <v>0.75881612090680106</v>
          </cell>
          <cell r="BG3260">
            <v>-8.34</v>
          </cell>
          <cell r="BH3260" t="str">
            <v>QFM+-0.5log</v>
          </cell>
          <cell r="BO3260">
            <v>0</v>
          </cell>
          <cell r="BP3260">
            <v>51.615867736083267</v>
          </cell>
          <cell r="BQ3260">
            <v>3.7395294770976046</v>
          </cell>
          <cell r="BR3260">
            <v>14.277705221244982</v>
          </cell>
          <cell r="BS3260">
            <v>10.83836497619442</v>
          </cell>
          <cell r="BT3260">
            <v>0.19748270550478361</v>
          </cell>
          <cell r="BU3260">
            <v>4.6861359901118211</v>
          </cell>
          <cell r="BV3260">
            <v>9.2400832817334457</v>
          </cell>
          <cell r="BW3260">
            <v>2.7121985328519447</v>
          </cell>
          <cell r="BX3260">
            <v>0.82614456807545467</v>
          </cell>
          <cell r="BY3260">
            <v>0.4569040702164458</v>
          </cell>
          <cell r="CA3260">
            <v>0</v>
          </cell>
          <cell r="CD3260">
            <v>0</v>
          </cell>
          <cell r="CE3260">
            <v>0.47335719261394715</v>
          </cell>
          <cell r="CF3260">
            <v>0.44464665496869066</v>
          </cell>
          <cell r="CG3260">
            <v>0</v>
          </cell>
          <cell r="CH3260">
            <v>0.49157959330320739</v>
          </cell>
          <cell r="CI3260">
            <v>0</v>
          </cell>
          <cell r="CJ3260">
            <v>0</v>
          </cell>
          <cell r="CR3260">
            <v>100</v>
          </cell>
          <cell r="CT3260">
            <v>51.615867736083267</v>
          </cell>
          <cell r="CU3260">
            <v>3.7395294770976046</v>
          </cell>
          <cell r="CV3260">
            <v>14.277705221244982</v>
          </cell>
          <cell r="CW3260">
            <v>10.83836497619442</v>
          </cell>
          <cell r="CX3260">
            <v>0.19748270550478358</v>
          </cell>
          <cell r="CY3260">
            <v>4.6861359901118211</v>
          </cell>
          <cell r="CZ3260">
            <v>9.2400832817334457</v>
          </cell>
          <cell r="DA3260">
            <v>2.7121985328519447</v>
          </cell>
          <cell r="DB3260">
            <v>0.82614456807545467</v>
          </cell>
          <cell r="DC3260">
            <v>0.4569040702164458</v>
          </cell>
          <cell r="DD3260">
            <v>0</v>
          </cell>
          <cell r="DE3260">
            <v>0.30185421098445764</v>
          </cell>
          <cell r="DF3260">
            <v>0.77503237598450114</v>
          </cell>
          <cell r="DH3260">
            <v>7.7922734154775825E-2</v>
          </cell>
          <cell r="DX3260">
            <v>0.5487847888373375</v>
          </cell>
          <cell r="EA3260">
            <v>0.52531143937974556</v>
          </cell>
          <cell r="EC3260">
            <v>0.7022644619010483</v>
          </cell>
          <cell r="EK3260">
            <v>0.66100024285888703</v>
          </cell>
        </row>
        <row r="3261">
          <cell r="D3261" t="str">
            <v>g3</v>
          </cell>
          <cell r="E3261" t="str">
            <v>Gallahan &amp; Nielsen 1992</v>
          </cell>
          <cell r="F3261">
            <v>91</v>
          </cell>
          <cell r="G3261" t="str">
            <v>TLW67-41</v>
          </cell>
          <cell r="H3261" t="str">
            <v>Haw thol</v>
          </cell>
          <cell r="J3261">
            <v>1100</v>
          </cell>
          <cell r="K3261">
            <v>1373</v>
          </cell>
          <cell r="L3261">
            <v>7.2833211944646763</v>
          </cell>
          <cell r="M3261">
            <v>1E-4</v>
          </cell>
          <cell r="O3261">
            <v>0.15108152349518278</v>
          </cell>
          <cell r="P3261">
            <v>0.76188914398163332</v>
          </cell>
          <cell r="Q3261">
            <v>1.5200974060403083E-2</v>
          </cell>
          <cell r="R3261">
            <v>35.279133941838261</v>
          </cell>
          <cell r="T3261">
            <v>49.815753033446875</v>
          </cell>
          <cell r="U3261">
            <v>4.0865490047609585</v>
          </cell>
          <cell r="V3261">
            <v>0.71732739530539413</v>
          </cell>
          <cell r="W3261">
            <v>8.5582496128291279</v>
          </cell>
          <cell r="X3261">
            <v>9.3561666265169965</v>
          </cell>
          <cell r="Y3261">
            <v>1.8057261147400603</v>
          </cell>
          <cell r="Z3261">
            <v>0.13633434847268608</v>
          </cell>
          <cell r="AB3261">
            <v>16.799806816685493</v>
          </cell>
          <cell r="AC3261">
            <v>0.24175715686408977</v>
          </cell>
          <cell r="AD3261">
            <v>16.717586496543568</v>
          </cell>
          <cell r="AF3261">
            <v>0.21122909637369622</v>
          </cell>
          <cell r="AG3261">
            <v>1.6537333152455803E-2</v>
          </cell>
          <cell r="AJ3261">
            <v>99.919410381617524</v>
          </cell>
          <cell r="AK3261">
            <v>1.8489184765048172</v>
          </cell>
          <cell r="AL3261">
            <v>0.17881145802632045</v>
          </cell>
          <cell r="AM3261">
            <v>0.15108152349518278</v>
          </cell>
          <cell r="AN3261">
            <v>2.7729934531137673E-2</v>
          </cell>
          <cell r="AO3261">
            <v>2.4767616803526238E-2</v>
          </cell>
          <cell r="AP3261">
            <v>0.26565099287680632</v>
          </cell>
          <cell r="AQ3261">
            <v>0.29041860968033256</v>
          </cell>
          <cell r="AR3261">
            <v>5.0403229779231284E-2</v>
          </cell>
          <cell r="AS3261">
            <v>4.000256331685023E-3</v>
          </cell>
          <cell r="AT3261">
            <v>0.92925954585043058</v>
          </cell>
          <cell r="AU3261">
            <v>7.6004870302015422E-3</v>
          </cell>
          <cell r="AV3261">
            <v>0.66484260232605075</v>
          </cell>
          <cell r="AW3261">
            <v>1.5200974060403083E-2</v>
          </cell>
          <cell r="AX3261">
            <v>7.8306503987549689E-4</v>
          </cell>
          <cell r="AY3261">
            <v>35.279133941838261</v>
          </cell>
          <cell r="AZ3261">
            <v>49.310125238802797</v>
          </cell>
          <cell r="BA3261">
            <v>14.096474754617189</v>
          </cell>
          <cell r="BB3261">
            <v>37.567062320642528</v>
          </cell>
          <cell r="BC3261">
            <v>45.384588637379665</v>
          </cell>
          <cell r="BD3261">
            <v>17.048349041977808</v>
          </cell>
          <cell r="BE3261">
            <v>0.76188914398163332</v>
          </cell>
          <cell r="BG3261">
            <v>-9.84</v>
          </cell>
          <cell r="BH3261" t="str">
            <v>QFM+-0.5log</v>
          </cell>
          <cell r="BO3261">
            <v>0</v>
          </cell>
          <cell r="BP3261">
            <v>51.758621465298397</v>
          </cell>
          <cell r="BQ3261">
            <v>3.7407794384257285</v>
          </cell>
          <cell r="BR3261">
            <v>14.388930883771037</v>
          </cell>
          <cell r="BS3261">
            <v>10.716936006058292</v>
          </cell>
          <cell r="BT3261">
            <v>0.18520192063633523</v>
          </cell>
          <cell r="BU3261">
            <v>4.6455972496172908</v>
          </cell>
          <cell r="BV3261">
            <v>9.1650880208807965</v>
          </cell>
          <cell r="BW3261">
            <v>2.7077112552064784</v>
          </cell>
          <cell r="BX3261">
            <v>0.84246771622984751</v>
          </cell>
          <cell r="BY3261">
            <v>0.43235102067544046</v>
          </cell>
          <cell r="CA3261">
            <v>0</v>
          </cell>
          <cell r="CD3261">
            <v>0</v>
          </cell>
          <cell r="CE3261">
            <v>0.4765507704688815</v>
          </cell>
          <cell r="CF3261">
            <v>0.48265019844435408</v>
          </cell>
          <cell r="CG3261">
            <v>0</v>
          </cell>
          <cell r="CH3261">
            <v>0.4571140542871473</v>
          </cell>
          <cell r="CI3261">
            <v>0</v>
          </cell>
          <cell r="CJ3261">
            <v>0</v>
          </cell>
          <cell r="CR3261">
            <v>100</v>
          </cell>
          <cell r="CT3261">
            <v>51.75862146529839</v>
          </cell>
          <cell r="CU3261">
            <v>3.7407794384257285</v>
          </cell>
          <cell r="CV3261">
            <v>14.388930883771035</v>
          </cell>
          <cell r="CW3261">
            <v>10.716936006058292</v>
          </cell>
          <cell r="CX3261">
            <v>0.18520192063633523</v>
          </cell>
          <cell r="CY3261">
            <v>4.6455972496172908</v>
          </cell>
          <cell r="CZ3261">
            <v>9.1650880208807965</v>
          </cell>
          <cell r="DA3261">
            <v>2.7077112552064784</v>
          </cell>
          <cell r="DB3261">
            <v>0.84246771622984751</v>
          </cell>
          <cell r="DC3261">
            <v>0.43235102067544046</v>
          </cell>
          <cell r="DD3261">
            <v>0</v>
          </cell>
          <cell r="DE3261">
            <v>0.30239786448638001</v>
          </cell>
          <cell r="DF3261">
            <v>0.76290806851906534</v>
          </cell>
          <cell r="DH3261">
            <v>7.8010199930859614E-2</v>
          </cell>
          <cell r="DX3261">
            <v>0.47917562632689925</v>
          </cell>
          <cell r="EA3261">
            <v>0.48271386871715244</v>
          </cell>
          <cell r="EC3261">
            <v>0.55232402303988737</v>
          </cell>
          <cell r="EK3261">
            <v>0.69484444029325076</v>
          </cell>
        </row>
        <row r="3262">
          <cell r="D3262" t="str">
            <v>g3</v>
          </cell>
          <cell r="E3262" t="str">
            <v>Gallahan &amp; Nielsen 1992</v>
          </cell>
          <cell r="F3262">
            <v>93</v>
          </cell>
          <cell r="G3262" t="str">
            <v>TLW67-41</v>
          </cell>
          <cell r="H3262" t="str">
            <v>Haw thol</v>
          </cell>
          <cell r="J3262">
            <v>1120</v>
          </cell>
          <cell r="K3262">
            <v>1393</v>
          </cell>
          <cell r="L3262">
            <v>7.1787508973438623</v>
          </cell>
          <cell r="M3262">
            <v>1E-4</v>
          </cell>
          <cell r="O3262">
            <v>7.1369645681016891E-2</v>
          </cell>
          <cell r="P3262">
            <v>0.79019550627370871</v>
          </cell>
          <cell r="Q3262">
            <v>1.3598803825558989E-2</v>
          </cell>
          <cell r="R3262">
            <v>28.826583592938736</v>
          </cell>
          <cell r="T3262">
            <v>52.532403635510754</v>
          </cell>
          <cell r="U3262">
            <v>1.8574133106772117</v>
          </cell>
          <cell r="V3262">
            <v>0.11661012536820767</v>
          </cell>
          <cell r="W3262">
            <v>9.2362755247752677</v>
          </cell>
          <cell r="X3262">
            <v>9.3659864539946316</v>
          </cell>
          <cell r="Y3262">
            <v>1.1154121399359307</v>
          </cell>
          <cell r="Z3262">
            <v>0.13780614852417811</v>
          </cell>
          <cell r="AB3262">
            <v>19.795525988954189</v>
          </cell>
          <cell r="AC3262">
            <v>0.30867416949259913</v>
          </cell>
          <cell r="AD3262">
            <v>14.112219848992815</v>
          </cell>
          <cell r="AF3262">
            <v>0.19103474787927291</v>
          </cell>
          <cell r="AG3262">
            <v>8.3579311234898181E-3</v>
          </cell>
          <cell r="AJ3262">
            <v>99.986899196148812</v>
          </cell>
          <cell r="AK3262">
            <v>1.9286303543189831</v>
          </cell>
          <cell r="AL3262">
            <v>8.0392928498157532E-2</v>
          </cell>
          <cell r="AM3262">
            <v>7.1369645681016891E-2</v>
          </cell>
          <cell r="AN3262">
            <v>9.0232828171406404E-3</v>
          </cell>
          <cell r="AO3262">
            <v>3.9826645398921556E-3</v>
          </cell>
          <cell r="AP3262">
            <v>0.28359203988884057</v>
          </cell>
          <cell r="AQ3262">
            <v>0.28757470442873273</v>
          </cell>
          <cell r="AR3262">
            <v>3.0797291016707116E-2</v>
          </cell>
          <cell r="AS3262">
            <v>3.9996481839879375E-3</v>
          </cell>
          <cell r="AT3262">
            <v>1.083104728223933</v>
          </cell>
          <cell r="AU3262">
            <v>9.5991556415710479E-3</v>
          </cell>
          <cell r="AV3262">
            <v>0.55515116793752561</v>
          </cell>
          <cell r="AW3262">
            <v>1.3598803825558989E-2</v>
          </cell>
          <cell r="AX3262">
            <v>3.9147299635211027E-4</v>
          </cell>
          <cell r="AY3262">
            <v>28.826583592938736</v>
          </cell>
          <cell r="AZ3262">
            <v>56.24091381100726</v>
          </cell>
          <cell r="BA3262">
            <v>14.725700162928701</v>
          </cell>
          <cell r="BB3262">
            <v>30.613695973826914</v>
          </cell>
          <cell r="BC3262">
            <v>51.62474702356694</v>
          </cell>
          <cell r="BD3262">
            <v>17.761557002606132</v>
          </cell>
          <cell r="BE3262">
            <v>0.79019550627370871</v>
          </cell>
          <cell r="BG3262">
            <v>-9.59</v>
          </cell>
          <cell r="BH3262" t="str">
            <v>QFM+-0.5log</v>
          </cell>
          <cell r="BO3262">
            <v>0</v>
          </cell>
          <cell r="BP3262">
            <v>51.796778531876242</v>
          </cell>
          <cell r="BQ3262">
            <v>4.150967054774207</v>
          </cell>
          <cell r="BR3262">
            <v>13.045138648295831</v>
          </cell>
          <cell r="BS3262">
            <v>10.873672445627845</v>
          </cell>
          <cell r="BT3262">
            <v>0.18489014457809858</v>
          </cell>
          <cell r="BU3262">
            <v>5.3943928057790433</v>
          </cell>
          <cell r="BV3262">
            <v>8.6916889979158665</v>
          </cell>
          <cell r="BW3262">
            <v>2.8270026285832377</v>
          </cell>
          <cell r="BX3262">
            <v>0.79298950365565668</v>
          </cell>
          <cell r="BY3262">
            <v>0.45628736624652777</v>
          </cell>
          <cell r="CA3262">
            <v>0</v>
          </cell>
          <cell r="CD3262">
            <v>0</v>
          </cell>
          <cell r="CE3262">
            <v>0.56362564287963479</v>
          </cell>
          <cell r="CF3262">
            <v>0.61410685531737352</v>
          </cell>
          <cell r="CG3262">
            <v>0</v>
          </cell>
          <cell r="CH3262">
            <v>0.60845937447043996</v>
          </cell>
          <cell r="CI3262">
            <v>0</v>
          </cell>
          <cell r="CJ3262">
            <v>0</v>
          </cell>
          <cell r="CR3262">
            <v>100</v>
          </cell>
          <cell r="CT3262">
            <v>51.796778531876242</v>
          </cell>
          <cell r="CU3262">
            <v>4.150967054774207</v>
          </cell>
          <cell r="CV3262">
            <v>13.045138648295831</v>
          </cell>
          <cell r="CW3262">
            <v>10.873672445627845</v>
          </cell>
          <cell r="CX3262">
            <v>0.18489014457809858</v>
          </cell>
          <cell r="CY3262">
            <v>5.3943928057790433</v>
          </cell>
          <cell r="CZ3262">
            <v>8.6916889979158665</v>
          </cell>
          <cell r="DA3262">
            <v>2.8270026285832377</v>
          </cell>
          <cell r="DB3262">
            <v>0.79298950365565668</v>
          </cell>
          <cell r="DC3262">
            <v>0.45628736624652771</v>
          </cell>
          <cell r="DD3262">
            <v>0</v>
          </cell>
          <cell r="DE3262">
            <v>0.33159399857414068</v>
          </cell>
          <cell r="DF3262">
            <v>0.84653038002966596</v>
          </cell>
          <cell r="DH3262">
            <v>6.7575016007328806E-2</v>
          </cell>
          <cell r="DX3262">
            <v>0.20756557336216977</v>
          </cell>
          <cell r="EA3262">
            <v>0.26871139308442521</v>
          </cell>
          <cell r="EC3262">
            <v>0.29965391713657114</v>
          </cell>
          <cell r="EK3262">
            <v>0.45057539082426801</v>
          </cell>
        </row>
        <row r="3263">
          <cell r="D3263" t="str">
            <v>g3</v>
          </cell>
          <cell r="E3263" t="str">
            <v>Gallahan &amp; Nielsen 1992</v>
          </cell>
          <cell r="F3263">
            <v>92</v>
          </cell>
          <cell r="G3263" t="str">
            <v>TLW67-41</v>
          </cell>
          <cell r="H3263" t="str">
            <v>Haw thol</v>
          </cell>
          <cell r="J3263">
            <v>1120</v>
          </cell>
          <cell r="K3263">
            <v>1393</v>
          </cell>
          <cell r="L3263">
            <v>7.1787508973438623</v>
          </cell>
          <cell r="M3263">
            <v>1E-4</v>
          </cell>
          <cell r="O3263">
            <v>0.11023333445495131</v>
          </cell>
          <cell r="P3263">
            <v>0.80154986522911043</v>
          </cell>
          <cell r="Q3263">
            <v>1.8405519080049174E-2</v>
          </cell>
          <cell r="R3263">
            <v>37.90794979079498</v>
          </cell>
          <cell r="T3263">
            <v>51.180650418379628</v>
          </cell>
          <cell r="U3263">
            <v>2.7391546248408933</v>
          </cell>
          <cell r="V3263">
            <v>0.75715618090313996</v>
          </cell>
          <cell r="W3263">
            <v>6.7895925180680328</v>
          </cell>
          <cell r="X3263">
            <v>7.6318129640114583</v>
          </cell>
          <cell r="Y3263">
            <v>1.4408953188991773</v>
          </cell>
          <cell r="Z3263">
            <v>0.15078185044865969</v>
          </cell>
          <cell r="AB3263">
            <v>17.298188152042211</v>
          </cell>
          <cell r="AC3263">
            <v>0.20469009045848835</v>
          </cell>
          <cell r="AD3263">
            <v>18.325331912986851</v>
          </cell>
          <cell r="AF3263">
            <v>0.2570863822388238</v>
          </cell>
          <cell r="AG3263">
            <v>0</v>
          </cell>
          <cell r="AJ3263">
            <v>99.914935734959712</v>
          </cell>
          <cell r="AK3263">
            <v>1.8897666655450487</v>
          </cell>
          <cell r="AL3263">
            <v>0.1192357540403186</v>
          </cell>
          <cell r="AM3263">
            <v>0.11023333445495131</v>
          </cell>
          <cell r="AN3263">
            <v>9.00241958536728E-3</v>
          </cell>
          <cell r="AO3263">
            <v>2.6007798700065976E-2</v>
          </cell>
          <cell r="AP3263">
            <v>0.20966286952056368</v>
          </cell>
          <cell r="AQ3263">
            <v>0.23567066822062965</v>
          </cell>
          <cell r="AR3263">
            <v>4.0011998000106914E-2</v>
          </cell>
          <cell r="AS3263">
            <v>4.4013197800117591E-3</v>
          </cell>
          <cell r="AT3263">
            <v>0.95188543242254342</v>
          </cell>
          <cell r="AU3263">
            <v>6.401919680017105E-3</v>
          </cell>
          <cell r="AV3263">
            <v>0.72501740376193724</v>
          </cell>
          <cell r="AW3263">
            <v>1.8405519080049174E-2</v>
          </cell>
          <cell r="AX3263">
            <v>0</v>
          </cell>
          <cell r="AY3263">
            <v>37.90794979079498</v>
          </cell>
          <cell r="AZ3263">
            <v>49.769874476987454</v>
          </cell>
          <cell r="BA3263">
            <v>10.962343096234491</v>
          </cell>
          <cell r="BB3263">
            <v>40.596947430280167</v>
          </cell>
          <cell r="BC3263">
            <v>46.069405261004576</v>
          </cell>
          <cell r="BD3263">
            <v>13.333647308715271</v>
          </cell>
          <cell r="BE3263">
            <v>0.80154986522911043</v>
          </cell>
          <cell r="BG3263">
            <v>-9.59</v>
          </cell>
          <cell r="BH3263" t="str">
            <v>QFM+-0.5log</v>
          </cell>
          <cell r="BO3263">
            <v>0</v>
          </cell>
          <cell r="BP3263">
            <v>51.94373663083492</v>
          </cell>
          <cell r="BQ3263">
            <v>4.2246910829876168</v>
          </cell>
          <cell r="BR3263">
            <v>12.978673448217451</v>
          </cell>
          <cell r="BS3263">
            <v>10.834789172694339</v>
          </cell>
          <cell r="BT3263">
            <v>0.16040176085867366</v>
          </cell>
          <cell r="BU3263">
            <v>5.3578244175313872</v>
          </cell>
          <cell r="BV3263">
            <v>8.7005649715548792</v>
          </cell>
          <cell r="BW3263">
            <v>2.9161338240194263</v>
          </cell>
          <cell r="BX3263">
            <v>0.83389018050012487</v>
          </cell>
          <cell r="BY3263">
            <v>0.35799585167463999</v>
          </cell>
          <cell r="CA3263">
            <v>0</v>
          </cell>
          <cell r="CD3263">
            <v>0</v>
          </cell>
          <cell r="CE3263">
            <v>0.49746774125213522</v>
          </cell>
          <cell r="CF3263">
            <v>0.56744675327082783</v>
          </cell>
          <cell r="CG3263">
            <v>0</v>
          </cell>
          <cell r="CH3263">
            <v>0.6263841646035766</v>
          </cell>
          <cell r="CI3263">
            <v>0</v>
          </cell>
          <cell r="CJ3263">
            <v>0</v>
          </cell>
          <cell r="CR3263">
            <v>100</v>
          </cell>
          <cell r="CT3263">
            <v>51.94373663083492</v>
          </cell>
          <cell r="CU3263">
            <v>4.2246910829876168</v>
          </cell>
          <cell r="CV3263">
            <v>12.978673448217451</v>
          </cell>
          <cell r="CW3263">
            <v>10.834789172694338</v>
          </cell>
          <cell r="CX3263">
            <v>0.16040176085867366</v>
          </cell>
          <cell r="CY3263">
            <v>5.3578244175313872</v>
          </cell>
          <cell r="CZ3263">
            <v>8.7005649715548792</v>
          </cell>
          <cell r="DA3263">
            <v>2.9161338240194268</v>
          </cell>
          <cell r="DB3263">
            <v>0.83389018050012487</v>
          </cell>
          <cell r="DC3263">
            <v>0.35799585167464004</v>
          </cell>
          <cell r="DD3263">
            <v>0</v>
          </cell>
          <cell r="DE3263">
            <v>0.33088076780671816</v>
          </cell>
          <cell r="DF3263">
            <v>0.85034688721328366</v>
          </cell>
          <cell r="DH3263">
            <v>8.8160008337501858E-2</v>
          </cell>
          <cell r="DJ3263">
            <v>0</v>
          </cell>
          <cell r="DX3263">
            <v>0.38565329203948823</v>
          </cell>
          <cell r="EA3263">
            <v>0.34106524964665702</v>
          </cell>
          <cell r="EC3263">
            <v>0.48385790083205737</v>
          </cell>
          <cell r="EK3263">
            <v>0.48691304148450915</v>
          </cell>
        </row>
        <row r="3264">
          <cell r="D3264" t="str">
            <v>g2</v>
          </cell>
          <cell r="E3264" t="str">
            <v>Green et al 1989 chem geol 74 p 201 basalt 2.5 GPa</v>
          </cell>
          <cell r="F3264" t="str">
            <v>run 1132 thol</v>
          </cell>
          <cell r="J3264">
            <v>1100</v>
          </cell>
          <cell r="K3264">
            <v>1373</v>
          </cell>
          <cell r="L3264">
            <v>7.2833211944646763</v>
          </cell>
          <cell r="M3264">
            <v>2.5</v>
          </cell>
          <cell r="O3264">
            <v>0.16918681199999999</v>
          </cell>
          <cell r="P3264">
            <v>0.68253392000000002</v>
          </cell>
          <cell r="Q3264">
            <v>8.8226347999999996E-2</v>
          </cell>
          <cell r="R3264">
            <v>38.963155280000002</v>
          </cell>
          <cell r="T3264">
            <v>49.49</v>
          </cell>
          <cell r="U3264">
            <v>7.03</v>
          </cell>
          <cell r="V3264">
            <v>2.1800901279999998</v>
          </cell>
          <cell r="W3264">
            <v>8.8400989750000001</v>
          </cell>
          <cell r="X3264">
            <v>10.8</v>
          </cell>
          <cell r="Y3264">
            <v>0.72</v>
          </cell>
          <cell r="Z3264">
            <v>0.66</v>
          </cell>
          <cell r="AB3264">
            <v>13.03</v>
          </cell>
          <cell r="AC3264">
            <v>0.14000000000000001</v>
          </cell>
          <cell r="AD3264">
            <v>16.95</v>
          </cell>
          <cell r="AE3264">
            <v>0.21</v>
          </cell>
          <cell r="AF3264">
            <v>1.23</v>
          </cell>
          <cell r="AJ3264">
            <v>100.480189103</v>
          </cell>
          <cell r="AK3264">
            <v>1.830813188</v>
          </cell>
          <cell r="AL3264">
            <v>0.30659810999999998</v>
          </cell>
          <cell r="AM3264">
            <v>0.16918681199999999</v>
          </cell>
          <cell r="AN3264">
            <v>0.13741129799999999</v>
          </cell>
          <cell r="AO3264">
            <v>6.0636783E-2</v>
          </cell>
          <cell r="AP3264">
            <v>0.27350113799999998</v>
          </cell>
          <cell r="AQ3264">
            <v>0.33413791999999998</v>
          </cell>
          <cell r="AR3264">
            <v>2.0031547E-2</v>
          </cell>
          <cell r="AS3264">
            <v>1.9301986E-2</v>
          </cell>
          <cell r="AT3264">
            <v>0.71837742199999999</v>
          </cell>
          <cell r="AU3264">
            <v>4.3869800000000004E-3</v>
          </cell>
          <cell r="AV3264">
            <v>0.67187809099999996</v>
          </cell>
          <cell r="AW3264">
            <v>8.8226347999999996E-2</v>
          </cell>
          <cell r="AX3264">
            <v>0</v>
          </cell>
          <cell r="AY3264">
            <v>38.963155280000002</v>
          </cell>
          <cell r="AZ3264">
            <v>41.659716869999997</v>
          </cell>
          <cell r="BA3264">
            <v>15.860715559999999</v>
          </cell>
          <cell r="BB3264">
            <v>41.902634929999998</v>
          </cell>
          <cell r="BC3264">
            <v>38.724561229999999</v>
          </cell>
          <cell r="BD3264">
            <v>19.37280384</v>
          </cell>
          <cell r="BE3264">
            <v>0.68253392000000002</v>
          </cell>
          <cell r="BP3264">
            <v>48.11</v>
          </cell>
          <cell r="BQ3264">
            <v>1.69</v>
          </cell>
          <cell r="BR3264">
            <v>13.97</v>
          </cell>
          <cell r="BS3264">
            <v>12.3</v>
          </cell>
          <cell r="BT3264">
            <v>0.1</v>
          </cell>
          <cell r="BU3264">
            <v>4.03</v>
          </cell>
          <cell r="BV3264">
            <v>7.52</v>
          </cell>
          <cell r="BW3264">
            <v>2.06</v>
          </cell>
          <cell r="BX3264">
            <v>0.71</v>
          </cell>
          <cell r="BY3264">
            <v>0.28999999999999998</v>
          </cell>
          <cell r="CR3264">
            <v>90.78</v>
          </cell>
          <cell r="CT3264">
            <v>52.99625468164794</v>
          </cell>
          <cell r="CU3264">
            <v>1.8616435338180215</v>
          </cell>
          <cell r="CV3264">
            <v>15.388852170081515</v>
          </cell>
          <cell r="CW3264">
            <v>13.549239920687375</v>
          </cell>
          <cell r="CX3264">
            <v>0.11015642211940956</v>
          </cell>
          <cell r="CY3264">
            <v>4.4393038114122056</v>
          </cell>
          <cell r="CZ3264">
            <v>8.2837629433795996</v>
          </cell>
          <cell r="DA3264">
            <v>2.2692222956598371</v>
          </cell>
          <cell r="DB3264">
            <v>0.78211059704780783</v>
          </cell>
          <cell r="DC3264">
            <v>0.3194536241462877</v>
          </cell>
          <cell r="DD3264">
            <v>0</v>
          </cell>
          <cell r="DE3264">
            <v>0.24678505817513779</v>
          </cell>
          <cell r="DF3264">
            <v>0.65762117991554869</v>
          </cell>
          <cell r="DH3264">
            <v>0.59708737864077666</v>
          </cell>
          <cell r="DO3264">
            <v>4.5952633439377876E-3</v>
          </cell>
          <cell r="DP3264">
            <v>1.2507106310403639E-2</v>
          </cell>
          <cell r="DU3264">
            <v>6.1688311688311688E-2</v>
          </cell>
          <cell r="DY3264">
            <v>0.10077519379844961</v>
          </cell>
          <cell r="EA3264">
            <v>0.42603550295857989</v>
          </cell>
          <cell r="EF3264">
            <v>0.9</v>
          </cell>
        </row>
        <row r="3265">
          <cell r="D3265" t="str">
            <v>g1</v>
          </cell>
          <cell r="E3265" t="str">
            <v>Green &amp; Pearson 1985</v>
          </cell>
          <cell r="F3265" t="str">
            <v>936</v>
          </cell>
          <cell r="J3265">
            <v>900</v>
          </cell>
          <cell r="K3265">
            <v>1173</v>
          </cell>
          <cell r="L3265">
            <v>8.5251491901108274</v>
          </cell>
          <cell r="M3265">
            <v>0.75</v>
          </cell>
          <cell r="O3265">
            <v>5.156092668303569E-2</v>
          </cell>
          <cell r="P3265">
            <v>0.63931887809627852</v>
          </cell>
          <cell r="Q3265">
            <v>2.8799670261081878E-2</v>
          </cell>
          <cell r="R3265">
            <v>43.995827205342657</v>
          </cell>
          <cell r="T3265">
            <v>51.16</v>
          </cell>
          <cell r="U3265">
            <v>4.1500000000000004</v>
          </cell>
          <cell r="V3265">
            <v>0</v>
          </cell>
          <cell r="W3265">
            <v>11.3</v>
          </cell>
          <cell r="X3265">
            <v>11.3</v>
          </cell>
          <cell r="Y3265">
            <v>1.02</v>
          </cell>
          <cell r="AB3265">
            <v>11.24</v>
          </cell>
          <cell r="AC3265">
            <v>0.27</v>
          </cell>
          <cell r="AD3265">
            <v>19.21</v>
          </cell>
          <cell r="AF3265">
            <v>0.39</v>
          </cell>
          <cell r="AG3265">
            <v>7.0000000000000007E-2</v>
          </cell>
          <cell r="AJ3265">
            <v>99.91</v>
          </cell>
          <cell r="AK3265">
            <v>1.9484390733169643</v>
          </cell>
          <cell r="AL3265">
            <v>0.18633393758037317</v>
          </cell>
          <cell r="AM3265">
            <v>5.156092668303569E-2</v>
          </cell>
          <cell r="AN3265">
            <v>0.13477301089733748</v>
          </cell>
          <cell r="AO3265">
            <v>0</v>
          </cell>
          <cell r="AP3265">
            <v>0.35992347183382151</v>
          </cell>
          <cell r="AQ3265">
            <v>0.35992347183382151</v>
          </cell>
          <cell r="AR3265">
            <v>2.9215403635390783E-2</v>
          </cell>
          <cell r="AS3265">
            <v>0</v>
          </cell>
          <cell r="AT3265">
            <v>0.63797591900232486</v>
          </cell>
          <cell r="AU3265">
            <v>8.710259189293983E-3</v>
          </cell>
          <cell r="AV3265">
            <v>0.78393103543406084</v>
          </cell>
          <cell r="AW3265">
            <v>2.8799670261081878E-2</v>
          </cell>
          <cell r="AY3265">
            <v>43.995827205342657</v>
          </cell>
          <cell r="AZ3265">
            <v>35.80452491979046</v>
          </cell>
          <cell r="BA3265">
            <v>20.199647874866887</v>
          </cell>
          <cell r="BB3265">
            <v>44.94656828629725</v>
          </cell>
          <cell r="BC3265">
            <v>31.615928747719689</v>
          </cell>
          <cell r="BD3265">
            <v>23.437502965983068</v>
          </cell>
          <cell r="BE3265">
            <v>0.63931887809627852</v>
          </cell>
          <cell r="BH3265" t="str">
            <v>Ni-No/WM</v>
          </cell>
          <cell r="BO3265">
            <v>6.06</v>
          </cell>
          <cell r="BP3265">
            <v>60.36</v>
          </cell>
          <cell r="BQ3265">
            <v>0.09</v>
          </cell>
          <cell r="BR3265">
            <v>16.2</v>
          </cell>
          <cell r="BS3265">
            <v>3.75</v>
          </cell>
          <cell r="BT3265">
            <v>7.0000000000000007E-2</v>
          </cell>
          <cell r="BU3265">
            <v>0.83</v>
          </cell>
          <cell r="BV3265">
            <v>4.4800000000000004</v>
          </cell>
          <cell r="BW3265">
            <v>4</v>
          </cell>
          <cell r="BX3265">
            <v>1.91</v>
          </cell>
          <cell r="BY3265">
            <v>0.11</v>
          </cell>
          <cell r="CR3265">
            <v>91.8</v>
          </cell>
          <cell r="CT3265">
            <v>65.751633986928098</v>
          </cell>
          <cell r="CU3265">
            <v>9.8039215686274508E-2</v>
          </cell>
          <cell r="CV3265">
            <v>17.647058823529413</v>
          </cell>
          <cell r="CW3265">
            <v>4.0849673202614376</v>
          </cell>
          <cell r="CX3265">
            <v>7.6252723311546852E-2</v>
          </cell>
          <cell r="CY3265">
            <v>0.9041394335511983</v>
          </cell>
          <cell r="CZ3265">
            <v>4.8801742919389985</v>
          </cell>
          <cell r="DA3265">
            <v>4.3572984749455337</v>
          </cell>
          <cell r="DB3265">
            <v>2.0806100217864922</v>
          </cell>
          <cell r="DC3265">
            <v>0.11982570806100218</v>
          </cell>
          <cell r="DD3265">
            <v>0</v>
          </cell>
          <cell r="DE3265">
            <v>0.18122270742358079</v>
          </cell>
          <cell r="DF3265">
            <v>0.1247421075808775</v>
          </cell>
          <cell r="DH3265">
            <v>9.7500000000000003E-2</v>
          </cell>
          <cell r="DJ3265">
            <v>3.6649214659685868E-2</v>
          </cell>
          <cell r="DX3265">
            <v>1.4375</v>
          </cell>
          <cell r="EA3265">
            <v>11.333333333333334</v>
          </cell>
          <cell r="EG3265">
            <v>1.8181818181818183</v>
          </cell>
          <cell r="EK3265">
            <v>1.5161290322580645</v>
          </cell>
        </row>
        <row r="3266">
          <cell r="D3266" t="str">
            <v>g1</v>
          </cell>
          <cell r="E3266" t="str">
            <v>Green &amp; Pearson 1985</v>
          </cell>
          <cell r="F3266" t="str">
            <v>960</v>
          </cell>
          <cell r="J3266">
            <v>1000</v>
          </cell>
          <cell r="K3266">
            <v>1273</v>
          </cell>
          <cell r="L3266">
            <v>7.8554595443833461</v>
          </cell>
          <cell r="M3266">
            <v>0.75</v>
          </cell>
          <cell r="O3266">
            <v>9.136137000256439E-2</v>
          </cell>
          <cell r="P3266">
            <v>0.7949041835705517</v>
          </cell>
          <cell r="Q3266">
            <v>2.9565656883429173E-2</v>
          </cell>
          <cell r="R3266">
            <v>46.260795406281062</v>
          </cell>
          <cell r="T3266">
            <v>51.32</v>
          </cell>
          <cell r="U3266">
            <v>3.21</v>
          </cell>
          <cell r="V3266">
            <v>0</v>
          </cell>
          <cell r="W3266">
            <v>6.63</v>
          </cell>
          <cell r="X3266">
            <v>6.63</v>
          </cell>
          <cell r="Y3266">
            <v>1.31</v>
          </cell>
          <cell r="AB3266">
            <v>14.42</v>
          </cell>
          <cell r="AC3266">
            <v>0.15</v>
          </cell>
          <cell r="AD3266">
            <v>21.72</v>
          </cell>
          <cell r="AF3266">
            <v>0.41</v>
          </cell>
          <cell r="AJ3266">
            <v>99.9</v>
          </cell>
          <cell r="AK3266">
            <v>1.9086386299974356</v>
          </cell>
          <cell r="AL3266">
            <v>0.14074392706578592</v>
          </cell>
          <cell r="AM3266">
            <v>9.136137000256439E-2</v>
          </cell>
          <cell r="AN3266">
            <v>4.9382557063221533E-2</v>
          </cell>
          <cell r="AO3266">
            <v>0</v>
          </cell>
          <cell r="AP3266">
            <v>0.20621773941324115</v>
          </cell>
          <cell r="AQ3266">
            <v>0.20621773941324115</v>
          </cell>
          <cell r="AR3266">
            <v>3.6640701698507375E-2</v>
          </cell>
          <cell r="AS3266">
            <v>0</v>
          </cell>
          <cell r="AT3266">
            <v>0.7992524988555082</v>
          </cell>
          <cell r="AU3266">
            <v>4.7254083103946661E-3</v>
          </cell>
          <cell r="AV3266">
            <v>0.86554784968089826</v>
          </cell>
          <cell r="AW3266">
            <v>2.9565656883429173E-2</v>
          </cell>
          <cell r="AY3266">
            <v>46.260795406281062</v>
          </cell>
          <cell r="AZ3266">
            <v>42.717518553300998</v>
          </cell>
          <cell r="BA3266">
            <v>11.021686040417951</v>
          </cell>
          <cell r="BB3266">
            <v>48.338889568084475</v>
          </cell>
          <cell r="BC3266">
            <v>38.580919000788768</v>
          </cell>
          <cell r="BD3266">
            <v>13.080191431126753</v>
          </cell>
          <cell r="BE3266">
            <v>0.7949041835705517</v>
          </cell>
          <cell r="BH3266" t="str">
            <v>Ni-No/WM</v>
          </cell>
          <cell r="BO3266">
            <v>5.37</v>
          </cell>
          <cell r="BP3266">
            <v>56.63</v>
          </cell>
          <cell r="BQ3266">
            <v>1.86</v>
          </cell>
          <cell r="BR3266">
            <v>15.27</v>
          </cell>
          <cell r="BS3266">
            <v>4.72</v>
          </cell>
          <cell r="BT3266">
            <v>0.08</v>
          </cell>
          <cell r="BU3266">
            <v>2.13</v>
          </cell>
          <cell r="BV3266">
            <v>6.51</v>
          </cell>
          <cell r="BW3266">
            <v>3.58</v>
          </cell>
          <cell r="BX3266">
            <v>1.63</v>
          </cell>
          <cell r="CR3266">
            <v>92.41</v>
          </cell>
          <cell r="CT3266">
            <v>61.281246618331352</v>
          </cell>
          <cell r="CU3266">
            <v>2.012769180824586</v>
          </cell>
          <cell r="CV3266">
            <v>16.52418569418894</v>
          </cell>
          <cell r="CW3266">
            <v>5.1076723298344335</v>
          </cell>
          <cell r="CX3266">
            <v>8.6570717454820909E-2</v>
          </cell>
          <cell r="CY3266">
            <v>2.3049453522346064</v>
          </cell>
          <cell r="CZ3266">
            <v>7.044692132886051</v>
          </cell>
          <cell r="DA3266">
            <v>3.8740396061032354</v>
          </cell>
          <cell r="DB3266">
            <v>1.7638783681419758</v>
          </cell>
          <cell r="DC3266">
            <v>0</v>
          </cell>
          <cell r="DD3266">
            <v>0</v>
          </cell>
          <cell r="DE3266">
            <v>0.31094890510948903</v>
          </cell>
          <cell r="DF3266">
            <v>0.33423011798303448</v>
          </cell>
          <cell r="DH3266">
            <v>0.11452513966480446</v>
          </cell>
          <cell r="DX3266">
            <v>0.63333333333333341</v>
          </cell>
          <cell r="EA3266">
            <v>0.70430107526881724</v>
          </cell>
          <cell r="EG3266">
            <v>0.71794871794871795</v>
          </cell>
          <cell r="EK3266">
            <v>0.54166666666666674</v>
          </cell>
        </row>
        <row r="3267">
          <cell r="D3267" t="str">
            <v>g1</v>
          </cell>
          <cell r="E3267" t="str">
            <v>Green &amp; Pearson 1985</v>
          </cell>
          <cell r="F3267" t="str">
            <v>914-10</v>
          </cell>
          <cell r="J3267">
            <v>1000</v>
          </cell>
          <cell r="K3267">
            <v>1273</v>
          </cell>
          <cell r="L3267">
            <v>7.8554595443833461</v>
          </cell>
          <cell r="M3267">
            <v>1.6</v>
          </cell>
          <cell r="O3267">
            <v>0.1494240377856777</v>
          </cell>
          <cell r="P3267">
            <v>0.69514947890673773</v>
          </cell>
          <cell r="Q3267">
            <v>7.9882447364006778E-2</v>
          </cell>
          <cell r="R3267">
            <v>47.275796836615633</v>
          </cell>
          <cell r="T3267">
            <v>49.41</v>
          </cell>
          <cell r="U3267">
            <v>7.16</v>
          </cell>
          <cell r="V3267">
            <v>0</v>
          </cell>
          <cell r="W3267">
            <v>8.69</v>
          </cell>
          <cell r="X3267">
            <v>8.69</v>
          </cell>
          <cell r="Y3267">
            <v>1.44</v>
          </cell>
          <cell r="AB3267">
            <v>11.12</v>
          </cell>
          <cell r="AC3267">
            <v>0.19</v>
          </cell>
          <cell r="AD3267">
            <v>19.95</v>
          </cell>
          <cell r="AF3267">
            <v>1.1000000000000001</v>
          </cell>
          <cell r="AG3267">
            <v>0.06</v>
          </cell>
          <cell r="AJ3267">
            <v>99.99</v>
          </cell>
          <cell r="AK3267">
            <v>1.8505759622143223</v>
          </cell>
          <cell r="AL3267">
            <v>0.31614961371228723</v>
          </cell>
          <cell r="AM3267">
            <v>0.1494240377856777</v>
          </cell>
          <cell r="AN3267">
            <v>0.16672557592660953</v>
          </cell>
          <cell r="AO3267">
            <v>0</v>
          </cell>
          <cell r="AP3267">
            <v>0.27219946718771998</v>
          </cell>
          <cell r="AQ3267">
            <v>0.27219946718771998</v>
          </cell>
          <cell r="AR3267">
            <v>4.056112383446836E-2</v>
          </cell>
          <cell r="AS3267">
            <v>0</v>
          </cell>
          <cell r="AT3267">
            <v>0.62069540539295232</v>
          </cell>
          <cell r="AU3267">
            <v>6.0277701513315662E-3</v>
          </cell>
          <cell r="AV3267">
            <v>0.8006250272151112</v>
          </cell>
          <cell r="AW3267">
            <v>7.9882447364006778E-2</v>
          </cell>
          <cell r="AY3267">
            <v>47.275796836615633</v>
          </cell>
          <cell r="AZ3267">
            <v>36.651202354799622</v>
          </cell>
          <cell r="BA3267">
            <v>16.073000808584752</v>
          </cell>
          <cell r="BB3267">
            <v>48.632808884268577</v>
          </cell>
          <cell r="BC3267">
            <v>32.588299596974046</v>
          </cell>
          <cell r="BD3267">
            <v>18.77889151875738</v>
          </cell>
          <cell r="BE3267">
            <v>0.69514947890673773</v>
          </cell>
          <cell r="BH3267" t="str">
            <v>Ni-No/WM</v>
          </cell>
          <cell r="BO3267">
            <v>6.3</v>
          </cell>
          <cell r="BP3267">
            <v>58.24</v>
          </cell>
          <cell r="BQ3267">
            <v>1.03</v>
          </cell>
          <cell r="BR3267">
            <v>16.2</v>
          </cell>
          <cell r="BS3267">
            <v>4.3</v>
          </cell>
          <cell r="BT3267">
            <v>0.09</v>
          </cell>
          <cell r="BU3267">
            <v>1.17</v>
          </cell>
          <cell r="BV3267">
            <v>4.58</v>
          </cell>
          <cell r="BW3267">
            <v>4.3</v>
          </cell>
          <cell r="BX3267">
            <v>2.02</v>
          </cell>
          <cell r="BY3267">
            <v>0.18</v>
          </cell>
          <cell r="CR3267">
            <v>92.11</v>
          </cell>
          <cell r="CT3267">
            <v>63.228748235805014</v>
          </cell>
          <cell r="CU3267">
            <v>1.1182282054065791</v>
          </cell>
          <cell r="CV3267">
            <v>17.587666919986972</v>
          </cell>
          <cell r="CW3267">
            <v>4.6683313429595046</v>
          </cell>
          <cell r="CX3267">
            <v>9.7709260666594286E-2</v>
          </cell>
          <cell r="CY3267">
            <v>1.2702203886657257</v>
          </cell>
          <cell r="CZ3267">
            <v>4.9723157094777983</v>
          </cell>
          <cell r="DA3267">
            <v>4.6683313429595046</v>
          </cell>
          <cell r="DB3267">
            <v>2.1930300727391163</v>
          </cell>
          <cell r="DC3267">
            <v>0.19541852133318857</v>
          </cell>
          <cell r="DD3267">
            <v>0</v>
          </cell>
          <cell r="DE3267">
            <v>0.21389396709323585</v>
          </cell>
          <cell r="DF3267">
            <v>0.20278566286553265</v>
          </cell>
          <cell r="DH3267">
            <v>0.2558139534883721</v>
          </cell>
          <cell r="DJ3267">
            <v>2.9702970297029702E-2</v>
          </cell>
          <cell r="DX3267">
            <v>1.4117647058823528</v>
          </cell>
          <cell r="EA3267">
            <v>1.3980582524271843</v>
          </cell>
          <cell r="EG3267">
            <v>1.3333333333333335</v>
          </cell>
          <cell r="EK3267">
            <v>0.88571428571428579</v>
          </cell>
        </row>
        <row r="3268">
          <cell r="D3268" t="str">
            <v>g1</v>
          </cell>
          <cell r="E3268" t="str">
            <v>Green &amp; Pearson 1985</v>
          </cell>
          <cell r="F3268" t="str">
            <v>919-9</v>
          </cell>
          <cell r="J3268">
            <v>1050</v>
          </cell>
          <cell r="K3268">
            <v>1323</v>
          </cell>
          <cell r="L3268">
            <v>7.5585789871504154</v>
          </cell>
          <cell r="M3268">
            <v>0.75</v>
          </cell>
          <cell r="O3268">
            <v>0.10010616352727597</v>
          </cell>
          <cell r="P3268">
            <v>0.81438072409478834</v>
          </cell>
          <cell r="Q3268">
            <v>2.8137126582434096E-2</v>
          </cell>
          <cell r="R3268">
            <v>46.63436457063154</v>
          </cell>
          <cell r="T3268">
            <v>51.06</v>
          </cell>
          <cell r="U3268">
            <v>3.25</v>
          </cell>
          <cell r="V3268">
            <v>0</v>
          </cell>
          <cell r="W3268">
            <v>5.93</v>
          </cell>
          <cell r="X3268">
            <v>5.93</v>
          </cell>
          <cell r="Y3268">
            <v>1.67</v>
          </cell>
          <cell r="AB3268">
            <v>14.6</v>
          </cell>
          <cell r="AC3268">
            <v>0.16</v>
          </cell>
          <cell r="AD3268">
            <v>21.79</v>
          </cell>
          <cell r="AF3268">
            <v>0.39</v>
          </cell>
          <cell r="AG3268">
            <v>0.05</v>
          </cell>
          <cell r="AJ3268">
            <v>99.94</v>
          </cell>
          <cell r="AK3268">
            <v>1.899893836472724</v>
          </cell>
          <cell r="AL3268">
            <v>0.14256714569292639</v>
          </cell>
          <cell r="AM3268">
            <v>0.10010616352727597</v>
          </cell>
          <cell r="AN3268">
            <v>4.2460982165650418E-2</v>
          </cell>
          <cell r="AO3268">
            <v>0</v>
          </cell>
          <cell r="AP3268">
            <v>0.18453495712945966</v>
          </cell>
          <cell r="AQ3268">
            <v>0.18453495712945966</v>
          </cell>
          <cell r="AR3268">
            <v>4.673265113956801E-2</v>
          </cell>
          <cell r="AS3268">
            <v>0</v>
          </cell>
          <cell r="AT3268">
            <v>0.80962341478281041</v>
          </cell>
          <cell r="AU3268">
            <v>5.0428903582874079E-3</v>
          </cell>
          <cell r="AV3268">
            <v>0.86876027210552342</v>
          </cell>
          <cell r="AW3268">
            <v>2.8137126582434096E-2</v>
          </cell>
          <cell r="AY3268">
            <v>46.63436457063154</v>
          </cell>
          <cell r="AZ3268">
            <v>43.45994482274758</v>
          </cell>
          <cell r="BA3268">
            <v>9.9056906066208814</v>
          </cell>
          <cell r="BB3268">
            <v>48.858002979178409</v>
          </cell>
          <cell r="BC3268">
            <v>39.355170335965141</v>
          </cell>
          <cell r="BD3268">
            <v>11.786826684856445</v>
          </cell>
          <cell r="BE3268">
            <v>0.81438072409478834</v>
          </cell>
          <cell r="BH3268" t="str">
            <v>Ni-No/WM</v>
          </cell>
          <cell r="BO3268">
            <v>1.97</v>
          </cell>
          <cell r="BP3268">
            <v>59.38</v>
          </cell>
          <cell r="BQ3268">
            <v>2.0699999999999998</v>
          </cell>
          <cell r="BR3268">
            <v>15.76</v>
          </cell>
          <cell r="BS3268">
            <v>4.1100000000000003</v>
          </cell>
          <cell r="BT3268">
            <v>0.09</v>
          </cell>
          <cell r="BU3268">
            <v>2.0699999999999998</v>
          </cell>
          <cell r="BV3268">
            <v>6.95</v>
          </cell>
          <cell r="BW3268">
            <v>3.47</v>
          </cell>
          <cell r="BX3268">
            <v>1.57</v>
          </cell>
          <cell r="BY3268">
            <v>0.15</v>
          </cell>
          <cell r="CR3268">
            <v>95.62</v>
          </cell>
          <cell r="CT3268">
            <v>62.099979083873663</v>
          </cell>
          <cell r="CU3268">
            <v>2.1648190755072156</v>
          </cell>
          <cell r="CV3268">
            <v>16.481907550721605</v>
          </cell>
          <cell r="CW3268">
            <v>4.2982639615143281</v>
          </cell>
          <cell r="CX3268">
            <v>9.4122568500313739E-2</v>
          </cell>
          <cell r="CY3268">
            <v>2.1648190755072156</v>
          </cell>
          <cell r="CZ3268">
            <v>7.2683539008575613</v>
          </cell>
          <cell r="DA3268">
            <v>3.6289479188454297</v>
          </cell>
          <cell r="DB3268">
            <v>1.6419159171721396</v>
          </cell>
          <cell r="DC3268">
            <v>0.15687094750052291</v>
          </cell>
          <cell r="DD3268">
            <v>0</v>
          </cell>
          <cell r="DE3268">
            <v>0.33495145631067952</v>
          </cell>
          <cell r="DF3268">
            <v>0.31498587707399206</v>
          </cell>
          <cell r="DH3268">
            <v>0.11271676300578035</v>
          </cell>
          <cell r="DJ3268">
            <v>3.1847133757961783E-2</v>
          </cell>
          <cell r="DX3268">
            <v>0.6097560975609756</v>
          </cell>
          <cell r="EA3268">
            <v>0.80676328502415462</v>
          </cell>
          <cell r="EG3268">
            <v>0.93333333333333324</v>
          </cell>
          <cell r="EK3268">
            <v>0.74</v>
          </cell>
        </row>
        <row r="3269">
          <cell r="D3269" t="str">
            <v>g1</v>
          </cell>
          <cell r="E3269" t="str">
            <v>Green &amp; Pearson 1985</v>
          </cell>
          <cell r="F3269" t="str">
            <v>937-12</v>
          </cell>
          <cell r="J3269">
            <v>1000</v>
          </cell>
          <cell r="K3269">
            <v>1273</v>
          </cell>
          <cell r="L3269">
            <v>7.8554595443833461</v>
          </cell>
          <cell r="M3269">
            <v>0.75</v>
          </cell>
          <cell r="O3269">
            <v>0.11742136180841678</v>
          </cell>
          <cell r="P3269">
            <v>0.65930151782085211</v>
          </cell>
          <cell r="Q3269">
            <v>1.6164446345914033E-2</v>
          </cell>
          <cell r="R3269">
            <v>44.357814497643105</v>
          </cell>
          <cell r="T3269">
            <v>49.68</v>
          </cell>
          <cell r="U3269">
            <v>4.01</v>
          </cell>
          <cell r="V3269">
            <v>0</v>
          </cell>
          <cell r="W3269">
            <v>11.17</v>
          </cell>
          <cell r="X3269">
            <v>11.17</v>
          </cell>
          <cell r="Y3269">
            <v>1.39</v>
          </cell>
          <cell r="AB3269">
            <v>12.13</v>
          </cell>
          <cell r="AC3269">
            <v>0.24</v>
          </cell>
          <cell r="AD3269">
            <v>20.399999999999999</v>
          </cell>
          <cell r="AF3269">
            <v>0.22</v>
          </cell>
          <cell r="AJ3269">
            <v>99.86</v>
          </cell>
          <cell r="AK3269">
            <v>1.8825786381915832</v>
          </cell>
          <cell r="AL3269">
            <v>0.1791445012567062</v>
          </cell>
          <cell r="AM3269">
            <v>0.11742136180841678</v>
          </cell>
          <cell r="AN3269">
            <v>6.1723139448289416E-2</v>
          </cell>
          <cell r="AO3269">
            <v>0</v>
          </cell>
          <cell r="AP3269">
            <v>0.35399745836708402</v>
          </cell>
          <cell r="AQ3269">
            <v>0.35399745836708402</v>
          </cell>
          <cell r="AR3269">
            <v>3.9613367608467863E-2</v>
          </cell>
          <cell r="AS3269">
            <v>0</v>
          </cell>
          <cell r="AT3269">
            <v>0.68503698670256929</v>
          </cell>
          <cell r="AU3269">
            <v>7.7036013538645471E-3</v>
          </cell>
          <cell r="AV3269">
            <v>0.82831572403116671</v>
          </cell>
          <cell r="AW3269">
            <v>1.6164446345914033E-2</v>
          </cell>
          <cell r="AY3269">
            <v>44.357814497643105</v>
          </cell>
          <cell r="AZ3269">
            <v>36.684977356573306</v>
          </cell>
          <cell r="BA3269">
            <v>18.957208145783575</v>
          </cell>
          <cell r="BB3269">
            <v>45.450152078142459</v>
          </cell>
          <cell r="BC3269">
            <v>32.489006679752222</v>
          </cell>
          <cell r="BD3269">
            <v>22.060841242105329</v>
          </cell>
          <cell r="BE3269">
            <v>0.65930151782085211</v>
          </cell>
          <cell r="BH3269" t="str">
            <v>Ni-No/WM</v>
          </cell>
          <cell r="BO3269">
            <v>6.72</v>
          </cell>
          <cell r="BP3269">
            <v>52.88</v>
          </cell>
          <cell r="BQ3269">
            <v>2.06</v>
          </cell>
          <cell r="BR3269">
            <v>14.73</v>
          </cell>
          <cell r="BS3269">
            <v>8.5500000000000007</v>
          </cell>
          <cell r="BT3269">
            <v>0.14000000000000001</v>
          </cell>
          <cell r="BU3269">
            <v>1.78</v>
          </cell>
          <cell r="BV3269">
            <v>7.37</v>
          </cell>
          <cell r="BW3269">
            <v>2.21</v>
          </cell>
          <cell r="BX3269">
            <v>1.08</v>
          </cell>
          <cell r="BY3269">
            <v>0.12</v>
          </cell>
          <cell r="CR3269">
            <v>90.92</v>
          </cell>
          <cell r="CT3269">
            <v>58.161020677518692</v>
          </cell>
          <cell r="CU3269">
            <v>2.2657281126264848</v>
          </cell>
          <cell r="CV3269">
            <v>16.201055873295203</v>
          </cell>
          <cell r="CW3269">
            <v>9.4038715354157514</v>
          </cell>
          <cell r="CX3269">
            <v>0.15398152221733394</v>
          </cell>
          <cell r="CY3269">
            <v>1.9577650681918168</v>
          </cell>
          <cell r="CZ3269">
            <v>8.1060272767267918</v>
          </cell>
          <cell r="DA3269">
            <v>2.4307083150021995</v>
          </cell>
          <cell r="DB3269">
            <v>1.1878574571051472</v>
          </cell>
          <cell r="DC3269">
            <v>0.13198416190057194</v>
          </cell>
          <cell r="DD3269">
            <v>0</v>
          </cell>
          <cell r="DE3269">
            <v>0.17231364956437559</v>
          </cell>
          <cell r="DF3269">
            <v>0.42977996118238565</v>
          </cell>
          <cell r="DH3269">
            <v>9.9547511312217202E-2</v>
          </cell>
          <cell r="DX3269">
            <v>0.35135135135135137</v>
          </cell>
          <cell r="EA3269">
            <v>0.67475728155339798</v>
          </cell>
          <cell r="EG3269">
            <v>0.63888888888888895</v>
          </cell>
          <cell r="EK3269">
            <v>0.49056603773584906</v>
          </cell>
        </row>
        <row r="3270">
          <cell r="D3270" t="str">
            <v>g1</v>
          </cell>
          <cell r="E3270" t="str">
            <v>Green &amp; Pearson 1985</v>
          </cell>
          <cell r="F3270" t="str">
            <v>949-10</v>
          </cell>
          <cell r="J3270">
            <v>1000</v>
          </cell>
          <cell r="K3270">
            <v>1273</v>
          </cell>
          <cell r="L3270">
            <v>7.8554595443833461</v>
          </cell>
          <cell r="M3270">
            <v>0.75</v>
          </cell>
          <cell r="O3270">
            <v>0.32270005312952299</v>
          </cell>
          <cell r="P3270">
            <v>0.65036637163006172</v>
          </cell>
          <cell r="Q3270">
            <v>2.7827883122396903E-2</v>
          </cell>
          <cell r="R3270">
            <v>48.811238173374598</v>
          </cell>
          <cell r="T3270">
            <v>44.41</v>
          </cell>
          <cell r="U3270">
            <v>8.4</v>
          </cell>
          <cell r="V3270">
            <v>6.3058300212675498</v>
          </cell>
          <cell r="W3270">
            <v>4.8210588108804719</v>
          </cell>
          <cell r="X3270">
            <v>10.49</v>
          </cell>
          <cell r="Y3270">
            <v>1.93</v>
          </cell>
          <cell r="AB3270">
            <v>10.95</v>
          </cell>
          <cell r="AC3270">
            <v>0.13</v>
          </cell>
          <cell r="AD3270">
            <v>22.33</v>
          </cell>
          <cell r="AF3270">
            <v>0.38</v>
          </cell>
          <cell r="AJ3270">
            <v>100.52688883214802</v>
          </cell>
          <cell r="AK3270">
            <v>1.677299946870477</v>
          </cell>
          <cell r="AL3270">
            <v>0.37402171437832887</v>
          </cell>
          <cell r="AM3270">
            <v>0.32270005312952299</v>
          </cell>
          <cell r="AN3270">
            <v>5.1321661248805883E-2</v>
          </cell>
          <cell r="AO3270">
            <v>0.1790636130205403</v>
          </cell>
          <cell r="AP3270">
            <v>0.1522817366526335</v>
          </cell>
          <cell r="AQ3270">
            <v>0.33134534967317381</v>
          </cell>
          <cell r="AR3270">
            <v>5.4820462317474825E-2</v>
          </cell>
          <cell r="AS3270">
            <v>0</v>
          </cell>
          <cell r="AT3270">
            <v>0.61634767178466454</v>
          </cell>
          <cell r="AU3270">
            <v>4.1589560622025401E-3</v>
          </cell>
          <cell r="AV3270">
            <v>0.90367627844365661</v>
          </cell>
          <cell r="AW3270">
            <v>2.7827883122396903E-2</v>
          </cell>
          <cell r="AY3270">
            <v>48.811238173374598</v>
          </cell>
          <cell r="AZ3270">
            <v>33.29144929741777</v>
          </cell>
          <cell r="BA3270">
            <v>8.2253571267891221</v>
          </cell>
          <cell r="BB3270">
            <v>56.151209080500429</v>
          </cell>
          <cell r="BC3270">
            <v>33.102055883483061</v>
          </cell>
          <cell r="BD3270">
            <v>10.746735036016524</v>
          </cell>
          <cell r="BE3270">
            <v>0.65036637163006172</v>
          </cell>
          <cell r="BH3270" t="str">
            <v>Ni-No/WM</v>
          </cell>
          <cell r="BO3270">
            <v>5.53</v>
          </cell>
          <cell r="BP3270">
            <v>53.43</v>
          </cell>
          <cell r="BQ3270">
            <v>2.08</v>
          </cell>
          <cell r="BR3270">
            <v>15.84</v>
          </cell>
          <cell r="BS3270">
            <v>5.48</v>
          </cell>
          <cell r="BT3270">
            <v>0.12</v>
          </cell>
          <cell r="BU3270">
            <v>2.68</v>
          </cell>
          <cell r="BV3270">
            <v>9.6300000000000008</v>
          </cell>
          <cell r="BW3270">
            <v>2.0299999999999998</v>
          </cell>
          <cell r="BX3270">
            <v>0.95</v>
          </cell>
          <cell r="CR3270">
            <v>92.24</v>
          </cell>
          <cell r="CT3270">
            <v>57.924978317432782</v>
          </cell>
          <cell r="CU3270">
            <v>2.2549869904596704</v>
          </cell>
          <cell r="CV3270">
            <v>17.172593235039027</v>
          </cell>
          <cell r="CW3270">
            <v>5.9410234171725929</v>
          </cell>
          <cell r="CX3270">
            <v>0.13009540329575023</v>
          </cell>
          <cell r="CY3270">
            <v>2.9054640069384217</v>
          </cell>
          <cell r="CZ3270">
            <v>10.440156114483957</v>
          </cell>
          <cell r="DA3270">
            <v>2.2007805724197742</v>
          </cell>
          <cell r="DB3270">
            <v>1.0299219427580226</v>
          </cell>
          <cell r="DC3270">
            <v>0</v>
          </cell>
          <cell r="DD3270">
            <v>0</v>
          </cell>
          <cell r="DE3270">
            <v>0.32843137254901961</v>
          </cell>
          <cell r="DF3270">
            <v>0.42613015845963415</v>
          </cell>
          <cell r="DH3270">
            <v>0.18719211822660101</v>
          </cell>
          <cell r="DX3270">
            <v>0.65789473684210531</v>
          </cell>
          <cell r="EA3270">
            <v>0.92788461538461531</v>
          </cell>
          <cell r="EG3270">
            <v>0.9285714285714286</v>
          </cell>
          <cell r="EK3270">
            <v>0.67346938775510212</v>
          </cell>
        </row>
        <row r="3271">
          <cell r="D3271" t="str">
            <v>g1</v>
          </cell>
          <cell r="E3271" t="str">
            <v>Green &amp; Pearson 1985</v>
          </cell>
          <cell r="F3271" t="str">
            <v>967-9</v>
          </cell>
          <cell r="J3271">
            <v>1050</v>
          </cell>
          <cell r="K3271">
            <v>1323</v>
          </cell>
          <cell r="L3271">
            <v>7.5585789871504154</v>
          </cell>
          <cell r="M3271">
            <v>0.75</v>
          </cell>
          <cell r="O3271">
            <v>9.4649552569765039E-2</v>
          </cell>
          <cell r="P3271">
            <v>0.73851839918045536</v>
          </cell>
          <cell r="Q3271">
            <v>2.9723224222572668E-2</v>
          </cell>
          <cell r="R3271">
            <v>36.683577056858887</v>
          </cell>
          <cell r="T3271">
            <v>50.96</v>
          </cell>
          <cell r="U3271">
            <v>3.75</v>
          </cell>
          <cell r="V3271">
            <v>0.17936501883381584</v>
          </cell>
          <cell r="W3271">
            <v>9.6687508480684006</v>
          </cell>
          <cell r="X3271">
            <v>9.83</v>
          </cell>
          <cell r="Y3271">
            <v>0.55000000000000004</v>
          </cell>
          <cell r="AB3271">
            <v>15.58</v>
          </cell>
          <cell r="AC3271">
            <v>0.31</v>
          </cell>
          <cell r="AD3271">
            <v>17</v>
          </cell>
          <cell r="AF3271">
            <v>0.41</v>
          </cell>
          <cell r="AJ3271">
            <v>99.898115866902216</v>
          </cell>
          <cell r="AK3271">
            <v>1.905350447430235</v>
          </cell>
          <cell r="AL3271">
            <v>0.16529673873472012</v>
          </cell>
          <cell r="AM3271">
            <v>9.4649552569765039E-2</v>
          </cell>
          <cell r="AN3271">
            <v>7.0647186164955078E-2</v>
          </cell>
          <cell r="AO3271">
            <v>5.0421796782984529E-3</v>
          </cell>
          <cell r="AP3271">
            <v>0.30233696398813392</v>
          </cell>
          <cell r="AQ3271">
            <v>0.30737914366643238</v>
          </cell>
          <cell r="AR3271">
            <v>1.5465485608076018E-2</v>
          </cell>
          <cell r="AS3271">
            <v>0</v>
          </cell>
          <cell r="AT3271">
            <v>0.86814962280522034</v>
          </cell>
          <cell r="AU3271">
            <v>9.8178899717157875E-3</v>
          </cell>
          <cell r="AV3271">
            <v>0.68106500782809154</v>
          </cell>
          <cell r="AW3271">
            <v>2.9723224222572668E-2</v>
          </cell>
          <cell r="AY3271">
            <v>36.683577056858887</v>
          </cell>
          <cell r="AZ3271">
            <v>46.760343313801229</v>
          </cell>
          <cell r="BA3271">
            <v>16.284497350647804</v>
          </cell>
          <cell r="BB3271">
            <v>38.373802161017238</v>
          </cell>
          <cell r="BC3271">
            <v>42.278914013612145</v>
          </cell>
          <cell r="BD3271">
            <v>19.347283825370631</v>
          </cell>
          <cell r="BE3271">
            <v>0.73851839918045536</v>
          </cell>
          <cell r="BH3271" t="str">
            <v>Ni-No/WM</v>
          </cell>
          <cell r="BO3271">
            <v>2.19</v>
          </cell>
          <cell r="BP3271">
            <v>59.6</v>
          </cell>
          <cell r="BQ3271">
            <v>0.81</v>
          </cell>
          <cell r="BR3271">
            <v>14.71</v>
          </cell>
          <cell r="BS3271">
            <v>6.11</v>
          </cell>
          <cell r="BT3271">
            <v>0.11</v>
          </cell>
          <cell r="BU3271">
            <v>2.2599999999999998</v>
          </cell>
          <cell r="BV3271">
            <v>5.5</v>
          </cell>
          <cell r="BW3271">
            <v>3.77</v>
          </cell>
          <cell r="BX3271">
            <v>1.8</v>
          </cell>
          <cell r="BY3271">
            <v>0.26</v>
          </cell>
          <cell r="CR3271">
            <v>94.93</v>
          </cell>
          <cell r="CT3271">
            <v>62.783103339302642</v>
          </cell>
          <cell r="CU3271">
            <v>0.85326029706099227</v>
          </cell>
          <cell r="CV3271">
            <v>15.49562835773728</v>
          </cell>
          <cell r="CW3271">
            <v>6.4363215000526699</v>
          </cell>
          <cell r="CX3271">
            <v>0.11587485515643105</v>
          </cell>
          <cell r="CY3271">
            <v>2.3807015695775831</v>
          </cell>
          <cell r="CZ3271">
            <v>5.793742757821553</v>
          </cell>
          <cell r="DA3271">
            <v>3.971347308543137</v>
          </cell>
          <cell r="DB3271">
            <v>1.8961339934688717</v>
          </cell>
          <cell r="DC3271">
            <v>0.27388602127883704</v>
          </cell>
          <cell r="DD3271">
            <v>0</v>
          </cell>
          <cell r="DE3271">
            <v>0.27001194743130225</v>
          </cell>
          <cell r="DF3271">
            <v>0.30909104265995874</v>
          </cell>
          <cell r="DH3271">
            <v>0.10875331564986737</v>
          </cell>
          <cell r="DX3271">
            <v>0.63157894736842113</v>
          </cell>
          <cell r="EA3271">
            <v>0.67901234567901236</v>
          </cell>
          <cell r="EG3271">
            <v>0.95161290322580638</v>
          </cell>
          <cell r="EK3271">
            <v>0.84375</v>
          </cell>
        </row>
        <row r="3272">
          <cell r="D3272" t="str">
            <v>g1</v>
          </cell>
          <cell r="E3272" t="str">
            <v>Green &amp; Pearson 1985</v>
          </cell>
          <cell r="F3272" t="str">
            <v>973-15</v>
          </cell>
          <cell r="J3272">
            <v>1000</v>
          </cell>
          <cell r="K3272">
            <v>1273</v>
          </cell>
          <cell r="L3272">
            <v>7.8554595443833461</v>
          </cell>
          <cell r="M3272">
            <v>0.75</v>
          </cell>
          <cell r="O3272">
            <v>0.13655892931460611</v>
          </cell>
          <cell r="P3272">
            <v>0.79561299942346464</v>
          </cell>
          <cell r="Q3272">
            <v>3.0295668212656432E-2</v>
          </cell>
          <cell r="R3272">
            <v>46.655349672390429</v>
          </cell>
          <cell r="T3272">
            <v>50.09</v>
          </cell>
          <cell r="U3272">
            <v>4.0599999999999996</v>
          </cell>
          <cell r="V3272">
            <v>1.222447790671453</v>
          </cell>
          <cell r="W3272">
            <v>5.4610194361863629</v>
          </cell>
          <cell r="X3272">
            <v>6.56</v>
          </cell>
          <cell r="Y3272">
            <v>1.44</v>
          </cell>
          <cell r="AB3272">
            <v>14.33</v>
          </cell>
          <cell r="AC3272">
            <v>0.17</v>
          </cell>
          <cell r="AD3272">
            <v>21.91</v>
          </cell>
          <cell r="AF3272">
            <v>0.42</v>
          </cell>
          <cell r="AJ3272">
            <v>99.993467226857817</v>
          </cell>
          <cell r="AK3272">
            <v>1.8634410706853939</v>
          </cell>
          <cell r="AL3272">
            <v>0.17806486530491547</v>
          </cell>
          <cell r="AM3272">
            <v>0.13655892931460611</v>
          </cell>
          <cell r="AN3272">
            <v>4.1505935990309356E-2</v>
          </cell>
          <cell r="AO3272">
            <v>3.4192438525444402E-2</v>
          </cell>
          <cell r="AP3272">
            <v>0.16990798336786961</v>
          </cell>
          <cell r="AQ3272">
            <v>0.20410042189331401</v>
          </cell>
          <cell r="AR3272">
            <v>4.0288634517937509E-2</v>
          </cell>
          <cell r="AS3272">
            <v>0</v>
          </cell>
          <cell r="AT3272">
            <v>0.79449744058124183</v>
          </cell>
          <cell r="AU3272">
            <v>5.3570360971825302E-3</v>
          </cell>
          <cell r="AV3272">
            <v>0.87337590873172355</v>
          </cell>
          <cell r="AW3272">
            <v>3.0295668212656432E-2</v>
          </cell>
          <cell r="AY3272">
            <v>46.655349672390429</v>
          </cell>
          <cell r="AZ3272">
            <v>42.441697250345356</v>
          </cell>
          <cell r="BA3272">
            <v>9.0764083333487484</v>
          </cell>
          <cell r="BB3272">
            <v>49.82002052483837</v>
          </cell>
          <cell r="BC3272">
            <v>39.172219031523511</v>
          </cell>
          <cell r="BD3272">
            <v>11.007760443638121</v>
          </cell>
          <cell r="BE3272">
            <v>0.79561299942346464</v>
          </cell>
          <cell r="BH3272" t="str">
            <v>Ni-No/WM</v>
          </cell>
          <cell r="BO3272">
            <v>5.0199999999999996</v>
          </cell>
          <cell r="BP3272">
            <v>56.57</v>
          </cell>
          <cell r="BQ3272">
            <v>1.5</v>
          </cell>
          <cell r="BR3272">
            <v>17.28</v>
          </cell>
          <cell r="BS3272">
            <v>4.2</v>
          </cell>
          <cell r="BT3272">
            <v>0.1</v>
          </cell>
          <cell r="BU3272">
            <v>2.16</v>
          </cell>
          <cell r="BV3272">
            <v>5.98</v>
          </cell>
          <cell r="BW3272">
            <v>3.44</v>
          </cell>
          <cell r="BX3272">
            <v>1.56</v>
          </cell>
          <cell r="BY3272">
            <v>0.21</v>
          </cell>
          <cell r="CR3272">
            <v>93</v>
          </cell>
          <cell r="CT3272">
            <v>60.827956989247312</v>
          </cell>
          <cell r="CU3272">
            <v>1.6129032258064515</v>
          </cell>
          <cell r="CV3272">
            <v>18.580645161290324</v>
          </cell>
          <cell r="CW3272">
            <v>4.5161290322580641</v>
          </cell>
          <cell r="CX3272">
            <v>0.10752688172043011</v>
          </cell>
          <cell r="CY3272">
            <v>2.3225806451612905</v>
          </cell>
          <cell r="CZ3272">
            <v>6.43010752688172</v>
          </cell>
          <cell r="DA3272">
            <v>3.6989247311827955</v>
          </cell>
          <cell r="DB3272">
            <v>1.6774193548387097</v>
          </cell>
          <cell r="DC3272">
            <v>0.22580645161290322</v>
          </cell>
          <cell r="DD3272">
            <v>0</v>
          </cell>
          <cell r="DE3272">
            <v>0.339622641509434</v>
          </cell>
          <cell r="DF3272">
            <v>0.25190048195050307</v>
          </cell>
          <cell r="DH3272">
            <v>0.12209302325581395</v>
          </cell>
          <cell r="DX3272">
            <v>0.8214285714285714</v>
          </cell>
          <cell r="EA3272">
            <v>0.96</v>
          </cell>
          <cell r="EG3272">
            <v>1.0285714285714287</v>
          </cell>
          <cell r="EK3272">
            <v>0.7142857142857143</v>
          </cell>
        </row>
        <row r="3273">
          <cell r="D3273" t="str">
            <v>g1</v>
          </cell>
          <cell r="E3273" t="str">
            <v>Green &amp; Pearson 1985</v>
          </cell>
          <cell r="F3273" t="str">
            <v>973-16</v>
          </cell>
          <cell r="J3273">
            <v>1000</v>
          </cell>
          <cell r="K3273">
            <v>1273</v>
          </cell>
          <cell r="L3273">
            <v>7.8554595443833461</v>
          </cell>
          <cell r="M3273">
            <v>0.75</v>
          </cell>
          <cell r="O3273">
            <v>0.16386709184442716</v>
          </cell>
          <cell r="P3273">
            <v>0.87776487288682403</v>
          </cell>
          <cell r="Q3273">
            <v>3.7226791999280424E-2</v>
          </cell>
          <cell r="R3273">
            <v>48.206957638345528</v>
          </cell>
          <cell r="T3273">
            <v>49.73</v>
          </cell>
          <cell r="U3273">
            <v>5.49</v>
          </cell>
          <cell r="V3273">
            <v>0</v>
          </cell>
          <cell r="W3273">
            <v>3.7</v>
          </cell>
          <cell r="X3273">
            <v>3.7</v>
          </cell>
          <cell r="Y3273">
            <v>2.2599999999999998</v>
          </cell>
          <cell r="AB3273">
            <v>14.91</v>
          </cell>
          <cell r="AC3273">
            <v>0.19</v>
          </cell>
          <cell r="AD3273">
            <v>21.99</v>
          </cell>
          <cell r="AF3273">
            <v>0.52</v>
          </cell>
          <cell r="AJ3273">
            <v>100</v>
          </cell>
          <cell r="AK3273">
            <v>1.8361329081555728</v>
          </cell>
          <cell r="AL3273">
            <v>0.23897120306684366</v>
          </cell>
          <cell r="AM3273">
            <v>0.16386709184442716</v>
          </cell>
          <cell r="AN3273">
            <v>7.5104111222416503E-2</v>
          </cell>
          <cell r="AO3273">
            <v>0</v>
          </cell>
          <cell r="AP3273">
            <v>0.11425173679524353</v>
          </cell>
          <cell r="AQ3273">
            <v>0.11425173679524353</v>
          </cell>
          <cell r="AR3273">
            <v>6.2755171236168306E-2</v>
          </cell>
          <cell r="AS3273">
            <v>0</v>
          </cell>
          <cell r="AT3273">
            <v>0.82043651112108051</v>
          </cell>
          <cell r="AU3273">
            <v>5.9422411968251317E-3</v>
          </cell>
          <cell r="AV3273">
            <v>0.8699716162208142</v>
          </cell>
          <cell r="AW3273">
            <v>3.7226791999280424E-2</v>
          </cell>
          <cell r="AY3273">
            <v>48.206957638345528</v>
          </cell>
          <cell r="AZ3273">
            <v>45.462113244999529</v>
          </cell>
          <cell r="BA3273">
            <v>6.3309291166549375</v>
          </cell>
          <cell r="BB3273">
            <v>50.90928281338968</v>
          </cell>
          <cell r="BC3273">
            <v>41.497301125922434</v>
          </cell>
          <cell r="BD3273">
            <v>7.5934160606878969</v>
          </cell>
          <cell r="BE3273">
            <v>0.87776487288682403</v>
          </cell>
          <cell r="BH3273" t="str">
            <v>Ni-No/WM</v>
          </cell>
          <cell r="BO3273">
            <v>5.09</v>
          </cell>
          <cell r="BP3273">
            <v>62.04</v>
          </cell>
          <cell r="BQ3273">
            <v>1.23</v>
          </cell>
          <cell r="BR3273">
            <v>16.03</v>
          </cell>
          <cell r="BS3273">
            <v>1.24</v>
          </cell>
          <cell r="BT3273">
            <v>0.09</v>
          </cell>
          <cell r="BU3273">
            <v>1.54</v>
          </cell>
          <cell r="BV3273">
            <v>5.3</v>
          </cell>
          <cell r="BW3273">
            <v>3.55</v>
          </cell>
          <cell r="BX3273">
            <v>1.6</v>
          </cell>
          <cell r="BY3273">
            <v>0.21</v>
          </cell>
          <cell r="CR3273">
            <v>92.83</v>
          </cell>
          <cell r="CT3273">
            <v>66.83184315415275</v>
          </cell>
          <cell r="CU3273">
            <v>1.3250026930949046</v>
          </cell>
          <cell r="CV3273">
            <v>17.268124528708391</v>
          </cell>
          <cell r="CW3273">
            <v>1.3357750727135624</v>
          </cell>
          <cell r="CX3273">
            <v>9.6951416567919849E-2</v>
          </cell>
          <cell r="CY3273">
            <v>1.6589464612732954</v>
          </cell>
          <cell r="CZ3273">
            <v>5.7093611978886134</v>
          </cell>
          <cell r="DA3273">
            <v>3.8241947646235053</v>
          </cell>
          <cell r="DB3273">
            <v>1.7235807389852418</v>
          </cell>
          <cell r="DC3273">
            <v>0.22621997199181298</v>
          </cell>
          <cell r="DD3273">
            <v>0</v>
          </cell>
          <cell r="DE3273">
            <v>0.5539568345323741</v>
          </cell>
          <cell r="DF3273">
            <v>0.14891004526183449</v>
          </cell>
          <cell r="DH3273">
            <v>0.14647887323943662</v>
          </cell>
          <cell r="DX3273">
            <v>1.1724137931034484</v>
          </cell>
          <cell r="EA3273">
            <v>1.8373983739837396</v>
          </cell>
          <cell r="EG3273">
            <v>1.3714285714285714</v>
          </cell>
          <cell r="EK3273">
            <v>0.90697674418604657</v>
          </cell>
        </row>
        <row r="3274">
          <cell r="D3274" t="str">
            <v>g1</v>
          </cell>
          <cell r="E3274" t="str">
            <v>Green &amp; Pearson 1985</v>
          </cell>
          <cell r="F3274" t="str">
            <v>994-14</v>
          </cell>
          <cell r="J3274">
            <v>900</v>
          </cell>
          <cell r="K3274">
            <v>1173</v>
          </cell>
          <cell r="L3274">
            <v>8.5251491901108274</v>
          </cell>
          <cell r="M3274">
            <v>1.2</v>
          </cell>
          <cell r="O3274">
            <v>8.0805841587654026E-2</v>
          </cell>
          <cell r="P3274">
            <v>0.72495937228122576</v>
          </cell>
          <cell r="Q3274">
            <v>3.1904471568706926E-2</v>
          </cell>
          <cell r="R3274">
            <v>43.717503413723364</v>
          </cell>
          <cell r="T3274">
            <v>51.32</v>
          </cell>
          <cell r="U3274">
            <v>2.81</v>
          </cell>
          <cell r="V3274">
            <v>0.68457078336498345</v>
          </cell>
          <cell r="W3274">
            <v>8.7345708657548791</v>
          </cell>
          <cell r="X3274">
            <v>9.35</v>
          </cell>
          <cell r="Y3274">
            <v>0.75</v>
          </cell>
          <cell r="AB3274">
            <v>13.83</v>
          </cell>
          <cell r="AC3274">
            <v>0.21</v>
          </cell>
          <cell r="AD3274">
            <v>20.61</v>
          </cell>
          <cell r="AF3274">
            <v>0.44</v>
          </cell>
          <cell r="AJ3274">
            <v>100.07914164911985</v>
          </cell>
          <cell r="AK3274">
            <v>1.919194158412346</v>
          </cell>
          <cell r="AL3274">
            <v>0.12388711961867442</v>
          </cell>
          <cell r="AM3274">
            <v>8.0805841587654026E-2</v>
          </cell>
          <cell r="AN3274">
            <v>4.3081278031020395E-2</v>
          </cell>
          <cell r="AO3274">
            <v>1.9248006146851182E-2</v>
          </cell>
          <cell r="AP3274">
            <v>0.27318023206745878</v>
          </cell>
          <cell r="AQ3274">
            <v>0.29242823821430997</v>
          </cell>
          <cell r="AR3274">
            <v>2.1093514870558286E-2</v>
          </cell>
          <cell r="AS3274">
            <v>0</v>
          </cell>
          <cell r="AT3274">
            <v>0.77079009661771514</v>
          </cell>
          <cell r="AU3274">
            <v>6.6521583688205523E-3</v>
          </cell>
          <cell r="AV3274">
            <v>0.82585624309149508</v>
          </cell>
          <cell r="AW3274">
            <v>3.1904471568706926E-2</v>
          </cell>
          <cell r="AY3274">
            <v>43.717503413723364</v>
          </cell>
          <cell r="AZ3274">
            <v>40.802523395607352</v>
          </cell>
          <cell r="BA3274">
            <v>14.461061265656319</v>
          </cell>
          <cell r="BB3274">
            <v>45.821265639553758</v>
          </cell>
          <cell r="BC3274">
            <v>36.964235487709487</v>
          </cell>
          <cell r="BD3274">
            <v>17.214498872736751</v>
          </cell>
          <cell r="BE3274">
            <v>0.72495937228122576</v>
          </cell>
          <cell r="BH3274" t="str">
            <v>Ni-No/WM</v>
          </cell>
          <cell r="BO3274">
            <v>10.45</v>
          </cell>
          <cell r="BP3274">
            <v>54.63</v>
          </cell>
          <cell r="BQ3274">
            <v>0.95</v>
          </cell>
          <cell r="BR3274">
            <v>15.63</v>
          </cell>
          <cell r="BS3274">
            <v>4.5999999999999996</v>
          </cell>
          <cell r="BT3274">
            <v>0.09</v>
          </cell>
          <cell r="BU3274">
            <v>1.55</v>
          </cell>
          <cell r="BV3274">
            <v>4.95</v>
          </cell>
          <cell r="BW3274">
            <v>3.53</v>
          </cell>
          <cell r="BX3274">
            <v>1.6</v>
          </cell>
          <cell r="BY3274">
            <v>0.2</v>
          </cell>
          <cell r="CR3274">
            <v>87.73</v>
          </cell>
          <cell r="CT3274">
            <v>62.270602986435655</v>
          </cell>
          <cell r="CU3274">
            <v>1.0828678901174056</v>
          </cell>
          <cell r="CV3274">
            <v>17.816026444773737</v>
          </cell>
          <cell r="CW3274">
            <v>5.2433603100421742</v>
          </cell>
          <cell r="CX3274">
            <v>0.10258748432691212</v>
          </cell>
          <cell r="CY3274">
            <v>1.7667844522968197</v>
          </cell>
          <cell r="CZ3274">
            <v>5.6423116379801659</v>
          </cell>
          <cell r="DA3274">
            <v>4.0237091074888864</v>
          </cell>
          <cell r="DB3274">
            <v>1.8237774991451043</v>
          </cell>
          <cell r="DC3274">
            <v>0.22797218739313804</v>
          </cell>
          <cell r="DD3274">
            <v>0</v>
          </cell>
          <cell r="DE3274">
            <v>0.25203252032520329</v>
          </cell>
          <cell r="DF3274">
            <v>0.22616104898050735</v>
          </cell>
          <cell r="DH3274">
            <v>0.1246458923512748</v>
          </cell>
          <cell r="DX3274">
            <v>0.68181818181818177</v>
          </cell>
          <cell r="EA3274">
            <v>0.78947368421052633</v>
          </cell>
          <cell r="EG3274">
            <v>0.9</v>
          </cell>
          <cell r="EK3274">
            <v>0.79411764705882348</v>
          </cell>
        </row>
        <row r="3275">
          <cell r="D3275" t="str">
            <v>f3</v>
          </cell>
          <cell r="E3275" t="str">
            <v>Fellows &amp; Canil 2012 EPSL 337-8, 133-143  Experimental study of the partitioning of Cu during partial melting of Earth's mantle</v>
          </cell>
          <cell r="F3275" t="str">
            <v>P374L</v>
          </cell>
          <cell r="G3275" t="str">
            <v>GSC + H2O</v>
          </cell>
          <cell r="J3275">
            <v>1250</v>
          </cell>
          <cell r="K3275">
            <v>1523</v>
          </cell>
          <cell r="L3275">
            <v>6.5659881812212735</v>
          </cell>
          <cell r="M3275">
            <v>1</v>
          </cell>
          <cell r="O3275">
            <v>0.17730623845681581</v>
          </cell>
          <cell r="P3275">
            <v>0.81946761178145788</v>
          </cell>
          <cell r="Q3275">
            <v>2.9828292181563448E-2</v>
          </cell>
          <cell r="R3275">
            <v>27.950535080509745</v>
          </cell>
          <cell r="T3275">
            <v>49.691299999999998</v>
          </cell>
          <cell r="U3275">
            <v>6.4024000000000001</v>
          </cell>
          <cell r="V3275">
            <v>2.1381279209189694</v>
          </cell>
          <cell r="W3275">
            <v>5.8387229990938465</v>
          </cell>
          <cell r="X3275">
            <v>7.7609000000000004</v>
          </cell>
          <cell r="Y3275">
            <v>0.30270000000000002</v>
          </cell>
          <cell r="AA3275">
            <v>1.3168</v>
          </cell>
          <cell r="AB3275">
            <v>19.768899999999999</v>
          </cell>
          <cell r="AD3275">
            <v>13.0166</v>
          </cell>
          <cell r="AF3275">
            <v>0.4194</v>
          </cell>
          <cell r="AJ3275">
            <v>98.894950920012803</v>
          </cell>
          <cell r="AK3275">
            <v>1.8226937615431842</v>
          </cell>
          <cell r="AL3275">
            <v>0.27686223645819164</v>
          </cell>
          <cell r="AM3275">
            <v>0.17730623845681581</v>
          </cell>
          <cell r="AN3275">
            <v>9.9555998001375823E-2</v>
          </cell>
          <cell r="AO3275">
            <v>5.8966066316832766E-2</v>
          </cell>
          <cell r="AP3275">
            <v>0.17911281188354702</v>
          </cell>
          <cell r="AQ3275">
            <v>0.23807887820037979</v>
          </cell>
          <cell r="AR3275">
            <v>8.3502829934576864E-3</v>
          </cell>
          <cell r="AS3275">
            <v>0</v>
          </cell>
          <cell r="AT3275">
            <v>1.0806810437709355</v>
          </cell>
          <cell r="AU3275">
            <v>0</v>
          </cell>
          <cell r="AV3275">
            <v>0.51159360451903169</v>
          </cell>
          <cell r="AW3275">
            <v>2.9828292181563448E-2</v>
          </cell>
          <cell r="AX3275">
            <v>0</v>
          </cell>
          <cell r="AY3275">
            <v>27.950535080509745</v>
          </cell>
          <cell r="AZ3275">
            <v>59.042202947706613</v>
          </cell>
          <cell r="BA3275">
            <v>9.7856949103701822</v>
          </cell>
          <cell r="BB3275">
            <v>31.022722337619097</v>
          </cell>
          <cell r="BC3275">
            <v>56.6415736155651</v>
          </cell>
          <cell r="BD3275">
            <v>12.33570404681581</v>
          </cell>
          <cell r="BE3275">
            <v>0.81946761178145788</v>
          </cell>
          <cell r="BG3275">
            <v>-10.91</v>
          </cell>
          <cell r="BH3275" t="str">
            <v>D NNO</v>
          </cell>
          <cell r="BI3275">
            <v>-3.9</v>
          </cell>
          <cell r="BO3275">
            <v>3.4061999999999983</v>
          </cell>
          <cell r="BP3275">
            <v>50.264380000000003</v>
          </cell>
          <cell r="BQ3275">
            <v>1.0238099999999999</v>
          </cell>
          <cell r="BR3275">
            <v>16.167529999999999</v>
          </cell>
          <cell r="BS3275">
            <v>8.6945999999999994</v>
          </cell>
          <cell r="BU3275">
            <v>6.0395799999999991</v>
          </cell>
          <cell r="BV3275">
            <v>8.8275499999999987</v>
          </cell>
          <cell r="BW3275">
            <v>2.9707599999999998</v>
          </cell>
          <cell r="CK3275">
            <v>0.29352999999999996</v>
          </cell>
          <cell r="CR3275">
            <v>93.988209999999995</v>
          </cell>
          <cell r="CT3275">
            <v>53.479452369611046</v>
          </cell>
          <cell r="CU3275">
            <v>1.0892962000233859</v>
          </cell>
          <cell r="CV3275">
            <v>17.201657527045146</v>
          </cell>
          <cell r="CW3275">
            <v>9.250734746411279</v>
          </cell>
          <cell r="CX3275">
            <v>0</v>
          </cell>
          <cell r="CY3275">
            <v>6.4258910771893616</v>
          </cell>
          <cell r="CZ3275">
            <v>9.3921886585562167</v>
          </cell>
          <cell r="DA3275">
            <v>3.1607794211635691</v>
          </cell>
          <cell r="DB3275">
            <v>0</v>
          </cell>
          <cell r="DC3275">
            <v>0</v>
          </cell>
          <cell r="DD3275">
            <v>0</v>
          </cell>
          <cell r="DE3275">
            <v>0.40990268885000719</v>
          </cell>
          <cell r="DF3275">
            <v>0.59491225000358927</v>
          </cell>
          <cell r="DH3275">
            <v>0.14117599536818862</v>
          </cell>
          <cell r="EA3275">
            <v>0.29566032759984767</v>
          </cell>
          <cell r="EP3275" t="str">
            <v>0.19-0.27</v>
          </cell>
          <cell r="ER3275">
            <v>4.486083194222056</v>
          </cell>
        </row>
        <row r="3276">
          <cell r="D3276" t="str">
            <v>f2</v>
          </cell>
          <cell r="E3276" t="str">
            <v>Fujinawa &amp; Green 1997</v>
          </cell>
          <cell r="F3276">
            <v>1633</v>
          </cell>
          <cell r="G3276" t="str">
            <v>basanites</v>
          </cell>
          <cell r="J3276">
            <v>1050</v>
          </cell>
          <cell r="K3276">
            <v>1323</v>
          </cell>
          <cell r="L3276">
            <v>7.5585789871504154</v>
          </cell>
          <cell r="M3276">
            <v>2</v>
          </cell>
          <cell r="O3276">
            <v>0.16193256856149807</v>
          </cell>
          <cell r="P3276">
            <v>0.69124145083894906</v>
          </cell>
          <cell r="Q3276">
            <v>0.12457256587235772</v>
          </cell>
          <cell r="R3276">
            <v>42.043638534915765</v>
          </cell>
          <cell r="T3276">
            <v>49.78</v>
          </cell>
          <cell r="U3276">
            <v>6.96</v>
          </cell>
          <cell r="V3276">
            <v>3.6258602975562475</v>
          </cell>
          <cell r="W3276">
            <v>6.6103515924969329</v>
          </cell>
          <cell r="X3276">
            <v>9.8699999999999992</v>
          </cell>
          <cell r="Y3276">
            <v>0.77</v>
          </cell>
          <cell r="Z3276">
            <v>0.03</v>
          </cell>
          <cell r="AB3276">
            <v>12.4</v>
          </cell>
          <cell r="AC3276">
            <v>0.22</v>
          </cell>
          <cell r="AD3276">
            <v>18.100000000000001</v>
          </cell>
          <cell r="AF3276">
            <v>1.74</v>
          </cell>
          <cell r="AG3276">
            <v>0.02</v>
          </cell>
          <cell r="AJ3276">
            <v>100.35621189005317</v>
          </cell>
          <cell r="AK3276">
            <v>1.8380674314385019</v>
          </cell>
          <cell r="AL3276">
            <v>0.30297260262509229</v>
          </cell>
          <cell r="AM3276">
            <v>0.16193256856149807</v>
          </cell>
          <cell r="AN3276">
            <v>0.14104003406359422</v>
          </cell>
          <cell r="AO3276">
            <v>0.10065902926757353</v>
          </cell>
          <cell r="AP3276">
            <v>0.20412986041270592</v>
          </cell>
          <cell r="AQ3276">
            <v>0.30478888968027945</v>
          </cell>
          <cell r="AR3276">
            <v>2.1382215265430091E-2</v>
          </cell>
          <cell r="AS3276">
            <v>8.7570791251383401E-4</v>
          </cell>
          <cell r="AT3276">
            <v>0.68235426962151868</v>
          </cell>
          <cell r="AU3276">
            <v>6.8808208131937018E-3</v>
          </cell>
          <cell r="AV3276">
            <v>0.71610931264039179</v>
          </cell>
          <cell r="AW3276">
            <v>0.12457256587235772</v>
          </cell>
          <cell r="AY3276">
            <v>42.043638534915765</v>
          </cell>
          <cell r="AZ3276">
            <v>40.061839384471384</v>
          </cell>
          <cell r="BA3276">
            <v>11.984709476448909</v>
          </cell>
          <cell r="BB3276">
            <v>46.569141922467509</v>
          </cell>
          <cell r="BC3276">
            <v>38.354100798230419</v>
          </cell>
          <cell r="BD3276">
            <v>15.07675727930207</v>
          </cell>
          <cell r="BE3276">
            <v>0.69124145083894906</v>
          </cell>
          <cell r="BO3276">
            <v>11.2</v>
          </cell>
          <cell r="BP3276">
            <v>46.63</v>
          </cell>
          <cell r="BQ3276">
            <v>1.9</v>
          </cell>
          <cell r="BR3276">
            <v>15.06</v>
          </cell>
          <cell r="BS3276">
            <v>9.39</v>
          </cell>
          <cell r="BT3276">
            <v>0.15</v>
          </cell>
          <cell r="BU3276">
            <v>3.54</v>
          </cell>
          <cell r="BV3276">
            <v>5.47</v>
          </cell>
          <cell r="BW3276">
            <v>4.28</v>
          </cell>
          <cell r="BX3276">
            <v>1.93</v>
          </cell>
          <cell r="CA3276">
            <v>0.01</v>
          </cell>
          <cell r="CR3276">
            <v>88.36</v>
          </cell>
          <cell r="CT3276">
            <v>52.772747849705745</v>
          </cell>
          <cell r="CU3276">
            <v>2.1502942507922134</v>
          </cell>
          <cell r="CV3276">
            <v>17.043911272068808</v>
          </cell>
          <cell r="CW3276">
            <v>10.626980534178362</v>
          </cell>
          <cell r="CX3276">
            <v>0.16976007243096422</v>
          </cell>
          <cell r="CY3276">
            <v>4.0063377093707562</v>
          </cell>
          <cell r="CZ3276">
            <v>6.1905839746491624</v>
          </cell>
          <cell r="DA3276">
            <v>4.843820733363513</v>
          </cell>
          <cell r="DB3276">
            <v>2.1842462652784063</v>
          </cell>
          <cell r="DC3276">
            <v>0</v>
          </cell>
          <cell r="DD3276">
            <v>1.1317338162064282E-2</v>
          </cell>
          <cell r="DE3276">
            <v>0.27378190255220419</v>
          </cell>
          <cell r="DF3276">
            <v>0.57435772867656609</v>
          </cell>
          <cell r="DH3276">
            <v>0.40654205607476634</v>
          </cell>
          <cell r="DJ3276">
            <v>1.0362694300518135E-2</v>
          </cell>
          <cell r="DZ3276">
            <v>0.25</v>
          </cell>
          <cell r="EA3276">
            <v>0.40526315789473688</v>
          </cell>
        </row>
        <row r="3277">
          <cell r="D3277" t="str">
            <v>f2</v>
          </cell>
          <cell r="E3277" t="str">
            <v>Fujinawa &amp; Green 1997</v>
          </cell>
          <cell r="F3277">
            <v>1642</v>
          </cell>
          <cell r="G3277" t="str">
            <v>basanites</v>
          </cell>
          <cell r="J3277">
            <v>1050</v>
          </cell>
          <cell r="K3277">
            <v>1323</v>
          </cell>
          <cell r="L3277">
            <v>7.5585789871504154</v>
          </cell>
          <cell r="M3277">
            <v>1</v>
          </cell>
          <cell r="O3277">
            <v>0.12090311413216503</v>
          </cell>
          <cell r="P3277">
            <v>0.79931642512828704</v>
          </cell>
          <cell r="Q3277">
            <v>3.497850158109226E-2</v>
          </cell>
          <cell r="R3277">
            <v>45.624791346569332</v>
          </cell>
          <cell r="T3277">
            <v>51.04</v>
          </cell>
          <cell r="U3277">
            <v>3.65</v>
          </cell>
          <cell r="V3277">
            <v>2.526620481373802</v>
          </cell>
          <cell r="W3277">
            <v>4.4485681872449518</v>
          </cell>
          <cell r="X3277">
            <v>6.72</v>
          </cell>
          <cell r="Y3277">
            <v>0.8</v>
          </cell>
          <cell r="Z3277">
            <v>0.1</v>
          </cell>
          <cell r="AB3277">
            <v>15.02</v>
          </cell>
          <cell r="AC3277">
            <v>0.16</v>
          </cell>
          <cell r="AD3277">
            <v>21.93</v>
          </cell>
          <cell r="AF3277">
            <v>0.49</v>
          </cell>
          <cell r="AG3277">
            <v>0.01</v>
          </cell>
          <cell r="AJ3277">
            <v>100.25518866861874</v>
          </cell>
          <cell r="AK3277">
            <v>1.879096885867835</v>
          </cell>
          <cell r="AL3277">
            <v>0.15842325858442741</v>
          </cell>
          <cell r="AM3277">
            <v>0.12090311413216503</v>
          </cell>
          <cell r="AN3277">
            <v>3.7520144452262372E-2</v>
          </cell>
          <cell r="AO3277">
            <v>6.993806988301543E-2</v>
          </cell>
          <cell r="AP3277">
            <v>0.1369727548112176</v>
          </cell>
          <cell r="AQ3277">
            <v>0.20691082469423303</v>
          </cell>
          <cell r="AR3277">
            <v>2.215051962912069E-2</v>
          </cell>
          <cell r="AS3277">
            <v>2.910515916272107E-3</v>
          </cell>
          <cell r="AT3277">
            <v>0.82411936712141876</v>
          </cell>
          <cell r="AU3277">
            <v>4.9896434123674737E-3</v>
          </cell>
          <cell r="AV3277">
            <v>0.86511001131826581</v>
          </cell>
          <cell r="AW3277">
            <v>3.497850158109226E-2</v>
          </cell>
          <cell r="AY3277">
            <v>45.624791346569332</v>
          </cell>
          <cell r="AZ3277">
            <v>43.462997396464893</v>
          </cell>
          <cell r="BA3277">
            <v>7.2237672396181818</v>
          </cell>
          <cell r="BB3277">
            <v>49.919983617745892</v>
          </cell>
          <cell r="BC3277">
            <v>41.103253013881776</v>
          </cell>
          <cell r="BD3277">
            <v>8.9767633683723265</v>
          </cell>
          <cell r="BE3277">
            <v>0.79931642512828704</v>
          </cell>
          <cell r="BO3277">
            <v>10.220000000000001</v>
          </cell>
          <cell r="BP3277">
            <v>45.89</v>
          </cell>
          <cell r="BQ3277">
            <v>1.93</v>
          </cell>
          <cell r="BR3277">
            <v>15.54</v>
          </cell>
          <cell r="BS3277">
            <v>10.029999999999999</v>
          </cell>
          <cell r="BT3277">
            <v>0.21</v>
          </cell>
          <cell r="BU3277">
            <v>5.23</v>
          </cell>
          <cell r="BV3277">
            <v>8.6999999999999993</v>
          </cell>
          <cell r="BW3277">
            <v>3.65</v>
          </cell>
          <cell r="BX3277">
            <v>1.56</v>
          </cell>
          <cell r="CA3277">
            <v>0.01</v>
          </cell>
          <cell r="CR3277">
            <v>92.75</v>
          </cell>
          <cell r="CT3277">
            <v>49.477088948787063</v>
          </cell>
          <cell r="CU3277">
            <v>2.0808625336927222</v>
          </cell>
          <cell r="CV3277">
            <v>16.754716981132077</v>
          </cell>
          <cell r="CW3277">
            <v>10.814016172506738</v>
          </cell>
          <cell r="CX3277">
            <v>0.22641509433962265</v>
          </cell>
          <cell r="CY3277">
            <v>5.6388140161725069</v>
          </cell>
          <cell r="CZ3277">
            <v>9.3800539083557943</v>
          </cell>
          <cell r="DA3277">
            <v>3.9353099730458223</v>
          </cell>
          <cell r="DB3277">
            <v>1.6819407008086253</v>
          </cell>
          <cell r="DC3277">
            <v>0</v>
          </cell>
          <cell r="DD3277">
            <v>1.078167115902965E-2</v>
          </cell>
          <cell r="DE3277">
            <v>0.34272608125819137</v>
          </cell>
          <cell r="DF3277">
            <v>0.74663711725326465</v>
          </cell>
          <cell r="DH3277">
            <v>0.13424657534246576</v>
          </cell>
          <cell r="DJ3277">
            <v>6.41025641025641E-3</v>
          </cell>
          <cell r="DZ3277">
            <v>0.31</v>
          </cell>
          <cell r="EA3277">
            <v>0.41450777202072542</v>
          </cell>
        </row>
        <row r="3278">
          <cell r="D3278" t="str">
            <v>f2</v>
          </cell>
          <cell r="E3278" t="str">
            <v>Fujinawa &amp; Green 1997</v>
          </cell>
          <cell r="F3278">
            <v>1659</v>
          </cell>
          <cell r="G3278" t="str">
            <v>basanites</v>
          </cell>
          <cell r="J3278">
            <v>1100</v>
          </cell>
          <cell r="K3278">
            <v>1373</v>
          </cell>
          <cell r="L3278">
            <v>7.2833211944646763</v>
          </cell>
          <cell r="M3278">
            <v>2</v>
          </cell>
          <cell r="O3278">
            <v>0.10499042479044585</v>
          </cell>
          <cell r="P3278">
            <v>0.82596632235949108</v>
          </cell>
          <cell r="Q3278">
            <v>6.0826233119456806E-2</v>
          </cell>
          <cell r="R3278">
            <v>43.303742896884771</v>
          </cell>
          <cell r="T3278">
            <v>51.95</v>
          </cell>
          <cell r="U3278">
            <v>4.1399999999999997</v>
          </cell>
          <cell r="V3278">
            <v>2.3607960580665455</v>
          </cell>
          <cell r="W3278">
            <v>3.8476443437981751</v>
          </cell>
          <cell r="X3278">
            <v>5.97</v>
          </cell>
          <cell r="Y3278">
            <v>0.45</v>
          </cell>
          <cell r="Z3278">
            <v>0.11</v>
          </cell>
          <cell r="AB3278">
            <v>15.9</v>
          </cell>
          <cell r="AC3278">
            <v>0.13</v>
          </cell>
          <cell r="AD3278">
            <v>20.45</v>
          </cell>
          <cell r="AF3278">
            <v>0.86</v>
          </cell>
          <cell r="AG3278">
            <v>0.01</v>
          </cell>
          <cell r="AJ3278">
            <v>100.23844040186474</v>
          </cell>
          <cell r="AK3278">
            <v>1.8950095752095542</v>
          </cell>
          <cell r="AL3278">
            <v>0.17803843512839415</v>
          </cell>
          <cell r="AM3278">
            <v>0.10499042479044585</v>
          </cell>
          <cell r="AN3278">
            <v>7.3048010337948305E-2</v>
          </cell>
          <cell r="AO3278">
            <v>6.4746970319355057E-2</v>
          </cell>
          <cell r="AP3278">
            <v>0.11738056880304729</v>
          </cell>
          <cell r="AQ3278">
            <v>0.18212753912240234</v>
          </cell>
          <cell r="AR3278">
            <v>1.234507677871014E-2</v>
          </cell>
          <cell r="AS3278">
            <v>3.1721229606655097E-3</v>
          </cell>
          <cell r="AT3278">
            <v>0.86437990467598935</v>
          </cell>
          <cell r="AU3278">
            <v>4.016800191099278E-3</v>
          </cell>
          <cell r="AV3278">
            <v>0.7993065433490778</v>
          </cell>
          <cell r="AW3278">
            <v>6.0826233119456806E-2</v>
          </cell>
          <cell r="AY3278">
            <v>43.303742896884771</v>
          </cell>
          <cell r="AZ3278">
            <v>46.82919897100826</v>
          </cell>
          <cell r="BA3278">
            <v>6.3592848261187918</v>
          </cell>
          <cell r="BB3278">
            <v>47.585226538523756</v>
          </cell>
          <cell r="BC3278">
            <v>44.478118996146861</v>
          </cell>
          <cell r="BD3278">
            <v>7.9366544653293927</v>
          </cell>
          <cell r="BE3278">
            <v>0.82596632235949108</v>
          </cell>
          <cell r="BO3278">
            <v>13.69</v>
          </cell>
          <cell r="BP3278">
            <v>43.72</v>
          </cell>
          <cell r="BQ3278">
            <v>1.75</v>
          </cell>
          <cell r="BR3278">
            <v>16.16</v>
          </cell>
          <cell r="BS3278">
            <v>9.2100000000000009</v>
          </cell>
          <cell r="BT3278">
            <v>0.15</v>
          </cell>
          <cell r="BU3278">
            <v>6.1</v>
          </cell>
          <cell r="BV3278">
            <v>7.19</v>
          </cell>
          <cell r="BW3278">
            <v>3.11</v>
          </cell>
          <cell r="BX3278">
            <v>1.34</v>
          </cell>
          <cell r="CA3278">
            <v>0.03</v>
          </cell>
          <cell r="CR3278">
            <v>88.76</v>
          </cell>
          <cell r="CT3278">
            <v>49.256421811626858</v>
          </cell>
          <cell r="CU3278">
            <v>1.9716088328075709</v>
          </cell>
          <cell r="CV3278">
            <v>18.206399278954486</v>
          </cell>
          <cell r="CW3278">
            <v>10.376295628661561</v>
          </cell>
          <cell r="CX3278">
            <v>0.1689950428120775</v>
          </cell>
          <cell r="CY3278">
            <v>6.8724650743578186</v>
          </cell>
          <cell r="CZ3278">
            <v>8.1004957187922493</v>
          </cell>
          <cell r="DA3278">
            <v>3.5038305543037405</v>
          </cell>
          <cell r="DB3278">
            <v>1.5096890491212258</v>
          </cell>
          <cell r="DC3278">
            <v>0</v>
          </cell>
          <cell r="DD3278">
            <v>3.3799008562415501E-2</v>
          </cell>
          <cell r="DE3278">
            <v>0.39843239712606138</v>
          </cell>
          <cell r="DF3278">
            <v>0.68937808153429347</v>
          </cell>
          <cell r="DH3278">
            <v>0.27652733118971062</v>
          </cell>
          <cell r="DJ3278">
            <v>7.462686567164179E-3</v>
          </cell>
          <cell r="DZ3278">
            <v>0.11</v>
          </cell>
          <cell r="EA3278">
            <v>0.25714285714285717</v>
          </cell>
        </row>
        <row r="3279">
          <cell r="D3279" t="str">
            <v>f2</v>
          </cell>
          <cell r="E3279" t="str">
            <v>Fujinawa &amp; Green 1997</v>
          </cell>
          <cell r="F3279">
            <v>1671</v>
          </cell>
          <cell r="G3279" t="str">
            <v>andesite</v>
          </cell>
          <cell r="J3279">
            <v>950</v>
          </cell>
          <cell r="K3279">
            <v>1223</v>
          </cell>
          <cell r="L3279">
            <v>8.1766148814390842</v>
          </cell>
          <cell r="M3279">
            <v>1.5</v>
          </cell>
          <cell r="O3279">
            <v>0.11076458274003076</v>
          </cell>
          <cell r="P3279">
            <v>0.69608336991624031</v>
          </cell>
          <cell r="Q3279">
            <v>4.3359239050992045E-2</v>
          </cell>
          <cell r="R3279">
            <v>43.732062303787288</v>
          </cell>
          <cell r="T3279">
            <v>50.69</v>
          </cell>
          <cell r="U3279">
            <v>4.6900000000000004</v>
          </cell>
          <cell r="V3279">
            <v>0.96866636250250082</v>
          </cell>
          <cell r="W3279">
            <v>9.1891689401102514</v>
          </cell>
          <cell r="X3279">
            <v>10.06</v>
          </cell>
          <cell r="Y3279">
            <v>0.56000000000000005</v>
          </cell>
          <cell r="Z3279">
            <v>0.02</v>
          </cell>
          <cell r="AB3279">
            <v>12.93</v>
          </cell>
          <cell r="AC3279">
            <v>0.32</v>
          </cell>
          <cell r="AD3279">
            <v>20.079999999999998</v>
          </cell>
          <cell r="AF3279">
            <v>0.6</v>
          </cell>
          <cell r="AG3279">
            <v>0.02</v>
          </cell>
          <cell r="AJ3279">
            <v>100.09783530261274</v>
          </cell>
          <cell r="AK3279">
            <v>1.8892354172599692</v>
          </cell>
          <cell r="AL3279">
            <v>0.2060744742705968</v>
          </cell>
          <cell r="AM3279">
            <v>0.11076458274003076</v>
          </cell>
          <cell r="AN3279">
            <v>9.5309891530566043E-2</v>
          </cell>
          <cell r="AO3279">
            <v>2.7143955182406643E-2</v>
          </cell>
          <cell r="AP3279">
            <v>0.28642798972454547</v>
          </cell>
          <cell r="AQ3279">
            <v>0.31357194490695212</v>
          </cell>
          <cell r="AR3279">
            <v>1.5696659561126512E-2</v>
          </cell>
          <cell r="AS3279">
            <v>5.89284821045167E-4</v>
          </cell>
          <cell r="AT3279">
            <v>0.71819767171630189</v>
          </cell>
          <cell r="AU3279">
            <v>1.0102405243336488E-2</v>
          </cell>
          <cell r="AV3279">
            <v>0.80190273546065838</v>
          </cell>
          <cell r="AW3279">
            <v>4.3359239050992045E-2</v>
          </cell>
          <cell r="AY3279">
            <v>43.732062303787288</v>
          </cell>
          <cell r="AZ3279">
            <v>39.167175689816787</v>
          </cell>
          <cell r="BA3279">
            <v>15.620456369919568</v>
          </cell>
          <cell r="BB3279">
            <v>45.876025860819837</v>
          </cell>
          <cell r="BC3279">
            <v>35.513302816103405</v>
          </cell>
          <cell r="BD3279">
            <v>18.610671323076762</v>
          </cell>
          <cell r="BE3279">
            <v>0.69608336991624031</v>
          </cell>
          <cell r="BO3279">
            <v>13.06</v>
          </cell>
          <cell r="BP3279">
            <v>56.12</v>
          </cell>
          <cell r="BQ3279">
            <v>0.63</v>
          </cell>
          <cell r="BR3279">
            <v>16.260000000000002</v>
          </cell>
          <cell r="BS3279">
            <v>4.7699999999999996</v>
          </cell>
          <cell r="BT3279">
            <v>0.11</v>
          </cell>
          <cell r="BU3279">
            <v>1.72</v>
          </cell>
          <cell r="BV3279">
            <v>5.32</v>
          </cell>
          <cell r="BW3279">
            <v>3.15</v>
          </cell>
          <cell r="BX3279">
            <v>1.28</v>
          </cell>
          <cell r="CA3279">
            <v>0.02</v>
          </cell>
          <cell r="CR3279">
            <v>89.38</v>
          </cell>
          <cell r="CT3279">
            <v>62.788095770865965</v>
          </cell>
          <cell r="CU3279">
            <v>0.70485567240993507</v>
          </cell>
          <cell r="CV3279">
            <v>18.191989259342137</v>
          </cell>
          <cell r="CW3279">
            <v>5.3367643768180795</v>
          </cell>
          <cell r="CX3279">
            <v>0.12307003803982994</v>
          </cell>
          <cell r="CY3279">
            <v>1.9243678675318863</v>
          </cell>
          <cell r="CZ3279">
            <v>5.9521145670172295</v>
          </cell>
          <cell r="DA3279">
            <v>3.5242783620496754</v>
          </cell>
          <cell r="DB3279">
            <v>1.4320877153725666</v>
          </cell>
          <cell r="DC3279">
            <v>0</v>
          </cell>
          <cell r="DD3279">
            <v>2.2376370552696354E-2</v>
          </cell>
          <cell r="DE3279">
            <v>0.26502311248073962</v>
          </cell>
          <cell r="DF3279">
            <v>0.20197277019047907</v>
          </cell>
          <cell r="DH3279">
            <v>0.19047619047619047</v>
          </cell>
          <cell r="DJ3279">
            <v>1.5625E-2</v>
          </cell>
          <cell r="DZ3279">
            <v>0.23</v>
          </cell>
          <cell r="EA3279">
            <v>0.88888888888888895</v>
          </cell>
        </row>
        <row r="3280">
          <cell r="D3280" t="str">
            <v>f2</v>
          </cell>
          <cell r="E3280" t="str">
            <v>Fujinawa &amp; Green 1997</v>
          </cell>
          <cell r="F3280">
            <v>1682</v>
          </cell>
          <cell r="G3280" t="str">
            <v>basanites</v>
          </cell>
          <cell r="J3280">
            <v>1050</v>
          </cell>
          <cell r="K3280">
            <v>1323</v>
          </cell>
          <cell r="L3280">
            <v>7.5585789871504154</v>
          </cell>
          <cell r="M3280">
            <v>2</v>
          </cell>
          <cell r="O3280">
            <v>0.11949929719217556</v>
          </cell>
          <cell r="P3280">
            <v>0.76577856576646353</v>
          </cell>
          <cell r="Q3280">
            <v>0.16090332226589424</v>
          </cell>
          <cell r="R3280">
            <v>40.156495335469636</v>
          </cell>
          <cell r="T3280">
            <v>51.44</v>
          </cell>
          <cell r="U3280">
            <v>7.69</v>
          </cell>
          <cell r="V3280">
            <v>0</v>
          </cell>
          <cell r="W3280">
            <v>7.2</v>
          </cell>
          <cell r="X3280">
            <v>7.2</v>
          </cell>
          <cell r="Y3280">
            <v>1.78</v>
          </cell>
          <cell r="Z3280">
            <v>0.06</v>
          </cell>
          <cell r="AB3280">
            <v>13.21</v>
          </cell>
          <cell r="AC3280">
            <v>0.13</v>
          </cell>
          <cell r="AD3280">
            <v>16.100000000000001</v>
          </cell>
          <cell r="AF3280">
            <v>2.27</v>
          </cell>
          <cell r="AG3280">
            <v>0.02</v>
          </cell>
          <cell r="AJ3280">
            <v>100</v>
          </cell>
          <cell r="AK3280">
            <v>1.8805007028078244</v>
          </cell>
          <cell r="AL3280">
            <v>0.33142590463970351</v>
          </cell>
          <cell r="AM3280">
            <v>0.11949929719217556</v>
          </cell>
          <cell r="AN3280">
            <v>0.21192660744752795</v>
          </cell>
          <cell r="AO3280">
            <v>0</v>
          </cell>
          <cell r="AP3280">
            <v>0.22013062574970962</v>
          </cell>
          <cell r="AQ3280">
            <v>0.22013062574970962</v>
          </cell>
          <cell r="AR3280">
            <v>4.8938197258739408E-2</v>
          </cell>
          <cell r="AS3280">
            <v>1.7340246305438576E-3</v>
          </cell>
          <cell r="AT3280">
            <v>0.71970917358403863</v>
          </cell>
          <cell r="AU3280">
            <v>4.0255656380492957E-3</v>
          </cell>
          <cell r="AV3280">
            <v>0.63065612098757196</v>
          </cell>
          <cell r="AW3280">
            <v>0.16090332226589424</v>
          </cell>
          <cell r="AY3280">
            <v>40.156495335469636</v>
          </cell>
          <cell r="AZ3280">
            <v>45.826873172442731</v>
          </cell>
          <cell r="BA3280">
            <v>14.01663149208763</v>
          </cell>
          <cell r="BB3280">
            <v>41.967069833410896</v>
          </cell>
          <cell r="BC3280">
            <v>41.395777920816293</v>
          </cell>
          <cell r="BD3280">
            <v>16.637152245772821</v>
          </cell>
          <cell r="BE3280">
            <v>0.76577856576646353</v>
          </cell>
          <cell r="BO3280">
            <v>18.309999999999999</v>
          </cell>
          <cell r="BP3280">
            <v>49.89</v>
          </cell>
          <cell r="BQ3280">
            <v>1.94</v>
          </cell>
          <cell r="BR3280">
            <v>15.6</v>
          </cell>
          <cell r="BS3280">
            <v>3.12</v>
          </cell>
          <cell r="BT3280">
            <v>0.1</v>
          </cell>
          <cell r="BU3280">
            <v>3.84</v>
          </cell>
          <cell r="BV3280">
            <v>6.88</v>
          </cell>
          <cell r="BW3280">
            <v>4.2300000000000004</v>
          </cell>
          <cell r="BX3280">
            <v>2.5299999999999998</v>
          </cell>
          <cell r="CR3280">
            <v>88.13</v>
          </cell>
          <cell r="CT3280">
            <v>56.609554067854305</v>
          </cell>
          <cell r="CU3280">
            <v>2.2012935436287302</v>
          </cell>
          <cell r="CV3280">
            <v>17.701123340519686</v>
          </cell>
          <cell r="CW3280">
            <v>3.5402246681039373</v>
          </cell>
          <cell r="CX3280">
            <v>0.11346873936230568</v>
          </cell>
          <cell r="CY3280">
            <v>4.3571995915125381</v>
          </cell>
          <cell r="CZ3280">
            <v>7.8066492681266313</v>
          </cell>
          <cell r="DA3280">
            <v>4.7997276750255313</v>
          </cell>
          <cell r="DB3280">
            <v>2.8707591058663335</v>
          </cell>
          <cell r="DC3280">
            <v>0</v>
          </cell>
          <cell r="DD3280">
            <v>0</v>
          </cell>
          <cell r="DE3280">
            <v>0.55172413793103448</v>
          </cell>
          <cell r="DF3280">
            <v>0.44597817914634036</v>
          </cell>
          <cell r="DH3280">
            <v>0.53664302600472813</v>
          </cell>
          <cell r="DJ3280">
            <v>7.9051383399209498E-3</v>
          </cell>
          <cell r="DZ3280">
            <v>0.39</v>
          </cell>
          <cell r="EA3280">
            <v>0.91752577319587636</v>
          </cell>
        </row>
        <row r="3281">
          <cell r="D3281" t="str">
            <v>f2</v>
          </cell>
          <cell r="E3281" t="str">
            <v>Fujinawa &amp; Green 1997</v>
          </cell>
          <cell r="F3281">
            <v>1706</v>
          </cell>
          <cell r="G3281" t="str">
            <v>basanites</v>
          </cell>
          <cell r="J3281">
            <v>1050</v>
          </cell>
          <cell r="K3281">
            <v>1323</v>
          </cell>
          <cell r="L3281">
            <v>7.5585789871504154</v>
          </cell>
          <cell r="M3281">
            <v>3</v>
          </cell>
          <cell r="O3281">
            <v>6.2829736627584065E-2</v>
          </cell>
          <cell r="P3281">
            <v>0.80707355248244672</v>
          </cell>
          <cell r="Q3281">
            <v>9.6327810494084565E-2</v>
          </cell>
          <cell r="R3281">
            <v>44.387468728579172</v>
          </cell>
          <cell r="T3281">
            <v>53.03</v>
          </cell>
          <cell r="U3281">
            <v>3.47</v>
          </cell>
          <cell r="V3281">
            <v>1.8103611225594431</v>
          </cell>
          <cell r="W3281">
            <v>4.7024853508190603</v>
          </cell>
          <cell r="X3281">
            <v>6.33</v>
          </cell>
          <cell r="Y3281">
            <v>0.4</v>
          </cell>
          <cell r="Z3281">
            <v>0.02</v>
          </cell>
          <cell r="AB3281">
            <v>14.86</v>
          </cell>
          <cell r="AC3281">
            <v>7.0000000000000007E-2</v>
          </cell>
          <cell r="AD3281">
            <v>20.440000000000001</v>
          </cell>
          <cell r="AF3281">
            <v>1.36</v>
          </cell>
          <cell r="AG3281">
            <v>0.01</v>
          </cell>
          <cell r="AJ3281">
            <v>100.21284647337851</v>
          </cell>
          <cell r="AK3281">
            <v>1.9371702633724159</v>
          </cell>
          <cell r="AL3281">
            <v>0.14943874507101851</v>
          </cell>
          <cell r="AM3281">
            <v>6.2829736627584065E-2</v>
          </cell>
          <cell r="AN3281">
            <v>8.6609008443434443E-2</v>
          </cell>
          <cell r="AO3281">
            <v>4.9721761323404223E-2</v>
          </cell>
          <cell r="AP3281">
            <v>0.14366436231950347</v>
          </cell>
          <cell r="AQ3281">
            <v>0.19338612364290769</v>
          </cell>
          <cell r="AR3281">
            <v>1.0989086266002264E-2</v>
          </cell>
          <cell r="AS3281">
            <v>5.7757399858806787E-4</v>
          </cell>
          <cell r="AT3281">
            <v>0.80899652596925908</v>
          </cell>
          <cell r="AU3281">
            <v>2.1659839119590732E-3</v>
          </cell>
          <cell r="AV3281">
            <v>0.80005760386230362</v>
          </cell>
          <cell r="AW3281">
            <v>9.6327810494084565E-2</v>
          </cell>
          <cell r="AY3281">
            <v>44.387468728579172</v>
          </cell>
          <cell r="AZ3281">
            <v>44.883403175766773</v>
          </cell>
          <cell r="BA3281">
            <v>7.9705478194114425</v>
          </cell>
          <cell r="BB3281">
            <v>48.124641765638373</v>
          </cell>
          <cell r="BC3281">
            <v>42.06064098910953</v>
          </cell>
          <cell r="BD3281">
            <v>9.8147172452520941</v>
          </cell>
          <cell r="BE3281">
            <v>0.80707355248244672</v>
          </cell>
          <cell r="BO3281">
            <v>24.46</v>
          </cell>
          <cell r="BP3281">
            <v>42.5</v>
          </cell>
          <cell r="BQ3281">
            <v>1.94</v>
          </cell>
          <cell r="BR3281">
            <v>14.14</v>
          </cell>
          <cell r="BS3281">
            <v>8.7100000000000009</v>
          </cell>
          <cell r="BT3281">
            <v>0.08</v>
          </cell>
          <cell r="BU3281">
            <v>5.3</v>
          </cell>
          <cell r="BV3281">
            <v>5.25</v>
          </cell>
          <cell r="BW3281">
            <v>3.75</v>
          </cell>
          <cell r="BX3281">
            <v>2.23</v>
          </cell>
          <cell r="CR3281">
            <v>83.9</v>
          </cell>
          <cell r="CT3281">
            <v>50.655542312276516</v>
          </cell>
          <cell r="CU3281">
            <v>2.3122765196662693</v>
          </cell>
          <cell r="CV3281">
            <v>16.853396901072706</v>
          </cell>
          <cell r="CW3281">
            <v>10.381406436233613</v>
          </cell>
          <cell r="CX3281">
            <v>9.5351609058402856E-2</v>
          </cell>
          <cell r="CY3281">
            <v>6.3170441001191895</v>
          </cell>
          <cell r="CZ3281">
            <v>6.2574493444576875</v>
          </cell>
          <cell r="DA3281">
            <v>4.4696066746126339</v>
          </cell>
          <cell r="DB3281">
            <v>2.6579261025029797</v>
          </cell>
          <cell r="DC3281">
            <v>0</v>
          </cell>
          <cell r="DD3281">
            <v>0</v>
          </cell>
          <cell r="DE3281">
            <v>0.37830121341898643</v>
          </cell>
          <cell r="DF3281">
            <v>0.69350376821100501</v>
          </cell>
          <cell r="DH3281">
            <v>0.36266666666666669</v>
          </cell>
          <cell r="DJ3281">
            <v>4.4843049327354259E-3</v>
          </cell>
          <cell r="DY3281">
            <v>0.04</v>
          </cell>
          <cell r="DZ3281">
            <v>0.15</v>
          </cell>
          <cell r="EA3281">
            <v>0.2061855670103093</v>
          </cell>
        </row>
        <row r="3282">
          <cell r="D3282" t="str">
            <v>f2</v>
          </cell>
          <cell r="E3282" t="str">
            <v>Fujinawa &amp; Green 1997</v>
          </cell>
          <cell r="F3282">
            <v>1707</v>
          </cell>
          <cell r="G3282" t="str">
            <v>basanites</v>
          </cell>
          <cell r="J3282">
            <v>1050</v>
          </cell>
          <cell r="K3282">
            <v>1323</v>
          </cell>
          <cell r="L3282">
            <v>7.5585789871504154</v>
          </cell>
          <cell r="M3282">
            <v>2.5</v>
          </cell>
          <cell r="O3282">
            <v>0.1041544072099343</v>
          </cell>
          <cell r="P3282">
            <v>0.77643501019298022</v>
          </cell>
          <cell r="Q3282">
            <v>8.6049512737494754E-2</v>
          </cell>
          <cell r="R3282">
            <v>43.341987873237343</v>
          </cell>
          <cell r="T3282">
            <v>51.69</v>
          </cell>
          <cell r="U3282">
            <v>4.49</v>
          </cell>
          <cell r="V3282">
            <v>2.5242967024167609</v>
          </cell>
          <cell r="W3282">
            <v>5.1706572645273328</v>
          </cell>
          <cell r="X3282">
            <v>7.44</v>
          </cell>
          <cell r="Y3282">
            <v>0.52</v>
          </cell>
          <cell r="Z3282">
            <v>0.08</v>
          </cell>
          <cell r="AB3282">
            <v>14.5</v>
          </cell>
          <cell r="AC3282">
            <v>0.14000000000000001</v>
          </cell>
          <cell r="AD3282">
            <v>19.87</v>
          </cell>
          <cell r="AF3282">
            <v>1.21</v>
          </cell>
          <cell r="AG3282">
            <v>0.02</v>
          </cell>
          <cell r="AJ3282">
            <v>100.2449539669441</v>
          </cell>
          <cell r="AK3282">
            <v>1.8958455927900657</v>
          </cell>
          <cell r="AL3282">
            <v>0.19414684731290929</v>
          </cell>
          <cell r="AM3282">
            <v>0.1041544072099343</v>
          </cell>
          <cell r="AN3282">
            <v>8.9992440102974997E-2</v>
          </cell>
          <cell r="AO3282">
            <v>6.9610051389730643E-2</v>
          </cell>
          <cell r="AP3282">
            <v>0.15860527027331731</v>
          </cell>
          <cell r="AQ3282">
            <v>0.22821532166304795</v>
          </cell>
          <cell r="AR3282">
            <v>1.4343502038796471E-2</v>
          </cell>
          <cell r="AS3282">
            <v>2.3196255814515051E-3</v>
          </cell>
          <cell r="AT3282">
            <v>0.79258548377631122</v>
          </cell>
          <cell r="AU3282">
            <v>4.3494614572980777E-3</v>
          </cell>
          <cell r="AV3282">
            <v>0.78088754740205557</v>
          </cell>
          <cell r="AW3282">
            <v>8.6049512737494754E-2</v>
          </cell>
          <cell r="AY3282">
            <v>43.341987873237343</v>
          </cell>
          <cell r="AZ3282">
            <v>43.991264223156961</v>
          </cell>
          <cell r="BA3282">
            <v>8.8031467830262322</v>
          </cell>
          <cell r="BB3282">
            <v>47.439102896560186</v>
          </cell>
          <cell r="BC3282">
            <v>41.617602901133736</v>
          </cell>
          <cell r="BD3282">
            <v>10.943294202306069</v>
          </cell>
          <cell r="BE3282">
            <v>0.77643501019298022</v>
          </cell>
          <cell r="BO3282">
            <v>14.02</v>
          </cell>
          <cell r="BP3282">
            <v>44.67</v>
          </cell>
          <cell r="BQ3282">
            <v>2.08</v>
          </cell>
          <cell r="BR3282">
            <v>16.61</v>
          </cell>
          <cell r="BS3282">
            <v>8.98</v>
          </cell>
          <cell r="BT3282">
            <v>0.14000000000000001</v>
          </cell>
          <cell r="BU3282">
            <v>3.96</v>
          </cell>
          <cell r="BV3282">
            <v>5.9</v>
          </cell>
          <cell r="BW3282">
            <v>4.07</v>
          </cell>
          <cell r="BX3282">
            <v>1.67</v>
          </cell>
          <cell r="CA3282">
            <v>0.01</v>
          </cell>
          <cell r="CR3282">
            <v>88.09</v>
          </cell>
          <cell r="CT3282">
            <v>50.709501646043819</v>
          </cell>
          <cell r="CU3282">
            <v>2.361221478033829</v>
          </cell>
          <cell r="CV3282">
            <v>18.855715745260529</v>
          </cell>
          <cell r="CW3282">
            <v>10.194119650357589</v>
          </cell>
          <cell r="CX3282">
            <v>0.15892836871381544</v>
          </cell>
          <cell r="CY3282">
            <v>4.4954024293336357</v>
          </cell>
          <cell r="CZ3282">
            <v>6.6976955386536492</v>
          </cell>
          <cell r="DA3282">
            <v>4.6202747190373481</v>
          </cell>
          <cell r="DB3282">
            <v>1.8957883982290837</v>
          </cell>
          <cell r="DC3282">
            <v>0</v>
          </cell>
          <cell r="DD3282">
            <v>1.13520263367011E-2</v>
          </cell>
          <cell r="DE3282">
            <v>0.30602782071097373</v>
          </cell>
          <cell r="DF3282">
            <v>0.56691977296172902</v>
          </cell>
          <cell r="DH3282">
            <v>0.29729729729729726</v>
          </cell>
          <cell r="DJ3282">
            <v>1.1976047904191617E-2</v>
          </cell>
          <cell r="DY3282">
            <v>0.04</v>
          </cell>
          <cell r="DZ3282">
            <v>0.1</v>
          </cell>
          <cell r="EA3282">
            <v>0.25</v>
          </cell>
        </row>
        <row r="3283">
          <cell r="D3283" t="str">
            <v>f2</v>
          </cell>
          <cell r="E3283" t="str">
            <v>Fujinawa &amp; Green 1997</v>
          </cell>
          <cell r="F3283">
            <v>1725</v>
          </cell>
          <cell r="G3283" t="str">
            <v>basanites</v>
          </cell>
          <cell r="J3283">
            <v>1050</v>
          </cell>
          <cell r="K3283">
            <v>1323</v>
          </cell>
          <cell r="L3283">
            <v>7.5585789871504154</v>
          </cell>
          <cell r="M3283">
            <v>3</v>
          </cell>
          <cell r="O3283">
            <v>9.9807808939036624E-2</v>
          </cell>
          <cell r="P3283">
            <v>0.77755786163275997</v>
          </cell>
          <cell r="Q3283">
            <v>0.14791297265834252</v>
          </cell>
          <cell r="R3283">
            <v>45.547403285841504</v>
          </cell>
          <cell r="T3283">
            <v>52.06</v>
          </cell>
          <cell r="U3283">
            <v>5.4</v>
          </cell>
          <cell r="V3283">
            <v>3.4419289105444477</v>
          </cell>
          <cell r="W3283">
            <v>3.6757059094205413</v>
          </cell>
          <cell r="X3283">
            <v>6.77</v>
          </cell>
          <cell r="Y3283">
            <v>0.35</v>
          </cell>
          <cell r="Z3283">
            <v>0.01</v>
          </cell>
          <cell r="AB3283">
            <v>13.28</v>
          </cell>
          <cell r="AC3283">
            <v>7.0000000000000007E-2</v>
          </cell>
          <cell r="AD3283">
            <v>19.87</v>
          </cell>
          <cell r="AF3283">
            <v>2.09</v>
          </cell>
          <cell r="AG3283">
            <v>0.01</v>
          </cell>
          <cell r="AJ3283">
            <v>100.33763481996499</v>
          </cell>
          <cell r="AK3283">
            <v>1.9001921910609634</v>
          </cell>
          <cell r="AL3283">
            <v>0.23236713079685067</v>
          </cell>
          <cell r="AM3283">
            <v>9.9807808939036624E-2</v>
          </cell>
          <cell r="AN3283">
            <v>0.13255932185781405</v>
          </cell>
          <cell r="AO3283">
            <v>9.445618148910917E-2</v>
          </cell>
          <cell r="AP3283">
            <v>0.11220431359056757</v>
          </cell>
          <cell r="AQ3283">
            <v>0.20666049507967674</v>
          </cell>
          <cell r="AR3283">
            <v>9.6076424925842872E-3</v>
          </cell>
          <cell r="AS3283">
            <v>2.8855249691111493E-4</v>
          </cell>
          <cell r="AT3283">
            <v>0.72239232106656714</v>
          </cell>
          <cell r="AU3283">
            <v>2.1642250779743012E-3</v>
          </cell>
          <cell r="AV3283">
            <v>0.7771152496728766</v>
          </cell>
          <cell r="AW3283">
            <v>0.14791297265834252</v>
          </cell>
          <cell r="AY3283">
            <v>45.547403285841504</v>
          </cell>
          <cell r="AZ3283">
            <v>42.340044661412129</v>
          </cell>
          <cell r="BA3283">
            <v>6.5763927855899116</v>
          </cell>
          <cell r="BB3283">
            <v>50.827011584813938</v>
          </cell>
          <cell r="BC3283">
            <v>40.83807316921105</v>
          </cell>
          <cell r="BD3283">
            <v>8.3349152459750044</v>
          </cell>
          <cell r="BE3283">
            <v>0.77755786163275997</v>
          </cell>
          <cell r="BO3283">
            <v>16.850000000000001</v>
          </cell>
          <cell r="BP3283">
            <v>44.56</v>
          </cell>
          <cell r="BQ3283">
            <v>1.1599999999999999</v>
          </cell>
          <cell r="BR3283">
            <v>14.84</v>
          </cell>
          <cell r="BS3283">
            <v>6.6</v>
          </cell>
          <cell r="BT3283">
            <v>7.0000000000000007E-2</v>
          </cell>
          <cell r="BU3283">
            <v>4.74</v>
          </cell>
          <cell r="BV3283">
            <v>5.12</v>
          </cell>
          <cell r="BW3283">
            <v>3.81</v>
          </cell>
          <cell r="BX3283">
            <v>2.34</v>
          </cell>
          <cell r="CA3283">
            <v>0.02</v>
          </cell>
          <cell r="CR3283">
            <v>83.26</v>
          </cell>
          <cell r="CT3283">
            <v>53.519096805188568</v>
          </cell>
          <cell r="CU3283">
            <v>1.3932260389142443</v>
          </cell>
          <cell r="CV3283">
            <v>17.823684842661542</v>
          </cell>
          <cell r="CW3283">
            <v>7.9269757386500119</v>
          </cell>
          <cell r="CX3283">
            <v>8.4073985106894081E-2</v>
          </cell>
          <cell r="CY3283">
            <v>5.6930098486668266</v>
          </cell>
          <cell r="CZ3283">
            <v>6.1494114821042514</v>
          </cell>
          <cell r="DA3283">
            <v>4.5760269036752339</v>
          </cell>
          <cell r="DB3283">
            <v>2.8104732164304589</v>
          </cell>
          <cell r="DC3283">
            <v>0</v>
          </cell>
          <cell r="DD3283">
            <v>2.4021138601969732E-2</v>
          </cell>
          <cell r="DE3283">
            <v>0.41798941798941797</v>
          </cell>
          <cell r="DF3283">
            <v>0.52651545099707531</v>
          </cell>
          <cell r="DH3283">
            <v>0.54855643044619418</v>
          </cell>
          <cell r="DJ3283">
            <v>4.2735042735042739E-3</v>
          </cell>
          <cell r="DZ3283">
            <v>0.13</v>
          </cell>
          <cell r="EA3283">
            <v>0.30172413793103448</v>
          </cell>
        </row>
        <row r="3284">
          <cell r="D3284" t="str">
            <v>f2</v>
          </cell>
          <cell r="E3284" t="str">
            <v>Fujinawa &amp; Green 1997</v>
          </cell>
          <cell r="F3284" t="str">
            <v xml:space="preserve"> 1656a</v>
          </cell>
          <cell r="G3284" t="str">
            <v>basanites</v>
          </cell>
          <cell r="J3284">
            <v>1050</v>
          </cell>
          <cell r="K3284">
            <v>1323</v>
          </cell>
          <cell r="L3284">
            <v>7.5585789871504154</v>
          </cell>
          <cell r="M3284">
            <v>3</v>
          </cell>
          <cell r="O3284">
            <v>0.13519496625650396</v>
          </cell>
          <cell r="P3284">
            <v>0.74971015382794615</v>
          </cell>
          <cell r="Q3284">
            <v>0.18573161467001684</v>
          </cell>
          <cell r="R3284">
            <v>44.947635533383064</v>
          </cell>
          <cell r="T3284">
            <v>51.2</v>
          </cell>
          <cell r="U3284">
            <v>6.48</v>
          </cell>
          <cell r="V3284">
            <v>5.6871842315776355</v>
          </cell>
          <cell r="W3284">
            <v>2.3772213758117062</v>
          </cell>
          <cell r="X3284">
            <v>7.49</v>
          </cell>
          <cell r="Y3284">
            <v>0.41</v>
          </cell>
          <cell r="Z3284">
            <v>0.03</v>
          </cell>
          <cell r="AB3284">
            <v>12.59</v>
          </cell>
          <cell r="AC3284">
            <v>0.06</v>
          </cell>
          <cell r="AD3284">
            <v>19.07</v>
          </cell>
          <cell r="AF3284">
            <v>2.63</v>
          </cell>
          <cell r="AG3284">
            <v>0.03</v>
          </cell>
          <cell r="AJ3284">
            <v>100.57440560738934</v>
          </cell>
          <cell r="AK3284">
            <v>1.864805033743496</v>
          </cell>
          <cell r="AL3284">
            <v>0.27824415381257911</v>
          </cell>
          <cell r="AM3284">
            <v>0.13519496625650396</v>
          </cell>
          <cell r="AN3284">
            <v>0.14304918755607515</v>
          </cell>
          <cell r="AO3284">
            <v>0.15573846584314133</v>
          </cell>
          <cell r="AP3284">
            <v>7.2411664429772538E-2</v>
          </cell>
          <cell r="AQ3284">
            <v>0.22815013027291386</v>
          </cell>
          <cell r="AR3284">
            <v>1.1230594672988483E-2</v>
          </cell>
          <cell r="AS3284">
            <v>8.6380596362973421E-4</v>
          </cell>
          <cell r="AT3284">
            <v>0.6833935610204166</v>
          </cell>
          <cell r="AU3284">
            <v>1.8510823596136481E-3</v>
          </cell>
          <cell r="AV3284">
            <v>0.74423204172914326</v>
          </cell>
          <cell r="AW3284">
            <v>0.18573161467001684</v>
          </cell>
          <cell r="AY3284">
            <v>44.947635533383064</v>
          </cell>
          <cell r="AZ3284">
            <v>41.27331663285954</v>
          </cell>
          <cell r="BA3284">
            <v>4.3732773095781141</v>
          </cell>
          <cell r="BB3284">
            <v>52.515897640716346</v>
          </cell>
          <cell r="BC3284">
            <v>41.680823366995391</v>
          </cell>
          <cell r="BD3284">
            <v>5.8032789922882646</v>
          </cell>
          <cell r="BE3284">
            <v>0.74971015382794615</v>
          </cell>
          <cell r="BO3284">
            <v>19.850000000000001</v>
          </cell>
          <cell r="BP3284">
            <v>50.24</v>
          </cell>
          <cell r="BQ3284">
            <v>1.21</v>
          </cell>
          <cell r="BR3284">
            <v>14.02</v>
          </cell>
          <cell r="BS3284">
            <v>5.67</v>
          </cell>
          <cell r="BT3284">
            <v>0.05</v>
          </cell>
          <cell r="BU3284">
            <v>3.12</v>
          </cell>
          <cell r="BV3284">
            <v>2.78</v>
          </cell>
          <cell r="BW3284">
            <v>3.54</v>
          </cell>
          <cell r="BX3284">
            <v>2.96</v>
          </cell>
          <cell r="CR3284">
            <v>83.59</v>
          </cell>
          <cell r="CT3284">
            <v>60.10288311999043</v>
          </cell>
          <cell r="CU3284">
            <v>1.4475415719583682</v>
          </cell>
          <cell r="CV3284">
            <v>16.772341189137457</v>
          </cell>
          <cell r="CW3284">
            <v>6.7831080272759898</v>
          </cell>
          <cell r="CX3284">
            <v>5.9815767436296206E-2</v>
          </cell>
          <cell r="CY3284">
            <v>3.7325038880248833</v>
          </cell>
          <cell r="CZ3284">
            <v>3.3257566694580691</v>
          </cell>
          <cell r="DA3284">
            <v>4.2349563344897714</v>
          </cell>
          <cell r="DB3284">
            <v>3.5410934322287355</v>
          </cell>
          <cell r="DC3284">
            <v>0</v>
          </cell>
          <cell r="DD3284">
            <v>0</v>
          </cell>
          <cell r="DE3284">
            <v>0.35494880546075086</v>
          </cell>
          <cell r="DF3284">
            <v>0.33814560544658684</v>
          </cell>
          <cell r="DH3284">
            <v>0.74293785310734461</v>
          </cell>
          <cell r="DJ3284">
            <v>1.0135135135135136E-2</v>
          </cell>
          <cell r="DZ3284">
            <v>7.0000000000000007E-2</v>
          </cell>
          <cell r="EA3284">
            <v>0.33884297520661155</v>
          </cell>
        </row>
        <row r="3285">
          <cell r="D3285" t="str">
            <v>f1</v>
          </cell>
          <cell r="E3285" t="str">
            <v>Forsythe et al 1994</v>
          </cell>
          <cell r="F3285" t="str">
            <v>R31a</v>
          </cell>
          <cell r="J3285">
            <v>1100</v>
          </cell>
          <cell r="K3285">
            <v>1373</v>
          </cell>
          <cell r="L3285">
            <v>7.2833211944646763</v>
          </cell>
          <cell r="M3285">
            <v>1E-4</v>
          </cell>
          <cell r="O3285">
            <v>0.13224889000000001</v>
          </cell>
          <cell r="P3285">
            <v>0.72419655699999996</v>
          </cell>
          <cell r="Q3285">
            <v>1.7279408999999999E-2</v>
          </cell>
          <cell r="R3285">
            <v>32.397363230000003</v>
          </cell>
          <cell r="T3285">
            <v>50.3</v>
          </cell>
          <cell r="U3285">
            <v>3.03</v>
          </cell>
          <cell r="V3285">
            <v>1.5121283990000001</v>
          </cell>
          <cell r="W3285">
            <v>10.150596569999999</v>
          </cell>
          <cell r="X3285">
            <v>11.51</v>
          </cell>
          <cell r="Y3285">
            <v>1.81</v>
          </cell>
          <cell r="AB3285">
            <v>16.96</v>
          </cell>
          <cell r="AC3285">
            <v>0.37</v>
          </cell>
          <cell r="AD3285">
            <v>15.61</v>
          </cell>
          <cell r="AF3285">
            <v>0.24</v>
          </cell>
          <cell r="AG3285">
            <v>4.0000000000000001E-3</v>
          </cell>
          <cell r="AJ3285">
            <v>99.986724968999994</v>
          </cell>
          <cell r="AK3285">
            <v>1.8677511099999999</v>
          </cell>
          <cell r="AL3285">
            <v>0.13264204700000001</v>
          </cell>
          <cell r="AM3285">
            <v>0.13224889000000001</v>
          </cell>
          <cell r="AN3285">
            <v>3.9315800000000001E-4</v>
          </cell>
          <cell r="AO3285">
            <v>4.2215779000000002E-2</v>
          </cell>
          <cell r="AP3285">
            <v>0.31522308599999999</v>
          </cell>
          <cell r="AQ3285">
            <v>0.35743886600000002</v>
          </cell>
          <cell r="AR3285">
            <v>5.0545792999999999E-2</v>
          </cell>
          <cell r="AS3285">
            <v>0</v>
          </cell>
          <cell r="AT3285">
            <v>0.93855244800000004</v>
          </cell>
          <cell r="AU3285">
            <v>1.1637609E-2</v>
          </cell>
          <cell r="AV3285">
            <v>0.62108082399999998</v>
          </cell>
          <cell r="AW3285">
            <v>1.7279408999999999E-2</v>
          </cell>
          <cell r="AX3285">
            <v>1.89493E-4</v>
          </cell>
          <cell r="AY3285">
            <v>32.397363230000003</v>
          </cell>
          <cell r="AZ3285">
            <v>48.957596819999999</v>
          </cell>
          <cell r="BA3285">
            <v>16.442943400000001</v>
          </cell>
          <cell r="BB3285">
            <v>34.691039259999997</v>
          </cell>
          <cell r="BC3285">
            <v>45.311737379999997</v>
          </cell>
          <cell r="BD3285">
            <v>19.99722336</v>
          </cell>
          <cell r="BE3285">
            <v>0.72419655699999996</v>
          </cell>
          <cell r="BP3285">
            <v>50.14</v>
          </cell>
          <cell r="BQ3285">
            <v>4.82</v>
          </cell>
          <cell r="BR3285">
            <v>11.28</v>
          </cell>
          <cell r="BS3285">
            <v>12.87</v>
          </cell>
          <cell r="BT3285">
            <v>0.29599999999999999</v>
          </cell>
          <cell r="BU3285">
            <v>4.4000000000000004</v>
          </cell>
          <cell r="BV3285">
            <v>8.58</v>
          </cell>
          <cell r="BW3285">
            <v>2.16</v>
          </cell>
          <cell r="BX3285">
            <v>1.254</v>
          </cell>
          <cell r="CR3285">
            <v>95.8</v>
          </cell>
          <cell r="CT3285">
            <v>52.338204592901882</v>
          </cell>
          <cell r="CU3285">
            <v>5.0313152400835071</v>
          </cell>
          <cell r="CV3285">
            <v>11.774530271398747</v>
          </cell>
          <cell r="CW3285">
            <v>13.434237995824635</v>
          </cell>
          <cell r="CX3285">
            <v>0.3089770354906054</v>
          </cell>
          <cell r="CY3285">
            <v>4.5929018789144056</v>
          </cell>
          <cell r="CZ3285">
            <v>8.9561586638830892</v>
          </cell>
          <cell r="DA3285">
            <v>2.2546972860125263</v>
          </cell>
          <cell r="DB3285">
            <v>1.3089770354906054</v>
          </cell>
          <cell r="DC3285">
            <v>0</v>
          </cell>
          <cell r="DD3285">
            <v>0</v>
          </cell>
          <cell r="DE3285">
            <v>0.25477707006369427</v>
          </cell>
          <cell r="DF3285">
            <v>0.95399542767879941</v>
          </cell>
          <cell r="DH3285">
            <v>0.1111111111111111</v>
          </cell>
          <cell r="DJ3285">
            <v>3.189792663476874E-3</v>
          </cell>
          <cell r="DP3285">
            <v>2.5000000000000001E-2</v>
          </cell>
          <cell r="DY3285">
            <v>0.107</v>
          </cell>
          <cell r="EA3285">
            <v>0.37551867219917012</v>
          </cell>
        </row>
        <row r="3286">
          <cell r="D3286" t="str">
            <v>f1</v>
          </cell>
          <cell r="E3286" t="str">
            <v>Forsythe et al 1994</v>
          </cell>
          <cell r="F3286" t="str">
            <v>R30c</v>
          </cell>
          <cell r="J3286">
            <v>1090</v>
          </cell>
          <cell r="K3286">
            <v>1363</v>
          </cell>
          <cell r="L3286">
            <v>7.3367571533382243</v>
          </cell>
          <cell r="M3286">
            <v>1E-4</v>
          </cell>
          <cell r="O3286">
            <v>0.13421739199999999</v>
          </cell>
          <cell r="P3286">
            <v>0.74569082099999995</v>
          </cell>
          <cell r="Q3286">
            <v>1.7226948999999998E-2</v>
          </cell>
          <cell r="R3286">
            <v>34.052432090000003</v>
          </cell>
          <cell r="T3286">
            <v>50.4</v>
          </cell>
          <cell r="U3286">
            <v>3.1</v>
          </cell>
          <cell r="V3286">
            <v>1.6397072349999999</v>
          </cell>
          <cell r="W3286">
            <v>8.9059031960000006</v>
          </cell>
          <cell r="X3286">
            <v>10.38</v>
          </cell>
          <cell r="Y3286">
            <v>1.8</v>
          </cell>
          <cell r="AB3286">
            <v>17.079999999999998</v>
          </cell>
          <cell r="AC3286">
            <v>0.4</v>
          </cell>
          <cell r="AD3286">
            <v>16.45</v>
          </cell>
          <cell r="AF3286">
            <v>0.24</v>
          </cell>
          <cell r="AG3286">
            <v>1.0999999999999999E-2</v>
          </cell>
          <cell r="AJ3286">
            <v>100.02661043099999</v>
          </cell>
          <cell r="AK3286">
            <v>1.865782608</v>
          </cell>
          <cell r="AL3286">
            <v>0.13529438399999999</v>
          </cell>
          <cell r="AM3286">
            <v>0.13421739199999999</v>
          </cell>
          <cell r="AN3286">
            <v>1.076991E-3</v>
          </cell>
          <cell r="AO3286">
            <v>4.5638561000000001E-2</v>
          </cell>
          <cell r="AP3286">
            <v>0.27572992699999999</v>
          </cell>
          <cell r="AQ3286">
            <v>0.32136848800000001</v>
          </cell>
          <cell r="AR3286">
            <v>5.0113927000000003E-2</v>
          </cell>
          <cell r="AS3286">
            <v>0</v>
          </cell>
          <cell r="AT3286">
            <v>0.94232356299999998</v>
          </cell>
          <cell r="AU3286">
            <v>1.2543003E-2</v>
          </cell>
          <cell r="AV3286">
            <v>0.65251515900000001</v>
          </cell>
          <cell r="AW3286">
            <v>1.7226948999999998E-2</v>
          </cell>
          <cell r="AX3286">
            <v>5.1952300000000003E-4</v>
          </cell>
          <cell r="AY3286">
            <v>34.052432090000003</v>
          </cell>
          <cell r="AZ3286">
            <v>49.176496069999999</v>
          </cell>
          <cell r="BA3286">
            <v>14.3893586</v>
          </cell>
          <cell r="BB3286">
            <v>36.654857630000002</v>
          </cell>
          <cell r="BC3286">
            <v>45.753461909999999</v>
          </cell>
          <cell r="BD3286">
            <v>17.591680459999999</v>
          </cell>
          <cell r="BE3286">
            <v>0.74569082099999995</v>
          </cell>
          <cell r="BP3286">
            <v>53.2</v>
          </cell>
          <cell r="BQ3286">
            <v>3.85</v>
          </cell>
          <cell r="BR3286">
            <v>11.88</v>
          </cell>
          <cell r="BS3286">
            <v>10.9</v>
          </cell>
          <cell r="BT3286">
            <v>0.28399999999999997</v>
          </cell>
          <cell r="BU3286">
            <v>3.86</v>
          </cell>
          <cell r="BV3286">
            <v>8.01</v>
          </cell>
          <cell r="BW3286">
            <v>2.0099999999999998</v>
          </cell>
          <cell r="BX3286">
            <v>1.5569999999999999</v>
          </cell>
          <cell r="BY3286">
            <v>1.585</v>
          </cell>
          <cell r="CR3286">
            <v>97.136000000000024</v>
          </cell>
          <cell r="CT3286">
            <v>54.768571899192885</v>
          </cell>
          <cell r="CU3286">
            <v>3.9635150716521164</v>
          </cell>
          <cell r="CV3286">
            <v>12.230275078240817</v>
          </cell>
          <cell r="CW3286">
            <v>11.221380332729369</v>
          </cell>
          <cell r="CX3286">
            <v>0.29237357931148078</v>
          </cell>
          <cell r="CY3286">
            <v>3.9738099159940701</v>
          </cell>
          <cell r="CZ3286">
            <v>8.2461703179047934</v>
          </cell>
          <cell r="DA3286">
            <v>2.069263712732663</v>
          </cell>
          <cell r="DB3286">
            <v>1.6029072640421675</v>
          </cell>
          <cell r="DC3286">
            <v>1.6317328281996375</v>
          </cell>
          <cell r="DD3286">
            <v>0</v>
          </cell>
          <cell r="DE3286">
            <v>0.26151761517615174</v>
          </cell>
          <cell r="DF3286">
            <v>0.76130485195817443</v>
          </cell>
          <cell r="DH3286">
            <v>0.11940298507462688</v>
          </cell>
          <cell r="DJ3286">
            <v>7.064868336544637E-3</v>
          </cell>
          <cell r="DO3286">
            <v>8.0000000000000002E-3</v>
          </cell>
          <cell r="DP3286">
            <v>3.1E-2</v>
          </cell>
          <cell r="DY3286">
            <v>0.109</v>
          </cell>
          <cell r="EA3286">
            <v>0.46753246753246752</v>
          </cell>
        </row>
        <row r="3287">
          <cell r="D3287" t="str">
            <v>f1</v>
          </cell>
          <cell r="E3287" t="str">
            <v>Forsythe et al 1994</v>
          </cell>
          <cell r="F3287" t="str">
            <v>5-488a</v>
          </cell>
          <cell r="J3287">
            <v>1140</v>
          </cell>
          <cell r="K3287">
            <v>1413</v>
          </cell>
          <cell r="L3287">
            <v>7.0771408351026182</v>
          </cell>
          <cell r="M3287">
            <v>0.5</v>
          </cell>
          <cell r="O3287">
            <v>0.134265944</v>
          </cell>
          <cell r="P3287">
            <v>0.69722409399999996</v>
          </cell>
          <cell r="Q3287">
            <v>2.9681842999999999E-2</v>
          </cell>
          <cell r="R3287">
            <v>31.497546880000002</v>
          </cell>
          <cell r="T3287">
            <v>49.97</v>
          </cell>
          <cell r="U3287">
            <v>3.95</v>
          </cell>
          <cell r="V3287">
            <v>0</v>
          </cell>
          <cell r="W3287">
            <v>12.25</v>
          </cell>
          <cell r="X3287">
            <v>12.25</v>
          </cell>
          <cell r="Y3287">
            <v>2.58</v>
          </cell>
          <cell r="AB3287">
            <v>15.83</v>
          </cell>
          <cell r="AC3287">
            <v>0.40799999999999997</v>
          </cell>
          <cell r="AD3287">
            <v>14.52</v>
          </cell>
          <cell r="AF3287">
            <v>0.41</v>
          </cell>
          <cell r="AJ3287">
            <v>99.917999999999992</v>
          </cell>
          <cell r="AK3287">
            <v>1.865734056</v>
          </cell>
          <cell r="AL3287">
            <v>0.173870161</v>
          </cell>
          <cell r="AM3287">
            <v>0.134265944</v>
          </cell>
          <cell r="AN3287">
            <v>3.9604216999999997E-2</v>
          </cell>
          <cell r="AO3287">
            <v>0</v>
          </cell>
          <cell r="AP3287">
            <v>0.38251802899999998</v>
          </cell>
          <cell r="AQ3287">
            <v>0.38251802899999998</v>
          </cell>
          <cell r="AR3287">
            <v>7.2446184999999996E-2</v>
          </cell>
          <cell r="AS3287">
            <v>0</v>
          </cell>
          <cell r="AT3287">
            <v>0.88085208199999998</v>
          </cell>
          <cell r="AU3287">
            <v>1.2903619999999999E-2</v>
          </cell>
          <cell r="AV3287">
            <v>0.58089977100000001</v>
          </cell>
          <cell r="AW3287">
            <v>2.9681842999999999E-2</v>
          </cell>
          <cell r="AX3287">
            <v>0</v>
          </cell>
          <cell r="AY3287">
            <v>31.497546880000002</v>
          </cell>
          <cell r="AZ3287">
            <v>47.761560840000001</v>
          </cell>
          <cell r="BA3287">
            <v>20.740892280000001</v>
          </cell>
          <cell r="BB3287">
            <v>32.695485400000003</v>
          </cell>
          <cell r="BC3287">
            <v>42.852143150000003</v>
          </cell>
          <cell r="BD3287">
            <v>24.452371450000001</v>
          </cell>
          <cell r="BE3287">
            <v>0.69722409399999996</v>
          </cell>
          <cell r="BP3287">
            <v>50.52</v>
          </cell>
          <cell r="BQ3287">
            <v>7.02</v>
          </cell>
          <cell r="BR3287">
            <v>11.24</v>
          </cell>
          <cell r="BS3287">
            <v>13.57</v>
          </cell>
          <cell r="BT3287">
            <v>0.33100000000000002</v>
          </cell>
          <cell r="BU3287">
            <v>4.12</v>
          </cell>
          <cell r="BV3287">
            <v>8.89</v>
          </cell>
          <cell r="BW3287">
            <v>2.5299999999999998</v>
          </cell>
          <cell r="BX3287">
            <v>0.23599999999999999</v>
          </cell>
          <cell r="BY3287">
            <v>0.27500000000000002</v>
          </cell>
          <cell r="CR3287">
            <v>98.732000000000014</v>
          </cell>
          <cell r="CT3287">
            <v>51.1688206457886</v>
          </cell>
          <cell r="CU3287">
            <v>7.1101567880727625</v>
          </cell>
          <cell r="CV3287">
            <v>11.38435360369485</v>
          </cell>
          <cell r="CW3287">
            <v>13.744277437912732</v>
          </cell>
          <cell r="CX3287">
            <v>0.33525098245756191</v>
          </cell>
          <cell r="CY3287">
            <v>4.1729125308917068</v>
          </cell>
          <cell r="CZ3287">
            <v>9.0041729125308922</v>
          </cell>
          <cell r="DA3287">
            <v>2.5624924036786449</v>
          </cell>
          <cell r="DB3287">
            <v>0.23903091196369969</v>
          </cell>
          <cell r="DC3287">
            <v>0.27853178300854842</v>
          </cell>
          <cell r="DD3287">
            <v>0</v>
          </cell>
          <cell r="DE3287">
            <v>0.23289994347088752</v>
          </cell>
          <cell r="DF3287">
            <v>1.0608178522665863</v>
          </cell>
          <cell r="DH3287">
            <v>0.16205533596837945</v>
          </cell>
          <cell r="DY3287">
            <v>0.124</v>
          </cell>
          <cell r="EA3287">
            <v>0.36752136752136755</v>
          </cell>
        </row>
        <row r="3288">
          <cell r="D3288" t="str">
            <v>f1</v>
          </cell>
          <cell r="E3288" t="str">
            <v>Forsythe et al 1994</v>
          </cell>
          <cell r="F3288" t="str">
            <v>R45b</v>
          </cell>
          <cell r="J3288">
            <v>1100</v>
          </cell>
          <cell r="K3288">
            <v>1373</v>
          </cell>
          <cell r="L3288">
            <v>7.2833211944646763</v>
          </cell>
          <cell r="M3288">
            <v>1E-4</v>
          </cell>
          <cell r="O3288">
            <v>0.13753491700000001</v>
          </cell>
          <cell r="P3288">
            <v>0.81389601199999995</v>
          </cell>
          <cell r="Q3288">
            <v>1.4937716E-2</v>
          </cell>
          <cell r="R3288">
            <v>34.805506479999998</v>
          </cell>
          <cell r="T3288">
            <v>50.73</v>
          </cell>
          <cell r="U3288">
            <v>3.18</v>
          </cell>
          <cell r="V3288">
            <v>0.20886432499999999</v>
          </cell>
          <cell r="W3288">
            <v>7.3422309710000002</v>
          </cell>
          <cell r="X3288">
            <v>7.53</v>
          </cell>
          <cell r="Y3288">
            <v>2.62</v>
          </cell>
          <cell r="AB3288">
            <v>18.48</v>
          </cell>
          <cell r="AC3288">
            <v>0.22900000000000001</v>
          </cell>
          <cell r="AD3288">
            <v>16.86</v>
          </cell>
          <cell r="AF3288">
            <v>0.21</v>
          </cell>
          <cell r="AG3288">
            <v>0.01</v>
          </cell>
          <cell r="AJ3288">
            <v>99.870095296000002</v>
          </cell>
          <cell r="AK3288">
            <v>1.8610718530000001</v>
          </cell>
          <cell r="AL3288">
            <v>0.13753491700000001</v>
          </cell>
          <cell r="AM3288">
            <v>0.13753491700000001</v>
          </cell>
          <cell r="AN3288">
            <v>0</v>
          </cell>
          <cell r="AO3288">
            <v>5.7609970000000003E-3</v>
          </cell>
          <cell r="AP3288">
            <v>0.22526916699999999</v>
          </cell>
          <cell r="AQ3288">
            <v>0.23103016400000001</v>
          </cell>
          <cell r="AR3288">
            <v>7.2286133000000002E-2</v>
          </cell>
          <cell r="AS3288">
            <v>0</v>
          </cell>
          <cell r="AT3288">
            <v>1.010373451</v>
          </cell>
          <cell r="AU3288">
            <v>7.1161449999999999E-3</v>
          </cell>
          <cell r="AV3288">
            <v>0.66275047499999995</v>
          </cell>
          <cell r="AW3288">
            <v>1.4937716E-2</v>
          </cell>
          <cell r="AX3288">
            <v>4.6803600000000002E-4</v>
          </cell>
          <cell r="AY3288">
            <v>34.805506479999998</v>
          </cell>
          <cell r="AZ3288">
            <v>53.061538249999998</v>
          </cell>
          <cell r="BA3288">
            <v>11.83040636</v>
          </cell>
          <cell r="BB3288">
            <v>36.985852039999997</v>
          </cell>
          <cell r="BC3288">
            <v>48.736067570000003</v>
          </cell>
          <cell r="BD3288">
            <v>14.27808039</v>
          </cell>
          <cell r="BE3288">
            <v>0.81389601199999995</v>
          </cell>
          <cell r="BP3288">
            <v>50.78</v>
          </cell>
          <cell r="BQ3288">
            <v>3.77</v>
          </cell>
          <cell r="BR3288">
            <v>11.18</v>
          </cell>
          <cell r="BS3288">
            <v>12.77</v>
          </cell>
          <cell r="BT3288">
            <v>0.16800000000000001</v>
          </cell>
          <cell r="BU3288">
            <v>4.4000000000000004</v>
          </cell>
          <cell r="BV3288">
            <v>8.3699999999999992</v>
          </cell>
          <cell r="BW3288">
            <v>2.13</v>
          </cell>
          <cell r="BX3288">
            <v>1.046</v>
          </cell>
          <cell r="BY3288">
            <v>0.65800000000000003</v>
          </cell>
          <cell r="CR3288">
            <v>95.27200000000002</v>
          </cell>
          <cell r="CT3288">
            <v>53.300025191031992</v>
          </cell>
          <cell r="CU3288">
            <v>3.95709127550592</v>
          </cell>
          <cell r="CV3288">
            <v>11.734822403224452</v>
          </cell>
          <cell r="CW3288">
            <v>13.403728272734906</v>
          </cell>
          <cell r="CX3288">
            <v>0.17633722394827442</v>
          </cell>
          <cell r="CY3288">
            <v>4.6183558653119494</v>
          </cell>
          <cell r="CZ3288">
            <v>8.7853724074229564</v>
          </cell>
          <cell r="DA3288">
            <v>2.2357040893441935</v>
          </cell>
          <cell r="DB3288">
            <v>1.0979091443446134</v>
          </cell>
          <cell r="DC3288">
            <v>0.69065412713074148</v>
          </cell>
          <cell r="DD3288">
            <v>0</v>
          </cell>
          <cell r="DE3288">
            <v>0.25626092020966806</v>
          </cell>
          <cell r="DF3288">
            <v>0.8815977663585689</v>
          </cell>
          <cell r="DH3288">
            <v>0.14084507042253522</v>
          </cell>
          <cell r="DJ3288">
            <v>3.8240917782026767E-3</v>
          </cell>
          <cell r="DO3288">
            <v>4.0000000000000001E-3</v>
          </cell>
          <cell r="DP3288">
            <v>3.1E-2</v>
          </cell>
          <cell r="DY3288">
            <v>9.6000000000000002E-2</v>
          </cell>
          <cell r="EA3288">
            <v>0.69496021220159154</v>
          </cell>
        </row>
        <row r="3289">
          <cell r="D3289" t="str">
            <v>f1</v>
          </cell>
          <cell r="E3289" t="str">
            <v>Forsythe et al 1994</v>
          </cell>
          <cell r="F3289" t="str">
            <v>R28a</v>
          </cell>
          <cell r="J3289">
            <v>1115</v>
          </cell>
          <cell r="K3289">
            <v>1388</v>
          </cell>
          <cell r="L3289">
            <v>7.2046109510086458</v>
          </cell>
          <cell r="M3289">
            <v>1E-4</v>
          </cell>
          <cell r="O3289">
            <v>0.13792143000000001</v>
          </cell>
          <cell r="P3289">
            <v>0.73301598000000001</v>
          </cell>
          <cell r="Q3289">
            <v>2.1525103E-2</v>
          </cell>
          <cell r="R3289">
            <v>34.202761549999998</v>
          </cell>
          <cell r="T3289">
            <v>50.32</v>
          </cell>
          <cell r="U3289">
            <v>3.31</v>
          </cell>
          <cell r="V3289">
            <v>2.737617084</v>
          </cell>
          <cell r="W3289">
            <v>8.4688822419999994</v>
          </cell>
          <cell r="X3289">
            <v>10.93</v>
          </cell>
          <cell r="Y3289">
            <v>1.28</v>
          </cell>
          <cell r="AB3289">
            <v>16.84</v>
          </cell>
          <cell r="AC3289">
            <v>0.25800000000000001</v>
          </cell>
          <cell r="AD3289">
            <v>16.61</v>
          </cell>
          <cell r="AF3289">
            <v>0.3</v>
          </cell>
          <cell r="AG3289">
            <v>4.0000000000000001E-3</v>
          </cell>
          <cell r="AJ3289">
            <v>100.128499326</v>
          </cell>
          <cell r="AK3289">
            <v>1.86207857</v>
          </cell>
          <cell r="AL3289">
            <v>0.14440190899999999</v>
          </cell>
          <cell r="AM3289">
            <v>0.13792143000000001</v>
          </cell>
          <cell r="AN3289">
            <v>6.4804789999999999E-3</v>
          </cell>
          <cell r="AO3289">
            <v>7.6166709999999999E-2</v>
          </cell>
          <cell r="AP3289">
            <v>0.26209509600000003</v>
          </cell>
          <cell r="AQ3289">
            <v>0.338261806</v>
          </cell>
          <cell r="AR3289">
            <v>3.5622366000000003E-2</v>
          </cell>
          <cell r="AS3289">
            <v>0</v>
          </cell>
          <cell r="AT3289">
            <v>0.92871217100000003</v>
          </cell>
          <cell r="AU3289">
            <v>8.0870119999999993E-3</v>
          </cell>
          <cell r="AV3289">
            <v>0.65859920299999997</v>
          </cell>
          <cell r="AW3289">
            <v>2.1525103E-2</v>
          </cell>
          <cell r="AX3289">
            <v>1.8884199999999999E-4</v>
          </cell>
          <cell r="AY3289">
            <v>34.202761549999998</v>
          </cell>
          <cell r="AZ3289">
            <v>48.230427220000003</v>
          </cell>
          <cell r="BA3289">
            <v>13.61127683</v>
          </cell>
          <cell r="BB3289">
            <v>37.441819369999997</v>
          </cell>
          <cell r="BC3289">
            <v>45.635189439999998</v>
          </cell>
          <cell r="BD3289">
            <v>16.922991190000001</v>
          </cell>
          <cell r="BE3289">
            <v>0.73301598000000001</v>
          </cell>
          <cell r="BP3289">
            <v>44.06</v>
          </cell>
          <cell r="BQ3289">
            <v>8.92</v>
          </cell>
          <cell r="BR3289">
            <v>10.39</v>
          </cell>
          <cell r="BS3289">
            <v>11.68</v>
          </cell>
          <cell r="BT3289">
            <v>0.23</v>
          </cell>
          <cell r="BU3289">
            <v>6.23</v>
          </cell>
          <cell r="BV3289">
            <v>10.77</v>
          </cell>
          <cell r="BW3289">
            <v>1.74</v>
          </cell>
          <cell r="BX3289">
            <v>0.16800000000000001</v>
          </cell>
          <cell r="BY3289">
            <v>0.34</v>
          </cell>
          <cell r="CR3289">
            <v>94.52800000000002</v>
          </cell>
          <cell r="CT3289">
            <v>46.610528097494921</v>
          </cell>
          <cell r="CU3289">
            <v>9.4363574813811777</v>
          </cell>
          <cell r="CV3289">
            <v>10.991452268111036</v>
          </cell>
          <cell r="CW3289">
            <v>12.356127285037237</v>
          </cell>
          <cell r="CX3289">
            <v>0.24331415030467163</v>
          </cell>
          <cell r="CY3289">
            <v>6.5906398104265405</v>
          </cell>
          <cell r="CZ3289">
            <v>11.393449559918754</v>
          </cell>
          <cell r="DA3289">
            <v>1.8407244414353419</v>
          </cell>
          <cell r="DB3289">
            <v>0.17772511848341233</v>
          </cell>
          <cell r="DC3289">
            <v>0.35968178740690587</v>
          </cell>
          <cell r="DD3289">
            <v>0</v>
          </cell>
          <cell r="DE3289">
            <v>0.34785036292573984</v>
          </cell>
          <cell r="DF3289">
            <v>1.4141489593606666</v>
          </cell>
          <cell r="DH3289">
            <v>0.12068965517241378</v>
          </cell>
          <cell r="DJ3289">
            <v>5.9523809523809521E-2</v>
          </cell>
          <cell r="DO3289">
            <v>7.0000000000000001E-3</v>
          </cell>
          <cell r="DP3289">
            <v>0.03</v>
          </cell>
          <cell r="DY3289">
            <v>3.9E-2</v>
          </cell>
          <cell r="EA3289">
            <v>0.14349775784753363</v>
          </cell>
        </row>
        <row r="3290">
          <cell r="D3290" t="str">
            <v>f1</v>
          </cell>
          <cell r="E3290" t="str">
            <v>Forsythe et al 1994</v>
          </cell>
          <cell r="F3290" t="str">
            <v>R41b</v>
          </cell>
          <cell r="J3290">
            <v>1103</v>
          </cell>
          <cell r="K3290">
            <v>1376</v>
          </cell>
          <cell r="L3290">
            <v>7.2674418604651159</v>
          </cell>
          <cell r="M3290">
            <v>1E-4</v>
          </cell>
          <cell r="O3290">
            <v>0.138111917</v>
          </cell>
          <cell r="P3290">
            <v>0.73281472800000003</v>
          </cell>
          <cell r="Q3290">
            <v>1.5774057000000001E-2</v>
          </cell>
          <cell r="R3290">
            <v>30.119996709999999</v>
          </cell>
          <cell r="T3290">
            <v>50.35</v>
          </cell>
          <cell r="U3290">
            <v>3.67</v>
          </cell>
          <cell r="V3290">
            <v>1.1887388379999999</v>
          </cell>
          <cell r="W3290">
            <v>10.43132378</v>
          </cell>
          <cell r="X3290">
            <v>11.5</v>
          </cell>
          <cell r="Y3290">
            <v>1.71</v>
          </cell>
          <cell r="AB3290">
            <v>17.7</v>
          </cell>
          <cell r="AC3290">
            <v>0.249</v>
          </cell>
          <cell r="AD3290">
            <v>14.48</v>
          </cell>
          <cell r="AF3290">
            <v>0.22</v>
          </cell>
          <cell r="AG3290">
            <v>0.01</v>
          </cell>
          <cell r="AJ3290">
            <v>100.009062618</v>
          </cell>
          <cell r="AK3290">
            <v>1.861888083</v>
          </cell>
          <cell r="AL3290">
            <v>0.15999548699999999</v>
          </cell>
          <cell r="AM3290">
            <v>0.138111917</v>
          </cell>
          <cell r="AN3290">
            <v>2.1883568999999999E-2</v>
          </cell>
          <cell r="AO3290">
            <v>3.3050320000000001E-2</v>
          </cell>
          <cell r="AP3290">
            <v>0.32260341100000001</v>
          </cell>
          <cell r="AQ3290">
            <v>0.35565373099999997</v>
          </cell>
          <cell r="AR3290">
            <v>4.7556033999999997E-2</v>
          </cell>
          <cell r="AS3290">
            <v>0</v>
          </cell>
          <cell r="AT3290">
            <v>0.97545905399999999</v>
          </cell>
          <cell r="AU3290">
            <v>7.7994589999999999E-3</v>
          </cell>
          <cell r="AV3290">
            <v>0.57374228400000005</v>
          </cell>
          <cell r="AW3290">
            <v>1.5774057000000001E-2</v>
          </cell>
          <cell r="AX3290">
            <v>4.7177599999999998E-4</v>
          </cell>
          <cell r="AY3290">
            <v>30.119996709999999</v>
          </cell>
          <cell r="AZ3290">
            <v>51.20909563</v>
          </cell>
          <cell r="BA3290">
            <v>16.93585071</v>
          </cell>
          <cell r="BB3290">
            <v>32.17371541</v>
          </cell>
          <cell r="BC3290">
            <v>47.279881539999998</v>
          </cell>
          <cell r="BD3290">
            <v>20.546403040000001</v>
          </cell>
          <cell r="BE3290">
            <v>0.73281472800000003</v>
          </cell>
          <cell r="BP3290">
            <v>49.28</v>
          </cell>
          <cell r="BQ3290">
            <v>4.58</v>
          </cell>
          <cell r="BR3290">
            <v>11.25</v>
          </cell>
          <cell r="BS3290">
            <v>13.22</v>
          </cell>
          <cell r="BT3290">
            <v>0.188</v>
          </cell>
          <cell r="BU3290">
            <v>4.58</v>
          </cell>
          <cell r="BV3290">
            <v>8.75</v>
          </cell>
          <cell r="BW3290">
            <v>2.4900000000000002</v>
          </cell>
          <cell r="BX3290">
            <v>0.96799999999999997</v>
          </cell>
          <cell r="BY3290">
            <v>0.505</v>
          </cell>
          <cell r="CR3290">
            <v>95.810999999999993</v>
          </cell>
          <cell r="CT3290">
            <v>51.434595192618801</v>
          </cell>
          <cell r="CU3290">
            <v>4.7802444395737442</v>
          </cell>
          <cell r="CV3290">
            <v>11.741866800263018</v>
          </cell>
          <cell r="CW3290">
            <v>13.797998142175741</v>
          </cell>
          <cell r="CX3290">
            <v>0.19621964075106199</v>
          </cell>
          <cell r="CY3290">
            <v>4.7802444395737442</v>
          </cell>
          <cell r="CZ3290">
            <v>9.1325630668712368</v>
          </cell>
          <cell r="DA3290">
            <v>2.5988665184582147</v>
          </cell>
          <cell r="DB3290">
            <v>1.0103224055692979</v>
          </cell>
          <cell r="DC3290">
            <v>0.52707935414513984</v>
          </cell>
          <cell r="DD3290">
            <v>0</v>
          </cell>
          <cell r="DE3290">
            <v>0.25730337078651688</v>
          </cell>
          <cell r="DF3290">
            <v>0.98203238532790516</v>
          </cell>
          <cell r="DH3290">
            <v>8.8353413654618462E-2</v>
          </cell>
          <cell r="DJ3290">
            <v>1.0330578512396695E-2</v>
          </cell>
          <cell r="DO3290">
            <v>1.7000000000000001E-2</v>
          </cell>
          <cell r="DP3290">
            <v>3.1E-2</v>
          </cell>
          <cell r="DY3290">
            <v>4.2000000000000003E-2</v>
          </cell>
          <cell r="EA3290">
            <v>0.37336244541484714</v>
          </cell>
        </row>
        <row r="3291">
          <cell r="D3291" t="str">
            <v>f1</v>
          </cell>
          <cell r="E3291" t="str">
            <v>Forsythe et al 1994</v>
          </cell>
          <cell r="F3291" t="str">
            <v>R42c</v>
          </cell>
          <cell r="J3291">
            <v>1110</v>
          </cell>
          <cell r="K3291">
            <v>1383</v>
          </cell>
          <cell r="L3291">
            <v>7.2306579898770789</v>
          </cell>
          <cell r="M3291">
            <v>1E-4</v>
          </cell>
          <cell r="O3291">
            <v>0.15624031699999999</v>
          </cell>
          <cell r="P3291">
            <v>0.73665750100000005</v>
          </cell>
          <cell r="Q3291">
            <v>2.3686618999999999E-2</v>
          </cell>
          <cell r="R3291">
            <v>36.538100999999997</v>
          </cell>
          <cell r="T3291">
            <v>49.74</v>
          </cell>
          <cell r="U3291">
            <v>3.58</v>
          </cell>
          <cell r="V3291">
            <v>3.3288735639999998</v>
          </cell>
          <cell r="W3291">
            <v>7.3973426660000001</v>
          </cell>
          <cell r="X3291">
            <v>10.39</v>
          </cell>
          <cell r="Y3291">
            <v>1.63</v>
          </cell>
          <cell r="AB3291">
            <v>16.309999999999999</v>
          </cell>
          <cell r="AC3291">
            <v>0.24299999999999999</v>
          </cell>
          <cell r="AD3291">
            <v>17.73</v>
          </cell>
          <cell r="AF3291">
            <v>0.33</v>
          </cell>
          <cell r="AG3291">
            <v>4.0000000000000001E-3</v>
          </cell>
          <cell r="AJ3291">
            <v>100.29321623</v>
          </cell>
          <cell r="AK3291">
            <v>1.8413158700000001</v>
          </cell>
          <cell r="AL3291">
            <v>0.15624031699999999</v>
          </cell>
          <cell r="AM3291">
            <v>0.15624031699999999</v>
          </cell>
          <cell r="AN3291">
            <v>0</v>
          </cell>
          <cell r="AO3291">
            <v>9.2652029999999996E-2</v>
          </cell>
          <cell r="AP3291">
            <v>0.22902014400000001</v>
          </cell>
          <cell r="AQ3291">
            <v>0.32167217399999998</v>
          </cell>
          <cell r="AR3291">
            <v>4.5380110000000001E-2</v>
          </cell>
          <cell r="AS3291">
            <v>0</v>
          </cell>
          <cell r="AT3291">
            <v>0.89982521100000001</v>
          </cell>
          <cell r="AU3291">
            <v>7.6197340000000004E-3</v>
          </cell>
          <cell r="AV3291">
            <v>0.70327543800000003</v>
          </cell>
          <cell r="AW3291">
            <v>2.3686618999999999E-2</v>
          </cell>
          <cell r="AX3291">
            <v>1.8891399999999999E-4</v>
          </cell>
          <cell r="AY3291">
            <v>36.538100999999997</v>
          </cell>
          <cell r="AZ3291">
            <v>46.749683920000003</v>
          </cell>
          <cell r="BA3291">
            <v>11.898554539999999</v>
          </cell>
          <cell r="BB3291">
            <v>40.391736790000003</v>
          </cell>
          <cell r="BC3291">
            <v>44.669203879999998</v>
          </cell>
          <cell r="BD3291">
            <v>14.93905932</v>
          </cell>
          <cell r="BE3291">
            <v>0.73665750100000005</v>
          </cell>
          <cell r="BP3291">
            <v>52.52</v>
          </cell>
          <cell r="BQ3291">
            <v>4.34</v>
          </cell>
          <cell r="BR3291">
            <v>12.11</v>
          </cell>
          <cell r="BS3291">
            <v>11.78</v>
          </cell>
          <cell r="BT3291">
            <v>0.19800000000000001</v>
          </cell>
          <cell r="BU3291">
            <v>4.8</v>
          </cell>
          <cell r="BV3291">
            <v>8.4600000000000009</v>
          </cell>
          <cell r="BW3291">
            <v>2.66</v>
          </cell>
          <cell r="BX3291">
            <v>1.0189999999999999</v>
          </cell>
          <cell r="BY3291">
            <v>0.56100000000000005</v>
          </cell>
          <cell r="CR3291">
            <v>98.448000000000008</v>
          </cell>
          <cell r="CT3291">
            <v>53.347960344547374</v>
          </cell>
          <cell r="CU3291">
            <v>4.4084186575654147</v>
          </cell>
          <cell r="CV3291">
            <v>12.300910125142206</v>
          </cell>
          <cell r="CW3291">
            <v>11.965707784820413</v>
          </cell>
          <cell r="CX3291">
            <v>0.20112140419307656</v>
          </cell>
          <cell r="CY3291">
            <v>4.8756704046806432</v>
          </cell>
          <cell r="CZ3291">
            <v>8.5933690882496361</v>
          </cell>
          <cell r="DA3291">
            <v>2.7019340159271898</v>
          </cell>
          <cell r="DB3291">
            <v>1.0350641963269949</v>
          </cell>
          <cell r="DC3291">
            <v>0.56984397854705027</v>
          </cell>
          <cell r="DD3291">
            <v>0</v>
          </cell>
          <cell r="DE3291">
            <v>0.28950542822677922</v>
          </cell>
          <cell r="DF3291">
            <v>0.86496734777609874</v>
          </cell>
          <cell r="DH3291">
            <v>0.12406015037593984</v>
          </cell>
          <cell r="DJ3291">
            <v>3.9254170755642793E-3</v>
          </cell>
          <cell r="DY3291">
            <v>0.10299999999999999</v>
          </cell>
          <cell r="EA3291">
            <v>0.37557603686635943</v>
          </cell>
        </row>
        <row r="3292">
          <cell r="D3292" t="str">
            <v>f1</v>
          </cell>
          <cell r="E3292" t="str">
            <v>Forsythe et al 1994</v>
          </cell>
          <cell r="F3292" t="str">
            <v>R28c</v>
          </cell>
          <cell r="J3292">
            <v>1115</v>
          </cell>
          <cell r="K3292">
            <v>1388</v>
          </cell>
          <cell r="L3292">
            <v>7.2046109510086458</v>
          </cell>
          <cell r="M3292">
            <v>1E-4</v>
          </cell>
          <cell r="O3292">
            <v>0.17953645400000001</v>
          </cell>
          <cell r="P3292">
            <v>0.83458510600000002</v>
          </cell>
          <cell r="Q3292">
            <v>2.0018874999999998E-2</v>
          </cell>
          <cell r="R3292">
            <v>42.460168580000001</v>
          </cell>
          <cell r="T3292">
            <v>49.58</v>
          </cell>
          <cell r="U3292">
            <v>4.13</v>
          </cell>
          <cell r="V3292">
            <v>0.16072542500000001</v>
          </cell>
          <cell r="W3292">
            <v>5.6655078430000003</v>
          </cell>
          <cell r="X3292">
            <v>5.81</v>
          </cell>
          <cell r="Y3292">
            <v>3.08</v>
          </cell>
          <cell r="AB3292">
            <v>16.45</v>
          </cell>
          <cell r="AD3292">
            <v>20.23</v>
          </cell>
          <cell r="AF3292">
            <v>0.28000000000000003</v>
          </cell>
          <cell r="AG3292">
            <v>4.0000000000000001E-3</v>
          </cell>
          <cell r="AJ3292">
            <v>99.580233268000015</v>
          </cell>
          <cell r="AK3292">
            <v>1.828190904</v>
          </cell>
          <cell r="AL3292">
            <v>0.17953645400000001</v>
          </cell>
          <cell r="AM3292">
            <v>0.17953645400000001</v>
          </cell>
          <cell r="AN3292">
            <v>0</v>
          </cell>
          <cell r="AO3292">
            <v>4.4558929999999998E-3</v>
          </cell>
          <cell r="AP3292">
            <v>0.17471464</v>
          </cell>
          <cell r="AQ3292">
            <v>0.17917053299999999</v>
          </cell>
          <cell r="AR3292">
            <v>8.5412447000000002E-2</v>
          </cell>
          <cell r="AS3292">
            <v>0</v>
          </cell>
          <cell r="AT3292">
            <v>0.90398787300000005</v>
          </cell>
          <cell r="AU3292">
            <v>0</v>
          </cell>
          <cell r="AV3292">
            <v>0.79929133200000002</v>
          </cell>
          <cell r="AW3292">
            <v>2.0018874999999998E-2</v>
          </cell>
          <cell r="AX3292">
            <v>1.88173E-4</v>
          </cell>
          <cell r="AY3292">
            <v>42.460168580000001</v>
          </cell>
          <cell r="AZ3292">
            <v>48.021886299999998</v>
          </cell>
          <cell r="BA3292">
            <v>9.2812379880000009</v>
          </cell>
          <cell r="BB3292">
            <v>44.927397280000001</v>
          </cell>
          <cell r="BC3292">
            <v>43.918928770000001</v>
          </cell>
          <cell r="BD3292">
            <v>11.153673960000001</v>
          </cell>
          <cell r="BE3292">
            <v>0.83458510600000002</v>
          </cell>
          <cell r="BP3292">
            <v>46.38</v>
          </cell>
          <cell r="BQ3292">
            <v>7.05</v>
          </cell>
          <cell r="BR3292">
            <v>11.46</v>
          </cell>
          <cell r="BS3292">
            <v>9.6300000000000008</v>
          </cell>
          <cell r="BT3292">
            <v>0.19800000000000001</v>
          </cell>
          <cell r="BU3292">
            <v>5.35</v>
          </cell>
          <cell r="BV3292">
            <v>10.11</v>
          </cell>
          <cell r="BW3292">
            <v>2.17</v>
          </cell>
          <cell r="BX3292">
            <v>1.018</v>
          </cell>
          <cell r="BY3292">
            <v>0.98499999999999999</v>
          </cell>
          <cell r="CR3292">
            <v>94.350999999999985</v>
          </cell>
          <cell r="CT3292">
            <v>49.156871681275234</v>
          </cell>
          <cell r="CU3292">
            <v>7.4720988648768953</v>
          </cell>
          <cell r="CV3292">
            <v>12.146135176097761</v>
          </cell>
          <cell r="CW3292">
            <v>10.206569087768017</v>
          </cell>
          <cell r="CX3292">
            <v>0.20985469152420219</v>
          </cell>
          <cell r="CY3292">
            <v>5.6703161598711196</v>
          </cell>
          <cell r="CZ3292">
            <v>10.715307733887293</v>
          </cell>
          <cell r="DA3292">
            <v>2.2999226293309025</v>
          </cell>
          <cell r="DB3292">
            <v>1.0789498786446354</v>
          </cell>
          <cell r="DC3292">
            <v>1.043974096723935</v>
          </cell>
          <cell r="DD3292">
            <v>0</v>
          </cell>
          <cell r="DE3292">
            <v>0.3571428571428571</v>
          </cell>
          <cell r="DF3292">
            <v>1.1213492789899338</v>
          </cell>
          <cell r="DH3292">
            <v>0.12903225806451615</v>
          </cell>
          <cell r="DJ3292">
            <v>3.929273084479371E-3</v>
          </cell>
          <cell r="DO3292">
            <v>7.4999999999999997E-3</v>
          </cell>
          <cell r="DP3292">
            <v>3.2520325203252036E-2</v>
          </cell>
          <cell r="DY3292">
            <v>7.0999999999999994E-2</v>
          </cell>
          <cell r="EA3292">
            <v>0.4368794326241135</v>
          </cell>
        </row>
        <row r="3293">
          <cell r="D3293" t="str">
            <v>f1</v>
          </cell>
          <cell r="E3293" t="str">
            <v>Forsythe et al 1994</v>
          </cell>
          <cell r="F3293" t="str">
            <v>R47c</v>
          </cell>
          <cell r="J3293">
            <v>1100</v>
          </cell>
          <cell r="K3293">
            <v>1373</v>
          </cell>
          <cell r="L3293">
            <v>7.2833211944646763</v>
          </cell>
          <cell r="M3293">
            <v>1E-4</v>
          </cell>
          <cell r="O3293">
            <v>0.19027380199999999</v>
          </cell>
          <cell r="P3293">
            <v>0.79613354800000002</v>
          </cell>
          <cell r="Q3293">
            <v>2.9160114000000001E-2</v>
          </cell>
          <cell r="R3293">
            <v>39.657643780000001</v>
          </cell>
          <cell r="T3293">
            <v>49.13</v>
          </cell>
          <cell r="U3293">
            <v>4.4000000000000004</v>
          </cell>
          <cell r="V3293">
            <v>5.4452351569999999</v>
          </cell>
          <cell r="W3293">
            <v>2.8347335939999998</v>
          </cell>
          <cell r="X3293">
            <v>7.73</v>
          </cell>
          <cell r="Y3293">
            <v>1.3</v>
          </cell>
          <cell r="AB3293">
            <v>16.940000000000001</v>
          </cell>
          <cell r="AC3293">
            <v>0.25700000000000001</v>
          </cell>
          <cell r="AD3293">
            <v>19.45</v>
          </cell>
          <cell r="AF3293">
            <v>0.41</v>
          </cell>
          <cell r="AG3293">
            <v>1.2E-2</v>
          </cell>
          <cell r="AJ3293">
            <v>100.178968751</v>
          </cell>
          <cell r="AK3293">
            <v>1.802127502</v>
          </cell>
          <cell r="AL3293">
            <v>0.19027380199999999</v>
          </cell>
          <cell r="AM3293">
            <v>0.19027380199999999</v>
          </cell>
          <cell r="AN3293">
            <v>0</v>
          </cell>
          <cell r="AO3293">
            <v>0.150172535</v>
          </cell>
          <cell r="AP3293">
            <v>8.6961382000000004E-2</v>
          </cell>
          <cell r="AQ3293">
            <v>0.237133917</v>
          </cell>
          <cell r="AR3293">
            <v>3.5862248999999999E-2</v>
          </cell>
          <cell r="AS3293">
            <v>0</v>
          </cell>
          <cell r="AT3293">
            <v>0.92604872199999999</v>
          </cell>
          <cell r="AU3293">
            <v>7.9851469999999997E-3</v>
          </cell>
          <cell r="AV3293">
            <v>0.76445610799999997</v>
          </cell>
          <cell r="AW3293">
            <v>2.9160114000000001E-2</v>
          </cell>
          <cell r="AX3293">
            <v>5.6156700000000001E-4</v>
          </cell>
          <cell r="AY3293">
            <v>39.657643780000001</v>
          </cell>
          <cell r="AZ3293">
            <v>48.040574169999999</v>
          </cell>
          <cell r="BA3293">
            <v>4.5112904049999996</v>
          </cell>
          <cell r="BB3293">
            <v>45.95080265</v>
          </cell>
          <cell r="BC3293">
            <v>48.112437669999998</v>
          </cell>
          <cell r="BD3293">
            <v>5.9367596870000003</v>
          </cell>
          <cell r="BE3293">
            <v>0.79613354800000002</v>
          </cell>
          <cell r="BP3293">
            <v>62.3</v>
          </cell>
          <cell r="BQ3293">
            <v>1.49</v>
          </cell>
          <cell r="BR3293">
            <v>13.47</v>
          </cell>
          <cell r="BS3293">
            <v>6.19</v>
          </cell>
          <cell r="BT3293">
            <v>0.218</v>
          </cell>
          <cell r="BU3293">
            <v>3.13</v>
          </cell>
          <cell r="BV3293">
            <v>5.3</v>
          </cell>
          <cell r="BW3293">
            <v>1.26</v>
          </cell>
          <cell r="BX3293">
            <v>2.7749999999999999</v>
          </cell>
          <cell r="BY3293">
            <v>0.438</v>
          </cell>
          <cell r="CR3293">
            <v>96.571000000000012</v>
          </cell>
          <cell r="CT3293">
            <v>64.512120615919898</v>
          </cell>
          <cell r="CU3293">
            <v>1.5429062555011339</v>
          </cell>
          <cell r="CV3293">
            <v>13.948286752751862</v>
          </cell>
          <cell r="CW3293">
            <v>6.4097917594308855</v>
          </cell>
          <cell r="CX3293">
            <v>0.22574064677801825</v>
          </cell>
          <cell r="CY3293">
            <v>3.241138644106409</v>
          </cell>
          <cell r="CZ3293">
            <v>5.4881900363463156</v>
          </cell>
          <cell r="DA3293">
            <v>1.3047395180747843</v>
          </cell>
          <cell r="DB3293">
            <v>2.8735334624266087</v>
          </cell>
          <cell r="DC3293">
            <v>0.45355230866409169</v>
          </cell>
          <cell r="DD3293">
            <v>0</v>
          </cell>
          <cell r="DE3293">
            <v>0.33583690987124465</v>
          </cell>
          <cell r="DF3293">
            <v>0.33566480184508934</v>
          </cell>
          <cell r="DH3293">
            <v>0.38095238095238093</v>
          </cell>
          <cell r="DJ3293">
            <v>9.7297297297297292E-3</v>
          </cell>
          <cell r="DO3293">
            <v>0.02</v>
          </cell>
          <cell r="DP3293">
            <v>4.9000000000000002E-2</v>
          </cell>
          <cell r="DY3293">
            <v>0.29099999999999998</v>
          </cell>
          <cell r="EA3293">
            <v>0.87248322147651014</v>
          </cell>
        </row>
        <row r="3294">
          <cell r="D3294" t="str">
            <v>f1</v>
          </cell>
          <cell r="E3294" t="str">
            <v>Forsythe et al 1994</v>
          </cell>
          <cell r="F3294" t="str">
            <v>R42b</v>
          </cell>
          <cell r="J3294">
            <v>1110</v>
          </cell>
          <cell r="K3294">
            <v>1383</v>
          </cell>
          <cell r="L3294">
            <v>7.2306579898770789</v>
          </cell>
          <cell r="M3294">
            <v>1E-4</v>
          </cell>
          <cell r="O3294">
            <v>0.19124627599999999</v>
          </cell>
          <cell r="P3294">
            <v>0.75453453199999998</v>
          </cell>
          <cell r="Q3294">
            <v>3.4313083000000001E-2</v>
          </cell>
          <cell r="R3294">
            <v>37.635103309999998</v>
          </cell>
          <cell r="T3294">
            <v>49.06</v>
          </cell>
          <cell r="U3294">
            <v>4.5199999999999996</v>
          </cell>
          <cell r="V3294">
            <v>5.6415511690000004</v>
          </cell>
          <cell r="W3294">
            <v>4.4182454990000002</v>
          </cell>
          <cell r="X3294">
            <v>9.49</v>
          </cell>
          <cell r="Y3294">
            <v>0.89</v>
          </cell>
          <cell r="AB3294">
            <v>16.37</v>
          </cell>
          <cell r="AC3294">
            <v>0.5</v>
          </cell>
          <cell r="AD3294">
            <v>18.21</v>
          </cell>
          <cell r="AF3294">
            <v>0.48</v>
          </cell>
          <cell r="AG3294">
            <v>2.7E-2</v>
          </cell>
          <cell r="AJ3294">
            <v>100.11679666800002</v>
          </cell>
          <cell r="AK3294">
            <v>1.808753724</v>
          </cell>
          <cell r="AL3294">
            <v>0.19646170099999999</v>
          </cell>
          <cell r="AM3294">
            <v>0.19124627599999999</v>
          </cell>
          <cell r="AN3294">
            <v>5.2154250000000001E-3</v>
          </cell>
          <cell r="AO3294">
            <v>0.156381563</v>
          </cell>
          <cell r="AP3294">
            <v>0.13623138400000001</v>
          </cell>
          <cell r="AQ3294">
            <v>0.29261294700000001</v>
          </cell>
          <cell r="AR3294">
            <v>2.4677281999999998E-2</v>
          </cell>
          <cell r="AS3294">
            <v>0</v>
          </cell>
          <cell r="AT3294">
            <v>0.89946082800000005</v>
          </cell>
          <cell r="AU3294">
            <v>1.5614674E-2</v>
          </cell>
          <cell r="AV3294">
            <v>0.71937615700000002</v>
          </cell>
          <cell r="AW3294">
            <v>3.4313083000000001E-2</v>
          </cell>
          <cell r="AX3294">
            <v>1.26998E-3</v>
          </cell>
          <cell r="AY3294">
            <v>37.635103309999998</v>
          </cell>
          <cell r="AZ3294">
            <v>47.056468129999999</v>
          </cell>
          <cell r="BA3294">
            <v>7.1271228190000002</v>
          </cell>
          <cell r="BB3294">
            <v>43.557956099999998</v>
          </cell>
          <cell r="BC3294">
            <v>47.073521200000002</v>
          </cell>
          <cell r="BD3294">
            <v>9.368522703</v>
          </cell>
          <cell r="BE3294">
            <v>0.75453453199999998</v>
          </cell>
          <cell r="BP3294">
            <v>57.3</v>
          </cell>
          <cell r="BQ3294">
            <v>2.41</v>
          </cell>
          <cell r="BR3294">
            <v>12.26</v>
          </cell>
          <cell r="BS3294">
            <v>6.79</v>
          </cell>
          <cell r="BT3294">
            <v>0.221</v>
          </cell>
          <cell r="BU3294">
            <v>4.43</v>
          </cell>
          <cell r="BV3294">
            <v>7.76</v>
          </cell>
          <cell r="BW3294">
            <v>2.36</v>
          </cell>
          <cell r="BX3294">
            <v>1.31</v>
          </cell>
          <cell r="BY3294">
            <v>0.68799999999999994</v>
          </cell>
          <cell r="CR3294">
            <v>95.529000000000011</v>
          </cell>
          <cell r="CT3294">
            <v>59.981785635775516</v>
          </cell>
          <cell r="CU3294">
            <v>2.5227941253441362</v>
          </cell>
          <cell r="CV3294">
            <v>12.833799160464361</v>
          </cell>
          <cell r="CW3294">
            <v>7.1077892577123167</v>
          </cell>
          <cell r="CX3294">
            <v>0.23134336170168221</v>
          </cell>
          <cell r="CY3294">
            <v>4.6373352594500092</v>
          </cell>
          <cell r="CZ3294">
            <v>8.1231877230997913</v>
          </cell>
          <cell r="DA3294">
            <v>2.4704539982623075</v>
          </cell>
          <cell r="DB3294">
            <v>1.3713113295439079</v>
          </cell>
          <cell r="DC3294">
            <v>0.72020014864596082</v>
          </cell>
          <cell r="DD3294">
            <v>0</v>
          </cell>
          <cell r="DE3294">
            <v>0.39483065953654189</v>
          </cell>
          <cell r="DF3294">
            <v>0.56944831016632202</v>
          </cell>
          <cell r="DH3294">
            <v>0.17372881355932204</v>
          </cell>
          <cell r="DJ3294">
            <v>9.1603053435114507E-3</v>
          </cell>
          <cell r="DO3294">
            <v>0.01</v>
          </cell>
          <cell r="DY3294">
            <v>0.24399999999999999</v>
          </cell>
          <cell r="EA3294">
            <v>0.3692946058091286</v>
          </cell>
        </row>
        <row r="3295">
          <cell r="D3295" t="str">
            <v>f1</v>
          </cell>
          <cell r="E3295" t="str">
            <v>Forsythe et al 1994</v>
          </cell>
          <cell r="F3295" t="str">
            <v>R47a</v>
          </cell>
          <cell r="J3295">
            <v>1100</v>
          </cell>
          <cell r="K3295">
            <v>1373</v>
          </cell>
          <cell r="L3295">
            <v>7.2833211944646763</v>
          </cell>
          <cell r="M3295">
            <v>1E-4</v>
          </cell>
          <cell r="O3295">
            <v>0.21518273399999999</v>
          </cell>
          <cell r="P3295">
            <v>0.72489034799999996</v>
          </cell>
          <cell r="Q3295">
            <v>2.2294433999999998E-2</v>
          </cell>
          <cell r="R3295">
            <v>36.939535890000002</v>
          </cell>
          <cell r="T3295">
            <v>48.12</v>
          </cell>
          <cell r="U3295">
            <v>5.56</v>
          </cell>
          <cell r="V3295">
            <v>3.2169208199999999</v>
          </cell>
          <cell r="W3295">
            <v>7.637988183</v>
          </cell>
          <cell r="X3295">
            <v>10.53</v>
          </cell>
          <cell r="Y3295">
            <v>2.09</v>
          </cell>
          <cell r="AB3295">
            <v>15.57</v>
          </cell>
          <cell r="AC3295">
            <v>0.221</v>
          </cell>
          <cell r="AD3295">
            <v>17.5</v>
          </cell>
          <cell r="AF3295">
            <v>0.31</v>
          </cell>
          <cell r="AG3295">
            <v>3.0000000000000001E-3</v>
          </cell>
          <cell r="AJ3295">
            <v>100.228909003</v>
          </cell>
          <cell r="AK3295">
            <v>1.7848172659999999</v>
          </cell>
          <cell r="AL3295">
            <v>0.243125494</v>
          </cell>
          <cell r="AM3295">
            <v>0.21518273399999999</v>
          </cell>
          <cell r="AN3295">
            <v>2.7942760000000001E-2</v>
          </cell>
          <cell r="AO3295">
            <v>8.9710574000000001E-2</v>
          </cell>
          <cell r="AP3295">
            <v>0.23693136300000001</v>
          </cell>
          <cell r="AQ3295">
            <v>0.32664193699999999</v>
          </cell>
          <cell r="AR3295">
            <v>5.8300174000000003E-2</v>
          </cell>
          <cell r="AS3295">
            <v>0</v>
          </cell>
          <cell r="AT3295">
            <v>0.86067350300000001</v>
          </cell>
          <cell r="AU3295">
            <v>6.943388E-3</v>
          </cell>
          <cell r="AV3295">
            <v>0.69550520999999998</v>
          </cell>
          <cell r="AW3295">
            <v>2.2294433999999998E-2</v>
          </cell>
          <cell r="AX3295">
            <v>1.4196200000000001E-4</v>
          </cell>
          <cell r="AY3295">
            <v>36.939535890000002</v>
          </cell>
          <cell r="AZ3295">
            <v>45.711921799999999</v>
          </cell>
          <cell r="BA3295">
            <v>12.583851960000001</v>
          </cell>
          <cell r="BB3295">
            <v>40.7082525</v>
          </cell>
          <cell r="BC3295">
            <v>43.541509670000003</v>
          </cell>
          <cell r="BD3295">
            <v>15.75023783</v>
          </cell>
          <cell r="BE3295">
            <v>0.72489034799999996</v>
          </cell>
          <cell r="BP3295">
            <v>64.94</v>
          </cell>
          <cell r="BQ3295">
            <v>2.33</v>
          </cell>
          <cell r="BR3295">
            <v>12.57</v>
          </cell>
          <cell r="BS3295">
            <v>4.93</v>
          </cell>
          <cell r="BT3295">
            <v>0.193</v>
          </cell>
          <cell r="BU3295">
            <v>3.08</v>
          </cell>
          <cell r="BV3295">
            <v>5.7</v>
          </cell>
          <cell r="BW3295">
            <v>2.04</v>
          </cell>
          <cell r="BX3295">
            <v>1.663</v>
          </cell>
          <cell r="BY3295">
            <v>0.80100000000000005</v>
          </cell>
          <cell r="CR3295">
            <v>98.247000000000014</v>
          </cell>
          <cell r="CT3295">
            <v>66.098710393192675</v>
          </cell>
          <cell r="CU3295">
            <v>2.3715736867283481</v>
          </cell>
          <cell r="CV3295">
            <v>12.794283794925036</v>
          </cell>
          <cell r="CW3295">
            <v>5.0179649251376635</v>
          </cell>
          <cell r="CX3295">
            <v>0.19644365731269151</v>
          </cell>
          <cell r="CY3295">
            <v>3.134955774731035</v>
          </cell>
          <cell r="CZ3295">
            <v>5.8017038688204225</v>
          </cell>
          <cell r="DA3295">
            <v>2.0763992793673092</v>
          </cell>
          <cell r="DB3295">
            <v>1.6926725497979584</v>
          </cell>
          <cell r="DC3295">
            <v>0.81529206998686998</v>
          </cell>
          <cell r="DD3295">
            <v>0</v>
          </cell>
          <cell r="DE3295">
            <v>0.38451935081148564</v>
          </cell>
          <cell r="DF3295">
            <v>0.3594611633816952</v>
          </cell>
          <cell r="DH3295">
            <v>0.15196078431372548</v>
          </cell>
          <cell r="DJ3295">
            <v>1.8039687312086591E-3</v>
          </cell>
          <cell r="DP3295">
            <v>3.1E-2</v>
          </cell>
          <cell r="DY3295">
            <v>0.128</v>
          </cell>
          <cell r="EA3295">
            <v>0.89699570815450635</v>
          </cell>
        </row>
        <row r="3296">
          <cell r="D3296" t="str">
            <v>f1</v>
          </cell>
          <cell r="E3296" t="str">
            <v>Forsythe et al 1994</v>
          </cell>
          <cell r="F3296" t="str">
            <v>5-488c</v>
          </cell>
          <cell r="J3296">
            <v>1140</v>
          </cell>
          <cell r="K3296">
            <v>1413</v>
          </cell>
          <cell r="L3296">
            <v>7.0771408351026182</v>
          </cell>
          <cell r="M3296">
            <v>0.5</v>
          </cell>
          <cell r="O3296">
            <v>0.23876246700000001</v>
          </cell>
          <cell r="P3296">
            <v>0.79353629400000003</v>
          </cell>
          <cell r="Q3296">
            <v>4.0936328000000001E-2</v>
          </cell>
          <cell r="R3296">
            <v>39.991992019999998</v>
          </cell>
          <cell r="T3296">
            <v>47.55</v>
          </cell>
          <cell r="U3296">
            <v>7.22</v>
          </cell>
          <cell r="V3296">
            <v>0</v>
          </cell>
          <cell r="W3296">
            <v>6.95</v>
          </cell>
          <cell r="X3296">
            <v>6.95</v>
          </cell>
          <cell r="Y3296">
            <v>4.75</v>
          </cell>
          <cell r="AB3296">
            <v>14.99</v>
          </cell>
          <cell r="AC3296">
            <v>0.312</v>
          </cell>
          <cell r="AD3296">
            <v>17.510000000000002</v>
          </cell>
          <cell r="AF3296">
            <v>0.56999999999999995</v>
          </cell>
          <cell r="AG3296">
            <v>7.0000000000000001E-3</v>
          </cell>
          <cell r="AJ3296">
            <v>99.858999999999995</v>
          </cell>
          <cell r="AK3296">
            <v>1.7612375330000001</v>
          </cell>
          <cell r="AL3296">
            <v>0.31527692000000002</v>
          </cell>
          <cell r="AM3296">
            <v>0.23876246700000001</v>
          </cell>
          <cell r="AN3296">
            <v>7.6514452999999996E-2</v>
          </cell>
          <cell r="AO3296">
            <v>0</v>
          </cell>
          <cell r="AP3296">
            <v>0.21529187799999999</v>
          </cell>
          <cell r="AQ3296">
            <v>0.21529187799999999</v>
          </cell>
          <cell r="AR3296">
            <v>0.132317244</v>
          </cell>
          <cell r="AS3296">
            <v>0</v>
          </cell>
          <cell r="AT3296">
            <v>0.82746707900000005</v>
          </cell>
          <cell r="AU3296">
            <v>9.7888799999999998E-3</v>
          </cell>
          <cell r="AV3296">
            <v>0.69494071400000001</v>
          </cell>
          <cell r="AW3296">
            <v>4.0936328000000001E-2</v>
          </cell>
          <cell r="AX3296">
            <v>3.3078600000000001E-4</v>
          </cell>
          <cell r="AY3296">
            <v>39.991992019999998</v>
          </cell>
          <cell r="AZ3296">
            <v>47.618532289999997</v>
          </cell>
          <cell r="BA3296">
            <v>12.3894757</v>
          </cell>
          <cell r="BB3296">
            <v>41.99878726</v>
          </cell>
          <cell r="BC3296">
            <v>43.223775230000001</v>
          </cell>
          <cell r="BD3296">
            <v>14.77743751</v>
          </cell>
          <cell r="BE3296">
            <v>0.79353629400000003</v>
          </cell>
          <cell r="BP3296">
            <v>53.32</v>
          </cell>
          <cell r="BQ3296">
            <v>5.68</v>
          </cell>
          <cell r="BR3296">
            <v>12.55</v>
          </cell>
          <cell r="BS3296">
            <v>11.06</v>
          </cell>
          <cell r="BT3296">
            <v>0.28000000000000003</v>
          </cell>
          <cell r="BU3296">
            <v>3.47</v>
          </cell>
          <cell r="BV3296">
            <v>7.48</v>
          </cell>
          <cell r="BW3296">
            <v>2.4500000000000002</v>
          </cell>
          <cell r="BX3296">
            <v>1.7769999999999999</v>
          </cell>
          <cell r="BY3296">
            <v>0.20899999999999999</v>
          </cell>
          <cell r="CR3296">
            <v>98.27600000000001</v>
          </cell>
          <cell r="CT3296">
            <v>54.255362448614108</v>
          </cell>
          <cell r="CU3296">
            <v>5.7796410110301597</v>
          </cell>
          <cell r="CV3296">
            <v>12.7701575155684</v>
          </cell>
          <cell r="CW3296">
            <v>11.254019292604502</v>
          </cell>
          <cell r="CX3296">
            <v>0.28491188082543045</v>
          </cell>
          <cell r="CY3296">
            <v>3.5308722373722983</v>
          </cell>
          <cell r="CZ3296">
            <v>7.6112173877650697</v>
          </cell>
          <cell r="DA3296">
            <v>2.4929789572225163</v>
          </cell>
          <cell r="DB3296">
            <v>1.8081729008099636</v>
          </cell>
          <cell r="DC3296">
            <v>0.21266636818755341</v>
          </cell>
          <cell r="DD3296">
            <v>0</v>
          </cell>
          <cell r="DE3296">
            <v>0.23881624225739848</v>
          </cell>
          <cell r="DF3296">
            <v>0.80290346795781131</v>
          </cell>
          <cell r="DH3296">
            <v>0.23265306122448975</v>
          </cell>
          <cell r="DJ3296">
            <v>3.9392234102419814E-3</v>
          </cell>
          <cell r="DP3296">
            <v>5.3999999999999999E-2</v>
          </cell>
          <cell r="DY3296">
            <v>0.16900000000000001</v>
          </cell>
          <cell r="EA3296">
            <v>0.83626760563380287</v>
          </cell>
        </row>
        <row r="3297">
          <cell r="D3297" t="str">
            <v>f1</v>
          </cell>
          <cell r="E3297" t="str">
            <v>Forsythe et al 1994</v>
          </cell>
          <cell r="F3297" t="str">
            <v>5-489c</v>
          </cell>
          <cell r="J3297">
            <v>1150</v>
          </cell>
          <cell r="K3297">
            <v>1423</v>
          </cell>
          <cell r="L3297">
            <v>7.0274068868587491</v>
          </cell>
          <cell r="M3297">
            <v>0.5</v>
          </cell>
          <cell r="O3297">
            <v>0.24798115100000001</v>
          </cell>
          <cell r="P3297">
            <v>0.77791671100000004</v>
          </cell>
          <cell r="Q3297">
            <v>4.4099105E-2</v>
          </cell>
          <cell r="R3297">
            <v>45.85252225</v>
          </cell>
          <cell r="T3297">
            <v>46.99</v>
          </cell>
          <cell r="U3297">
            <v>7.18</v>
          </cell>
          <cell r="V3297">
            <v>0</v>
          </cell>
          <cell r="W3297">
            <v>6.7</v>
          </cell>
          <cell r="X3297">
            <v>6.7</v>
          </cell>
          <cell r="Y3297">
            <v>5.08</v>
          </cell>
          <cell r="AB3297">
            <v>13.17</v>
          </cell>
          <cell r="AC3297">
            <v>0.151</v>
          </cell>
          <cell r="AD3297">
            <v>19.940000000000001</v>
          </cell>
          <cell r="AF3297">
            <v>0.61</v>
          </cell>
          <cell r="AG3297">
            <v>0.02</v>
          </cell>
          <cell r="AJ3297">
            <v>99.840999999999994</v>
          </cell>
          <cell r="AK3297">
            <v>1.7520188489999999</v>
          </cell>
          <cell r="AL3297">
            <v>0.31560606699999999</v>
          </cell>
          <cell r="AM3297">
            <v>0.24798115100000001</v>
          </cell>
          <cell r="AN3297">
            <v>6.7624917000000007E-2</v>
          </cell>
          <cell r="AO3297">
            <v>0</v>
          </cell>
          <cell r="AP3297">
            <v>0.20892170600000001</v>
          </cell>
          <cell r="AQ3297">
            <v>0.20892170600000001</v>
          </cell>
          <cell r="AR3297">
            <v>0.142446724</v>
          </cell>
          <cell r="AS3297">
            <v>0</v>
          </cell>
          <cell r="AT3297">
            <v>0.73181412000000001</v>
          </cell>
          <cell r="AU3297">
            <v>4.7689339999999998E-3</v>
          </cell>
          <cell r="AV3297">
            <v>0.79662270800000001</v>
          </cell>
          <cell r="AW3297">
            <v>4.4099105E-2</v>
          </cell>
          <cell r="AX3297">
            <v>9.5135900000000004E-4</v>
          </cell>
          <cell r="AY3297">
            <v>45.85252225</v>
          </cell>
          <cell r="AZ3297">
            <v>42.122227819999999</v>
          </cell>
          <cell r="BA3297">
            <v>12.025249929999999</v>
          </cell>
          <cell r="BB3297">
            <v>47.803885829999999</v>
          </cell>
          <cell r="BC3297">
            <v>37.957209839999997</v>
          </cell>
          <cell r="BD3297">
            <v>14.23890433</v>
          </cell>
          <cell r="BE3297">
            <v>0.77791671100000004</v>
          </cell>
          <cell r="BP3297">
            <v>43.8</v>
          </cell>
          <cell r="BQ3297">
            <v>7.84</v>
          </cell>
          <cell r="BR3297">
            <v>12.86</v>
          </cell>
          <cell r="BS3297">
            <v>13.74</v>
          </cell>
          <cell r="BT3297">
            <v>0.18099999999999999</v>
          </cell>
          <cell r="BU3297">
            <v>4.76</v>
          </cell>
          <cell r="BV3297">
            <v>9.77</v>
          </cell>
          <cell r="BW3297">
            <v>2.4</v>
          </cell>
          <cell r="BX3297">
            <v>1.95</v>
          </cell>
          <cell r="BY3297">
            <v>0.64200000000000002</v>
          </cell>
          <cell r="CR3297">
            <v>97.942999999999998</v>
          </cell>
          <cell r="CT3297">
            <v>44.719888098179553</v>
          </cell>
          <cell r="CU3297">
            <v>8.0046557691718654</v>
          </cell>
          <cell r="CV3297">
            <v>13.130085866269157</v>
          </cell>
          <cell r="CW3297">
            <v>14.028567636278243</v>
          </cell>
          <cell r="CX3297">
            <v>0.18480136405868719</v>
          </cell>
          <cell r="CY3297">
            <v>4.8599695741400613</v>
          </cell>
          <cell r="CZ3297">
            <v>9.975189651123614</v>
          </cell>
          <cell r="DA3297">
            <v>2.4504048272975099</v>
          </cell>
          <cell r="DB3297">
            <v>1.9909539221792267</v>
          </cell>
          <cell r="DC3297">
            <v>0.65548329130208394</v>
          </cell>
          <cell r="DD3297">
            <v>0</v>
          </cell>
          <cell r="DE3297">
            <v>0.25729729729729733</v>
          </cell>
          <cell r="DF3297">
            <v>1.2523837080585909</v>
          </cell>
          <cell r="DH3297">
            <v>0.25416666666666665</v>
          </cell>
          <cell r="DJ3297">
            <v>1.0256410256410256E-2</v>
          </cell>
          <cell r="DP3297">
            <v>2.5999999999999999E-2</v>
          </cell>
          <cell r="DY3297">
            <v>0.20499999999999999</v>
          </cell>
          <cell r="EA3297">
            <v>0.64795918367346939</v>
          </cell>
        </row>
        <row r="3298">
          <cell r="D3298" t="str">
            <v>f1</v>
          </cell>
          <cell r="E3298" t="str">
            <v>Forsythe et al 1994</v>
          </cell>
          <cell r="F3298" t="str">
            <v>R31c</v>
          </cell>
          <cell r="J3298">
            <v>1100</v>
          </cell>
          <cell r="K3298">
            <v>1373</v>
          </cell>
          <cell r="L3298">
            <v>7.2833211944646763</v>
          </cell>
          <cell r="M3298">
            <v>1E-4</v>
          </cell>
          <cell r="O3298">
            <v>0.25038551100000001</v>
          </cell>
          <cell r="P3298">
            <v>0.79165623299999999</v>
          </cell>
          <cell r="Q3298">
            <v>2.8898371999999999E-2</v>
          </cell>
          <cell r="R3298">
            <v>47.339098010000001</v>
          </cell>
          <cell r="T3298">
            <v>46.77</v>
          </cell>
          <cell r="U3298">
            <v>5.7</v>
          </cell>
          <cell r="V3298">
            <v>1.3946146639999999</v>
          </cell>
          <cell r="W3298">
            <v>5.2462414170000002</v>
          </cell>
          <cell r="X3298">
            <v>6.5</v>
          </cell>
          <cell r="Y3298">
            <v>4.24</v>
          </cell>
          <cell r="AB3298">
            <v>13.86</v>
          </cell>
          <cell r="AC3298">
            <v>0.16</v>
          </cell>
          <cell r="AD3298">
            <v>21.89</v>
          </cell>
          <cell r="AF3298">
            <v>0.4</v>
          </cell>
          <cell r="AG3298">
            <v>7.0000000000000001E-3</v>
          </cell>
          <cell r="AJ3298">
            <v>99.667856081000011</v>
          </cell>
          <cell r="AK3298">
            <v>1.742665922</v>
          </cell>
          <cell r="AL3298">
            <v>0.25038551100000001</v>
          </cell>
          <cell r="AM3298">
            <v>0.25038551100000001</v>
          </cell>
          <cell r="AN3298">
            <v>0</v>
          </cell>
          <cell r="AO3298">
            <v>3.9069343999999999E-2</v>
          </cell>
          <cell r="AP3298">
            <v>0.16348219899999999</v>
          </cell>
          <cell r="AQ3298">
            <v>0.202551543</v>
          </cell>
          <cell r="AR3298">
            <v>0.118814118</v>
          </cell>
          <cell r="AS3298">
            <v>0</v>
          </cell>
          <cell r="AT3298">
            <v>0.76964717500000002</v>
          </cell>
          <cell r="AU3298">
            <v>5.0498419999999997E-3</v>
          </cell>
          <cell r="AV3298">
            <v>0.87395028699999999</v>
          </cell>
          <cell r="AW3298">
            <v>2.8898371999999999E-2</v>
          </cell>
          <cell r="AX3298">
            <v>3.3275600000000002E-4</v>
          </cell>
          <cell r="AY3298">
            <v>47.339098010000001</v>
          </cell>
          <cell r="AZ3298">
            <v>41.689331289999998</v>
          </cell>
          <cell r="BA3298">
            <v>8.8553090220000001</v>
          </cell>
          <cell r="BB3298">
            <v>50.667913910000003</v>
          </cell>
          <cell r="BC3298">
            <v>38.567452369999998</v>
          </cell>
          <cell r="BD3298">
            <v>10.764633720000001</v>
          </cell>
          <cell r="BE3298">
            <v>0.79165623299999999</v>
          </cell>
          <cell r="BP3298">
            <v>50</v>
          </cell>
          <cell r="BQ3298">
            <v>5.31</v>
          </cell>
          <cell r="BR3298">
            <v>13.54</v>
          </cell>
          <cell r="BS3298">
            <v>8.81</v>
          </cell>
          <cell r="BT3298">
            <v>0.22700000000000001</v>
          </cell>
          <cell r="BU3298">
            <v>3.73</v>
          </cell>
          <cell r="BV3298">
            <v>8.9600000000000009</v>
          </cell>
          <cell r="BW3298">
            <v>2.4700000000000002</v>
          </cell>
          <cell r="BX3298">
            <v>2.8069999999999999</v>
          </cell>
          <cell r="BY3298">
            <v>0.85099999999999998</v>
          </cell>
          <cell r="CR3298">
            <v>96.704999999999998</v>
          </cell>
          <cell r="CT3298">
            <v>51.703634765524015</v>
          </cell>
          <cell r="CU3298">
            <v>5.4909260120986509</v>
          </cell>
          <cell r="CV3298">
            <v>14.001344294503903</v>
          </cell>
          <cell r="CW3298">
            <v>9.1101804456853319</v>
          </cell>
          <cell r="CX3298">
            <v>0.23473450183547903</v>
          </cell>
          <cell r="CY3298">
            <v>3.8570911535080916</v>
          </cell>
          <cell r="CZ3298">
            <v>9.2652913499819043</v>
          </cell>
          <cell r="DA3298">
            <v>2.5541595574168867</v>
          </cell>
          <cell r="DB3298">
            <v>2.9026420557365182</v>
          </cell>
          <cell r="DC3298">
            <v>0.87999586370921867</v>
          </cell>
          <cell r="DD3298">
            <v>0</v>
          </cell>
          <cell r="DE3298">
            <v>0.29744816586921852</v>
          </cell>
          <cell r="DF3298">
            <v>0.81792515790012943</v>
          </cell>
          <cell r="DH3298">
            <v>0.16194331983805668</v>
          </cell>
          <cell r="DJ3298">
            <v>2.4937655860349127E-3</v>
          </cell>
          <cell r="DO3298">
            <v>1.9E-2</v>
          </cell>
          <cell r="DP3298">
            <v>9.7000000000000003E-2</v>
          </cell>
          <cell r="DY3298">
            <v>0.41799999999999998</v>
          </cell>
          <cell r="EA3298">
            <v>0.79849340866290031</v>
          </cell>
        </row>
        <row r="3299">
          <cell r="D3299" t="str">
            <v>f1</v>
          </cell>
          <cell r="E3299" t="str">
            <v>Forsythe et al 1994</v>
          </cell>
          <cell r="F3299" t="str">
            <v>5-491d</v>
          </cell>
          <cell r="J3299">
            <v>1180</v>
          </cell>
          <cell r="K3299">
            <v>1453</v>
          </cell>
          <cell r="L3299">
            <v>6.8823124569855469</v>
          </cell>
          <cell r="M3299">
            <v>0.91</v>
          </cell>
          <cell r="O3299">
            <v>0.25171376000000001</v>
          </cell>
          <cell r="P3299">
            <v>0.76199008599999996</v>
          </cell>
          <cell r="Q3299">
            <v>6.9945638000000004E-2</v>
          </cell>
          <cell r="R3299">
            <v>45.219358159999999</v>
          </cell>
          <cell r="T3299">
            <v>47.01</v>
          </cell>
          <cell r="U3299">
            <v>8.32</v>
          </cell>
          <cell r="V3299">
            <v>0</v>
          </cell>
          <cell r="W3299">
            <v>7.03</v>
          </cell>
          <cell r="X3299">
            <v>7.03</v>
          </cell>
          <cell r="Y3299">
            <v>4.6500000000000004</v>
          </cell>
          <cell r="AB3299">
            <v>12.63</v>
          </cell>
          <cell r="AC3299">
            <v>0.13700000000000001</v>
          </cell>
          <cell r="AD3299">
            <v>19.03</v>
          </cell>
          <cell r="AF3299">
            <v>0.97</v>
          </cell>
          <cell r="AG3299">
            <v>5.2999999999999999E-2</v>
          </cell>
          <cell r="AJ3299">
            <v>99.83</v>
          </cell>
          <cell r="AK3299">
            <v>1.7482862400000001</v>
          </cell>
          <cell r="AL3299">
            <v>0.36478181900000001</v>
          </cell>
          <cell r="AM3299">
            <v>0.25171376000000001</v>
          </cell>
          <cell r="AN3299">
            <v>0.113068059</v>
          </cell>
          <cell r="AO3299">
            <v>0</v>
          </cell>
          <cell r="AP3299">
            <v>0.21865179400000001</v>
          </cell>
          <cell r="AQ3299">
            <v>0.21865179400000001</v>
          </cell>
          <cell r="AR3299">
            <v>0.13005608199999999</v>
          </cell>
          <cell r="AS3299">
            <v>0</v>
          </cell>
          <cell r="AT3299">
            <v>0.70001495700000005</v>
          </cell>
          <cell r="AU3299">
            <v>4.3157259999999998E-3</v>
          </cell>
          <cell r="AV3299">
            <v>0.75832482800000001</v>
          </cell>
          <cell r="AW3299">
            <v>6.9945638000000004E-2</v>
          </cell>
          <cell r="AX3299">
            <v>2.5146610000000001E-3</v>
          </cell>
          <cell r="AY3299">
            <v>45.219358159999999</v>
          </cell>
          <cell r="AZ3299">
            <v>41.74230601</v>
          </cell>
          <cell r="BA3299">
            <v>13.038335829999999</v>
          </cell>
          <cell r="BB3299">
            <v>47.051032069999998</v>
          </cell>
          <cell r="BC3299">
            <v>37.540856390000002</v>
          </cell>
          <cell r="BD3299">
            <v>15.40811154</v>
          </cell>
          <cell r="BE3299">
            <v>0.76199008599999996</v>
          </cell>
          <cell r="BP3299">
            <v>44.6</v>
          </cell>
          <cell r="BQ3299">
            <v>8.66</v>
          </cell>
          <cell r="BR3299">
            <v>14.28</v>
          </cell>
          <cell r="BS3299">
            <v>11.52</v>
          </cell>
          <cell r="BT3299">
            <v>0.186</v>
          </cell>
          <cell r="BU3299">
            <v>3.99</v>
          </cell>
          <cell r="BV3299">
            <v>8.7799999999999994</v>
          </cell>
          <cell r="BW3299">
            <v>2.96</v>
          </cell>
          <cell r="BX3299">
            <v>2.4940000000000002</v>
          </cell>
          <cell r="BY3299">
            <v>0.66300000000000003</v>
          </cell>
          <cell r="CR3299">
            <v>98.132999999999996</v>
          </cell>
          <cell r="CT3299">
            <v>45.448523941997088</v>
          </cell>
          <cell r="CU3299">
            <v>8.8247582362711832</v>
          </cell>
          <cell r="CV3299">
            <v>14.551679863043013</v>
          </cell>
          <cell r="CW3299">
            <v>11.739170309681759</v>
          </cell>
          <cell r="CX3299">
            <v>0.18953868729173673</v>
          </cell>
          <cell r="CY3299">
            <v>4.0659105499679011</v>
          </cell>
          <cell r="CZ3299">
            <v>8.9470412603303675</v>
          </cell>
          <cell r="DA3299">
            <v>3.0163145934598963</v>
          </cell>
          <cell r="DB3299">
            <v>2.5414488500300614</v>
          </cell>
          <cell r="DC3299">
            <v>0.67561370792699704</v>
          </cell>
          <cell r="DD3299">
            <v>0</v>
          </cell>
          <cell r="DE3299">
            <v>0.2572533849129594</v>
          </cell>
          <cell r="DF3299">
            <v>1.1128281869025229</v>
          </cell>
          <cell r="DH3299">
            <v>0.32770270270270269</v>
          </cell>
          <cell r="DJ3299">
            <v>2.1251002405773853E-2</v>
          </cell>
          <cell r="DO3299">
            <v>2.1000000000000001E-2</v>
          </cell>
          <cell r="DY3299">
            <v>0.20100000000000001</v>
          </cell>
          <cell r="EA3299">
            <v>0.53695150115473445</v>
          </cell>
        </row>
        <row r="3300">
          <cell r="D3300" t="str">
            <v>f1</v>
          </cell>
          <cell r="E3300" t="str">
            <v>Forsythe et al 1994</v>
          </cell>
          <cell r="F3300" t="str">
            <v>5-490e</v>
          </cell>
          <cell r="J3300">
            <v>1170</v>
          </cell>
          <cell r="K3300">
            <v>1443</v>
          </cell>
          <cell r="L3300">
            <v>6.9300069300069298</v>
          </cell>
          <cell r="M3300">
            <v>0.5</v>
          </cell>
          <cell r="O3300">
            <v>0.25942005699999998</v>
          </cell>
          <cell r="P3300">
            <v>0.84517268400000001</v>
          </cell>
          <cell r="Q3300">
            <v>3.7008577000000001E-2</v>
          </cell>
          <cell r="R3300">
            <v>40.083019919999998</v>
          </cell>
          <cell r="T3300">
            <v>47.42</v>
          </cell>
          <cell r="U3300">
            <v>7.25</v>
          </cell>
          <cell r="V3300">
            <v>0</v>
          </cell>
          <cell r="W3300">
            <v>5.37</v>
          </cell>
          <cell r="X3300">
            <v>5.37</v>
          </cell>
          <cell r="Y3300">
            <v>4.42</v>
          </cell>
          <cell r="AB3300">
            <v>16.45</v>
          </cell>
          <cell r="AC3300">
            <v>0.129</v>
          </cell>
          <cell r="AD3300">
            <v>18.11</v>
          </cell>
          <cell r="AF3300">
            <v>0.52</v>
          </cell>
          <cell r="AG3300">
            <v>3.0000000000000001E-3</v>
          </cell>
          <cell r="AJ3300">
            <v>99.671999999999997</v>
          </cell>
          <cell r="AK3300">
            <v>1.740579943</v>
          </cell>
          <cell r="AL3300">
            <v>0.31373141100000002</v>
          </cell>
          <cell r="AM3300">
            <v>0.25942005699999998</v>
          </cell>
          <cell r="AN3300">
            <v>5.4311353999999999E-2</v>
          </cell>
          <cell r="AO3300">
            <v>0</v>
          </cell>
          <cell r="AP3300">
            <v>0.164847415</v>
          </cell>
          <cell r="AQ3300">
            <v>0.164847415</v>
          </cell>
          <cell r="AR3300">
            <v>0.122014128</v>
          </cell>
          <cell r="AS3300">
            <v>0</v>
          </cell>
          <cell r="AT3300">
            <v>0.89987048599999997</v>
          </cell>
          <cell r="AU3300">
            <v>4.01082E-3</v>
          </cell>
          <cell r="AV3300">
            <v>0.71227069200000004</v>
          </cell>
          <cell r="AW3300">
            <v>3.7008577000000001E-2</v>
          </cell>
          <cell r="AX3300">
            <v>1.4048700000000001E-4</v>
          </cell>
          <cell r="AY3300">
            <v>40.083019919999998</v>
          </cell>
          <cell r="AZ3300">
            <v>50.64019485</v>
          </cell>
          <cell r="BA3300">
            <v>9.2767852340000001</v>
          </cell>
          <cell r="BB3300">
            <v>42.465637809999997</v>
          </cell>
          <cell r="BC3300">
            <v>46.371971739999999</v>
          </cell>
          <cell r="BD3300">
            <v>11.16239045</v>
          </cell>
          <cell r="BE3300">
            <v>0.84517268400000001</v>
          </cell>
          <cell r="BP3300">
            <v>43.59</v>
          </cell>
          <cell r="BQ3300">
            <v>9.01</v>
          </cell>
          <cell r="BR3300">
            <v>12.94</v>
          </cell>
          <cell r="BS3300">
            <v>10.07</v>
          </cell>
          <cell r="BT3300">
            <v>0.152</v>
          </cell>
          <cell r="BU3300">
            <v>7.26</v>
          </cell>
          <cell r="BV3300">
            <v>10.18</v>
          </cell>
          <cell r="BW3300">
            <v>2.17</v>
          </cell>
          <cell r="BX3300">
            <v>0.65400000000000003</v>
          </cell>
          <cell r="BY3300">
            <v>0.29899999999999999</v>
          </cell>
          <cell r="CR3300">
            <v>96.325000000000003</v>
          </cell>
          <cell r="CT3300">
            <v>45.253049571762261</v>
          </cell>
          <cell r="CU3300">
            <v>9.3537503244225277</v>
          </cell>
          <cell r="CV3300">
            <v>13.433688035297171</v>
          </cell>
          <cell r="CW3300">
            <v>10.454191539060472</v>
          </cell>
          <cell r="CX3300">
            <v>0.1577991175707241</v>
          </cell>
          <cell r="CY3300">
            <v>7.5369841681806387</v>
          </cell>
          <cell r="CZ3300">
            <v>10.568388268881391</v>
          </cell>
          <cell r="DA3300">
            <v>2.2527900337399429</v>
          </cell>
          <cell r="DB3300">
            <v>0.67895146638982617</v>
          </cell>
          <cell r="DC3300">
            <v>0.31040747469504282</v>
          </cell>
          <cell r="DD3300">
            <v>0</v>
          </cell>
          <cell r="DE3300">
            <v>0.41892671667628389</v>
          </cell>
          <cell r="DF3300">
            <v>1.3147650977205552</v>
          </cell>
          <cell r="DH3300">
            <v>0.23963133640552997</v>
          </cell>
          <cell r="DJ3300">
            <v>4.5871559633027525E-3</v>
          </cell>
          <cell r="DO3300">
            <v>1.4E-2</v>
          </cell>
          <cell r="DP3300">
            <v>5.3999999999999999E-2</v>
          </cell>
          <cell r="DY3300">
            <v>0.185</v>
          </cell>
          <cell r="EA3300">
            <v>0.49056603773584906</v>
          </cell>
        </row>
        <row r="3301">
          <cell r="D3301" t="str">
            <v>f1</v>
          </cell>
          <cell r="E3301" t="str">
            <v>Forsythe et al 1994</v>
          </cell>
          <cell r="F3301" t="str">
            <v>R27a</v>
          </cell>
          <cell r="J3301">
            <v>1125</v>
          </cell>
          <cell r="K3301">
            <v>1398</v>
          </cell>
          <cell r="L3301">
            <v>7.1530758226037197</v>
          </cell>
          <cell r="M3301">
            <v>1E-4</v>
          </cell>
          <cell r="O3301">
            <v>0.26819093599999999</v>
          </cell>
          <cell r="P3301">
            <v>0.83762026199999995</v>
          </cell>
          <cell r="Q3301">
            <v>2.2678877E-2</v>
          </cell>
          <cell r="R3301">
            <v>38.917421789999999</v>
          </cell>
          <cell r="T3301">
            <v>47.38</v>
          </cell>
          <cell r="U3301">
            <v>6.38</v>
          </cell>
          <cell r="V3301">
            <v>3.6944576929999999</v>
          </cell>
          <cell r="W3301">
            <v>2.7586825340000001</v>
          </cell>
          <cell r="X3301">
            <v>6.08</v>
          </cell>
          <cell r="Y3301">
            <v>3.13</v>
          </cell>
          <cell r="AB3301">
            <v>17.600000000000001</v>
          </cell>
          <cell r="AC3301">
            <v>0.17399999999999999</v>
          </cell>
          <cell r="AD3301">
            <v>18.62</v>
          </cell>
          <cell r="AF3301">
            <v>0.32</v>
          </cell>
          <cell r="AG3301">
            <v>6.0000000000000001E-3</v>
          </cell>
          <cell r="AJ3301">
            <v>100.06314022700001</v>
          </cell>
          <cell r="AK3301">
            <v>1.7318090639999999</v>
          </cell>
          <cell r="AL3301">
            <v>0.27492434599999999</v>
          </cell>
          <cell r="AM3301">
            <v>0.26819093599999999</v>
          </cell>
          <cell r="AN3301">
            <v>6.7334099999999996E-3</v>
          </cell>
          <cell r="AO3301">
            <v>0.101529155</v>
          </cell>
          <cell r="AP3301">
            <v>8.4330002000000001E-2</v>
          </cell>
          <cell r="AQ3301">
            <v>0.185859157</v>
          </cell>
          <cell r="AR3301">
            <v>8.6040854E-2</v>
          </cell>
          <cell r="AS3301">
            <v>0</v>
          </cell>
          <cell r="AT3301">
            <v>0.95873658500000003</v>
          </cell>
          <cell r="AU3301">
            <v>5.3872260000000002E-3</v>
          </cell>
          <cell r="AV3301">
            <v>0.72925401300000003</v>
          </cell>
          <cell r="AW3301">
            <v>2.2678877E-2</v>
          </cell>
          <cell r="AX3301">
            <v>2.7979300000000002E-4</v>
          </cell>
          <cell r="AY3301">
            <v>38.917421789999999</v>
          </cell>
          <cell r="AZ3301">
            <v>51.164005150000001</v>
          </cell>
          <cell r="BA3301">
            <v>4.5003608970000002</v>
          </cell>
          <cell r="BB3301">
            <v>44.098245259999999</v>
          </cell>
          <cell r="BC3301">
            <v>50.110041109999997</v>
          </cell>
          <cell r="BD3301">
            <v>5.7917136300000003</v>
          </cell>
          <cell r="BE3301">
            <v>0.83762026199999995</v>
          </cell>
          <cell r="BP3301">
            <v>45.92</v>
          </cell>
          <cell r="BQ3301">
            <v>7.32</v>
          </cell>
          <cell r="BR3301">
            <v>11.81</v>
          </cell>
          <cell r="BS3301">
            <v>8.36</v>
          </cell>
          <cell r="BT3301">
            <v>0.17100000000000001</v>
          </cell>
          <cell r="BU3301">
            <v>6.21</v>
          </cell>
          <cell r="BV3301">
            <v>10.55</v>
          </cell>
          <cell r="BW3301">
            <v>1.95</v>
          </cell>
          <cell r="BX3301">
            <v>0.72499999999999998</v>
          </cell>
          <cell r="BY3301">
            <v>0.81299999999999994</v>
          </cell>
          <cell r="CR3301">
            <v>93.828999999999994</v>
          </cell>
          <cell r="CT3301">
            <v>48.940093148173801</v>
          </cell>
          <cell r="CU3301">
            <v>7.8014259983587158</v>
          </cell>
          <cell r="CV3301">
            <v>12.586726918117</v>
          </cell>
          <cell r="CW3301">
            <v>8.9098253205298992</v>
          </cell>
          <cell r="CX3301">
            <v>0.18224642701083887</v>
          </cell>
          <cell r="CY3301">
            <v>6.6184228756567798</v>
          </cell>
          <cell r="CZ3301">
            <v>11.24385850856345</v>
          </cell>
          <cell r="DA3301">
            <v>2.0782487290709697</v>
          </cell>
          <cell r="DB3301">
            <v>0.77268221978279639</v>
          </cell>
          <cell r="DC3301">
            <v>0.86646985473574267</v>
          </cell>
          <cell r="DD3301">
            <v>0</v>
          </cell>
          <cell r="DE3301">
            <v>0.42621825669183255</v>
          </cell>
          <cell r="DF3301">
            <v>1.1379737270585812</v>
          </cell>
          <cell r="DH3301">
            <v>0.1641025641025641</v>
          </cell>
          <cell r="DJ3301">
            <v>8.2758620689655175E-3</v>
          </cell>
          <cell r="DO3301">
            <v>5.2023121387283237E-3</v>
          </cell>
          <cell r="DP3301">
            <v>0.04</v>
          </cell>
          <cell r="DY3301">
            <v>8.2000000000000003E-2</v>
          </cell>
          <cell r="EA3301">
            <v>0.42759562841530052</v>
          </cell>
        </row>
        <row r="3302">
          <cell r="D3302" t="str">
            <v>f1</v>
          </cell>
          <cell r="E3302" t="str">
            <v>Forsythe et al 1994</v>
          </cell>
          <cell r="F3302" t="str">
            <v>5-490c</v>
          </cell>
          <cell r="J3302">
            <v>1170</v>
          </cell>
          <cell r="K3302">
            <v>1443</v>
          </cell>
          <cell r="L3302">
            <v>6.9300069300069298</v>
          </cell>
          <cell r="M3302">
            <v>0.5</v>
          </cell>
          <cell r="O3302">
            <v>0.279248212</v>
          </cell>
          <cell r="P3302">
            <v>0.84893396499999996</v>
          </cell>
          <cell r="Q3302">
            <v>2.9796082000000002E-2</v>
          </cell>
          <cell r="R3302">
            <v>37.790090110000001</v>
          </cell>
          <cell r="T3302">
            <v>47.03</v>
          </cell>
          <cell r="U3302">
            <v>8.94</v>
          </cell>
          <cell r="V3302">
            <v>0</v>
          </cell>
          <cell r="W3302">
            <v>5.34</v>
          </cell>
          <cell r="X3302">
            <v>5.34</v>
          </cell>
          <cell r="Y3302">
            <v>4.2</v>
          </cell>
          <cell r="AB3302">
            <v>16.84</v>
          </cell>
          <cell r="AC3302">
            <v>0.13</v>
          </cell>
          <cell r="AD3302">
            <v>16.760000000000002</v>
          </cell>
          <cell r="AF3302">
            <v>0.42</v>
          </cell>
          <cell r="AG3302">
            <v>3.0000000000000001E-3</v>
          </cell>
          <cell r="AJ3302">
            <v>99.663000000000011</v>
          </cell>
          <cell r="AK3302">
            <v>1.7207517880000001</v>
          </cell>
          <cell r="AL3302">
            <v>0.38562780499999999</v>
          </cell>
          <cell r="AM3302">
            <v>0.279248212</v>
          </cell>
          <cell r="AN3302">
            <v>0.10637959299999999</v>
          </cell>
          <cell r="AO3302">
            <v>0</v>
          </cell>
          <cell r="AP3302">
            <v>0.16340296700000001</v>
          </cell>
          <cell r="AQ3302">
            <v>0.16340296700000001</v>
          </cell>
          <cell r="AR3302">
            <v>0.115570759</v>
          </cell>
          <cell r="AS3302">
            <v>0</v>
          </cell>
          <cell r="AT3302">
            <v>0.91826285799999996</v>
          </cell>
          <cell r="AU3302">
            <v>4.0290029999999998E-3</v>
          </cell>
          <cell r="AV3302">
            <v>0.65706973499999999</v>
          </cell>
          <cell r="AW3302">
            <v>2.9796082000000002E-2</v>
          </cell>
          <cell r="AX3302">
            <v>1.4003799999999999E-4</v>
          </cell>
          <cell r="AY3302">
            <v>37.790090110000001</v>
          </cell>
          <cell r="AZ3302">
            <v>52.812105469999999</v>
          </cell>
          <cell r="BA3302">
            <v>9.3978044230000002</v>
          </cell>
          <cell r="BB3302">
            <v>40.15477096</v>
          </cell>
          <cell r="BC3302">
            <v>48.503791149999998</v>
          </cell>
          <cell r="BD3302">
            <v>11.34143789</v>
          </cell>
          <cell r="BE3302">
            <v>0.84893396499999996</v>
          </cell>
          <cell r="BP3302">
            <v>42.97</v>
          </cell>
          <cell r="BQ3302">
            <v>9.32</v>
          </cell>
          <cell r="BR3302">
            <v>12.08</v>
          </cell>
          <cell r="BS3302">
            <v>10.9</v>
          </cell>
          <cell r="BT3302">
            <v>0.182</v>
          </cell>
          <cell r="BU3302">
            <v>7.14</v>
          </cell>
          <cell r="BV3302">
            <v>10.86</v>
          </cell>
          <cell r="BW3302">
            <v>1.74</v>
          </cell>
          <cell r="BX3302">
            <v>0.125</v>
          </cell>
          <cell r="BY3302">
            <v>0.13100000000000001</v>
          </cell>
          <cell r="CR3302">
            <v>95.448000000000008</v>
          </cell>
          <cell r="CT3302">
            <v>45.019277512362756</v>
          </cell>
          <cell r="CU3302">
            <v>9.7644790880898498</v>
          </cell>
          <cell r="CV3302">
            <v>12.656105942502725</v>
          </cell>
          <cell r="CW3302">
            <v>11.419830693152292</v>
          </cell>
          <cell r="CX3302">
            <v>0.19067974184896488</v>
          </cell>
          <cell r="CY3302">
            <v>7.480512949459392</v>
          </cell>
          <cell r="CZ3302">
            <v>11.377923057581091</v>
          </cell>
          <cell r="DA3302">
            <v>1.8229821473472467</v>
          </cell>
          <cell r="DB3302">
            <v>0.13096136116000334</v>
          </cell>
          <cell r="DC3302">
            <v>0.13724750649568354</v>
          </cell>
          <cell r="DD3302">
            <v>0</v>
          </cell>
          <cell r="DE3302">
            <v>0.39578713968957874</v>
          </cell>
          <cell r="DF3302">
            <v>1.4049467190037941</v>
          </cell>
          <cell r="DH3302">
            <v>0.24137931034482757</v>
          </cell>
          <cell r="DJ3302">
            <v>2.4E-2</v>
          </cell>
          <cell r="DO3302">
            <v>8.9999999999999993E-3</v>
          </cell>
          <cell r="DP3302">
            <v>5.8999999999999997E-2</v>
          </cell>
          <cell r="DY3302">
            <v>0.16800000000000001</v>
          </cell>
          <cell r="EA3302">
            <v>0.45064377682403434</v>
          </cell>
        </row>
        <row r="3303">
          <cell r="D3303" t="str">
            <v>f1</v>
          </cell>
          <cell r="E3303" t="str">
            <v>Forsythe et al 1994</v>
          </cell>
          <cell r="F3303" t="str">
            <v>R74b</v>
          </cell>
          <cell r="J3303">
            <v>1080</v>
          </cell>
          <cell r="K3303">
            <v>1353</v>
          </cell>
          <cell r="L3303">
            <v>7.390983000739098</v>
          </cell>
          <cell r="M3303">
            <v>1E-4</v>
          </cell>
          <cell r="O3303">
            <v>0.28391722000000003</v>
          </cell>
          <cell r="P3303">
            <v>0.67121056000000001</v>
          </cell>
          <cell r="Q3303">
            <v>3.1342420000000003E-2</v>
          </cell>
          <cell r="R3303">
            <v>44.183149669999999</v>
          </cell>
          <cell r="T3303">
            <v>45.65</v>
          </cell>
          <cell r="U3303">
            <v>6.61</v>
          </cell>
          <cell r="V3303">
            <v>5.1431913140000001</v>
          </cell>
          <cell r="W3303">
            <v>6.2962710089999998</v>
          </cell>
          <cell r="X3303">
            <v>10.92</v>
          </cell>
          <cell r="Y3303">
            <v>2.4700000000000002</v>
          </cell>
          <cell r="AB3303">
            <v>12.51</v>
          </cell>
          <cell r="AC3303">
            <v>0.28399999999999997</v>
          </cell>
          <cell r="AD3303">
            <v>20.52</v>
          </cell>
          <cell r="AF3303">
            <v>0.43</v>
          </cell>
          <cell r="AG3303">
            <v>3.0000000000000001E-3</v>
          </cell>
          <cell r="AJ3303">
            <v>99.916462323000005</v>
          </cell>
          <cell r="AK3303">
            <v>1.71608278</v>
          </cell>
          <cell r="AL3303">
            <v>0.29294526399999998</v>
          </cell>
          <cell r="AM3303">
            <v>0.28391722000000003</v>
          </cell>
          <cell r="AN3303">
            <v>9.0280450000000002E-3</v>
          </cell>
          <cell r="AO3303">
            <v>0.14536680799999999</v>
          </cell>
          <cell r="AP3303">
            <v>0.19795035999999999</v>
          </cell>
          <cell r="AQ3303">
            <v>0.34331716800000001</v>
          </cell>
          <cell r="AR3303">
            <v>6.9831251999999996E-2</v>
          </cell>
          <cell r="AS3303">
            <v>0</v>
          </cell>
          <cell r="AT3303">
            <v>0.70086833900000001</v>
          </cell>
          <cell r="AU3303">
            <v>9.0432970000000005E-3</v>
          </cell>
          <cell r="AV3303">
            <v>0.82654976599999996</v>
          </cell>
          <cell r="AW3303">
            <v>3.1342420000000003E-2</v>
          </cell>
          <cell r="AX3303">
            <v>1.4388000000000001E-4</v>
          </cell>
          <cell r="AY3303">
            <v>44.183149669999999</v>
          </cell>
          <cell r="AZ3303">
            <v>37.46485938</v>
          </cell>
          <cell r="BA3303">
            <v>10.5814202</v>
          </cell>
          <cell r="BB3303">
            <v>49.87754683</v>
          </cell>
          <cell r="BC3303">
            <v>36.555733080000003</v>
          </cell>
          <cell r="BD3303">
            <v>13.56672008</v>
          </cell>
          <cell r="BE3303">
            <v>0.67121056000000001</v>
          </cell>
          <cell r="BP3303">
            <v>53.08</v>
          </cell>
          <cell r="BQ3303">
            <v>3.19</v>
          </cell>
          <cell r="BR3303">
            <v>12.42</v>
          </cell>
          <cell r="BS3303">
            <v>11.33</v>
          </cell>
          <cell r="BT3303">
            <v>0.29599999999999999</v>
          </cell>
          <cell r="BU3303">
            <v>3.89</v>
          </cell>
          <cell r="BV3303">
            <v>9.5</v>
          </cell>
          <cell r="BW3303">
            <v>2.58</v>
          </cell>
          <cell r="BX3303">
            <v>0.23400000000000001</v>
          </cell>
          <cell r="BY3303">
            <v>0.48299999999999998</v>
          </cell>
          <cell r="CR3303">
            <v>97.003</v>
          </cell>
          <cell r="CT3303">
            <v>54.719957114728409</v>
          </cell>
          <cell r="CU3303">
            <v>3.2885580858323968</v>
          </cell>
          <cell r="CV3303">
            <v>12.803727719761245</v>
          </cell>
          <cell r="CW3303">
            <v>11.680051132439203</v>
          </cell>
          <cell r="CX3303">
            <v>0.30514520169479292</v>
          </cell>
          <cell r="CY3303">
            <v>4.0101852520025156</v>
          </cell>
          <cell r="CZ3303">
            <v>9.7935115408801785</v>
          </cell>
          <cell r="DA3303">
            <v>2.6597115553127222</v>
          </cell>
          <cell r="DB3303">
            <v>0.2412296526911539</v>
          </cell>
          <cell r="DC3303">
            <v>0.49792274465738173</v>
          </cell>
          <cell r="DD3303">
            <v>0</v>
          </cell>
          <cell r="DE3303">
            <v>0.25558475689881738</v>
          </cell>
          <cell r="DF3303">
            <v>0.76425968396672228</v>
          </cell>
          <cell r="DH3303">
            <v>0.16666666666666666</v>
          </cell>
          <cell r="DJ3303">
            <v>1.282051282051282E-2</v>
          </cell>
          <cell r="DO3303">
            <v>2.5999999999999999E-2</v>
          </cell>
          <cell r="DP3303">
            <v>8.5000000000000006E-2</v>
          </cell>
          <cell r="DY3303">
            <v>0.45500000000000002</v>
          </cell>
          <cell r="EA3303">
            <v>0.77429467084639503</v>
          </cell>
        </row>
        <row r="3304">
          <cell r="D3304" t="str">
            <v>f1</v>
          </cell>
          <cell r="E3304" t="str">
            <v>Forsythe et al 1994</v>
          </cell>
          <cell r="F3304" t="str">
            <v>5-491c</v>
          </cell>
          <cell r="J3304">
            <v>1180</v>
          </cell>
          <cell r="K3304">
            <v>1453</v>
          </cell>
          <cell r="L3304">
            <v>6.8823124569855469</v>
          </cell>
          <cell r="M3304">
            <v>0.91</v>
          </cell>
          <cell r="O3304">
            <v>0.28435460499999998</v>
          </cell>
          <cell r="P3304">
            <v>0.76947654899999995</v>
          </cell>
          <cell r="Q3304">
            <v>6.1335532999999998E-2</v>
          </cell>
          <cell r="R3304">
            <v>45.8022706</v>
          </cell>
          <cell r="T3304">
            <v>46.1</v>
          </cell>
          <cell r="U3304">
            <v>8.7799999999999994</v>
          </cell>
          <cell r="V3304">
            <v>0</v>
          </cell>
          <cell r="W3304">
            <v>6.78</v>
          </cell>
          <cell r="X3304">
            <v>6.78</v>
          </cell>
          <cell r="Y3304">
            <v>4.95</v>
          </cell>
          <cell r="AB3304">
            <v>12.7</v>
          </cell>
          <cell r="AC3304">
            <v>0.159</v>
          </cell>
          <cell r="AD3304">
            <v>19.399999999999999</v>
          </cell>
          <cell r="AF3304">
            <v>0.85</v>
          </cell>
          <cell r="AG3304">
            <v>1.6E-2</v>
          </cell>
          <cell r="AJ3304">
            <v>99.734999999999999</v>
          </cell>
          <cell r="AK3304">
            <v>1.7156453949999999</v>
          </cell>
          <cell r="AL3304">
            <v>0.38521987800000002</v>
          </cell>
          <cell r="AM3304">
            <v>0.28435460499999998</v>
          </cell>
          <cell r="AN3304">
            <v>0.10086527300000001</v>
          </cell>
          <cell r="AO3304">
            <v>0</v>
          </cell>
          <cell r="AP3304">
            <v>0.21102394099999999</v>
          </cell>
          <cell r="AQ3304">
            <v>0.21102394099999999</v>
          </cell>
          <cell r="AR3304">
            <v>0.138543842</v>
          </cell>
          <cell r="AS3304">
            <v>0</v>
          </cell>
          <cell r="AT3304">
            <v>0.70438809099999999</v>
          </cell>
          <cell r="AU3304">
            <v>5.0122730000000002E-3</v>
          </cell>
          <cell r="AV3304">
            <v>0.77361081499999995</v>
          </cell>
          <cell r="AW3304">
            <v>6.1335532999999998E-2</v>
          </cell>
          <cell r="AX3304">
            <v>7.5967500000000002E-4</v>
          </cell>
          <cell r="AY3304">
            <v>45.8022706</v>
          </cell>
          <cell r="AZ3304">
            <v>41.703881780000003</v>
          </cell>
          <cell r="BA3304">
            <v>12.49384762</v>
          </cell>
          <cell r="BB3304">
            <v>47.691648090000001</v>
          </cell>
          <cell r="BC3304">
            <v>37.533129819999999</v>
          </cell>
          <cell r="BD3304">
            <v>14.77522209</v>
          </cell>
          <cell r="BE3304">
            <v>0.76947654899999995</v>
          </cell>
          <cell r="BP3304">
            <v>42.89</v>
          </cell>
          <cell r="BQ3304">
            <v>8.91</v>
          </cell>
          <cell r="BR3304">
            <v>13.77</v>
          </cell>
          <cell r="BS3304">
            <v>12.29</v>
          </cell>
          <cell r="BT3304">
            <v>0.16300000000000001</v>
          </cell>
          <cell r="BU3304">
            <v>4.38</v>
          </cell>
          <cell r="BV3304">
            <v>9.52</v>
          </cell>
          <cell r="BW3304">
            <v>2.69</v>
          </cell>
          <cell r="BX3304">
            <v>1.976</v>
          </cell>
          <cell r="BY3304">
            <v>0.70699999999999996</v>
          </cell>
          <cell r="CR3304">
            <v>97.295999999999964</v>
          </cell>
          <cell r="CT3304">
            <v>44.081976648577538</v>
          </cell>
          <cell r="CU3304">
            <v>9.1576221016280215</v>
          </cell>
          <cell r="CV3304">
            <v>14.152688702516034</v>
          </cell>
          <cell r="CW3304">
            <v>12.631557309653017</v>
          </cell>
          <cell r="CX3304">
            <v>0.16753001151126459</v>
          </cell>
          <cell r="CY3304">
            <v>4.5017266896891961</v>
          </cell>
          <cell r="CZ3304">
            <v>9.7845749054431845</v>
          </cell>
          <cell r="DA3304">
            <v>2.7647590856766979</v>
          </cell>
          <cell r="DB3304">
            <v>2.030915967768459</v>
          </cell>
          <cell r="DC3304">
            <v>0.7266485775365894</v>
          </cell>
          <cell r="DD3304">
            <v>0</v>
          </cell>
          <cell r="DE3304">
            <v>0.26274745050989806</v>
          </cell>
          <cell r="DF3304">
            <v>1.2255835758226516</v>
          </cell>
          <cell r="DH3304">
            <v>0.31598513011152418</v>
          </cell>
          <cell r="DJ3304">
            <v>8.0971659919028341E-3</v>
          </cell>
          <cell r="DO3304">
            <v>1.2E-2</v>
          </cell>
          <cell r="DP3304">
            <v>0.05</v>
          </cell>
          <cell r="DY3304">
            <v>0.23400000000000001</v>
          </cell>
          <cell r="EA3304">
            <v>0.55555555555555558</v>
          </cell>
        </row>
        <row r="3305">
          <cell r="D3305" t="str">
            <v>f1</v>
          </cell>
          <cell r="E3305" t="str">
            <v>Forsythe et al 1994</v>
          </cell>
          <cell r="F3305" t="str">
            <v>R43b</v>
          </cell>
          <cell r="J3305">
            <v>1110</v>
          </cell>
          <cell r="K3305">
            <v>1383</v>
          </cell>
          <cell r="L3305">
            <v>7.2306579898770789</v>
          </cell>
          <cell r="M3305">
            <v>1E-4</v>
          </cell>
          <cell r="O3305">
            <v>0.28799892300000002</v>
          </cell>
          <cell r="P3305">
            <v>0.69754878499999995</v>
          </cell>
          <cell r="Q3305">
            <v>3.5272813E-2</v>
          </cell>
          <cell r="R3305">
            <v>45.472544310000004</v>
          </cell>
          <cell r="T3305">
            <v>45.49</v>
          </cell>
          <cell r="U3305">
            <v>6.58</v>
          </cell>
          <cell r="V3305">
            <v>11.19021135</v>
          </cell>
          <cell r="W3305">
            <v>0</v>
          </cell>
          <cell r="X3305">
            <v>10.06</v>
          </cell>
          <cell r="Y3305">
            <v>1.57</v>
          </cell>
          <cell r="AB3305">
            <v>13.02</v>
          </cell>
          <cell r="AC3305">
            <v>0.34499999999999997</v>
          </cell>
          <cell r="AD3305">
            <v>21.65</v>
          </cell>
          <cell r="AF3305">
            <v>0.49</v>
          </cell>
          <cell r="AG3305">
            <v>3.0000000000000001E-3</v>
          </cell>
          <cell r="AJ3305">
            <v>100.33821134999997</v>
          </cell>
          <cell r="AK3305">
            <v>1.6888587799999999</v>
          </cell>
          <cell r="AL3305">
            <v>0.28799892300000002</v>
          </cell>
          <cell r="AM3305">
            <v>0.28799892300000002</v>
          </cell>
          <cell r="AN3305">
            <v>0</v>
          </cell>
          <cell r="AO3305">
            <v>0.31235668999999999</v>
          </cell>
          <cell r="AP3305">
            <v>0</v>
          </cell>
          <cell r="AQ3305">
            <v>0.31235668999999999</v>
          </cell>
          <cell r="AR3305">
            <v>4.3836157000000001E-2</v>
          </cell>
          <cell r="AS3305">
            <v>0</v>
          </cell>
          <cell r="AT3305">
            <v>0.72039396200000005</v>
          </cell>
          <cell r="AU3305">
            <v>1.0849444999999999E-2</v>
          </cell>
          <cell r="AV3305">
            <v>0.86125052400000002</v>
          </cell>
          <cell r="AW3305">
            <v>3.5272813E-2</v>
          </cell>
          <cell r="AX3305">
            <v>1.4209499999999999E-4</v>
          </cell>
          <cell r="AY3305">
            <v>45.472544310000004</v>
          </cell>
          <cell r="AZ3305">
            <v>38.035560449999998</v>
          </cell>
          <cell r="BA3305">
            <v>0</v>
          </cell>
          <cell r="BB3305">
            <v>58.039132670000001</v>
          </cell>
          <cell r="BC3305">
            <v>41.960867329999999</v>
          </cell>
          <cell r="BD3305">
            <v>0</v>
          </cell>
          <cell r="BE3305">
            <v>0.69754878499999995</v>
          </cell>
          <cell r="BP3305">
            <v>57.04</v>
          </cell>
          <cell r="BQ3305">
            <v>1.99</v>
          </cell>
          <cell r="BR3305">
            <v>11.38</v>
          </cell>
          <cell r="BS3305">
            <v>9.42</v>
          </cell>
          <cell r="BT3305">
            <v>0.42</v>
          </cell>
          <cell r="BU3305">
            <v>3.95</v>
          </cell>
          <cell r="BV3305">
            <v>8.7100000000000009</v>
          </cell>
          <cell r="BW3305">
            <v>2.2599999999999998</v>
          </cell>
          <cell r="BX3305">
            <v>0.33500000000000002</v>
          </cell>
          <cell r="BY3305">
            <v>0.79300000000000004</v>
          </cell>
          <cell r="CR3305">
            <v>96.298000000000002</v>
          </cell>
          <cell r="CT3305">
            <v>59.232798188955115</v>
          </cell>
          <cell r="CU3305">
            <v>2.0665019003509939</v>
          </cell>
          <cell r="CV3305">
            <v>11.817483229142869</v>
          </cell>
          <cell r="CW3305">
            <v>9.7821346237720412</v>
          </cell>
          <cell r="CX3305">
            <v>0.43614612972232031</v>
          </cell>
          <cell r="CY3305">
            <v>4.1018505057218215</v>
          </cell>
          <cell r="CZ3305">
            <v>9.0448399759081202</v>
          </cell>
          <cell r="DA3305">
            <v>2.3468815551724851</v>
          </cell>
          <cell r="DB3305">
            <v>0.34787846061185074</v>
          </cell>
          <cell r="DC3305">
            <v>0.82348543064238089</v>
          </cell>
          <cell r="DD3305">
            <v>0</v>
          </cell>
          <cell r="DE3305">
            <v>0.29543754674644723</v>
          </cell>
          <cell r="DF3305">
            <v>0.6320772680702289</v>
          </cell>
          <cell r="DH3305">
            <v>0.2168141592920354</v>
          </cell>
          <cell r="DJ3305">
            <v>8.9552238805970137E-3</v>
          </cell>
          <cell r="DP3305">
            <v>5.8999999999999997E-2</v>
          </cell>
          <cell r="DY3305">
            <v>0.38700000000000001</v>
          </cell>
          <cell r="EA3305">
            <v>0.78894472361809054</v>
          </cell>
        </row>
        <row r="3306">
          <cell r="D3306" t="str">
            <v>f1</v>
          </cell>
          <cell r="E3306" t="str">
            <v>Forsythe et al 1994</v>
          </cell>
          <cell r="F3306" t="str">
            <v>5-489b</v>
          </cell>
          <cell r="J3306">
            <v>1150</v>
          </cell>
          <cell r="K3306">
            <v>1423</v>
          </cell>
          <cell r="L3306">
            <v>7.0274068868587491</v>
          </cell>
          <cell r="M3306">
            <v>0.5</v>
          </cell>
          <cell r="O3306">
            <v>0.31804080699999998</v>
          </cell>
          <cell r="P3306">
            <v>0.82959856300000001</v>
          </cell>
          <cell r="Q3306">
            <v>3.8569137000000003E-2</v>
          </cell>
          <cell r="R3306">
            <v>38.797820309999999</v>
          </cell>
          <cell r="T3306">
            <v>45.66</v>
          </cell>
          <cell r="U3306">
            <v>10</v>
          </cell>
          <cell r="V3306">
            <v>0</v>
          </cell>
          <cell r="W3306">
            <v>5.71</v>
          </cell>
          <cell r="X3306">
            <v>5.71</v>
          </cell>
          <cell r="Y3306">
            <v>5.31</v>
          </cell>
          <cell r="AB3306">
            <v>15.6</v>
          </cell>
          <cell r="AC3306">
            <v>0.11700000000000001</v>
          </cell>
          <cell r="AD3306">
            <v>16.579999999999998</v>
          </cell>
          <cell r="AF3306">
            <v>0.54</v>
          </cell>
          <cell r="AG3306">
            <v>1E-3</v>
          </cell>
          <cell r="AJ3306">
            <v>99.518000000000015</v>
          </cell>
          <cell r="AK3306">
            <v>1.681959193</v>
          </cell>
          <cell r="AL3306">
            <v>0.43427728900000001</v>
          </cell>
          <cell r="AM3306">
            <v>0.31804080699999998</v>
          </cell>
          <cell r="AN3306">
            <v>0.116236482</v>
          </cell>
          <cell r="AO3306">
            <v>0</v>
          </cell>
          <cell r="AP3306">
            <v>0.175910226</v>
          </cell>
          <cell r="AQ3306">
            <v>0.175910226</v>
          </cell>
          <cell r="AR3306">
            <v>0.14710569700000001</v>
          </cell>
          <cell r="AS3306">
            <v>0</v>
          </cell>
          <cell r="AT3306">
            <v>0.856418079</v>
          </cell>
          <cell r="AU3306">
            <v>3.650702E-3</v>
          </cell>
          <cell r="AV3306">
            <v>0.65442257599999998</v>
          </cell>
          <cell r="AW3306">
            <v>3.8569137000000003E-2</v>
          </cell>
          <cell r="AX3306">
            <v>4.6996000000000002E-5</v>
          </cell>
          <cell r="AY3306">
            <v>38.797820309999999</v>
          </cell>
          <cell r="AZ3306">
            <v>50.773240340000001</v>
          </cell>
          <cell r="BA3306">
            <v>10.42893935</v>
          </cell>
          <cell r="BB3306">
            <v>41.04388161</v>
          </cell>
          <cell r="BC3306">
            <v>46.425753120000003</v>
          </cell>
          <cell r="BD3306">
            <v>12.530365270000001</v>
          </cell>
          <cell r="BE3306">
            <v>0.82959856300000001</v>
          </cell>
          <cell r="BP3306">
            <v>40.270000000000003</v>
          </cell>
          <cell r="BQ3306">
            <v>9.86</v>
          </cell>
          <cell r="BR3306">
            <v>10.23</v>
          </cell>
          <cell r="BS3306">
            <v>16.11</v>
          </cell>
          <cell r="BT3306">
            <v>0.23300000000000001</v>
          </cell>
          <cell r="BU3306">
            <v>5.76</v>
          </cell>
          <cell r="BV3306">
            <v>10.050000000000001</v>
          </cell>
          <cell r="BW3306">
            <v>1.49</v>
          </cell>
          <cell r="BX3306">
            <v>0.16900000000000001</v>
          </cell>
          <cell r="BY3306">
            <v>0.24299999999999999</v>
          </cell>
          <cell r="CR3306">
            <v>94.415000000000006</v>
          </cell>
          <cell r="CT3306">
            <v>42.652120955356672</v>
          </cell>
          <cell r="CU3306">
            <v>10.443255838584971</v>
          </cell>
          <cell r="CV3306">
            <v>10.835142720965948</v>
          </cell>
          <cell r="CW3306">
            <v>17.062966689614996</v>
          </cell>
          <cell r="CX3306">
            <v>0.24678282052639941</v>
          </cell>
          <cell r="CY3306">
            <v>6.1007255203092727</v>
          </cell>
          <cell r="CZ3306">
            <v>10.644495048456283</v>
          </cell>
          <cell r="DA3306">
            <v>1.5781390668855584</v>
          </cell>
          <cell r="DB3306">
            <v>0.17899698141185194</v>
          </cell>
          <cell r="DC3306">
            <v>0.25737435788804747</v>
          </cell>
          <cell r="DD3306">
            <v>0</v>
          </cell>
          <cell r="DE3306">
            <v>0.26337448559670784</v>
          </cell>
          <cell r="DF3306">
            <v>1.6552089469760851</v>
          </cell>
          <cell r="DH3306">
            <v>0.36241610738255037</v>
          </cell>
          <cell r="DJ3306">
            <v>5.9171597633136093E-3</v>
          </cell>
          <cell r="DO3306">
            <v>1.7999999999999999E-2</v>
          </cell>
          <cell r="DP3306">
            <v>7.4999999999999997E-2</v>
          </cell>
          <cell r="DY3306">
            <v>0.151</v>
          </cell>
          <cell r="EA3306">
            <v>0.53853955375253548</v>
          </cell>
        </row>
        <row r="3307">
          <cell r="D3307" t="str">
            <v>f1</v>
          </cell>
          <cell r="E3307" t="str">
            <v>Forsythe et al 1994</v>
          </cell>
          <cell r="F3307" t="str">
            <v>R47b</v>
          </cell>
          <cell r="J3307">
            <v>1100</v>
          </cell>
          <cell r="K3307">
            <v>1373</v>
          </cell>
          <cell r="L3307">
            <v>7.2833211944646763</v>
          </cell>
          <cell r="M3307">
            <v>1E-4</v>
          </cell>
          <cell r="O3307">
            <v>0.37609669600000001</v>
          </cell>
          <cell r="P3307">
            <v>0.65544950599999996</v>
          </cell>
          <cell r="Q3307">
            <v>4.3600286000000002E-2</v>
          </cell>
          <cell r="R3307">
            <v>47.221820940000001</v>
          </cell>
          <cell r="T3307">
            <v>43.33</v>
          </cell>
          <cell r="U3307">
            <v>9</v>
          </cell>
          <cell r="V3307">
            <v>9.4100192259999993</v>
          </cell>
          <cell r="W3307">
            <v>2.350392716</v>
          </cell>
          <cell r="X3307">
            <v>10.81</v>
          </cell>
          <cell r="Y3307">
            <v>1.96</v>
          </cell>
          <cell r="AB3307">
            <v>11.54</v>
          </cell>
          <cell r="AC3307">
            <v>0.20399999999999999</v>
          </cell>
          <cell r="AD3307">
            <v>21.91</v>
          </cell>
          <cell r="AF3307">
            <v>0.6</v>
          </cell>
          <cell r="AG3307">
            <v>3.0000000000000001E-3</v>
          </cell>
          <cell r="AJ3307">
            <v>100.30741194199999</v>
          </cell>
          <cell r="AK3307">
            <v>1.6239033039999999</v>
          </cell>
          <cell r="AL3307">
            <v>0.39765052099999998</v>
          </cell>
          <cell r="AM3307">
            <v>0.37609669600000001</v>
          </cell>
          <cell r="AN3307">
            <v>2.1553824999999999E-2</v>
          </cell>
          <cell r="AO3307">
            <v>0.26515334499999998</v>
          </cell>
          <cell r="AP3307">
            <v>7.3669435000000005E-2</v>
          </cell>
          <cell r="AQ3307">
            <v>0.33882277999999999</v>
          </cell>
          <cell r="AR3307">
            <v>5.5243726999999999E-2</v>
          </cell>
          <cell r="AS3307">
            <v>0</v>
          </cell>
          <cell r="AT3307">
            <v>0.64455349200000001</v>
          </cell>
          <cell r="AU3307">
            <v>6.4760870000000002E-3</v>
          </cell>
          <cell r="AV3307">
            <v>0.87984881400000003</v>
          </cell>
          <cell r="AW3307">
            <v>4.3600286000000002E-2</v>
          </cell>
          <cell r="AX3307">
            <v>1.4344100000000001E-4</v>
          </cell>
          <cell r="AY3307">
            <v>47.221820940000001</v>
          </cell>
          <cell r="AZ3307">
            <v>34.5934314</v>
          </cell>
          <cell r="BA3307">
            <v>3.9538666459999998</v>
          </cell>
          <cell r="BB3307">
            <v>57.860804989999998</v>
          </cell>
          <cell r="BC3307">
            <v>36.636869879999999</v>
          </cell>
          <cell r="BD3307">
            <v>5.5023251340000003</v>
          </cell>
          <cell r="BE3307">
            <v>0.65544950599999996</v>
          </cell>
          <cell r="BP3307">
            <v>58.22</v>
          </cell>
          <cell r="BQ3307">
            <v>1.73</v>
          </cell>
          <cell r="BR3307">
            <v>16.36</v>
          </cell>
          <cell r="BS3307">
            <v>4.41</v>
          </cell>
          <cell r="BT3307">
            <v>0.191</v>
          </cell>
          <cell r="BU3307">
            <v>3.16</v>
          </cell>
          <cell r="BV3307">
            <v>7.98</v>
          </cell>
          <cell r="BW3307">
            <v>3.05</v>
          </cell>
          <cell r="BX3307">
            <v>0.97599999999999998</v>
          </cell>
          <cell r="BY3307">
            <v>0.47099999999999997</v>
          </cell>
          <cell r="CR3307">
            <v>96.548000000000002</v>
          </cell>
          <cell r="CT3307">
            <v>60.301611633591584</v>
          </cell>
          <cell r="CU3307">
            <v>1.7918548286862495</v>
          </cell>
          <cell r="CV3307">
            <v>16.944939304801757</v>
          </cell>
          <cell r="CW3307">
            <v>4.5676761817955835</v>
          </cell>
          <cell r="CX3307">
            <v>0.19782905912085183</v>
          </cell>
          <cell r="CY3307">
            <v>3.2729833865020508</v>
          </cell>
          <cell r="CZ3307">
            <v>8.2653188051539139</v>
          </cell>
          <cell r="DA3307">
            <v>3.1590504205162198</v>
          </cell>
          <cell r="DB3307">
            <v>1.0108961345651903</v>
          </cell>
          <cell r="DC3307">
            <v>0.48784024526660308</v>
          </cell>
          <cell r="DD3307">
            <v>0</v>
          </cell>
          <cell r="DE3307">
            <v>0.41743725231175693</v>
          </cell>
          <cell r="DF3307">
            <v>0.35548991266310548</v>
          </cell>
          <cell r="DH3307">
            <v>0.19672131147540983</v>
          </cell>
          <cell r="DJ3307">
            <v>3.0737704918032786E-3</v>
          </cell>
          <cell r="DO3307">
            <v>3.4000000000000002E-2</v>
          </cell>
          <cell r="DP3307">
            <v>0.14099999999999999</v>
          </cell>
          <cell r="DY3307">
            <v>0.625</v>
          </cell>
          <cell r="EA3307">
            <v>1.1329479768786128</v>
          </cell>
        </row>
        <row r="3308">
          <cell r="D3308" t="str">
            <v>f1</v>
          </cell>
          <cell r="E3308" t="str">
            <v>Forsythe et al 1994</v>
          </cell>
          <cell r="F3308" t="str">
            <v>R65b</v>
          </cell>
          <cell r="J3308">
            <v>1100</v>
          </cell>
          <cell r="K3308">
            <v>1373</v>
          </cell>
          <cell r="L3308">
            <v>7.2833211944646763</v>
          </cell>
          <cell r="M3308">
            <v>1E-4</v>
          </cell>
          <cell r="O3308">
            <v>0.39426384799999997</v>
          </cell>
          <cell r="P3308">
            <v>0.56178249700000005</v>
          </cell>
          <cell r="Q3308">
            <v>4.3385235000000001E-2</v>
          </cell>
          <cell r="R3308">
            <v>48.213249560000001</v>
          </cell>
          <cell r="T3308">
            <v>42.34</v>
          </cell>
          <cell r="U3308">
            <v>9.24</v>
          </cell>
          <cell r="V3308">
            <v>11.230228820000001</v>
          </cell>
          <cell r="W3308">
            <v>3.3040242910000002</v>
          </cell>
          <cell r="X3308">
            <v>13.4</v>
          </cell>
          <cell r="Y3308">
            <v>1.19</v>
          </cell>
          <cell r="AB3308">
            <v>9.64</v>
          </cell>
          <cell r="AC3308">
            <v>0.42099999999999999</v>
          </cell>
          <cell r="AD3308">
            <v>22.22</v>
          </cell>
          <cell r="AF3308">
            <v>0.59</v>
          </cell>
          <cell r="AG3308">
            <v>5.0999999999999997E-2</v>
          </cell>
          <cell r="AJ3308">
            <v>100.22625311100002</v>
          </cell>
          <cell r="AK3308">
            <v>1.605736152</v>
          </cell>
          <cell r="AL3308">
            <v>0.41312632799999999</v>
          </cell>
          <cell r="AM3308">
            <v>0.39426384799999997</v>
          </cell>
          <cell r="AN3308">
            <v>1.8862481E-2</v>
          </cell>
          <cell r="AO3308">
            <v>0.32021897300000002</v>
          </cell>
          <cell r="AP3308">
            <v>0.104795346</v>
          </cell>
          <cell r="AQ3308">
            <v>0.42501431899999997</v>
          </cell>
          <cell r="AR3308">
            <v>3.3941085000000003E-2</v>
          </cell>
          <cell r="AS3308">
            <v>0</v>
          </cell>
          <cell r="AT3308">
            <v>0.54485638700000005</v>
          </cell>
          <cell r="AU3308">
            <v>1.3524351E-2</v>
          </cell>
          <cell r="AV3308">
            <v>0.90294559799999996</v>
          </cell>
          <cell r="AW3308">
            <v>4.3385235000000001E-2</v>
          </cell>
          <cell r="AX3308">
            <v>2.4675999999999999E-3</v>
          </cell>
          <cell r="AY3308">
            <v>48.213249560000001</v>
          </cell>
          <cell r="AZ3308">
            <v>29.092889979999999</v>
          </cell>
          <cell r="BA3308">
            <v>5.5956019560000003</v>
          </cell>
          <cell r="BB3308">
            <v>60.482405010000001</v>
          </cell>
          <cell r="BC3308">
            <v>31.54514228</v>
          </cell>
          <cell r="BD3308">
            <v>7.9724527119999999</v>
          </cell>
          <cell r="BE3308">
            <v>0.56178249700000005</v>
          </cell>
          <cell r="BP3308">
            <v>63.92</v>
          </cell>
          <cell r="BQ3308">
            <v>0.64</v>
          </cell>
          <cell r="BR3308">
            <v>15.65</v>
          </cell>
          <cell r="BS3308">
            <v>4.2300000000000004</v>
          </cell>
          <cell r="BT3308">
            <v>0.23599999999999999</v>
          </cell>
          <cell r="BU3308">
            <v>1.58</v>
          </cell>
          <cell r="BV3308">
            <v>4.76</v>
          </cell>
          <cell r="BW3308">
            <v>3.39</v>
          </cell>
          <cell r="BX3308">
            <v>3.1880000000000002</v>
          </cell>
          <cell r="CR3308">
            <v>97.594000000000023</v>
          </cell>
          <cell r="CT3308">
            <v>65.495829661659528</v>
          </cell>
          <cell r="CU3308">
            <v>0.65577801914052092</v>
          </cell>
          <cell r="CV3308">
            <v>16.03582187429555</v>
          </cell>
          <cell r="CW3308">
            <v>4.3342828452568813</v>
          </cell>
          <cell r="CX3308">
            <v>0.24181814455806708</v>
          </cell>
          <cell r="CY3308">
            <v>1.618951984753161</v>
          </cell>
          <cell r="CZ3308">
            <v>4.8773490173576244</v>
          </cell>
          <cell r="DA3308">
            <v>3.4735741951349466</v>
          </cell>
          <cell r="DB3308">
            <v>3.2665942578437202</v>
          </cell>
          <cell r="DC3308">
            <v>0</v>
          </cell>
          <cell r="DD3308">
            <v>0</v>
          </cell>
          <cell r="DE3308">
            <v>0.27194492254733216</v>
          </cell>
          <cell r="DF3308">
            <v>0.20032256285432781</v>
          </cell>
          <cell r="DH3308">
            <v>0.17404129793510323</v>
          </cell>
          <cell r="DJ3308">
            <v>1.5997490589711415E-2</v>
          </cell>
          <cell r="DO3308">
            <v>6.5000000000000002E-2</v>
          </cell>
          <cell r="DP3308">
            <v>0.26100000000000001</v>
          </cell>
          <cell r="DY3308">
            <v>1.056</v>
          </cell>
          <cell r="EA3308">
            <v>1.859375</v>
          </cell>
        </row>
        <row r="3309">
          <cell r="D3309" t="str">
            <v>f</v>
          </cell>
          <cell r="E3309" t="str">
            <v>Falloon &amp; Green 1989 hip mantle</v>
          </cell>
          <cell r="F3309" t="str">
            <v>mant 1.5GPa 1360C</v>
          </cell>
          <cell r="J3309">
            <v>1360</v>
          </cell>
          <cell r="K3309">
            <v>1633</v>
          </cell>
          <cell r="L3309">
            <v>6.1236987140232699</v>
          </cell>
          <cell r="M3309">
            <v>1.5</v>
          </cell>
          <cell r="DM3309">
            <v>8.6E-3</v>
          </cell>
          <cell r="DN3309">
            <v>8.2000000000000007E-3</v>
          </cell>
          <cell r="DR3309">
            <v>4.8000000000000001E-2</v>
          </cell>
          <cell r="DW3309">
            <v>0.19</v>
          </cell>
          <cell r="DX3309">
            <v>0.35</v>
          </cell>
          <cell r="DZ3309">
            <v>0.19</v>
          </cell>
          <cell r="EK3309">
            <v>0.7</v>
          </cell>
        </row>
        <row r="3310">
          <cell r="D3310" t="str">
            <v>f</v>
          </cell>
          <cell r="E3310" t="str">
            <v>Falloon &amp; Green 1989 hip mantle</v>
          </cell>
          <cell r="F3310" t="str">
            <v>mant 1Gpa1325C</v>
          </cell>
          <cell r="J3310">
            <v>1325</v>
          </cell>
          <cell r="K3310">
            <v>1598</v>
          </cell>
          <cell r="L3310">
            <v>6.2578222778473087</v>
          </cell>
          <cell r="M3310">
            <v>1</v>
          </cell>
          <cell r="DM3310">
            <v>1.0800000000000001E-2</v>
          </cell>
          <cell r="DN3310">
            <v>1.0200000000000001E-2</v>
          </cell>
          <cell r="DR3310">
            <v>2.8000000000000001E-2</v>
          </cell>
          <cell r="DW3310">
            <v>8.8999999999999996E-2</v>
          </cell>
          <cell r="DX3310">
            <v>0.22</v>
          </cell>
          <cell r="DZ3310">
            <v>0.2</v>
          </cell>
          <cell r="EK3310">
            <v>0.39</v>
          </cell>
        </row>
        <row r="3311">
          <cell r="D3311" t="str">
            <v>f</v>
          </cell>
          <cell r="E3311" t="str">
            <v>Falloon &amp; Green 1989 hip mantle perscomm</v>
          </cell>
          <cell r="F3311" t="str">
            <v>mant 3Gpa1550C</v>
          </cell>
          <cell r="J3311">
            <v>1550</v>
          </cell>
          <cell r="K3311">
            <v>1823</v>
          </cell>
          <cell r="L3311">
            <v>5.4854635216675813</v>
          </cell>
          <cell r="M3311">
            <v>3</v>
          </cell>
          <cell r="DM3311">
            <v>7.0000000000000001E-3</v>
          </cell>
          <cell r="DN3311">
            <v>6.4999999999999997E-3</v>
          </cell>
          <cell r="DR3311">
            <v>9.4000000000000004E-3</v>
          </cell>
          <cell r="DW3311">
            <v>5.3999999999999999E-2</v>
          </cell>
          <cell r="DX3311">
            <v>8.5999999999999993E-2</v>
          </cell>
          <cell r="DZ3311">
            <v>0.1</v>
          </cell>
          <cell r="EK3311">
            <v>0.26</v>
          </cell>
        </row>
        <row r="3312">
          <cell r="D3312" t="str">
            <v>e</v>
          </cell>
          <cell r="E3312" t="str">
            <v>Elkins et al 2008 EPSL</v>
          </cell>
          <cell r="F3312" t="str">
            <v>PX21g-2</v>
          </cell>
          <cell r="J3312">
            <v>1420</v>
          </cell>
          <cell r="K3312">
            <v>1693</v>
          </cell>
          <cell r="L3312">
            <v>5.9066745422327234</v>
          </cell>
          <cell r="M3312">
            <v>2.5</v>
          </cell>
          <cell r="O3312">
            <v>0.17506932104452289</v>
          </cell>
          <cell r="P3312">
            <v>0.83071899857576081</v>
          </cell>
          <cell r="Q3312">
            <v>0.11036099406933109</v>
          </cell>
          <cell r="R3312">
            <v>30.090990792722241</v>
          </cell>
          <cell r="T3312">
            <v>51.3</v>
          </cell>
          <cell r="U3312">
            <v>9.9</v>
          </cell>
          <cell r="V3312">
            <v>0.6737299982524293</v>
          </cell>
          <cell r="W3312">
            <v>5.750578422411091</v>
          </cell>
          <cell r="X3312">
            <v>6.5</v>
          </cell>
          <cell r="Y3312">
            <v>0.43</v>
          </cell>
          <cell r="Z3312">
            <v>2.0000000000000002E-5</v>
          </cell>
          <cell r="AB3312">
            <v>17.899999999999999</v>
          </cell>
          <cell r="AC3312">
            <v>0.13</v>
          </cell>
          <cell r="AD3312">
            <v>12.9</v>
          </cell>
          <cell r="AF3312">
            <v>1.6</v>
          </cell>
          <cell r="AJ3312">
            <v>100.58432842066352</v>
          </cell>
          <cell r="AK3312">
            <v>1.8249306789554771</v>
          </cell>
          <cell r="AL3312">
            <v>0.41519467229873125</v>
          </cell>
          <cell r="AM3312">
            <v>0.17506932104452289</v>
          </cell>
          <cell r="AN3312">
            <v>0.24012535125420836</v>
          </cell>
          <cell r="AO3312">
            <v>2.2296188730678068E-2</v>
          </cell>
          <cell r="AP3312">
            <v>0.17108658951233824</v>
          </cell>
          <cell r="AQ3312">
            <v>0.19338277824301631</v>
          </cell>
          <cell r="AR3312">
            <v>1.1504106335240415E-2</v>
          </cell>
          <cell r="AS3312">
            <v>5.6245848691005123E-7</v>
          </cell>
          <cell r="AT3312">
            <v>0.9489945506716152</v>
          </cell>
          <cell r="AU3312">
            <v>3.9172688516382077E-3</v>
          </cell>
          <cell r="AV3312">
            <v>0.49171438811646362</v>
          </cell>
          <cell r="AW3312">
            <v>0.11036099406933109</v>
          </cell>
          <cell r="AX3312">
            <v>0</v>
          </cell>
          <cell r="AY3312">
            <v>30.090990792722241</v>
          </cell>
          <cell r="AZ3312">
            <v>58.074742120093426</v>
          </cell>
          <cell r="BA3312">
            <v>10.46982783947877</v>
          </cell>
          <cell r="BB3312">
            <v>32.644359284767781</v>
          </cell>
          <cell r="BC3312">
            <v>54.455522442538125</v>
          </cell>
          <cell r="BD3312">
            <v>12.900118272694087</v>
          </cell>
          <cell r="BE3312">
            <v>0.83071899857576081</v>
          </cell>
          <cell r="BG3312">
            <v>-6.37</v>
          </cell>
          <cell r="BH3312" t="str">
            <v>qfm-1.5</v>
          </cell>
          <cell r="BO3312">
            <v>0</v>
          </cell>
          <cell r="BP3312">
            <v>43.6</v>
          </cell>
          <cell r="BQ3312">
            <v>2.7</v>
          </cell>
          <cell r="BR3312">
            <v>14.6</v>
          </cell>
          <cell r="BS3312">
            <v>13.9</v>
          </cell>
          <cell r="BT3312">
            <v>0.19</v>
          </cell>
          <cell r="BU3312">
            <v>11.8</v>
          </cell>
          <cell r="BV3312">
            <v>9.3000000000000007</v>
          </cell>
          <cell r="BW3312">
            <v>4</v>
          </cell>
          <cell r="BX3312">
            <v>0.11</v>
          </cell>
          <cell r="BY3312">
            <v>0.02</v>
          </cell>
          <cell r="CA3312">
            <v>0.04</v>
          </cell>
          <cell r="CR3312">
            <v>100.26</v>
          </cell>
          <cell r="CT3312">
            <v>43.48693397167365</v>
          </cell>
          <cell r="CU3312">
            <v>2.6929982046678633</v>
          </cell>
          <cell r="CV3312">
            <v>14.562138440055854</v>
          </cell>
          <cell r="CW3312">
            <v>13.863953720327149</v>
          </cell>
          <cell r="CX3312">
            <v>0.18950728106922002</v>
          </cell>
          <cell r="CY3312">
            <v>11.769399561141032</v>
          </cell>
          <cell r="CZ3312">
            <v>9.2758827049670867</v>
          </cell>
          <cell r="DA3312">
            <v>3.9896269698783162</v>
          </cell>
          <cell r="DB3312">
            <v>0.1097147416716537</v>
          </cell>
          <cell r="DC3312">
            <v>1.9948134849391581E-2</v>
          </cell>
          <cell r="DD3312">
            <v>3.9896269698783161E-2</v>
          </cell>
          <cell r="DE3312">
            <v>0.45914396887159531</v>
          </cell>
          <cell r="DF3312">
            <v>1.2755586847071922</v>
          </cell>
          <cell r="DH3312">
            <v>0.4</v>
          </cell>
          <cell r="DK3312">
            <v>1.4999999999999999E-2</v>
          </cell>
          <cell r="DM3312">
            <v>0.02</v>
          </cell>
          <cell r="DN3312">
            <v>2.4E-2</v>
          </cell>
          <cell r="DU3312">
            <v>6.7000000000000004E-2</v>
          </cell>
          <cell r="DW3312">
            <v>0.24</v>
          </cell>
          <cell r="DX3312">
            <v>0.31</v>
          </cell>
          <cell r="EA3312">
            <v>0.15925925925925924</v>
          </cell>
          <cell r="FJ3312">
            <v>2.4E-2</v>
          </cell>
          <cell r="FK3312">
            <v>0.22</v>
          </cell>
        </row>
        <row r="3313">
          <cell r="D3313" t="str">
            <v>e</v>
          </cell>
          <cell r="E3313" t="str">
            <v>Elkins et al 2008 EPSL</v>
          </cell>
          <cell r="F3313" t="str">
            <v>PX21h-2</v>
          </cell>
          <cell r="J3313">
            <v>1420</v>
          </cell>
          <cell r="K3313">
            <v>1693</v>
          </cell>
          <cell r="L3313">
            <v>5.9066745422327234</v>
          </cell>
          <cell r="M3313">
            <v>2.5</v>
          </cell>
          <cell r="O3313">
            <v>0.18286244108620031</v>
          </cell>
          <cell r="P3313">
            <v>0.82334027623303863</v>
          </cell>
          <cell r="Q3313">
            <v>0.11119018231494478</v>
          </cell>
          <cell r="R3313">
            <v>32.137481483244819</v>
          </cell>
          <cell r="T3313">
            <v>50.7</v>
          </cell>
          <cell r="U3313">
            <v>10.199999999999999</v>
          </cell>
          <cell r="V3313">
            <v>0.66595566911000492</v>
          </cell>
          <cell r="W3313">
            <v>5.7592261745161233</v>
          </cell>
          <cell r="X3313">
            <v>6.5</v>
          </cell>
          <cell r="Y3313">
            <v>0.44</v>
          </cell>
          <cell r="Z3313">
            <v>0</v>
          </cell>
          <cell r="AB3313">
            <v>17</v>
          </cell>
          <cell r="AC3313">
            <v>0.12</v>
          </cell>
          <cell r="AD3313">
            <v>13.6</v>
          </cell>
          <cell r="AF3313">
            <v>1.6</v>
          </cell>
          <cell r="AJ3313">
            <v>100.08518184362613</v>
          </cell>
          <cell r="AK3313">
            <v>1.8171375589137997</v>
          </cell>
          <cell r="AL3313">
            <v>0.43099039127488009</v>
          </cell>
          <cell r="AM3313">
            <v>0.18286244108620031</v>
          </cell>
          <cell r="AN3313">
            <v>0.24812795018867978</v>
          </cell>
          <cell r="AO3313">
            <v>2.2204495276705316E-2</v>
          </cell>
          <cell r="AP3313">
            <v>0.17263124855415712</v>
          </cell>
          <cell r="AQ3313">
            <v>0.19483574383086244</v>
          </cell>
          <cell r="AR3313">
            <v>1.1860088967880782E-2</v>
          </cell>
          <cell r="AS3313">
            <v>0</v>
          </cell>
          <cell r="AT3313">
            <v>0.90805143201391525</v>
          </cell>
          <cell r="AU3313">
            <v>3.6431085496078934E-3</v>
          </cell>
          <cell r="AV3313">
            <v>0.52229149413410925</v>
          </cell>
          <cell r="AW3313">
            <v>0.11119018231494478</v>
          </cell>
          <cell r="AX3313">
            <v>0</v>
          </cell>
          <cell r="AY3313">
            <v>32.137481483244819</v>
          </cell>
          <cell r="AZ3313">
            <v>55.873944741454913</v>
          </cell>
          <cell r="BA3313">
            <v>10.622293520281053</v>
          </cell>
          <cell r="BB3313">
            <v>34.744857942160714</v>
          </cell>
          <cell r="BC3313">
            <v>52.212082144740634</v>
          </cell>
          <cell r="BD3313">
            <v>13.04305991309865</v>
          </cell>
          <cell r="BE3313">
            <v>0.82334027623303863</v>
          </cell>
          <cell r="BG3313">
            <v>-6.37</v>
          </cell>
          <cell r="BH3313" t="str">
            <v>qfm-1.5</v>
          </cell>
          <cell r="BO3313">
            <v>0</v>
          </cell>
          <cell r="BP3313">
            <v>43.4</v>
          </cell>
          <cell r="BQ3313">
            <v>2.8</v>
          </cell>
          <cell r="BR3313">
            <v>14.7</v>
          </cell>
          <cell r="BS3313">
            <v>14.3</v>
          </cell>
          <cell r="BT3313">
            <v>0.18</v>
          </cell>
          <cell r="BU3313">
            <v>11.5</v>
          </cell>
          <cell r="BV3313">
            <v>9.51</v>
          </cell>
          <cell r="BW3313">
            <v>4.2</v>
          </cell>
          <cell r="BX3313">
            <v>0.111</v>
          </cell>
          <cell r="BY3313">
            <v>6.0000000000000001E-3</v>
          </cell>
          <cell r="CA3313">
            <v>0.02</v>
          </cell>
          <cell r="CR3313">
            <v>100.727</v>
          </cell>
          <cell r="CT3313">
            <v>43.086759260178503</v>
          </cell>
          <cell r="CU3313">
            <v>2.7797909200115165</v>
          </cell>
          <cell r="CV3313">
            <v>14.593902330060461</v>
          </cell>
          <cell r="CW3313">
            <v>14.196789341487387</v>
          </cell>
          <cell r="CX3313">
            <v>0.17870084485788318</v>
          </cell>
          <cell r="CY3313">
            <v>11.416998421475871</v>
          </cell>
          <cell r="CZ3313">
            <v>9.4413613033248289</v>
          </cell>
          <cell r="DA3313">
            <v>4.1696863800172741</v>
          </cell>
          <cell r="DB3313">
            <v>0.11019885432902797</v>
          </cell>
          <cell r="DC3313">
            <v>5.956694828596106E-3</v>
          </cell>
          <cell r="DD3313">
            <v>1.9855649428653688E-2</v>
          </cell>
          <cell r="DE3313">
            <v>0.44573643410852715</v>
          </cell>
          <cell r="DF3313">
            <v>1.2893977375151657</v>
          </cell>
          <cell r="DH3313">
            <v>0.38095238095238093</v>
          </cell>
          <cell r="DL3313">
            <v>5.0000000000000001E-3</v>
          </cell>
          <cell r="DO3313">
            <v>2.8999999999999998E-3</v>
          </cell>
          <cell r="DP3313">
            <v>8.0000000000000002E-3</v>
          </cell>
          <cell r="DQ3313">
            <v>3.4000000000000002E-2</v>
          </cell>
          <cell r="DT3313">
            <v>0.2</v>
          </cell>
          <cell r="DY3313">
            <v>0.09</v>
          </cell>
          <cell r="DZ3313">
            <v>0.13</v>
          </cell>
          <cell r="EA3313">
            <v>0.15714285714285717</v>
          </cell>
          <cell r="EF3313">
            <v>0.37</v>
          </cell>
          <cell r="EK3313">
            <v>0.38</v>
          </cell>
          <cell r="EM3313">
            <v>2.8</v>
          </cell>
          <cell r="ER3313">
            <v>1.1000000000000001</v>
          </cell>
          <cell r="FO3313">
            <v>0.19</v>
          </cell>
        </row>
        <row r="3314">
          <cell r="D3314" t="str">
            <v>e</v>
          </cell>
          <cell r="E3314" t="str">
            <v>Elkins et al 2008 EPSL</v>
          </cell>
          <cell r="F3314" t="str">
            <v>PX21f-5</v>
          </cell>
          <cell r="J3314">
            <v>1450</v>
          </cell>
          <cell r="K3314">
            <v>1723</v>
          </cell>
          <cell r="L3314">
            <v>5.8038305281485778</v>
          </cell>
          <cell r="M3314">
            <v>2.5</v>
          </cell>
          <cell r="O3314">
            <v>0.21089295585092183</v>
          </cell>
          <cell r="P3314">
            <v>0.82433286134408013</v>
          </cell>
          <cell r="Q3314">
            <v>0.11517043928214259</v>
          </cell>
          <cell r="R3314">
            <v>35.698018804940567</v>
          </cell>
          <cell r="T3314">
            <v>50</v>
          </cell>
          <cell r="U3314">
            <v>11.6</v>
          </cell>
          <cell r="V3314">
            <v>0.63733125654763745</v>
          </cell>
          <cell r="W3314">
            <v>5.2910664554531284</v>
          </cell>
          <cell r="X3314">
            <v>6</v>
          </cell>
          <cell r="Y3314">
            <v>0.48</v>
          </cell>
          <cell r="Z3314">
            <v>0.02</v>
          </cell>
          <cell r="AB3314">
            <v>15.8</v>
          </cell>
          <cell r="AC3314">
            <v>0.11</v>
          </cell>
          <cell r="AD3314">
            <v>14.8</v>
          </cell>
          <cell r="AF3314">
            <v>1.66</v>
          </cell>
          <cell r="AJ3314">
            <v>100.39839771200076</v>
          </cell>
          <cell r="AK3314">
            <v>1.7891070441490782</v>
          </cell>
          <cell r="AL3314">
            <v>0.48934131076392001</v>
          </cell>
          <cell r="AM3314">
            <v>0.21089295585092183</v>
          </cell>
          <cell r="AN3314">
            <v>0.27844835491299819</v>
          </cell>
          <cell r="AO3314">
            <v>2.1215207271481518E-2</v>
          </cell>
          <cell r="AP3314">
            <v>0.15833793224069906</v>
          </cell>
          <cell r="AQ3314">
            <v>0.17955313951218058</v>
          </cell>
          <cell r="AR3314">
            <v>1.2917039373166631E-2</v>
          </cell>
          <cell r="AS3314">
            <v>5.6575420225190415E-4</v>
          </cell>
          <cell r="AT3314">
            <v>0.84256824805064789</v>
          </cell>
          <cell r="AU3314">
            <v>3.3340340149763158E-3</v>
          </cell>
          <cell r="AV3314">
            <v>0.56744299065163628</v>
          </cell>
          <cell r="AW3314">
            <v>0.11517043928214259</v>
          </cell>
          <cell r="AX3314">
            <v>0</v>
          </cell>
          <cell r="AY3314">
            <v>35.698018804940567</v>
          </cell>
          <cell r="AZ3314">
            <v>53.006236148616573</v>
          </cell>
          <cell r="BA3314">
            <v>9.9610896174307708</v>
          </cell>
          <cell r="BB3314">
            <v>38.45668716035469</v>
          </cell>
          <cell r="BC3314">
            <v>49.35574368163558</v>
          </cell>
          <cell r="BD3314">
            <v>12.187569158009726</v>
          </cell>
          <cell r="BE3314">
            <v>0.82433286134408013</v>
          </cell>
          <cell r="BG3314">
            <v>-6.14</v>
          </cell>
          <cell r="BH3314" t="str">
            <v>qfm-1.5</v>
          </cell>
          <cell r="BO3314">
            <v>0</v>
          </cell>
          <cell r="BP3314">
            <v>42.3</v>
          </cell>
          <cell r="BQ3314">
            <v>2.7</v>
          </cell>
          <cell r="BR3314">
            <v>14.71</v>
          </cell>
          <cell r="BS3314">
            <v>13.7</v>
          </cell>
          <cell r="BT3314">
            <v>0.17</v>
          </cell>
          <cell r="BU3314">
            <v>11.3</v>
          </cell>
          <cell r="BV3314">
            <v>9.48</v>
          </cell>
          <cell r="BW3314">
            <v>4.2</v>
          </cell>
          <cell r="BX3314">
            <v>0.1</v>
          </cell>
          <cell r="BY3314">
            <v>0.05</v>
          </cell>
          <cell r="CA3314">
            <v>0.01</v>
          </cell>
          <cell r="CR3314">
            <v>98.72</v>
          </cell>
          <cell r="CT3314">
            <v>42.848460291734199</v>
          </cell>
          <cell r="CU3314">
            <v>2.735008103727715</v>
          </cell>
          <cell r="CV3314">
            <v>14.900729335494328</v>
          </cell>
          <cell r="CW3314">
            <v>13.877633711507293</v>
          </cell>
          <cell r="CX3314">
            <v>0.17220421393841168</v>
          </cell>
          <cell r="CY3314">
            <v>11.446515397082658</v>
          </cell>
          <cell r="CZ3314">
            <v>9.6029173419773102</v>
          </cell>
          <cell r="DA3314">
            <v>4.2544570502431123</v>
          </cell>
          <cell r="DB3314">
            <v>0.1012965964343598</v>
          </cell>
          <cell r="DC3314">
            <v>5.06482982171799E-2</v>
          </cell>
          <cell r="DD3314">
            <v>1.0129659643435981E-2</v>
          </cell>
          <cell r="DE3314">
            <v>0.45200000000000001</v>
          </cell>
          <cell r="DF3314">
            <v>1.2786920367713708</v>
          </cell>
          <cell r="DH3314">
            <v>0.39523809523809522</v>
          </cell>
          <cell r="DM3314">
            <v>8.3000000000000001E-3</v>
          </cell>
          <cell r="DN3314">
            <v>9.4000000000000004E-3</v>
          </cell>
          <cell r="EA3314">
            <v>0.17777777777777776</v>
          </cell>
        </row>
        <row r="3315">
          <cell r="D3315" t="str">
            <v>e</v>
          </cell>
          <cell r="E3315" t="str">
            <v>Elkins et al 2008 EPSL</v>
          </cell>
          <cell r="F3315" t="str">
            <v>PX21f-17</v>
          </cell>
          <cell r="J3315">
            <v>1440</v>
          </cell>
          <cell r="K3315">
            <v>1713</v>
          </cell>
          <cell r="L3315">
            <v>5.8377116170461179</v>
          </cell>
          <cell r="M3315">
            <v>2.5</v>
          </cell>
          <cell r="O3315">
            <v>0.2176930859110473</v>
          </cell>
          <cell r="P3315">
            <v>0.82458532765359926</v>
          </cell>
          <cell r="Q3315">
            <v>0.11727527707568212</v>
          </cell>
          <cell r="R3315">
            <v>37.523593939357589</v>
          </cell>
          <cell r="T3315">
            <v>49.8</v>
          </cell>
          <cell r="U3315">
            <v>11.8</v>
          </cell>
          <cell r="V3315">
            <v>0.77151490391356958</v>
          </cell>
          <cell r="W3315">
            <v>4.9418076708414134</v>
          </cell>
          <cell r="X3315">
            <v>5.8</v>
          </cell>
          <cell r="Y3315">
            <v>0.53</v>
          </cell>
          <cell r="Z3315">
            <v>0.02</v>
          </cell>
          <cell r="AB3315">
            <v>15.3</v>
          </cell>
          <cell r="AC3315">
            <v>0.12</v>
          </cell>
          <cell r="AD3315">
            <v>15.5</v>
          </cell>
          <cell r="AF3315">
            <v>1.69</v>
          </cell>
          <cell r="AJ3315">
            <v>100.47332257475497</v>
          </cell>
          <cell r="AK3315">
            <v>1.7823069140889527</v>
          </cell>
          <cell r="AL3315">
            <v>0.49787775985942639</v>
          </cell>
          <cell r="AM3315">
            <v>0.2176930859110473</v>
          </cell>
          <cell r="AN3315">
            <v>0.28018467394837909</v>
          </cell>
          <cell r="AO3315">
            <v>2.5686989545828709E-2</v>
          </cell>
          <cell r="AP3315">
            <v>0.1479157499611512</v>
          </cell>
          <cell r="AQ3315">
            <v>0.17360273950697991</v>
          </cell>
          <cell r="AR3315">
            <v>1.4265416084319945E-2</v>
          </cell>
          <cell r="AS3315">
            <v>5.6586732388100042E-4</v>
          </cell>
          <cell r="AT3315">
            <v>0.8160678347090542</v>
          </cell>
          <cell r="AU3315">
            <v>3.6378552541467312E-3</v>
          </cell>
          <cell r="AV3315">
            <v>0.59440033609755727</v>
          </cell>
          <cell r="AW3315">
            <v>0.11727527707568212</v>
          </cell>
          <cell r="AX3315">
            <v>0</v>
          </cell>
          <cell r="AY3315">
            <v>37.523593939357589</v>
          </cell>
          <cell r="AZ3315">
            <v>51.517127762134137</v>
          </cell>
          <cell r="BA3315">
            <v>9.3376975107679367</v>
          </cell>
          <cell r="BB3315">
            <v>40.497300891956364</v>
          </cell>
          <cell r="BC3315">
            <v>48.056957357288901</v>
          </cell>
          <cell r="BD3315">
            <v>11.445741750754737</v>
          </cell>
          <cell r="BE3315">
            <v>0.82458532765359926</v>
          </cell>
          <cell r="BG3315">
            <v>-6.33</v>
          </cell>
          <cell r="BH3315" t="str">
            <v>qfm-1.5</v>
          </cell>
          <cell r="BO3315">
            <v>0</v>
          </cell>
          <cell r="BP3315">
            <v>43</v>
          </cell>
          <cell r="BQ3315">
            <v>2.7</v>
          </cell>
          <cell r="BR3315">
            <v>15.1</v>
          </cell>
          <cell r="BS3315">
            <v>13.5</v>
          </cell>
          <cell r="BT3315">
            <v>0.17</v>
          </cell>
          <cell r="BU3315">
            <v>10.9</v>
          </cell>
          <cell r="BV3315">
            <v>9.75</v>
          </cell>
          <cell r="BW3315">
            <v>3.8</v>
          </cell>
          <cell r="BX3315">
            <v>0.11</v>
          </cell>
          <cell r="BY3315">
            <v>0.02</v>
          </cell>
          <cell r="CA3315">
            <v>0.01</v>
          </cell>
          <cell r="CR3315">
            <v>99.06</v>
          </cell>
          <cell r="CT3315">
            <v>43.408035534019788</v>
          </cell>
          <cell r="CU3315">
            <v>2.7256208358570562</v>
          </cell>
          <cell r="CV3315">
            <v>15.243286896830204</v>
          </cell>
          <cell r="CW3315">
            <v>13.628104179285282</v>
          </cell>
          <cell r="CX3315">
            <v>0.17161316373914798</v>
          </cell>
          <cell r="CY3315">
            <v>11.003432263274783</v>
          </cell>
          <cell r="CZ3315">
            <v>9.8425196850393704</v>
          </cell>
          <cell r="DA3315">
            <v>3.8360589541691903</v>
          </cell>
          <cell r="DB3315">
            <v>0.11104381183121341</v>
          </cell>
          <cell r="DC3315">
            <v>2.018978396931153E-2</v>
          </cell>
          <cell r="DD3315">
            <v>1.0094891984655765E-2</v>
          </cell>
          <cell r="DE3315">
            <v>0.44672131147540983</v>
          </cell>
          <cell r="DF3315">
            <v>1.2187317599864484</v>
          </cell>
          <cell r="DH3315">
            <v>0.44473684210526315</v>
          </cell>
          <cell r="DM3315">
            <v>1.4999999999999999E-2</v>
          </cell>
          <cell r="DN3315">
            <v>1.6E-2</v>
          </cell>
          <cell r="EA3315">
            <v>0.1962962962962963</v>
          </cell>
        </row>
        <row r="3316">
          <cell r="D3316" t="str">
            <v>e</v>
          </cell>
          <cell r="E3316" t="str">
            <v>Elkins et al 2008 EPSL</v>
          </cell>
          <cell r="F3316" t="str">
            <v>PX21f-4</v>
          </cell>
          <cell r="J3316">
            <v>1440</v>
          </cell>
          <cell r="K3316">
            <v>1713</v>
          </cell>
          <cell r="L3316">
            <v>5.8377116170461179</v>
          </cell>
          <cell r="M3316">
            <v>2.5</v>
          </cell>
          <cell r="O3316">
            <v>0.23088947526179449</v>
          </cell>
          <cell r="P3316">
            <v>0.80813455498741138</v>
          </cell>
          <cell r="Q3316">
            <v>0.13582272911801815</v>
          </cell>
          <cell r="R3316">
            <v>35.223995106966981</v>
          </cell>
          <cell r="T3316">
            <v>49.5</v>
          </cell>
          <cell r="U3316">
            <v>11.6</v>
          </cell>
          <cell r="V3316">
            <v>2.3503381806927037</v>
          </cell>
          <cell r="W3316">
            <v>3.9856082528446004</v>
          </cell>
          <cell r="X3316">
            <v>6.6</v>
          </cell>
          <cell r="Y3316">
            <v>0.56999999999999995</v>
          </cell>
          <cell r="Z3316">
            <v>2E-3</v>
          </cell>
          <cell r="AB3316">
            <v>15.6</v>
          </cell>
          <cell r="AC3316">
            <v>0.12</v>
          </cell>
          <cell r="AD3316">
            <v>14.6</v>
          </cell>
          <cell r="AF3316">
            <v>1.96</v>
          </cell>
          <cell r="AJ3316">
            <v>100.28794643353729</v>
          </cell>
          <cell r="AK3316">
            <v>1.7691105247382055</v>
          </cell>
          <cell r="AL3316">
            <v>0.48875962949313334</v>
          </cell>
          <cell r="AM3316">
            <v>0.23088947526179449</v>
          </cell>
          <cell r="AN3316">
            <v>0.25787015423133886</v>
          </cell>
          <cell r="AO3316">
            <v>7.8144040448153262E-2</v>
          </cell>
          <cell r="AP3316">
            <v>0.11912963421019751</v>
          </cell>
          <cell r="AQ3316">
            <v>0.19727367465835077</v>
          </cell>
          <cell r="AR3316">
            <v>1.5320750765721215E-2</v>
          </cell>
          <cell r="AS3316">
            <v>5.6508168878108155E-5</v>
          </cell>
          <cell r="AT3316">
            <v>0.83091394216555081</v>
          </cell>
          <cell r="AU3316">
            <v>3.6328045529391041E-3</v>
          </cell>
          <cell r="AV3316">
            <v>0.55910943633920307</v>
          </cell>
          <cell r="AW3316">
            <v>0.13582272911801815</v>
          </cell>
          <cell r="AX3316">
            <v>0</v>
          </cell>
          <cell r="AY3316">
            <v>35.223995106966981</v>
          </cell>
          <cell r="AZ3316">
            <v>52.34772788809363</v>
          </cell>
          <cell r="BA3316">
            <v>7.5051883938674582</v>
          </cell>
          <cell r="BB3316">
            <v>39.580158586387682</v>
          </cell>
          <cell r="BC3316">
            <v>50.84166114512626</v>
          </cell>
          <cell r="BD3316">
            <v>9.5781802684860597</v>
          </cell>
          <cell r="BE3316">
            <v>0.80813455498741138</v>
          </cell>
          <cell r="BG3316">
            <v>-6.33</v>
          </cell>
          <cell r="BH3316" t="str">
            <v>qfm-1.5</v>
          </cell>
          <cell r="BO3316">
            <v>0</v>
          </cell>
          <cell r="BP3316">
            <v>41.9</v>
          </cell>
          <cell r="BQ3316">
            <v>3</v>
          </cell>
          <cell r="BR3316">
            <v>13.8</v>
          </cell>
          <cell r="BS3316">
            <v>15</v>
          </cell>
          <cell r="BT3316">
            <v>0.13</v>
          </cell>
          <cell r="BU3316">
            <v>11.2</v>
          </cell>
          <cell r="BV3316">
            <v>9.4</v>
          </cell>
          <cell r="BW3316">
            <v>4.7</v>
          </cell>
          <cell r="BX3316">
            <v>0.108</v>
          </cell>
          <cell r="BY3316">
            <v>0.03</v>
          </cell>
          <cell r="CA3316">
            <v>4.0000000000000001E-3</v>
          </cell>
          <cell r="CR3316">
            <v>99.27200000000002</v>
          </cell>
          <cell r="CT3316">
            <v>42.207268917721009</v>
          </cell>
          <cell r="CU3316">
            <v>3.022000161173342</v>
          </cell>
          <cell r="CV3316">
            <v>13.901200741397373</v>
          </cell>
          <cell r="CW3316">
            <v>15.11000080586671</v>
          </cell>
          <cell r="CX3316">
            <v>0.13095334031751149</v>
          </cell>
          <cell r="CY3316">
            <v>11.282133935047144</v>
          </cell>
          <cell r="CZ3316">
            <v>9.4689338383431387</v>
          </cell>
          <cell r="DA3316">
            <v>4.7344669191715694</v>
          </cell>
          <cell r="DB3316">
            <v>0.10879200580224031</v>
          </cell>
          <cell r="DC3316">
            <v>3.0220001611733421E-2</v>
          </cell>
          <cell r="DD3316">
            <v>4.0293335482311232E-3</v>
          </cell>
          <cell r="DE3316">
            <v>0.42748091603053434</v>
          </cell>
          <cell r="DF3316">
            <v>1.3898009356980834</v>
          </cell>
          <cell r="DH3316">
            <v>0.41702127659574467</v>
          </cell>
          <cell r="DM3316">
            <v>1.4999999999999999E-2</v>
          </cell>
          <cell r="DN3316">
            <v>1.7000000000000001E-2</v>
          </cell>
          <cell r="EA3316">
            <v>0.19</v>
          </cell>
        </row>
        <row r="3317">
          <cell r="D3317" t="str">
            <v>d3</v>
          </cell>
          <cell r="E3317" t="str">
            <v>Dalou et al 2012   CMP  online</v>
          </cell>
          <cell r="F3317" t="str">
            <v>CC01#8kb4</v>
          </cell>
          <cell r="J3317">
            <v>1265</v>
          </cell>
          <cell r="K3317">
            <v>1538</v>
          </cell>
          <cell r="L3317">
            <v>6.5019505851755524</v>
          </cell>
          <cell r="M3317">
            <v>0.8</v>
          </cell>
          <cell r="O3317">
            <v>8.3732627430993523E-2</v>
          </cell>
          <cell r="P3317">
            <v>0.89584138239929978</v>
          </cell>
          <cell r="Q3317">
            <v>7.7187938086042018E-2</v>
          </cell>
          <cell r="R3317">
            <v>42.935875849628722</v>
          </cell>
          <cell r="T3317">
            <v>52.95</v>
          </cell>
          <cell r="U3317">
            <v>5.29</v>
          </cell>
          <cell r="V3317">
            <v>0</v>
          </cell>
          <cell r="W3317">
            <v>3.4</v>
          </cell>
          <cell r="X3317">
            <v>3.4</v>
          </cell>
          <cell r="Y3317">
            <v>0.57999999999999996</v>
          </cell>
          <cell r="Z3317">
            <v>1.06</v>
          </cell>
          <cell r="AB3317">
            <v>16.41</v>
          </cell>
          <cell r="AC3317">
            <v>0.08</v>
          </cell>
          <cell r="AD3317">
            <v>19.170000000000002</v>
          </cell>
          <cell r="AF3317">
            <v>1.1000000000000001</v>
          </cell>
          <cell r="AG3317">
            <v>0.02</v>
          </cell>
          <cell r="AJ3317">
            <v>100.06</v>
          </cell>
          <cell r="AK3317">
            <v>1.9162673725690065</v>
          </cell>
          <cell r="AL3317">
            <v>0.22570094795508505</v>
          </cell>
          <cell r="AM3317">
            <v>8.3732627430993523E-2</v>
          </cell>
          <cell r="AN3317">
            <v>0.14196832052409153</v>
          </cell>
          <cell r="AO3317">
            <v>0</v>
          </cell>
          <cell r="AP3317">
            <v>0.10290689850526218</v>
          </cell>
          <cell r="AQ3317">
            <v>0.10290689850526218</v>
          </cell>
          <cell r="AR3317">
            <v>1.578605308624674E-2</v>
          </cell>
          <cell r="AS3317">
            <v>3.0326862166198221E-2</v>
          </cell>
          <cell r="AT3317">
            <v>0.88507566957915096</v>
          </cell>
          <cell r="AU3317">
            <v>2.4523990970341421E-3</v>
          </cell>
          <cell r="AV3317">
            <v>0.74337243437028611</v>
          </cell>
          <cell r="AW3317">
            <v>7.7187938086042018E-2</v>
          </cell>
          <cell r="AX3317">
            <v>9.2342458568790893E-4</v>
          </cell>
          <cell r="AY3317">
            <v>42.935875849628722</v>
          </cell>
          <cell r="AZ3317">
            <v>51.120403864273868</v>
          </cell>
          <cell r="BA3317">
            <v>5.9437202860974043</v>
          </cell>
          <cell r="BB3317">
            <v>45.738894426271884</v>
          </cell>
          <cell r="BC3317">
            <v>47.069825720535519</v>
          </cell>
          <cell r="BD3317">
            <v>7.1912798531926061</v>
          </cell>
          <cell r="BE3317">
            <v>0.89584138239929978</v>
          </cell>
          <cell r="BG3317">
            <v>-6.31</v>
          </cell>
          <cell r="BH3317" t="str">
            <v>QFM</v>
          </cell>
          <cell r="BI3317">
            <v>1</v>
          </cell>
          <cell r="BO3317">
            <v>0.2127</v>
          </cell>
          <cell r="BP3317">
            <v>49.28</v>
          </cell>
          <cell r="BQ3317">
            <v>0.59</v>
          </cell>
          <cell r="BR3317">
            <v>16.78</v>
          </cell>
          <cell r="BS3317">
            <v>7.63</v>
          </cell>
          <cell r="BT3317">
            <v>0.11</v>
          </cell>
          <cell r="BU3317">
            <v>9.6</v>
          </cell>
          <cell r="BV3317">
            <v>11.73</v>
          </cell>
          <cell r="BW3317">
            <v>2.11</v>
          </cell>
          <cell r="BX3317">
            <v>0.18</v>
          </cell>
          <cell r="CA3317">
            <v>0.17</v>
          </cell>
          <cell r="CR3317">
            <v>98.18</v>
          </cell>
          <cell r="CT3317">
            <v>50.193522102261149</v>
          </cell>
          <cell r="CU3317">
            <v>0.60093705438989609</v>
          </cell>
          <cell r="CV3317">
            <v>17.091057241800772</v>
          </cell>
          <cell r="CW3317">
            <v>7.7714402118557748</v>
          </cell>
          <cell r="CX3317">
            <v>0.11203911183540435</v>
          </cell>
          <cell r="CY3317">
            <v>9.777958851089835</v>
          </cell>
          <cell r="CZ3317">
            <v>11.947443471175392</v>
          </cell>
          <cell r="DA3317">
            <v>2.1491138724791199</v>
          </cell>
          <cell r="DB3317">
            <v>0.18333672845793439</v>
          </cell>
          <cell r="DC3317">
            <v>0</v>
          </cell>
          <cell r="DD3317">
            <v>0.17315135465471582</v>
          </cell>
          <cell r="DE3317">
            <v>0.55716773070226344</v>
          </cell>
          <cell r="DF3317">
            <v>0.77345870121504734</v>
          </cell>
          <cell r="DH3317">
            <v>0.52132701421800953</v>
          </cell>
          <cell r="DJ3317">
            <v>0.11111111111111112</v>
          </cell>
          <cell r="DM3317">
            <v>8.0000000000000002E-3</v>
          </cell>
          <cell r="DN3317">
            <v>0.01</v>
          </cell>
          <cell r="DQ3317">
            <v>3.1E-2</v>
          </cell>
          <cell r="DT3317">
            <v>4.0000000000000001E-3</v>
          </cell>
          <cell r="DU3317">
            <v>5.7000000000000002E-2</v>
          </cell>
          <cell r="DY3317">
            <v>4.4999999999999998E-2</v>
          </cell>
          <cell r="DZ3317">
            <v>0.17</v>
          </cell>
          <cell r="EA3317">
            <v>0.98305084745762705</v>
          </cell>
          <cell r="EB3317">
            <v>0.22800000000000001</v>
          </cell>
          <cell r="EC3317">
            <v>0.41</v>
          </cell>
          <cell r="EG3317">
            <v>0.53500000000000003</v>
          </cell>
          <cell r="EK3317">
            <v>0.52400000000000002</v>
          </cell>
          <cell r="EM3317">
            <v>5.32</v>
          </cell>
          <cell r="EN3317">
            <v>0.95</v>
          </cell>
          <cell r="ER3317">
            <v>4.8</v>
          </cell>
          <cell r="ES3317">
            <v>1.52</v>
          </cell>
          <cell r="FJ3317" t="str">
            <v>&lt;0.094</v>
          </cell>
          <cell r="FK3317">
            <v>0.17799999999999999</v>
          </cell>
          <cell r="FO3317">
            <v>1.8599999999999998E-2</v>
          </cell>
          <cell r="FP3317">
            <v>0.10526315789473684</v>
          </cell>
          <cell r="FQ3317">
            <v>1.2776412776412777E-2</v>
          </cell>
          <cell r="FS3317">
            <v>0.14950634696755993</v>
          </cell>
        </row>
        <row r="3318">
          <cell r="D3318" t="str">
            <v>d3</v>
          </cell>
          <cell r="E3318" t="str">
            <v>Dalou et al 2012   CMP  online</v>
          </cell>
          <cell r="F3318" t="str">
            <v>CF1#8kb5</v>
          </cell>
          <cell r="J3318">
            <v>1265</v>
          </cell>
          <cell r="K3318">
            <v>1538</v>
          </cell>
          <cell r="L3318">
            <v>6.5019505851755524</v>
          </cell>
          <cell r="M3318">
            <v>0.8</v>
          </cell>
          <cell r="O3318">
            <v>8.3927281747500526E-2</v>
          </cell>
          <cell r="P3318">
            <v>0.88652838233430409</v>
          </cell>
          <cell r="Q3318">
            <v>2.2868976800036009E-2</v>
          </cell>
          <cell r="R3318">
            <v>32.795554521756927</v>
          </cell>
          <cell r="T3318">
            <v>53.61</v>
          </cell>
          <cell r="U3318">
            <v>4.29</v>
          </cell>
          <cell r="V3318">
            <v>0</v>
          </cell>
          <cell r="W3318">
            <v>4.71</v>
          </cell>
          <cell r="X3318">
            <v>4.71</v>
          </cell>
          <cell r="Y3318">
            <v>0.19</v>
          </cell>
          <cell r="Z3318">
            <v>0.86</v>
          </cell>
          <cell r="AB3318">
            <v>20.65</v>
          </cell>
          <cell r="AC3318">
            <v>0.14000000000000001</v>
          </cell>
          <cell r="AD3318">
            <v>15.81</v>
          </cell>
          <cell r="AF3318">
            <v>0.33</v>
          </cell>
          <cell r="AG3318">
            <v>0.01</v>
          </cell>
          <cell r="AJ3318">
            <v>100.6</v>
          </cell>
          <cell r="AK3318">
            <v>1.9160727182524995</v>
          </cell>
          <cell r="AL3318">
            <v>0.18076362527229561</v>
          </cell>
          <cell r="AM3318">
            <v>8.3927281747500526E-2</v>
          </cell>
          <cell r="AN3318">
            <v>9.6836343524795088E-2</v>
          </cell>
          <cell r="AO3318">
            <v>0</v>
          </cell>
          <cell r="AP3318">
            <v>0.14078698832359943</v>
          </cell>
          <cell r="AQ3318">
            <v>0.14078698832359943</v>
          </cell>
          <cell r="AR3318">
            <v>5.1071099253568487E-3</v>
          </cell>
          <cell r="AS3318">
            <v>2.4299430920513954E-2</v>
          </cell>
          <cell r="AT3318">
            <v>1.0999372669556251</v>
          </cell>
          <cell r="AU3318">
            <v>4.2384321535650377E-3</v>
          </cell>
          <cell r="AV3318">
            <v>0.60546946962979142</v>
          </cell>
          <cell r="AW3318">
            <v>2.2868976800036009E-2</v>
          </cell>
          <cell r="AX3318">
            <v>4.5598176671808274E-4</v>
          </cell>
          <cell r="AY3318">
            <v>32.795554521756927</v>
          </cell>
          <cell r="AZ3318">
            <v>59.578648335500773</v>
          </cell>
          <cell r="BA3318">
            <v>7.6257971427423028</v>
          </cell>
          <cell r="BB3318">
            <v>35.28203335331149</v>
          </cell>
          <cell r="BC3318">
            <v>55.40031721967005</v>
          </cell>
          <cell r="BD3318">
            <v>9.3176494270184662</v>
          </cell>
          <cell r="BE3318">
            <v>0.88652838233430409</v>
          </cell>
          <cell r="BG3318">
            <v>-6.31</v>
          </cell>
          <cell r="BH3318" t="str">
            <v>QFM</v>
          </cell>
          <cell r="BI3318">
            <v>1</v>
          </cell>
          <cell r="BO3318">
            <v>0.1807</v>
          </cell>
          <cell r="BP3318">
            <v>49.49</v>
          </cell>
          <cell r="BQ3318">
            <v>0.64</v>
          </cell>
          <cell r="BR3318">
            <v>16.260000000000002</v>
          </cell>
          <cell r="BS3318">
            <v>7.18</v>
          </cell>
          <cell r="BT3318">
            <v>0.2</v>
          </cell>
          <cell r="BU3318">
            <v>10.84</v>
          </cell>
          <cell r="BV3318">
            <v>12.41</v>
          </cell>
          <cell r="BW3318">
            <v>2.1</v>
          </cell>
          <cell r="BX3318">
            <v>0.16</v>
          </cell>
          <cell r="CA3318">
            <v>0.18</v>
          </cell>
          <cell r="CR3318">
            <v>99.46</v>
          </cell>
          <cell r="CT3318">
            <v>49.758696963603462</v>
          </cell>
          <cell r="CU3318">
            <v>0.64347476372411028</v>
          </cell>
          <cell r="CV3318">
            <v>16.348280715865677</v>
          </cell>
          <cell r="CW3318">
            <v>7.218982505529862</v>
          </cell>
          <cell r="CX3318">
            <v>0.20108586366378445</v>
          </cell>
          <cell r="CY3318">
            <v>10.898853810577117</v>
          </cell>
          <cell r="CZ3318">
            <v>12.477377840337825</v>
          </cell>
          <cell r="DA3318">
            <v>2.1114015684697369</v>
          </cell>
          <cell r="DB3318">
            <v>0.16086869093102757</v>
          </cell>
          <cell r="DC3318">
            <v>0</v>
          </cell>
          <cell r="DD3318">
            <v>0.18097727729740601</v>
          </cell>
          <cell r="DE3318">
            <v>0.60155382907880128</v>
          </cell>
          <cell r="DF3318">
            <v>0.85512328046445096</v>
          </cell>
          <cell r="DH3318">
            <v>0.15714285714285714</v>
          </cell>
          <cell r="DM3318">
            <v>4.0000000000000001E-3</v>
          </cell>
          <cell r="DN3318">
            <v>8.0000000000000002E-3</v>
          </cell>
          <cell r="DQ3318">
            <v>5.3999999999999999E-2</v>
          </cell>
          <cell r="DT3318">
            <v>5.0000000000000001E-3</v>
          </cell>
          <cell r="DU3318">
            <v>0.10199999999999999</v>
          </cell>
          <cell r="DY3318">
            <v>6.4000000000000001E-2</v>
          </cell>
          <cell r="DZ3318">
            <v>0.12</v>
          </cell>
          <cell r="EA3318">
            <v>0.296875</v>
          </cell>
          <cell r="EB3318">
            <v>0.14399999999999999</v>
          </cell>
          <cell r="EC3318">
            <v>0.33400000000000002</v>
          </cell>
          <cell r="EG3318">
            <v>0.42899999999999999</v>
          </cell>
          <cell r="EK3318">
            <v>0.41599999999999998</v>
          </cell>
          <cell r="EM3318">
            <v>4.22</v>
          </cell>
          <cell r="EN3318">
            <v>1.52</v>
          </cell>
          <cell r="ER3318">
            <v>6.2</v>
          </cell>
          <cell r="ES3318">
            <v>1.57</v>
          </cell>
          <cell r="FJ3318" t="str">
            <v>&lt;0.060</v>
          </cell>
          <cell r="FK3318">
            <v>0.20699999999999999</v>
          </cell>
          <cell r="FO3318" t="str">
            <v>&lt;0.042</v>
          </cell>
          <cell r="FP3318">
            <v>7.8522708367992008E-2</v>
          </cell>
          <cell r="FQ3318">
            <v>1.9892473118279571E-2</v>
          </cell>
          <cell r="FS3318">
            <v>4.9252905368013279E-2</v>
          </cell>
        </row>
        <row r="3319">
          <cell r="D3319" t="str">
            <v>d3</v>
          </cell>
          <cell r="E3319" t="str">
            <v>Dalou et al 2012   CMP  online</v>
          </cell>
          <cell r="F3319" t="str">
            <v>CC4#7b</v>
          </cell>
          <cell r="J3319">
            <v>1310</v>
          </cell>
          <cell r="K3319">
            <v>1583</v>
          </cell>
          <cell r="L3319">
            <v>6.3171193935565384</v>
          </cell>
          <cell r="M3319">
            <v>1.2</v>
          </cell>
          <cell r="O3319">
            <v>0.12327169149032224</v>
          </cell>
          <cell r="P3319">
            <v>0.8830065531346144</v>
          </cell>
          <cell r="Q3319">
            <v>2.924474937960863E-2</v>
          </cell>
          <cell r="R3319">
            <v>31.57922609890398</v>
          </cell>
          <cell r="T3319">
            <v>52.26</v>
          </cell>
          <cell r="U3319">
            <v>5.96</v>
          </cell>
          <cell r="V3319">
            <v>0</v>
          </cell>
          <cell r="W3319">
            <v>4.8</v>
          </cell>
          <cell r="X3319">
            <v>4.8</v>
          </cell>
          <cell r="Y3319">
            <v>0.2</v>
          </cell>
          <cell r="Z3319">
            <v>1.0900000000000001</v>
          </cell>
          <cell r="AB3319">
            <v>20.329999999999998</v>
          </cell>
          <cell r="AC3319">
            <v>0.13</v>
          </cell>
          <cell r="AD3319">
            <v>14.78</v>
          </cell>
          <cell r="AF3319">
            <v>0.42</v>
          </cell>
          <cell r="AG3319">
            <v>0.01</v>
          </cell>
          <cell r="AJ3319">
            <v>99.98</v>
          </cell>
          <cell r="AK3319">
            <v>1.8767283085096778</v>
          </cell>
          <cell r="AL3319">
            <v>0.25232822327885535</v>
          </cell>
          <cell r="AM3319">
            <v>0.12327169149032224</v>
          </cell>
          <cell r="AN3319">
            <v>0.1290565317885331</v>
          </cell>
          <cell r="AO3319">
            <v>0</v>
          </cell>
          <cell r="AP3319">
            <v>0.14416129285590235</v>
          </cell>
          <cell r="AQ3319">
            <v>0.14416129285590235</v>
          </cell>
          <cell r="AR3319">
            <v>5.4015378033461531E-3</v>
          </cell>
          <cell r="AS3319">
            <v>3.0944963085858427E-2</v>
          </cell>
          <cell r="AT3319">
            <v>1.0880555254226165</v>
          </cell>
          <cell r="AU3319">
            <v>3.9544525770620594E-3</v>
          </cell>
          <cell r="AV3319">
            <v>0.56872279117360425</v>
          </cell>
          <cell r="AW3319">
            <v>2.924474937960863E-2</v>
          </cell>
          <cell r="AX3319">
            <v>4.581559134685325E-4</v>
          </cell>
          <cell r="AY3319">
            <v>31.57922609890398</v>
          </cell>
          <cell r="AZ3319">
            <v>60.415991725209587</v>
          </cell>
          <cell r="BA3319">
            <v>8.0047821758864366</v>
          </cell>
          <cell r="BB3319">
            <v>33.996216364591064</v>
          </cell>
          <cell r="BC3319">
            <v>56.216523968662401</v>
          </cell>
          <cell r="BD3319">
            <v>9.7872596667465253</v>
          </cell>
          <cell r="BE3319">
            <v>0.8830065531346144</v>
          </cell>
          <cell r="BG3319">
            <v>-5.61</v>
          </cell>
          <cell r="BH3319" t="str">
            <v>QFM</v>
          </cell>
          <cell r="BI3319">
            <v>1</v>
          </cell>
          <cell r="BO3319">
            <v>0.17119999999999999</v>
          </cell>
          <cell r="BP3319">
            <v>49.58</v>
          </cell>
          <cell r="BQ3319">
            <v>0.67</v>
          </cell>
          <cell r="BR3319">
            <v>15.85</v>
          </cell>
          <cell r="BS3319">
            <v>8.0299999999999994</v>
          </cell>
          <cell r="BT3319">
            <v>0.13</v>
          </cell>
          <cell r="BU3319">
            <v>10.46</v>
          </cell>
          <cell r="BV3319">
            <v>11.8</v>
          </cell>
          <cell r="BW3319">
            <v>2.11</v>
          </cell>
          <cell r="BX3319">
            <v>0.15</v>
          </cell>
          <cell r="CA3319">
            <v>0.15</v>
          </cell>
          <cell r="CR3319">
            <v>98.93</v>
          </cell>
          <cell r="CT3319">
            <v>50.116243808753659</v>
          </cell>
          <cell r="CU3319">
            <v>0.67724653795613055</v>
          </cell>
          <cell r="CV3319">
            <v>16.021429293439805</v>
          </cell>
          <cell r="CW3319">
            <v>8.1168502981906379</v>
          </cell>
          <cell r="CX3319">
            <v>0.13140604467805519</v>
          </cell>
          <cell r="CY3319">
            <v>10.573132517941978</v>
          </cell>
          <cell r="CZ3319">
            <v>11.927625593854239</v>
          </cell>
          <cell r="DA3319">
            <v>2.1328211866976647</v>
          </cell>
          <cell r="DB3319">
            <v>0.15162235924390982</v>
          </cell>
          <cell r="DC3319">
            <v>0</v>
          </cell>
          <cell r="DD3319">
            <v>0.15162235924390982</v>
          </cell>
          <cell r="DE3319">
            <v>0.56571119524067071</v>
          </cell>
          <cell r="DF3319">
            <v>0.8508567873681474</v>
          </cell>
          <cell r="DH3319">
            <v>0.1990521327014218</v>
          </cell>
          <cell r="DM3319">
            <v>0.03</v>
          </cell>
          <cell r="DN3319">
            <v>0.03</v>
          </cell>
          <cell r="DQ3319">
            <v>5.3999999999999999E-2</v>
          </cell>
          <cell r="DT3319">
            <v>2E-3</v>
          </cell>
          <cell r="DU3319">
            <v>8.3000000000000004E-2</v>
          </cell>
          <cell r="DY3319">
            <v>9.5000000000000001E-2</v>
          </cell>
          <cell r="DZ3319">
            <v>0.15</v>
          </cell>
          <cell r="EA3319">
            <v>0.29850746268656714</v>
          </cell>
          <cell r="EB3319">
            <v>0.27300000000000002</v>
          </cell>
          <cell r="EC3319">
            <v>0.32200000000000001</v>
          </cell>
          <cell r="EG3319">
            <v>0.46700000000000003</v>
          </cell>
          <cell r="EK3319">
            <v>0.46100000000000002</v>
          </cell>
          <cell r="EM3319">
            <v>6.54</v>
          </cell>
          <cell r="EN3319">
            <v>0.84</v>
          </cell>
          <cell r="ER3319">
            <v>3.31</v>
          </cell>
          <cell r="ES3319">
            <v>1.1599999999999999</v>
          </cell>
          <cell r="FJ3319" t="str">
            <v>&lt;0.148</v>
          </cell>
          <cell r="FK3319">
            <v>0.27100000000000002</v>
          </cell>
          <cell r="FO3319" t="str">
            <v>&lt;0.155</v>
          </cell>
          <cell r="FP3319">
            <v>0.15841584158415842</v>
          </cell>
          <cell r="FQ3319">
            <v>9.0428655314151504E-3</v>
          </cell>
          <cell r="FS3319">
            <v>0.32126168224299068</v>
          </cell>
        </row>
        <row r="3320">
          <cell r="D3320" t="str">
            <v>d3</v>
          </cell>
          <cell r="E3320" t="str">
            <v>Dalou et al 2012   CMP  online</v>
          </cell>
          <cell r="F3320" t="str">
            <v>CF5#7c</v>
          </cell>
          <cell r="J3320">
            <v>1310</v>
          </cell>
          <cell r="K3320">
            <v>1583</v>
          </cell>
          <cell r="L3320">
            <v>6.3171193935565384</v>
          </cell>
          <cell r="M3320">
            <v>1.2</v>
          </cell>
          <cell r="O3320">
            <v>0.12707866091748254</v>
          </cell>
          <cell r="P3320">
            <v>0.88180393701461601</v>
          </cell>
          <cell r="Q3320">
            <v>2.7600234570799523E-2</v>
          </cell>
          <cell r="R3320">
            <v>31.165717633671161</v>
          </cell>
          <cell r="T3320">
            <v>52.63</v>
          </cell>
          <cell r="U3320">
            <v>6.1</v>
          </cell>
          <cell r="V3320">
            <v>0</v>
          </cell>
          <cell r="W3320">
            <v>4.93</v>
          </cell>
          <cell r="X3320">
            <v>4.93</v>
          </cell>
          <cell r="Y3320">
            <v>0.14000000000000001</v>
          </cell>
          <cell r="Z3320">
            <v>1.1000000000000001</v>
          </cell>
          <cell r="AB3320">
            <v>20.64</v>
          </cell>
          <cell r="AC3320">
            <v>0.15</v>
          </cell>
          <cell r="AD3320">
            <v>14.74</v>
          </cell>
          <cell r="AF3320">
            <v>0.4</v>
          </cell>
          <cell r="AG3320">
            <v>0.02</v>
          </cell>
          <cell r="AJ3320">
            <v>100.85</v>
          </cell>
          <cell r="AK3320">
            <v>1.8729213390825175</v>
          </cell>
          <cell r="AL3320">
            <v>0.25591961469787389</v>
          </cell>
          <cell r="AM3320">
            <v>0.12707866091748254</v>
          </cell>
          <cell r="AN3320">
            <v>0.12884095378039134</v>
          </cell>
          <cell r="AO3320">
            <v>0</v>
          </cell>
          <cell r="AP3320">
            <v>0.14672648667527435</v>
          </cell>
          <cell r="AQ3320">
            <v>0.14672648667527435</v>
          </cell>
          <cell r="AR3320">
            <v>3.7468786527443902E-3</v>
          </cell>
          <cell r="AS3320">
            <v>3.0946413516050937E-2</v>
          </cell>
          <cell r="AT3320">
            <v>1.0946556961933589</v>
          </cell>
          <cell r="AU3320">
            <v>4.5215615462907803E-3</v>
          </cell>
          <cell r="AV3320">
            <v>0.56205375078740072</v>
          </cell>
          <cell r="AW3320">
            <v>2.7600234570799523E-2</v>
          </cell>
          <cell r="AX3320">
            <v>9.0802427768964754E-4</v>
          </cell>
          <cell r="AY3320">
            <v>31.165717633671161</v>
          </cell>
          <cell r="AZ3320">
            <v>60.698341192204538</v>
          </cell>
          <cell r="BA3320">
            <v>8.1359411741243051</v>
          </cell>
          <cell r="BB3320">
            <v>33.558464972084955</v>
          </cell>
          <cell r="BC3320">
            <v>56.491714530865934</v>
          </cell>
          <cell r="BD3320">
            <v>9.9498204970491173</v>
          </cell>
          <cell r="BE3320">
            <v>0.88180393701461601</v>
          </cell>
          <cell r="BG3320">
            <v>-5.61</v>
          </cell>
          <cell r="BH3320" t="str">
            <v>QFM</v>
          </cell>
          <cell r="BI3320">
            <v>1</v>
          </cell>
          <cell r="BO3320">
            <v>0.22220000000000001</v>
          </cell>
          <cell r="BP3320">
            <v>49.01</v>
          </cell>
          <cell r="BQ3320">
            <v>0.61</v>
          </cell>
          <cell r="BR3320">
            <v>16.04</v>
          </cell>
          <cell r="BS3320">
            <v>7.76</v>
          </cell>
          <cell r="BT3320">
            <v>0.13</v>
          </cell>
          <cell r="BU3320">
            <v>11.24</v>
          </cell>
          <cell r="BV3320">
            <v>11.82</v>
          </cell>
          <cell r="BW3320">
            <v>1.97</v>
          </cell>
          <cell r="BX3320">
            <v>0.13</v>
          </cell>
          <cell r="CA3320">
            <v>0.16</v>
          </cell>
          <cell r="CR3320">
            <v>98.87</v>
          </cell>
          <cell r="CT3320">
            <v>49.570142611510065</v>
          </cell>
          <cell r="CU3320">
            <v>0.61697178112673201</v>
          </cell>
          <cell r="CV3320">
            <v>16.223323556184887</v>
          </cell>
          <cell r="CW3320">
            <v>7.8486901992515419</v>
          </cell>
          <cell r="CX3320">
            <v>0.13148578942045108</v>
          </cell>
          <cell r="CY3320">
            <v>11.368463639122078</v>
          </cell>
          <cell r="CZ3320">
            <v>11.955092545767169</v>
          </cell>
          <cell r="DA3320">
            <v>1.992515424294528</v>
          </cell>
          <cell r="DB3320">
            <v>0.13148578942045108</v>
          </cell>
          <cell r="DC3320">
            <v>0</v>
          </cell>
          <cell r="DD3320">
            <v>0.16182866390209366</v>
          </cell>
          <cell r="DE3320">
            <v>0.59157894736842109</v>
          </cell>
          <cell r="DF3320">
            <v>0.87342465698666905</v>
          </cell>
          <cell r="DH3320">
            <v>0.20304568527918784</v>
          </cell>
          <cell r="DJ3320">
            <v>0.15384615384615385</v>
          </cell>
          <cell r="DM3320">
            <v>8.0000000000000002E-3</v>
          </cell>
          <cell r="DN3320">
            <v>1.2E-2</v>
          </cell>
          <cell r="DQ3320">
            <v>3.3000000000000002E-2</v>
          </cell>
          <cell r="DT3320">
            <v>0.01</v>
          </cell>
          <cell r="DU3320">
            <v>9.8000000000000004E-2</v>
          </cell>
          <cell r="DY3320">
            <v>9.2999999999999999E-2</v>
          </cell>
          <cell r="DZ3320">
            <v>0.13</v>
          </cell>
          <cell r="EA3320">
            <v>0.22950819672131151</v>
          </cell>
          <cell r="EB3320">
            <v>0.249</v>
          </cell>
          <cell r="EC3320">
            <v>0.309</v>
          </cell>
          <cell r="EG3320">
            <v>0.39700000000000002</v>
          </cell>
          <cell r="EK3320">
            <v>0.36899999999999999</v>
          </cell>
          <cell r="EM3320">
            <v>7</v>
          </cell>
          <cell r="EN3320">
            <v>0.88</v>
          </cell>
          <cell r="ER3320">
            <v>3.2</v>
          </cell>
          <cell r="ES3320">
            <v>1.17</v>
          </cell>
          <cell r="FJ3320" t="str">
            <v>&lt;0.273</v>
          </cell>
          <cell r="FK3320">
            <v>0.28899999999999998</v>
          </cell>
          <cell r="FO3320" t="str">
            <v>&lt;0.287</v>
          </cell>
          <cell r="FP3320">
            <v>0.11731634182908546</v>
          </cell>
          <cell r="FQ3320">
            <v>5.0293378038558257E-3</v>
          </cell>
        </row>
        <row r="3321">
          <cell r="D3321" t="str">
            <v>d3</v>
          </cell>
          <cell r="E3321" t="str">
            <v>Dalou et al 2012   CMP  online</v>
          </cell>
          <cell r="F3321" t="str">
            <v>CF01#16kb1</v>
          </cell>
          <cell r="J3321">
            <v>1350</v>
          </cell>
          <cell r="K3321">
            <v>1623</v>
          </cell>
          <cell r="L3321">
            <v>6.1614294516327792</v>
          </cell>
          <cell r="M3321">
            <v>1.6</v>
          </cell>
          <cell r="O3321">
            <v>0.20231386404860663</v>
          </cell>
          <cell r="P3321">
            <v>0.86307881088034455</v>
          </cell>
          <cell r="Q3321">
            <v>4.0755408312959221E-2</v>
          </cell>
          <cell r="R3321">
            <v>31.560429685678223</v>
          </cell>
          <cell r="T3321">
            <v>50.46</v>
          </cell>
          <cell r="U3321">
            <v>9.73</v>
          </cell>
          <cell r="V3321">
            <v>0</v>
          </cell>
          <cell r="W3321">
            <v>5.36</v>
          </cell>
          <cell r="X3321">
            <v>5.36</v>
          </cell>
          <cell r="Y3321">
            <v>0.72</v>
          </cell>
          <cell r="Z3321">
            <v>0.71</v>
          </cell>
          <cell r="AB3321">
            <v>18.96</v>
          </cell>
          <cell r="AC3321">
            <v>0.16</v>
          </cell>
          <cell r="AD3321">
            <v>14.09</v>
          </cell>
          <cell r="AF3321">
            <v>0.59</v>
          </cell>
          <cell r="AG3321">
            <v>0.1</v>
          </cell>
          <cell r="AJ3321">
            <v>100.88</v>
          </cell>
          <cell r="AK3321">
            <v>1.7976861359513934</v>
          </cell>
          <cell r="AL3321">
            <v>0.40866461355905348</v>
          </cell>
          <cell r="AM3321">
            <v>0.20231386404860663</v>
          </cell>
          <cell r="AN3321">
            <v>0.20635074951044685</v>
          </cell>
          <cell r="AO3321">
            <v>0</v>
          </cell>
          <cell r="AP3321">
            <v>0.15970070897194691</v>
          </cell>
          <cell r="AQ3321">
            <v>0.15970070897194691</v>
          </cell>
          <cell r="AR3321">
            <v>1.9290991249642175E-2</v>
          </cell>
          <cell r="AS3321">
            <v>1.9996613066280585E-2</v>
          </cell>
          <cell r="AT3321">
            <v>1.006668864640099</v>
          </cell>
          <cell r="AU3321">
            <v>4.8283375649105969E-3</v>
          </cell>
          <cell r="AV3321">
            <v>0.53786317983054754</v>
          </cell>
          <cell r="AW3321">
            <v>4.0755408312959221E-2</v>
          </cell>
          <cell r="AX3321">
            <v>4.5451468531682295E-3</v>
          </cell>
          <cell r="AY3321">
            <v>31.560429685678223</v>
          </cell>
          <cell r="AZ3321">
            <v>59.068742964046564</v>
          </cell>
          <cell r="BA3321">
            <v>9.3708273502752153</v>
          </cell>
          <cell r="BB3321">
            <v>33.841834380267279</v>
          </cell>
          <cell r="BC3321">
            <v>54.745911985042248</v>
          </cell>
          <cell r="BD3321">
            <v>11.412253634690469</v>
          </cell>
          <cell r="BE3321">
            <v>0.86307881088034455</v>
          </cell>
          <cell r="BG3321">
            <v>-4.99</v>
          </cell>
          <cell r="BH3321" t="str">
            <v>QFM</v>
          </cell>
          <cell r="BI3321">
            <v>1</v>
          </cell>
          <cell r="BO3321">
            <v>0.19819999999999999</v>
          </cell>
          <cell r="BP3321">
            <v>49.1</v>
          </cell>
          <cell r="BQ3321">
            <v>0.67</v>
          </cell>
          <cell r="BR3321">
            <v>17.66</v>
          </cell>
          <cell r="BS3321">
            <v>8.27</v>
          </cell>
          <cell r="BT3321">
            <v>0.1</v>
          </cell>
          <cell r="BU3321">
            <v>10.029999999999999</v>
          </cell>
          <cell r="BV3321">
            <v>10.93</v>
          </cell>
          <cell r="BW3321">
            <v>2.3199999999999998</v>
          </cell>
          <cell r="BX3321">
            <v>0.19</v>
          </cell>
          <cell r="CA3321">
            <v>0.08</v>
          </cell>
          <cell r="CR3321">
            <v>99.35</v>
          </cell>
          <cell r="CT3321">
            <v>49.421238047307504</v>
          </cell>
          <cell r="CU3321">
            <v>0.6743834927025667</v>
          </cell>
          <cell r="CV3321">
            <v>17.775541016607953</v>
          </cell>
          <cell r="CW3321">
            <v>8.324106693507801</v>
          </cell>
          <cell r="CX3321">
            <v>0.10065425264217413</v>
          </cell>
          <cell r="CY3321">
            <v>10.095621540010065</v>
          </cell>
          <cell r="CZ3321">
            <v>11.001509813789633</v>
          </cell>
          <cell r="DA3321">
            <v>2.3351786612984395</v>
          </cell>
          <cell r="DB3321">
            <v>0.19124308002013085</v>
          </cell>
          <cell r="DC3321">
            <v>0</v>
          </cell>
          <cell r="DD3321">
            <v>8.0523402113739304E-2</v>
          </cell>
          <cell r="DE3321">
            <v>0.54808743169398899</v>
          </cell>
          <cell r="DF3321">
            <v>0.7644099579628808</v>
          </cell>
          <cell r="DH3321">
            <v>0.25431034482758619</v>
          </cell>
          <cell r="DJ3321">
            <v>0.52631578947368418</v>
          </cell>
          <cell r="EA3321">
            <v>1.0746268656716418</v>
          </cell>
          <cell r="FP3321">
            <v>0.12612612612612611</v>
          </cell>
          <cell r="FQ3321">
            <v>7.993605115907274E-4</v>
          </cell>
        </row>
        <row r="3322">
          <cell r="D3322" t="str">
            <v>d3</v>
          </cell>
          <cell r="E3322" t="str">
            <v>Dalou et al 2012   CMP  online</v>
          </cell>
          <cell r="F3322" t="str">
            <v>C4p#25kb</v>
          </cell>
          <cell r="J3322">
            <v>1430</v>
          </cell>
          <cell r="K3322">
            <v>1703</v>
          </cell>
          <cell r="L3322">
            <v>5.8719906048150321</v>
          </cell>
          <cell r="M3322">
            <v>2.5</v>
          </cell>
          <cell r="O3322">
            <v>0.11227575321107253</v>
          </cell>
          <cell r="P3322">
            <v>0.85305238671144756</v>
          </cell>
          <cell r="Q3322">
            <v>0.11245284483651777</v>
          </cell>
          <cell r="R3322">
            <v>20.188471639835729</v>
          </cell>
          <cell r="T3322">
            <v>53.38</v>
          </cell>
          <cell r="U3322">
            <v>8.23</v>
          </cell>
          <cell r="V3322">
            <v>0</v>
          </cell>
          <cell r="W3322">
            <v>6.52</v>
          </cell>
          <cell r="X3322">
            <v>6.52</v>
          </cell>
          <cell r="Y3322">
            <v>0.17</v>
          </cell>
          <cell r="Z3322">
            <v>0.13</v>
          </cell>
          <cell r="AB3322">
            <v>21.24</v>
          </cell>
          <cell r="AC3322">
            <v>0.13</v>
          </cell>
          <cell r="AD3322">
            <v>8.76</v>
          </cell>
          <cell r="AF3322">
            <v>1.64</v>
          </cell>
          <cell r="AG3322">
            <v>0.01</v>
          </cell>
          <cell r="AJ3322">
            <v>100.21</v>
          </cell>
          <cell r="AK3322">
            <v>1.8877242467889275</v>
          </cell>
          <cell r="AL3322">
            <v>0.3431210721864576</v>
          </cell>
          <cell r="AM3322">
            <v>0.11227575321107253</v>
          </cell>
          <cell r="AN3322">
            <v>0.23084531897538507</v>
          </cell>
          <cell r="AO3322">
            <v>0</v>
          </cell>
          <cell r="AP3322">
            <v>0.19283373445204241</v>
          </cell>
          <cell r="AQ3322">
            <v>0.19283373445204241</v>
          </cell>
          <cell r="AR3322">
            <v>4.5213104752575535E-3</v>
          </cell>
          <cell r="AS3322">
            <v>3.6344174455760626E-3</v>
          </cell>
          <cell r="AT3322">
            <v>1.1194280310615352</v>
          </cell>
          <cell r="AU3322">
            <v>3.894165069611454E-3</v>
          </cell>
          <cell r="AV3322">
            <v>0.33193900657507847</v>
          </cell>
          <cell r="AW3322">
            <v>0.11245284483651777</v>
          </cell>
          <cell r="AX3322">
            <v>4.5117110899597668E-4</v>
          </cell>
          <cell r="AY3322">
            <v>20.188471639835729</v>
          </cell>
          <cell r="AZ3322">
            <v>68.083414754726505</v>
          </cell>
          <cell r="BA3322">
            <v>11.728113605437761</v>
          </cell>
          <cell r="BB3322">
            <v>21.859483542784517</v>
          </cell>
          <cell r="BC3322">
            <v>63.717798544457274</v>
          </cell>
          <cell r="BD3322">
            <v>14.422717912758214</v>
          </cell>
          <cell r="BE3322">
            <v>0.85305238671144756</v>
          </cell>
          <cell r="BG3322">
            <v>-3.79</v>
          </cell>
          <cell r="BH3322" t="str">
            <v>QFM</v>
          </cell>
          <cell r="BI3322">
            <v>1</v>
          </cell>
          <cell r="BO3322">
            <v>0.79379999999999995</v>
          </cell>
          <cell r="BP3322">
            <v>45.76</v>
          </cell>
          <cell r="BQ3322">
            <v>1.08</v>
          </cell>
          <cell r="BR3322">
            <v>13.88</v>
          </cell>
          <cell r="BS3322">
            <v>9.25</v>
          </cell>
          <cell r="BT3322">
            <v>0.09</v>
          </cell>
          <cell r="BU3322">
            <v>11.24</v>
          </cell>
          <cell r="BV3322">
            <v>8.6999999999999993</v>
          </cell>
          <cell r="BW3322">
            <v>4.32</v>
          </cell>
          <cell r="BX3322">
            <v>0.35</v>
          </cell>
          <cell r="CA3322">
            <v>0.08</v>
          </cell>
          <cell r="CR3322">
            <v>94.75</v>
          </cell>
          <cell r="CT3322">
            <v>48.29551451187335</v>
          </cell>
          <cell r="CU3322">
            <v>1.1398416886543536</v>
          </cell>
          <cell r="CV3322">
            <v>14.649076517150396</v>
          </cell>
          <cell r="CW3322">
            <v>9.7625329815303434</v>
          </cell>
          <cell r="CX3322">
            <v>9.498680738786279E-2</v>
          </cell>
          <cell r="CY3322">
            <v>11.862796833773087</v>
          </cell>
          <cell r="CZ3322">
            <v>9.1820580474934026</v>
          </cell>
          <cell r="DA3322">
            <v>4.5593667546174146</v>
          </cell>
          <cell r="DB3322">
            <v>0.36939313984168864</v>
          </cell>
          <cell r="DC3322">
            <v>0</v>
          </cell>
          <cell r="DD3322">
            <v>8.4432717678100261E-2</v>
          </cell>
          <cell r="DE3322">
            <v>0.54856027330405077</v>
          </cell>
          <cell r="DF3322">
            <v>1.0248798635512919</v>
          </cell>
          <cell r="DH3322">
            <v>0.37962962962962959</v>
          </cell>
          <cell r="DM3322">
            <v>2.2000000000000001E-3</v>
          </cell>
          <cell r="DN3322">
            <v>2.7000000000000001E-3</v>
          </cell>
          <cell r="DQ3322">
            <v>1.0999999999999999E-2</v>
          </cell>
          <cell r="DT3322">
            <v>4.7999999999999996E-3</v>
          </cell>
          <cell r="DU3322">
            <v>3.3000000000000002E-2</v>
          </cell>
          <cell r="DY3322">
            <v>0.05</v>
          </cell>
          <cell r="DZ3322">
            <v>9.4E-2</v>
          </cell>
          <cell r="EA3322">
            <v>0.15740740740740741</v>
          </cell>
          <cell r="EB3322">
            <v>0.11700000000000001</v>
          </cell>
          <cell r="EC3322">
            <v>0.161</v>
          </cell>
          <cell r="EG3322">
            <v>0.224</v>
          </cell>
          <cell r="EK3322">
            <v>0.23400000000000001</v>
          </cell>
          <cell r="EM3322">
            <v>5.6</v>
          </cell>
          <cell r="EN3322">
            <v>1.29</v>
          </cell>
          <cell r="ER3322">
            <v>1.98</v>
          </cell>
          <cell r="ES3322">
            <v>0.77</v>
          </cell>
          <cell r="FK3322">
            <v>0.66100000000000003</v>
          </cell>
          <cell r="FP3322">
            <v>4.9797065251326884E-2</v>
          </cell>
          <cell r="FQ3322">
            <v>2.0955574182732607E-3</v>
          </cell>
          <cell r="FS3322">
            <v>0.49584278155706729</v>
          </cell>
        </row>
        <row r="3323">
          <cell r="D3323" t="str">
            <v>d1</v>
          </cell>
          <cell r="E3323" t="str">
            <v>Dunn 1987</v>
          </cell>
          <cell r="F3323" t="str">
            <v>136a morb</v>
          </cell>
          <cell r="J3323">
            <v>1275</v>
          </cell>
          <cell r="K3323">
            <v>1548</v>
          </cell>
          <cell r="L3323">
            <v>6.4599483204134369</v>
          </cell>
          <cell r="M3323">
            <v>1.5</v>
          </cell>
          <cell r="O3323">
            <v>0.20052609599999999</v>
          </cell>
          <cell r="P3323">
            <v>0.76533009900000004</v>
          </cell>
          <cell r="Q3323">
            <v>6.6086633000000006E-2</v>
          </cell>
          <cell r="R3323">
            <v>37.382788439999999</v>
          </cell>
          <cell r="T3323">
            <v>49.1</v>
          </cell>
          <cell r="U3323">
            <v>8.2899999999999991</v>
          </cell>
          <cell r="V3323">
            <v>2.116058502</v>
          </cell>
          <cell r="W3323">
            <v>6.4576634070000001</v>
          </cell>
          <cell r="X3323">
            <v>8.36</v>
          </cell>
          <cell r="Y3323">
            <v>0.71</v>
          </cell>
          <cell r="AB3323">
            <v>15.3</v>
          </cell>
          <cell r="AC3323">
            <v>0.23</v>
          </cell>
          <cell r="AD3323">
            <v>16.600000000000001</v>
          </cell>
          <cell r="AF3323">
            <v>0.93</v>
          </cell>
          <cell r="AJ3323">
            <v>99.73372191</v>
          </cell>
          <cell r="AK3323">
            <v>1.7994739040000001</v>
          </cell>
          <cell r="AL3323">
            <v>0.35818398299999998</v>
          </cell>
          <cell r="AM3323">
            <v>0.20052609599999999</v>
          </cell>
          <cell r="AN3323">
            <v>0.157657887</v>
          </cell>
          <cell r="AO3323">
            <v>5.8307827E-2</v>
          </cell>
          <cell r="AP3323">
            <v>0.19793149099999999</v>
          </cell>
          <cell r="AQ3323">
            <v>0.25623931799999999</v>
          </cell>
          <cell r="AR3323">
            <v>1.9569415E-2</v>
          </cell>
          <cell r="AS3323">
            <v>0</v>
          </cell>
          <cell r="AT3323">
            <v>0.83567454200000002</v>
          </cell>
          <cell r="AU3323">
            <v>7.1400769999999999E-3</v>
          </cell>
          <cell r="AV3323">
            <v>0.65187803499999997</v>
          </cell>
          <cell r="AW3323">
            <v>6.6086633000000006E-2</v>
          </cell>
          <cell r="AX3323">
            <v>0</v>
          </cell>
          <cell r="AY3323">
            <v>37.382788439999999</v>
          </cell>
          <cell r="AZ3323">
            <v>47.922836689999997</v>
          </cell>
          <cell r="BA3323">
            <v>11.35063718</v>
          </cell>
          <cell r="BB3323">
            <v>40.768295369999997</v>
          </cell>
          <cell r="BC3323">
            <v>45.172731779999999</v>
          </cell>
          <cell r="BD3323">
            <v>14.05897285</v>
          </cell>
          <cell r="BE3323">
            <v>0.76533009900000004</v>
          </cell>
          <cell r="BH3323" t="str">
            <v>graphite-CO-CO2</v>
          </cell>
          <cell r="BP3323">
            <v>48.7</v>
          </cell>
          <cell r="BQ3323">
            <v>1.55</v>
          </cell>
          <cell r="BR3323">
            <v>14.76</v>
          </cell>
          <cell r="BS3323">
            <v>12.62</v>
          </cell>
          <cell r="BT3323">
            <v>0.25</v>
          </cell>
          <cell r="BU3323">
            <v>5.98</v>
          </cell>
          <cell r="BV3323">
            <v>9</v>
          </cell>
          <cell r="BW3323">
            <v>4.88</v>
          </cell>
          <cell r="BX3323">
            <v>0.28999999999999998</v>
          </cell>
          <cell r="BY3323">
            <v>0.35</v>
          </cell>
          <cell r="CR3323">
            <v>98.38</v>
          </cell>
          <cell r="CT3323">
            <v>49.501931286846919</v>
          </cell>
          <cell r="CU3323">
            <v>1.5755234803821914</v>
          </cell>
          <cell r="CV3323">
            <v>15.00304940028461</v>
          </cell>
          <cell r="CW3323">
            <v>12.827810530595649</v>
          </cell>
          <cell r="CX3323">
            <v>0.25411669038422441</v>
          </cell>
          <cell r="CY3323">
            <v>6.0784712339906486</v>
          </cell>
          <cell r="CZ3323">
            <v>9.1482008538320798</v>
          </cell>
          <cell r="DA3323">
            <v>4.9603577963000607</v>
          </cell>
          <cell r="DB3323">
            <v>0.29477536084570033</v>
          </cell>
          <cell r="DC3323">
            <v>0.35576336653791418</v>
          </cell>
          <cell r="DD3323">
            <v>0</v>
          </cell>
          <cell r="DE3323">
            <v>0.32150537634408605</v>
          </cell>
          <cell r="DF3323">
            <v>0.84391951232371731</v>
          </cell>
          <cell r="DH3323">
            <v>0.1905737704918033</v>
          </cell>
          <cell r="DZ3323">
            <v>0.30898876404494385</v>
          </cell>
          <cell r="EA3323">
            <v>0.45806451612903221</v>
          </cell>
        </row>
        <row r="3324">
          <cell r="D3324" t="str">
            <v>d1</v>
          </cell>
          <cell r="E3324" t="str">
            <v>Dunn 1987</v>
          </cell>
          <cell r="F3324" t="str">
            <v>136c</v>
          </cell>
          <cell r="J3324">
            <v>1275</v>
          </cell>
          <cell r="K3324">
            <v>1548</v>
          </cell>
          <cell r="L3324">
            <v>6.4599483204134369</v>
          </cell>
          <cell r="M3324">
            <v>1.5</v>
          </cell>
          <cell r="O3324">
            <v>0.20839271700000001</v>
          </cell>
          <cell r="P3324">
            <v>0.78597141400000003</v>
          </cell>
          <cell r="Q3324">
            <v>6.3991733999999995E-2</v>
          </cell>
          <cell r="R3324">
            <v>38.387615429999997</v>
          </cell>
          <cell r="T3324">
            <v>49.4</v>
          </cell>
          <cell r="U3324">
            <v>8.65</v>
          </cell>
          <cell r="V3324">
            <v>2.268784256</v>
          </cell>
          <cell r="W3324">
            <v>5.5303629540000001</v>
          </cell>
          <cell r="X3324">
            <v>7.57</v>
          </cell>
          <cell r="Y3324">
            <v>0.71</v>
          </cell>
          <cell r="AB3324">
            <v>15.6</v>
          </cell>
          <cell r="AC3324">
            <v>0.2</v>
          </cell>
          <cell r="AD3324">
            <v>17.2</v>
          </cell>
          <cell r="AF3324">
            <v>0.91</v>
          </cell>
          <cell r="AJ3324">
            <v>100.46914719999999</v>
          </cell>
          <cell r="AK3324">
            <v>1.7916072830000001</v>
          </cell>
          <cell r="AL3324">
            <v>0.36984482699999999</v>
          </cell>
          <cell r="AM3324">
            <v>0.20839271700000001</v>
          </cell>
          <cell r="AN3324">
            <v>0.16145211000000001</v>
          </cell>
          <cell r="AO3324">
            <v>6.1864883000000002E-2</v>
          </cell>
          <cell r="AP3324">
            <v>0.16774320500000001</v>
          </cell>
          <cell r="AQ3324">
            <v>0.22960808799999999</v>
          </cell>
          <cell r="AR3324">
            <v>1.9365541E-2</v>
          </cell>
          <cell r="AS3324">
            <v>0</v>
          </cell>
          <cell r="AT3324">
            <v>0.84318359700000001</v>
          </cell>
          <cell r="AU3324">
            <v>6.1440799999999997E-3</v>
          </cell>
          <cell r="AV3324">
            <v>0.66840319400000003</v>
          </cell>
          <cell r="AW3324">
            <v>6.3991733999999995E-2</v>
          </cell>
          <cell r="AX3324">
            <v>0</v>
          </cell>
          <cell r="AY3324">
            <v>38.387615429999997</v>
          </cell>
          <cell r="AZ3324">
            <v>48.425573</v>
          </cell>
          <cell r="BA3324">
            <v>9.6337984369999994</v>
          </cell>
          <cell r="BB3324">
            <v>42.098516349999997</v>
          </cell>
          <cell r="BC3324">
            <v>45.902189460000002</v>
          </cell>
          <cell r="BD3324">
            <v>11.999294190000001</v>
          </cell>
          <cell r="BE3324">
            <v>0.78597141400000003</v>
          </cell>
          <cell r="BH3324" t="str">
            <v>graphite-CO-CO2</v>
          </cell>
          <cell r="BP3324">
            <v>51.4</v>
          </cell>
          <cell r="BQ3324">
            <v>1.51</v>
          </cell>
          <cell r="BR3324">
            <v>15.13</v>
          </cell>
          <cell r="BS3324">
            <v>10.71</v>
          </cell>
          <cell r="BT3324">
            <v>0.21</v>
          </cell>
          <cell r="BU3324">
            <v>5.59</v>
          </cell>
          <cell r="BV3324">
            <v>8.8000000000000007</v>
          </cell>
          <cell r="BW3324">
            <v>4.8899999999999997</v>
          </cell>
          <cell r="BX3324">
            <v>0.32</v>
          </cell>
          <cell r="BY3324">
            <v>0.26</v>
          </cell>
          <cell r="CR3324">
            <v>98.82</v>
          </cell>
          <cell r="CT3324">
            <v>52.013762396276057</v>
          </cell>
          <cell r="CU3324">
            <v>1.5280307630034407</v>
          </cell>
          <cell r="CV3324">
            <v>15.310665857113944</v>
          </cell>
          <cell r="CW3324">
            <v>10.837887067395265</v>
          </cell>
          <cell r="CX3324">
            <v>0.21250758955676988</v>
          </cell>
          <cell r="CY3324">
            <v>5.6567496458206836</v>
          </cell>
          <cell r="CZ3324">
            <v>8.9050799433313106</v>
          </cell>
          <cell r="DA3324">
            <v>4.948391013964784</v>
          </cell>
          <cell r="DB3324">
            <v>0.32382108884841126</v>
          </cell>
          <cell r="DC3324">
            <v>0.26310463468933415</v>
          </cell>
          <cell r="DD3324">
            <v>0</v>
          </cell>
          <cell r="DE3324">
            <v>0.34294478527607358</v>
          </cell>
          <cell r="DF3324">
            <v>0.72858173315552499</v>
          </cell>
          <cell r="DH3324">
            <v>0.18609406952965238</v>
          </cell>
          <cell r="DZ3324">
            <v>0.375</v>
          </cell>
          <cell r="EA3324">
            <v>0.4701986754966887</v>
          </cell>
          <cell r="EK3324">
            <v>0.55681818181818177</v>
          </cell>
        </row>
        <row r="3325">
          <cell r="D3325" t="str">
            <v>d1</v>
          </cell>
          <cell r="E3325" t="str">
            <v>Dunn 1987</v>
          </cell>
          <cell r="F3325" t="str">
            <v>136d</v>
          </cell>
          <cell r="J3325">
            <v>1275</v>
          </cell>
          <cell r="K3325">
            <v>1548</v>
          </cell>
          <cell r="L3325">
            <v>6.4599483204134369</v>
          </cell>
          <cell r="M3325">
            <v>1.5</v>
          </cell>
          <cell r="O3325">
            <v>0.20261995799999999</v>
          </cell>
          <cell r="P3325">
            <v>0.79635420800000001</v>
          </cell>
          <cell r="Q3325">
            <v>7.8694227000000005E-2</v>
          </cell>
          <cell r="R3325">
            <v>38.258883949999998</v>
          </cell>
          <cell r="T3325">
            <v>49.6</v>
          </cell>
          <cell r="U3325">
            <v>8.35</v>
          </cell>
          <cell r="V3325">
            <v>3.0994076759999998</v>
          </cell>
          <cell r="W3325">
            <v>4.4136324990000002</v>
          </cell>
          <cell r="X3325">
            <v>7.2</v>
          </cell>
          <cell r="Y3325">
            <v>0.63</v>
          </cell>
          <cell r="AB3325">
            <v>15.8</v>
          </cell>
          <cell r="AC3325">
            <v>0.2</v>
          </cell>
          <cell r="AD3325">
            <v>17.100000000000001</v>
          </cell>
          <cell r="AF3325">
            <v>1.1200000000000001</v>
          </cell>
          <cell r="AJ3325">
            <v>100.3130402</v>
          </cell>
          <cell r="AK3325">
            <v>1.7973800419999999</v>
          </cell>
          <cell r="AL3325">
            <v>0.35672396299999998</v>
          </cell>
          <cell r="AM3325">
            <v>0.20261995799999999</v>
          </cell>
          <cell r="AN3325">
            <v>0.15410400499999999</v>
          </cell>
          <cell r="AO3325">
            <v>8.4444636000000003E-2</v>
          </cell>
          <cell r="AP3325">
            <v>0.13376110199999999</v>
          </cell>
          <cell r="AQ3325">
            <v>0.21820573800000001</v>
          </cell>
          <cell r="AR3325">
            <v>1.7169363999999999E-2</v>
          </cell>
          <cell r="AS3325">
            <v>0</v>
          </cell>
          <cell r="AT3325">
            <v>0.85329068699999999</v>
          </cell>
          <cell r="AU3325">
            <v>6.1390230000000004E-3</v>
          </cell>
          <cell r="AV3325">
            <v>0.66397013900000001</v>
          </cell>
          <cell r="AW3325">
            <v>7.8694227000000005E-2</v>
          </cell>
          <cell r="AX3325">
            <v>0</v>
          </cell>
          <cell r="AY3325">
            <v>38.258883949999998</v>
          </cell>
          <cell r="AZ3325">
            <v>49.1677976</v>
          </cell>
          <cell r="BA3325">
            <v>7.7075009689999998</v>
          </cell>
          <cell r="BB3325">
            <v>42.742481669999997</v>
          </cell>
          <cell r="BC3325">
            <v>47.477863759999998</v>
          </cell>
          <cell r="BD3325">
            <v>9.7796545750000003</v>
          </cell>
          <cell r="BE3325">
            <v>0.79635420800000001</v>
          </cell>
          <cell r="BH3325" t="str">
            <v>graphite-CO-CO2</v>
          </cell>
          <cell r="BP3325">
            <v>48.4</v>
          </cell>
          <cell r="BQ3325">
            <v>1.59</v>
          </cell>
          <cell r="BR3325">
            <v>14.78</v>
          </cell>
          <cell r="BS3325">
            <v>12.43</v>
          </cell>
          <cell r="BT3325">
            <v>0.23</v>
          </cell>
          <cell r="BU3325">
            <v>6.33</v>
          </cell>
          <cell r="BV3325">
            <v>9.4</v>
          </cell>
          <cell r="BW3325">
            <v>4.96</v>
          </cell>
          <cell r="BX3325">
            <v>0.28999999999999998</v>
          </cell>
          <cell r="BY3325">
            <v>0.3</v>
          </cell>
          <cell r="CR3325">
            <v>98.71</v>
          </cell>
          <cell r="CT3325">
            <v>49.032519501570256</v>
          </cell>
          <cell r="CU3325">
            <v>1.6107790497416676</v>
          </cell>
          <cell r="CV3325">
            <v>14.973153682504305</v>
          </cell>
          <cell r="CW3325">
            <v>12.592442508357816</v>
          </cell>
          <cell r="CX3325">
            <v>0.23300577449093304</v>
          </cell>
          <cell r="CY3325">
            <v>6.4127241414243743</v>
          </cell>
          <cell r="CZ3325">
            <v>9.5228446965859597</v>
          </cell>
          <cell r="DA3325">
            <v>5.0248201803262083</v>
          </cell>
          <cell r="DB3325">
            <v>0.29378988957552421</v>
          </cell>
          <cell r="DC3325">
            <v>0.30392057542295614</v>
          </cell>
          <cell r="DD3325">
            <v>0</v>
          </cell>
          <cell r="DE3325">
            <v>0.33742004264392322</v>
          </cell>
          <cell r="DF3325">
            <v>0.87459943947014351</v>
          </cell>
          <cell r="DH3325">
            <v>0.22580645161290325</v>
          </cell>
          <cell r="EA3325">
            <v>0.39622641509433959</v>
          </cell>
          <cell r="EK3325">
            <v>0.55000000000000004</v>
          </cell>
        </row>
        <row r="3326">
          <cell r="D3326" t="str">
            <v>d1</v>
          </cell>
          <cell r="E3326" t="str">
            <v>Dunn 1987</v>
          </cell>
          <cell r="F3326" t="str">
            <v>136b</v>
          </cell>
          <cell r="J3326">
            <v>1275</v>
          </cell>
          <cell r="K3326">
            <v>1548</v>
          </cell>
          <cell r="L3326">
            <v>6.4599483204134369</v>
          </cell>
          <cell r="M3326">
            <v>1.5</v>
          </cell>
          <cell r="O3326">
            <v>0.19476753599999999</v>
          </cell>
          <cell r="P3326">
            <v>0.78536294500000003</v>
          </cell>
          <cell r="Q3326">
            <v>7.0286255000000006E-2</v>
          </cell>
          <cell r="R3326">
            <v>39.356679139999997</v>
          </cell>
          <cell r="T3326">
            <v>49.8</v>
          </cell>
          <cell r="U3326">
            <v>8.1300000000000008</v>
          </cell>
          <cell r="V3326">
            <v>2.488759688</v>
          </cell>
          <cell r="W3326">
            <v>5.2626050409999996</v>
          </cell>
          <cell r="X3326">
            <v>7.5</v>
          </cell>
          <cell r="Y3326">
            <v>0.63</v>
          </cell>
          <cell r="AB3326">
            <v>15.4</v>
          </cell>
          <cell r="AC3326">
            <v>0.21</v>
          </cell>
          <cell r="AD3326">
            <v>17.7</v>
          </cell>
          <cell r="AF3326">
            <v>1</v>
          </cell>
          <cell r="AJ3326">
            <v>100.6213647</v>
          </cell>
          <cell r="AK3326">
            <v>1.8052324639999999</v>
          </cell>
          <cell r="AL3326">
            <v>0.34744167300000001</v>
          </cell>
          <cell r="AM3326">
            <v>0.19476753599999999</v>
          </cell>
          <cell r="AN3326">
            <v>0.15267413699999999</v>
          </cell>
          <cell r="AO3326">
            <v>6.7830009999999996E-2</v>
          </cell>
          <cell r="AP3326">
            <v>0.159543825</v>
          </cell>
          <cell r="AQ3326">
            <v>0.227373835</v>
          </cell>
          <cell r="AR3326">
            <v>1.7175118999999999E-2</v>
          </cell>
          <cell r="AS3326">
            <v>0</v>
          </cell>
          <cell r="AT3326">
            <v>0.83196717799999997</v>
          </cell>
          <cell r="AU3326">
            <v>6.4481349999999998E-3</v>
          </cell>
          <cell r="AV3326">
            <v>0.68749771299999995</v>
          </cell>
          <cell r="AW3326">
            <v>7.0286255000000006E-2</v>
          </cell>
          <cell r="AX3326">
            <v>0</v>
          </cell>
          <cell r="AY3326">
            <v>39.356679139999997</v>
          </cell>
          <cell r="AZ3326">
            <v>47.627017080000002</v>
          </cell>
          <cell r="BA3326">
            <v>9.1332887819999993</v>
          </cell>
          <cell r="BB3326">
            <v>43.298778859999999</v>
          </cell>
          <cell r="BC3326">
            <v>45.289086619999999</v>
          </cell>
          <cell r="BD3326">
            <v>11.41213452</v>
          </cell>
          <cell r="BE3326">
            <v>0.78536294500000003</v>
          </cell>
          <cell r="BH3326" t="str">
            <v>graphite-CO-CO2</v>
          </cell>
          <cell r="BP3326">
            <v>48.1</v>
          </cell>
          <cell r="BQ3326">
            <v>1.6</v>
          </cell>
          <cell r="BR3326">
            <v>14.65</v>
          </cell>
          <cell r="BS3326">
            <v>12.78</v>
          </cell>
          <cell r="BT3326">
            <v>0.24</v>
          </cell>
          <cell r="BU3326">
            <v>6.95</v>
          </cell>
          <cell r="BV3326">
            <v>9.5</v>
          </cell>
          <cell r="BW3326">
            <v>4.29</v>
          </cell>
          <cell r="BX3326">
            <v>0.27</v>
          </cell>
          <cell r="BY3326">
            <v>0.3</v>
          </cell>
          <cell r="CR3326">
            <v>98.68</v>
          </cell>
          <cell r="CT3326">
            <v>48.743413052290229</v>
          </cell>
          <cell r="CU3326">
            <v>1.6214025131738954</v>
          </cell>
          <cell r="CV3326">
            <v>14.84596676124848</v>
          </cell>
          <cell r="CW3326">
            <v>12.95095257397649</v>
          </cell>
          <cell r="CX3326">
            <v>0.2432103769760843</v>
          </cell>
          <cell r="CY3326">
            <v>7.0429671665991078</v>
          </cell>
          <cell r="CZ3326">
            <v>9.6270774219700037</v>
          </cell>
          <cell r="DA3326">
            <v>4.3473854884475074</v>
          </cell>
          <cell r="DB3326">
            <v>0.27361167409809484</v>
          </cell>
          <cell r="DC3326">
            <v>0.3040129712201054</v>
          </cell>
          <cell r="DD3326">
            <v>0</v>
          </cell>
          <cell r="DE3326">
            <v>0.35225544855549923</v>
          </cell>
          <cell r="DF3326">
            <v>0.90385383642029071</v>
          </cell>
          <cell r="DH3326">
            <v>0.23310023310023309</v>
          </cell>
          <cell r="DZ3326">
            <v>0.30973451327433627</v>
          </cell>
          <cell r="EA3326">
            <v>0.39374999999999999</v>
          </cell>
          <cell r="EK3326">
            <v>0.6</v>
          </cell>
        </row>
        <row r="3327">
          <cell r="D3327" t="str">
            <v>d1</v>
          </cell>
          <cell r="E3327" t="str">
            <v>Dunn 1987</v>
          </cell>
          <cell r="F3327" t="str">
            <v>118d</v>
          </cell>
          <cell r="J3327">
            <v>1265</v>
          </cell>
          <cell r="K3327">
            <v>1538</v>
          </cell>
          <cell r="L3327">
            <v>6.5019505851755524</v>
          </cell>
          <cell r="M3327">
            <v>1.5</v>
          </cell>
          <cell r="O3327">
            <v>0.19984149000000001</v>
          </cell>
          <cell r="P3327">
            <v>0.74555513100000004</v>
          </cell>
          <cell r="Q3327">
            <v>7.9780968999999993E-2</v>
          </cell>
          <cell r="R3327">
            <v>38.544594570000001</v>
          </cell>
          <cell r="T3327">
            <v>49</v>
          </cell>
          <cell r="U3327">
            <v>7.74</v>
          </cell>
          <cell r="V3327">
            <v>3.7761684720000002</v>
          </cell>
          <cell r="W3327">
            <v>5.5452245439999999</v>
          </cell>
          <cell r="X3327">
            <v>8.94</v>
          </cell>
          <cell r="Y3327">
            <v>0.56999999999999995</v>
          </cell>
          <cell r="AB3327">
            <v>14.7</v>
          </cell>
          <cell r="AC3327">
            <v>0.13</v>
          </cell>
          <cell r="AD3327">
            <v>17.2</v>
          </cell>
          <cell r="AF3327">
            <v>1.1200000000000001</v>
          </cell>
          <cell r="AJ3327">
            <v>99.781393019999996</v>
          </cell>
          <cell r="AK3327">
            <v>1.8001585099999999</v>
          </cell>
          <cell r="AL3327">
            <v>0.33523024800000001</v>
          </cell>
          <cell r="AM3327">
            <v>0.19984149000000001</v>
          </cell>
          <cell r="AN3327">
            <v>0.135388758</v>
          </cell>
          <cell r="AO3327">
            <v>0.104304045</v>
          </cell>
          <cell r="AP3327">
            <v>0.170376321</v>
          </cell>
          <cell r="AQ3327">
            <v>0.27468036600000001</v>
          </cell>
          <cell r="AR3327">
            <v>1.5748709E-2</v>
          </cell>
          <cell r="AS3327">
            <v>0</v>
          </cell>
          <cell r="AT3327">
            <v>0.804847655</v>
          </cell>
          <cell r="AU3327">
            <v>4.0454710000000001E-3</v>
          </cell>
          <cell r="AV3327">
            <v>0.67707583500000001</v>
          </cell>
          <cell r="AW3327">
            <v>7.9780968999999993E-2</v>
          </cell>
          <cell r="AX3327">
            <v>0</v>
          </cell>
          <cell r="AY3327">
            <v>38.544594570000001</v>
          </cell>
          <cell r="AZ3327">
            <v>45.81839282</v>
          </cell>
          <cell r="BA3327">
            <v>9.6991886019999995</v>
          </cell>
          <cell r="BB3327">
            <v>43.229378680000003</v>
          </cell>
          <cell r="BC3327">
            <v>44.415887120000001</v>
          </cell>
          <cell r="BD3327">
            <v>12.354734199999999</v>
          </cell>
          <cell r="BE3327">
            <v>0.74555513100000004</v>
          </cell>
          <cell r="BH3327" t="str">
            <v>graphite-CO-CO2</v>
          </cell>
          <cell r="BP3327">
            <v>51.2</v>
          </cell>
          <cell r="BQ3327">
            <v>1.54</v>
          </cell>
          <cell r="BR3327">
            <v>15.53</v>
          </cell>
          <cell r="BS3327">
            <v>11.41</v>
          </cell>
          <cell r="BT3327">
            <v>0.16</v>
          </cell>
          <cell r="BU3327">
            <v>5.4</v>
          </cell>
          <cell r="BV3327">
            <v>9.3000000000000007</v>
          </cell>
          <cell r="BW3327">
            <v>3.26</v>
          </cell>
          <cell r="BX3327">
            <v>0.28999999999999998</v>
          </cell>
          <cell r="BY3327">
            <v>0.14000000000000001</v>
          </cell>
          <cell r="CR3327">
            <v>98.23</v>
          </cell>
          <cell r="CT3327">
            <v>52.122569479792325</v>
          </cell>
          <cell r="CU3327">
            <v>1.5677491601343785</v>
          </cell>
          <cell r="CV3327">
            <v>15.80983406291357</v>
          </cell>
          <cell r="CW3327">
            <v>11.615596050086531</v>
          </cell>
          <cell r="CX3327">
            <v>0.162883029624351</v>
          </cell>
          <cell r="CY3327">
            <v>5.4973022498218462</v>
          </cell>
          <cell r="CZ3327">
            <v>9.467576096915403</v>
          </cell>
          <cell r="DA3327">
            <v>3.3187417285961516</v>
          </cell>
          <cell r="DB3327">
            <v>0.29522549119413616</v>
          </cell>
          <cell r="DC3327">
            <v>0.14252265092130714</v>
          </cell>
          <cell r="DD3327">
            <v>0</v>
          </cell>
          <cell r="DE3327">
            <v>0.32123735871505055</v>
          </cell>
          <cell r="DF3327">
            <v>0.69678109848510839</v>
          </cell>
          <cell r="DH3327">
            <v>0.34355828220858903</v>
          </cell>
          <cell r="EA3327">
            <v>0.37012987012987009</v>
          </cell>
          <cell r="EK3327">
            <v>0.51351351351351349</v>
          </cell>
        </row>
        <row r="3328">
          <cell r="D3328" t="str">
            <v>d1</v>
          </cell>
          <cell r="E3328" t="str">
            <v>Dunn 1987</v>
          </cell>
          <cell r="F3328" t="str">
            <v>116a morb</v>
          </cell>
          <cell r="J3328">
            <v>1250</v>
          </cell>
          <cell r="K3328">
            <v>1523</v>
          </cell>
          <cell r="L3328">
            <v>6.5659881812212735</v>
          </cell>
          <cell r="M3328">
            <v>1</v>
          </cell>
          <cell r="O3328">
            <v>0.18249605999999999</v>
          </cell>
          <cell r="P3328">
            <v>0.80107836200000004</v>
          </cell>
          <cell r="Q3328">
            <v>4.3079561000000002E-2</v>
          </cell>
          <cell r="R3328">
            <v>40.360657529999997</v>
          </cell>
          <cell r="T3328">
            <v>49.9</v>
          </cell>
          <cell r="U3328">
            <v>6.82</v>
          </cell>
          <cell r="V3328">
            <v>2.5191005639999999</v>
          </cell>
          <cell r="W3328">
            <v>4.8153285930000003</v>
          </cell>
          <cell r="X3328">
            <v>7.08</v>
          </cell>
          <cell r="Y3328">
            <v>0.62</v>
          </cell>
          <cell r="AB3328">
            <v>16</v>
          </cell>
          <cell r="AC3328">
            <v>0.18</v>
          </cell>
          <cell r="AD3328">
            <v>18.8</v>
          </cell>
          <cell r="AF3328">
            <v>0.61</v>
          </cell>
          <cell r="AJ3328">
            <v>100.2644292</v>
          </cell>
          <cell r="AK3328">
            <v>1.8175039399999999</v>
          </cell>
          <cell r="AL3328">
            <v>0.29285103299999998</v>
          </cell>
          <cell r="AM3328">
            <v>0.18249605999999999</v>
          </cell>
          <cell r="AN3328">
            <v>0.110354973</v>
          </cell>
          <cell r="AO3328">
            <v>6.8985122999999995E-2</v>
          </cell>
          <cell r="AP3328">
            <v>0.14668178100000001</v>
          </cell>
          <cell r="AQ3328">
            <v>0.21566690399999999</v>
          </cell>
          <cell r="AR3328">
            <v>1.6983293999999999E-2</v>
          </cell>
          <cell r="AS3328">
            <v>0</v>
          </cell>
          <cell r="AT3328">
            <v>0.86851330999999998</v>
          </cell>
          <cell r="AU3328">
            <v>5.5533919999999999E-3</v>
          </cell>
          <cell r="AV3328">
            <v>0.73371409700000001</v>
          </cell>
          <cell r="AW3328">
            <v>4.3079561000000002E-2</v>
          </cell>
          <cell r="AX3328">
            <v>0</v>
          </cell>
          <cell r="AY3328">
            <v>40.360657529999997</v>
          </cell>
          <cell r="AZ3328">
            <v>47.775786770000003</v>
          </cell>
          <cell r="BA3328">
            <v>8.0687738689999993</v>
          </cell>
          <cell r="BB3328">
            <v>44.44070035</v>
          </cell>
          <cell r="BC3328">
            <v>45.468799429999997</v>
          </cell>
          <cell r="BD3328">
            <v>10.090500219999999</v>
          </cell>
          <cell r="BE3328">
            <v>0.80107836200000004</v>
          </cell>
          <cell r="BH3328" t="str">
            <v>graphite-CO-CO2</v>
          </cell>
          <cell r="BP3328">
            <v>49.5</v>
          </cell>
          <cell r="BQ3328">
            <v>1.38</v>
          </cell>
          <cell r="BR3328">
            <v>14.7</v>
          </cell>
          <cell r="BS3328">
            <v>12.02</v>
          </cell>
          <cell r="BT3328">
            <v>0.2</v>
          </cell>
          <cell r="BU3328">
            <v>6.19</v>
          </cell>
          <cell r="BV3328">
            <v>10.4</v>
          </cell>
          <cell r="BW3328">
            <v>3.97</v>
          </cell>
          <cell r="BX3328">
            <v>0.21</v>
          </cell>
          <cell r="BY3328">
            <v>0.12</v>
          </cell>
          <cell r="CR3328">
            <v>98.69</v>
          </cell>
          <cell r="CT3328">
            <v>50.157057452629445</v>
          </cell>
          <cell r="CU3328">
            <v>1.3983179653460331</v>
          </cell>
          <cell r="CV3328">
            <v>14.895126152599047</v>
          </cell>
          <cell r="CW3328">
            <v>12.179552132941534</v>
          </cell>
          <cell r="CX3328">
            <v>0.20265477758638159</v>
          </cell>
          <cell r="CY3328">
            <v>6.2721653662985108</v>
          </cell>
          <cell r="CZ3328">
            <v>10.538048434491843</v>
          </cell>
          <cell r="DA3328">
            <v>4.0226973350896751</v>
          </cell>
          <cell r="DB3328">
            <v>0.21278751646570068</v>
          </cell>
          <cell r="DC3328">
            <v>0.12159286655182897</v>
          </cell>
          <cell r="DD3328">
            <v>0</v>
          </cell>
          <cell r="DE3328">
            <v>0.33992311916529383</v>
          </cell>
          <cell r="DF3328">
            <v>0.83771686307888005</v>
          </cell>
          <cell r="DH3328">
            <v>0.15365239294710326</v>
          </cell>
          <cell r="DZ3328">
            <v>0.37820512820512819</v>
          </cell>
          <cell r="EA3328">
            <v>0.44927536231884063</v>
          </cell>
        </row>
        <row r="3329">
          <cell r="D3329" t="str">
            <v>d1</v>
          </cell>
          <cell r="E3329" t="str">
            <v>Dunn 1987</v>
          </cell>
          <cell r="F3329" t="str">
            <v>116b</v>
          </cell>
          <cell r="J3329">
            <v>1250</v>
          </cell>
          <cell r="K3329">
            <v>1523</v>
          </cell>
          <cell r="L3329">
            <v>6.5659881812212735</v>
          </cell>
          <cell r="M3329">
            <v>1</v>
          </cell>
          <cell r="O3329">
            <v>0.16223789299999999</v>
          </cell>
          <cell r="P3329">
            <v>0.79713542999999998</v>
          </cell>
          <cell r="Q3329">
            <v>4.5248621000000003E-2</v>
          </cell>
          <cell r="R3329">
            <v>41.080593499999999</v>
          </cell>
          <cell r="T3329">
            <v>50.4</v>
          </cell>
          <cell r="U3329">
            <v>6.4</v>
          </cell>
          <cell r="V3329">
            <v>2.0549340589999998</v>
          </cell>
          <cell r="W3329">
            <v>5.2726142810000001</v>
          </cell>
          <cell r="X3329">
            <v>7.12</v>
          </cell>
          <cell r="Y3329">
            <v>0.52</v>
          </cell>
          <cell r="AB3329">
            <v>15.7</v>
          </cell>
          <cell r="AC3329">
            <v>0.15</v>
          </cell>
          <cell r="AD3329">
            <v>19.100000000000001</v>
          </cell>
          <cell r="AF3329">
            <v>0.64</v>
          </cell>
          <cell r="AJ3329">
            <v>100.2375483</v>
          </cell>
          <cell r="AK3329">
            <v>1.8377621070000001</v>
          </cell>
          <cell r="AL3329">
            <v>0.27512262100000001</v>
          </cell>
          <cell r="AM3329">
            <v>0.16223789299999999</v>
          </cell>
          <cell r="AN3329">
            <v>0.112884729</v>
          </cell>
          <cell r="AO3329">
            <v>5.6336747E-2</v>
          </cell>
          <cell r="AP3329">
            <v>0.16079042700000001</v>
          </cell>
          <cell r="AQ3329">
            <v>0.21712717500000001</v>
          </cell>
          <cell r="AR3329">
            <v>1.4259934E-2</v>
          </cell>
          <cell r="AS3329">
            <v>0</v>
          </cell>
          <cell r="AT3329">
            <v>0.85317886600000004</v>
          </cell>
          <cell r="AU3329">
            <v>4.6329869999999999E-3</v>
          </cell>
          <cell r="AV3329">
            <v>0.74625339899999998</v>
          </cell>
          <cell r="AW3329">
            <v>4.5248621000000003E-2</v>
          </cell>
          <cell r="AX3329">
            <v>0</v>
          </cell>
          <cell r="AY3329">
            <v>41.080593499999999</v>
          </cell>
          <cell r="AZ3329">
            <v>46.966746440000001</v>
          </cell>
          <cell r="BA3329">
            <v>8.8513716490000007</v>
          </cell>
          <cell r="BB3329">
            <v>44.784925880000003</v>
          </cell>
          <cell r="BC3329">
            <v>44.255637810000003</v>
          </cell>
          <cell r="BD3329">
            <v>10.959436309999999</v>
          </cell>
          <cell r="BE3329">
            <v>0.79713542999999998</v>
          </cell>
          <cell r="BH3329" t="str">
            <v>graphite-CO-CO2</v>
          </cell>
          <cell r="BP3329">
            <v>49.3</v>
          </cell>
          <cell r="BQ3329">
            <v>1.39</v>
          </cell>
          <cell r="BR3329">
            <v>14.8</v>
          </cell>
          <cell r="BS3329">
            <v>12.26</v>
          </cell>
          <cell r="BT3329">
            <v>0.19</v>
          </cell>
          <cell r="BU3329">
            <v>6.48</v>
          </cell>
          <cell r="BV3329">
            <v>10.7</v>
          </cell>
          <cell r="BW3329">
            <v>3.79</v>
          </cell>
          <cell r="BX3329">
            <v>0.22</v>
          </cell>
          <cell r="BY3329">
            <v>0.1</v>
          </cell>
          <cell r="CR3329">
            <v>99.23</v>
          </cell>
          <cell r="CT3329">
            <v>49.682555678726196</v>
          </cell>
          <cell r="CU3329">
            <v>1.4007860526050591</v>
          </cell>
          <cell r="CV3329">
            <v>14.914844301118613</v>
          </cell>
          <cell r="CW3329">
            <v>12.355134535926636</v>
          </cell>
          <cell r="CX3329">
            <v>0.19147435251436057</v>
          </cell>
          <cell r="CY3329">
            <v>6.5302831804897714</v>
          </cell>
          <cell r="CZ3329">
            <v>10.783029325808727</v>
          </cell>
          <cell r="DA3329">
            <v>3.8194094527864557</v>
          </cell>
          <cell r="DB3329">
            <v>0.22170714501662805</v>
          </cell>
          <cell r="DC3329">
            <v>0.10077597500755819</v>
          </cell>
          <cell r="DD3329">
            <v>0</v>
          </cell>
          <cell r="DE3329">
            <v>0.34578441835645679</v>
          </cell>
          <cell r="DF3329">
            <v>0.86066606189041472</v>
          </cell>
          <cell r="DH3329">
            <v>0.16886543535620052</v>
          </cell>
          <cell r="DZ3329">
            <v>0.34042553191489366</v>
          </cell>
          <cell r="EA3329">
            <v>0.37410071942446049</v>
          </cell>
          <cell r="EK3329">
            <v>0.62222222222222223</v>
          </cell>
        </row>
        <row r="3330">
          <cell r="D3330" t="str">
            <v>d1</v>
          </cell>
          <cell r="E3330" t="str">
            <v>Dunn 1987</v>
          </cell>
          <cell r="F3330" t="str">
            <v>118c</v>
          </cell>
          <cell r="J3330">
            <v>1265</v>
          </cell>
          <cell r="K3330">
            <v>1538</v>
          </cell>
          <cell r="L3330">
            <v>6.5019505851755524</v>
          </cell>
          <cell r="M3330">
            <v>1.5</v>
          </cell>
          <cell r="O3330">
            <v>0.22002375499999999</v>
          </cell>
          <cell r="P3330">
            <v>0.774023762</v>
          </cell>
          <cell r="Q3330">
            <v>7.7636266999999995E-2</v>
          </cell>
          <cell r="R3330">
            <v>38.535122700000002</v>
          </cell>
          <cell r="T3330">
            <v>48.9</v>
          </cell>
          <cell r="U3330">
            <v>7.32</v>
          </cell>
          <cell r="V3330">
            <v>6.0738206689999998</v>
          </cell>
          <cell r="W3330">
            <v>2.7596352190000002</v>
          </cell>
          <cell r="X3330">
            <v>8.2200000000000006</v>
          </cell>
          <cell r="Y3330">
            <v>0.51</v>
          </cell>
          <cell r="AB3330">
            <v>15.8</v>
          </cell>
          <cell r="AC3330">
            <v>0.15</v>
          </cell>
          <cell r="AD3330">
            <v>17.8</v>
          </cell>
          <cell r="AF3330">
            <v>1.1000000000000001</v>
          </cell>
          <cell r="AJ3330">
            <v>100.4134559</v>
          </cell>
          <cell r="AK3330">
            <v>1.7799762450000001</v>
          </cell>
          <cell r="AL3330">
            <v>0.314126083</v>
          </cell>
          <cell r="AM3330">
            <v>0.22002375499999999</v>
          </cell>
          <cell r="AN3330">
            <v>9.4102327E-2</v>
          </cell>
          <cell r="AO3330">
            <v>0.16622733200000001</v>
          </cell>
          <cell r="AP3330">
            <v>8.4010285000000004E-2</v>
          </cell>
          <cell r="AQ3330">
            <v>0.25023761700000002</v>
          </cell>
          <cell r="AR3330">
            <v>1.3961464E-2</v>
          </cell>
          <cell r="AS3330">
            <v>0</v>
          </cell>
          <cell r="AT3330">
            <v>0.85712490600000002</v>
          </cell>
          <cell r="AU3330">
            <v>4.6249560000000004E-3</v>
          </cell>
          <cell r="AV3330">
            <v>0.69425585099999998</v>
          </cell>
          <cell r="AW3330">
            <v>7.7636266999999995E-2</v>
          </cell>
          <cell r="AX3330">
            <v>0</v>
          </cell>
          <cell r="AY3330">
            <v>38.535122700000002</v>
          </cell>
          <cell r="AZ3330">
            <v>47.57527554</v>
          </cell>
          <cell r="BA3330">
            <v>4.663045522</v>
          </cell>
          <cell r="BB3330">
            <v>45.360929990000002</v>
          </cell>
          <cell r="BC3330">
            <v>48.404918559999999</v>
          </cell>
          <cell r="BD3330">
            <v>6.2341514589999996</v>
          </cell>
          <cell r="BE3330">
            <v>0.774023762</v>
          </cell>
          <cell r="BH3330" t="str">
            <v>graphite-CO-CO2</v>
          </cell>
          <cell r="BP3330">
            <v>51.3</v>
          </cell>
          <cell r="BQ3330">
            <v>1.47</v>
          </cell>
          <cell r="BR3330">
            <v>15.95</v>
          </cell>
          <cell r="BS3330">
            <v>10.84</v>
          </cell>
          <cell r="BT3330">
            <v>0.15</v>
          </cell>
          <cell r="BU3330">
            <v>5.66</v>
          </cell>
          <cell r="BV3330">
            <v>9.6</v>
          </cell>
          <cell r="BW3330">
            <v>3.32</v>
          </cell>
          <cell r="BX3330">
            <v>0.32</v>
          </cell>
          <cell r="BY3330">
            <v>0.14000000000000001</v>
          </cell>
          <cell r="CR3330">
            <v>98.75</v>
          </cell>
          <cell r="CT3330">
            <v>51.949367088607595</v>
          </cell>
          <cell r="CU3330">
            <v>1.488607594936709</v>
          </cell>
          <cell r="CV3330">
            <v>16.151898734177216</v>
          </cell>
          <cell r="CW3330">
            <v>10.977215189873418</v>
          </cell>
          <cell r="CX3330">
            <v>0.15189873417721519</v>
          </cell>
          <cell r="CY3330">
            <v>5.7316455696202535</v>
          </cell>
          <cell r="CZ3330">
            <v>9.7215189873417724</v>
          </cell>
          <cell r="DA3330">
            <v>3.3620253164556964</v>
          </cell>
          <cell r="DB3330">
            <v>0.32405063291139241</v>
          </cell>
          <cell r="DC3330">
            <v>0.14177215189873421</v>
          </cell>
          <cell r="DD3330">
            <v>0</v>
          </cell>
          <cell r="DE3330">
            <v>0.34303030303030302</v>
          </cell>
          <cell r="DF3330">
            <v>0.68940046844018887</v>
          </cell>
          <cell r="DH3330">
            <v>0.33132530120481934</v>
          </cell>
          <cell r="DZ3330">
            <v>0.30952380952380953</v>
          </cell>
          <cell r="EA3330">
            <v>0.34693877551020408</v>
          </cell>
          <cell r="EK3330">
            <v>0.55963302752293576</v>
          </cell>
        </row>
        <row r="3331">
          <cell r="D3331" t="str">
            <v>d1</v>
          </cell>
          <cell r="E3331" t="str">
            <v>Dunn 1987</v>
          </cell>
          <cell r="F3331" t="str">
            <v>118a morb</v>
          </cell>
          <cell r="J3331">
            <v>1265</v>
          </cell>
          <cell r="K3331">
            <v>1538</v>
          </cell>
          <cell r="L3331">
            <v>6.5019505851755524</v>
          </cell>
          <cell r="M3331">
            <v>1.5</v>
          </cell>
          <cell r="O3331">
            <v>0.203471021</v>
          </cell>
          <cell r="P3331">
            <v>0.75392364099999998</v>
          </cell>
          <cell r="Q3331">
            <v>7.7015903999999996E-2</v>
          </cell>
          <cell r="R3331">
            <v>40.159547029999999</v>
          </cell>
          <cell r="T3331">
            <v>49.3</v>
          </cell>
          <cell r="U3331">
            <v>7.8</v>
          </cell>
          <cell r="V3331">
            <v>4.1796236520000001</v>
          </cell>
          <cell r="W3331">
            <v>4.7925183369999997</v>
          </cell>
          <cell r="X3331">
            <v>8.5500000000000007</v>
          </cell>
          <cell r="Y3331">
            <v>0.49</v>
          </cell>
          <cell r="AB3331">
            <v>14.7</v>
          </cell>
          <cell r="AC3331">
            <v>0.15</v>
          </cell>
          <cell r="AD3331">
            <v>18.2</v>
          </cell>
          <cell r="AF3331">
            <v>1.0900000000000001</v>
          </cell>
          <cell r="AJ3331">
            <v>100.70214199999999</v>
          </cell>
          <cell r="AK3331">
            <v>1.7965289790000001</v>
          </cell>
          <cell r="AL3331">
            <v>0.33509618299999999</v>
          </cell>
          <cell r="AM3331">
            <v>0.203471021</v>
          </cell>
          <cell r="AN3331">
            <v>0.13162516199999999</v>
          </cell>
          <cell r="AO3331">
            <v>0.11451427</v>
          </cell>
          <cell r="AP3331">
            <v>0.14605839400000001</v>
          </cell>
          <cell r="AQ3331">
            <v>0.26057266499999998</v>
          </cell>
          <cell r="AR3331">
            <v>1.3428850000000001E-2</v>
          </cell>
          <cell r="AS3331">
            <v>0</v>
          </cell>
          <cell r="AT3331">
            <v>0.79833712000000001</v>
          </cell>
          <cell r="AU3331">
            <v>4.6300919999999997E-3</v>
          </cell>
          <cell r="AV3331">
            <v>0.71064531099999995</v>
          </cell>
          <cell r="AW3331">
            <v>7.7015903999999996E-2</v>
          </cell>
          <cell r="AX3331">
            <v>0</v>
          </cell>
          <cell r="AY3331">
            <v>40.159547029999999</v>
          </cell>
          <cell r="AZ3331">
            <v>45.115132170000003</v>
          </cell>
          <cell r="BA3331">
            <v>8.2539613969999994</v>
          </cell>
          <cell r="BB3331">
            <v>45.363336490000002</v>
          </cell>
          <cell r="BC3331">
            <v>44.047513330000001</v>
          </cell>
          <cell r="BD3331">
            <v>10.589150180000001</v>
          </cell>
          <cell r="BE3331">
            <v>0.75392364099999998</v>
          </cell>
          <cell r="BH3331" t="str">
            <v>graphite-CO-CO2</v>
          </cell>
          <cell r="BP3331">
            <v>49.6</v>
          </cell>
          <cell r="BQ3331">
            <v>1.65</v>
          </cell>
          <cell r="BR3331">
            <v>15.08</v>
          </cell>
          <cell r="BS3331">
            <v>12.8</v>
          </cell>
          <cell r="BT3331">
            <v>0.16</v>
          </cell>
          <cell r="BU3331">
            <v>5.56</v>
          </cell>
          <cell r="BV3331">
            <v>10.6</v>
          </cell>
          <cell r="BW3331">
            <v>3.19</v>
          </cell>
          <cell r="BX3331">
            <v>0.28000000000000003</v>
          </cell>
          <cell r="BY3331">
            <v>0.17</v>
          </cell>
          <cell r="CR3331">
            <v>99.09</v>
          </cell>
          <cell r="CT3331">
            <v>50.055505096377033</v>
          </cell>
          <cell r="CU3331">
            <v>1.6651528913109295</v>
          </cell>
          <cell r="CV3331">
            <v>15.218488243011404</v>
          </cell>
          <cell r="CW3331">
            <v>12.917549702290847</v>
          </cell>
          <cell r="CX3331">
            <v>0.16146937127863559</v>
          </cell>
          <cell r="CY3331">
            <v>5.6110606519325863</v>
          </cell>
          <cell r="CZ3331">
            <v>10.697345847209608</v>
          </cell>
          <cell r="DA3331">
            <v>3.2192955898677971</v>
          </cell>
          <cell r="DB3331">
            <v>0.28257139973761231</v>
          </cell>
          <cell r="DC3331">
            <v>0.17156120698355032</v>
          </cell>
          <cell r="DD3331">
            <v>0</v>
          </cell>
          <cell r="DE3331">
            <v>0.30283224400871456</v>
          </cell>
          <cell r="DF3331">
            <v>0.81219431600879655</v>
          </cell>
          <cell r="DH3331">
            <v>0.34169278996865204</v>
          </cell>
          <cell r="DZ3331">
            <v>0.27906976744186046</v>
          </cell>
          <cell r="EA3331">
            <v>0.29696969696969699</v>
          </cell>
        </row>
        <row r="3332">
          <cell r="D3332" t="str">
            <v>d1</v>
          </cell>
          <cell r="E3332" t="str">
            <v>Dunn 1987</v>
          </cell>
          <cell r="F3332" t="str">
            <v>116d</v>
          </cell>
          <cell r="J3332">
            <v>1250</v>
          </cell>
          <cell r="K3332">
            <v>1523</v>
          </cell>
          <cell r="L3332">
            <v>6.5659881812212735</v>
          </cell>
          <cell r="M3332">
            <v>1</v>
          </cell>
          <cell r="O3332">
            <v>0.16608627500000001</v>
          </cell>
          <cell r="P3332">
            <v>0.81758980299999995</v>
          </cell>
          <cell r="Q3332">
            <v>5.0092572000000002E-2</v>
          </cell>
          <cell r="R3332">
            <v>40.618086339999998</v>
          </cell>
          <cell r="T3332">
            <v>50.4</v>
          </cell>
          <cell r="U3332">
            <v>5.67</v>
          </cell>
          <cell r="V3332">
            <v>3.540276725</v>
          </cell>
          <cell r="W3332">
            <v>3.3772912239999999</v>
          </cell>
          <cell r="X3332">
            <v>6.56</v>
          </cell>
          <cell r="Y3332">
            <v>0.6</v>
          </cell>
          <cell r="AB3332">
            <v>16.5</v>
          </cell>
          <cell r="AC3332">
            <v>0.13</v>
          </cell>
          <cell r="AD3332">
            <v>19.2</v>
          </cell>
          <cell r="AF3332">
            <v>0.71</v>
          </cell>
          <cell r="AJ3332">
            <v>100.1275679</v>
          </cell>
          <cell r="AK3332">
            <v>1.8339137249999999</v>
          </cell>
          <cell r="AL3332">
            <v>0.24323103800000001</v>
          </cell>
          <cell r="AM3332">
            <v>0.16608627500000001</v>
          </cell>
          <cell r="AN3332">
            <v>7.7144763000000005E-2</v>
          </cell>
          <cell r="AO3332">
            <v>9.6854699000000002E-2</v>
          </cell>
          <cell r="AP3332">
            <v>0.102776141</v>
          </cell>
          <cell r="AQ3332">
            <v>0.199630841</v>
          </cell>
          <cell r="AR3332">
            <v>1.6419315E-2</v>
          </cell>
          <cell r="AS3332">
            <v>0</v>
          </cell>
          <cell r="AT3332">
            <v>0.89477530400000005</v>
          </cell>
          <cell r="AU3332">
            <v>4.006847E-3</v>
          </cell>
          <cell r="AV3332">
            <v>0.74858960500000005</v>
          </cell>
          <cell r="AW3332">
            <v>5.0092572000000002E-2</v>
          </cell>
          <cell r="AX3332">
            <v>0</v>
          </cell>
          <cell r="AY3332">
            <v>40.618086339999998</v>
          </cell>
          <cell r="AZ3332">
            <v>48.55004709</v>
          </cell>
          <cell r="BA3332">
            <v>5.576580474</v>
          </cell>
          <cell r="BB3332">
            <v>45.681787450000002</v>
          </cell>
          <cell r="BC3332">
            <v>47.195029669999997</v>
          </cell>
          <cell r="BD3332">
            <v>7.1231828779999997</v>
          </cell>
          <cell r="BE3332">
            <v>0.81758980299999995</v>
          </cell>
          <cell r="BH3332" t="str">
            <v>graphite-CO-CO2</v>
          </cell>
          <cell r="BP3332">
            <v>49.3</v>
          </cell>
          <cell r="BQ3332">
            <v>1.41</v>
          </cell>
          <cell r="BR3332">
            <v>14.4</v>
          </cell>
          <cell r="BS3332">
            <v>11.7</v>
          </cell>
          <cell r="BT3332">
            <v>0.15</v>
          </cell>
          <cell r="BU3332">
            <v>6.55</v>
          </cell>
          <cell r="BV3332">
            <v>10.9</v>
          </cell>
          <cell r="BW3332">
            <v>3.76</v>
          </cell>
          <cell r="BX3332">
            <v>0.2</v>
          </cell>
          <cell r="BY3332">
            <v>0.12</v>
          </cell>
          <cell r="CR3332">
            <v>98.49</v>
          </cell>
          <cell r="CT3332">
            <v>50.055843232815519</v>
          </cell>
          <cell r="CU3332">
            <v>1.4316174230886385</v>
          </cell>
          <cell r="CV3332">
            <v>14.620773682607371</v>
          </cell>
          <cell r="CW3332">
            <v>11.879378617118489</v>
          </cell>
          <cell r="CX3332">
            <v>0.15229972586049345</v>
          </cell>
          <cell r="CY3332">
            <v>6.6504213625748809</v>
          </cell>
          <cell r="CZ3332">
            <v>11.06711341252919</v>
          </cell>
          <cell r="DA3332">
            <v>3.8176464615697028</v>
          </cell>
          <cell r="DB3332">
            <v>0.2030663011473246</v>
          </cell>
          <cell r="DC3332">
            <v>0.12183978068839477</v>
          </cell>
          <cell r="DD3332">
            <v>0</v>
          </cell>
          <cell r="DE3332">
            <v>0.35890410958904112</v>
          </cell>
          <cell r="DF3332">
            <v>0.86803408591953146</v>
          </cell>
          <cell r="DH3332">
            <v>0.18882978723404256</v>
          </cell>
          <cell r="EA3332">
            <v>0.42553191489361702</v>
          </cell>
          <cell r="EK3332">
            <v>0.57823129251700678</v>
          </cell>
        </row>
        <row r="3333">
          <cell r="D3333" t="str">
            <v>d1</v>
          </cell>
          <cell r="E3333" t="str">
            <v>Dunn 1987</v>
          </cell>
          <cell r="F3333" t="str">
            <v>118b</v>
          </cell>
          <cell r="J3333">
            <v>1265</v>
          </cell>
          <cell r="K3333">
            <v>1538</v>
          </cell>
          <cell r="L3333">
            <v>6.5019505851755524</v>
          </cell>
          <cell r="M3333">
            <v>1.5</v>
          </cell>
          <cell r="O3333">
            <v>0.20747344100000001</v>
          </cell>
          <cell r="P3333">
            <v>0.75378449599999997</v>
          </cell>
          <cell r="Q3333">
            <v>8.3158992000000001E-2</v>
          </cell>
          <cell r="R3333">
            <v>40.484744749999997</v>
          </cell>
          <cell r="T3333">
            <v>48.9</v>
          </cell>
          <cell r="U3333">
            <v>7.71</v>
          </cell>
          <cell r="V3333">
            <v>4.5669643080000002</v>
          </cell>
          <cell r="W3333">
            <v>4.3342990869999998</v>
          </cell>
          <cell r="X3333">
            <v>8.44</v>
          </cell>
          <cell r="Y3333">
            <v>0.54</v>
          </cell>
          <cell r="AB3333">
            <v>14.5</v>
          </cell>
          <cell r="AC3333">
            <v>0.14000000000000001</v>
          </cell>
          <cell r="AD3333">
            <v>18.2</v>
          </cell>
          <cell r="AF3333">
            <v>1.17</v>
          </cell>
          <cell r="AJ3333">
            <v>100.0612634</v>
          </cell>
          <cell r="AK3333">
            <v>1.7925265589999999</v>
          </cell>
          <cell r="AL3333">
            <v>0.33319516300000002</v>
          </cell>
          <cell r="AM3333">
            <v>0.20747344100000001</v>
          </cell>
          <cell r="AN3333">
            <v>0.12572172200000001</v>
          </cell>
          <cell r="AO3333">
            <v>0.12586920300000001</v>
          </cell>
          <cell r="AP3333">
            <v>0.13287737699999999</v>
          </cell>
          <cell r="AQ3333">
            <v>0.25874658</v>
          </cell>
          <cell r="AR3333">
            <v>1.4886956999999999E-2</v>
          </cell>
          <cell r="AS3333">
            <v>0</v>
          </cell>
          <cell r="AT3333">
            <v>0.79214816899999996</v>
          </cell>
          <cell r="AU3333">
            <v>4.3470619999999996E-3</v>
          </cell>
          <cell r="AV3333">
            <v>0.71486218999999995</v>
          </cell>
          <cell r="AW3333">
            <v>8.3158992000000001E-2</v>
          </cell>
          <cell r="AX3333">
            <v>0</v>
          </cell>
          <cell r="AY3333">
            <v>40.484744749999997</v>
          </cell>
          <cell r="AZ3333">
            <v>44.861676699999997</v>
          </cell>
          <cell r="BA3333">
            <v>7.5252360329999997</v>
          </cell>
          <cell r="BB3333">
            <v>46.106447510000002</v>
          </cell>
          <cell r="BC3333">
            <v>44.159966439999998</v>
          </cell>
          <cell r="BD3333">
            <v>9.7335860459999992</v>
          </cell>
          <cell r="BE3333">
            <v>0.75378449599999997</v>
          </cell>
          <cell r="BH3333" t="str">
            <v>graphite-CO-CO2</v>
          </cell>
          <cell r="BP3333">
            <v>49.7</v>
          </cell>
          <cell r="BQ3333">
            <v>1.5</v>
          </cell>
          <cell r="BR3333">
            <v>15.32</v>
          </cell>
          <cell r="BS3333">
            <v>12.7</v>
          </cell>
          <cell r="BT3333">
            <v>0.16</v>
          </cell>
          <cell r="BU3333">
            <v>5.32</v>
          </cell>
          <cell r="BV3333">
            <v>10.1</v>
          </cell>
          <cell r="BW3333">
            <v>3.18</v>
          </cell>
          <cell r="BX3333">
            <v>0.3</v>
          </cell>
          <cell r="BY3333">
            <v>0.14000000000000001</v>
          </cell>
          <cell r="CR3333">
            <v>98.42</v>
          </cell>
          <cell r="CT3333">
            <v>50.497866287339967</v>
          </cell>
          <cell r="CU3333">
            <v>1.5240804714488925</v>
          </cell>
          <cell r="CV3333">
            <v>15.565941881731355</v>
          </cell>
          <cell r="CW3333">
            <v>12.903881324933955</v>
          </cell>
          <cell r="CX3333">
            <v>0.16256858362121521</v>
          </cell>
          <cell r="CY3333">
            <v>5.4054054054054053</v>
          </cell>
          <cell r="CZ3333">
            <v>10.262141841089209</v>
          </cell>
          <cell r="DA3333">
            <v>3.2310505994716521</v>
          </cell>
          <cell r="DB3333">
            <v>0.30481609428977852</v>
          </cell>
          <cell r="DC3333">
            <v>0.14224751066856331</v>
          </cell>
          <cell r="DD3333">
            <v>0</v>
          </cell>
          <cell r="DE3333">
            <v>0.29522752497225307</v>
          </cell>
          <cell r="DF3333">
            <v>0.76802829649210969</v>
          </cell>
          <cell r="DH3333">
            <v>0.36792452830188677</v>
          </cell>
          <cell r="DZ3333">
            <v>0.29702970297029702</v>
          </cell>
          <cell r="EA3333">
            <v>0.36</v>
          </cell>
          <cell r="EK3333">
            <v>0.58695652173913049</v>
          </cell>
        </row>
        <row r="3334">
          <cell r="D3334" t="str">
            <v>d1</v>
          </cell>
          <cell r="E3334" t="str">
            <v>Dunn 1987</v>
          </cell>
          <cell r="F3334" t="str">
            <v>116c</v>
          </cell>
          <cell r="J3334">
            <v>1250</v>
          </cell>
          <cell r="K3334">
            <v>1523</v>
          </cell>
          <cell r="L3334">
            <v>6.5659881812212735</v>
          </cell>
          <cell r="M3334">
            <v>1</v>
          </cell>
          <cell r="O3334">
            <v>0.17902843299999999</v>
          </cell>
          <cell r="P3334">
            <v>0.80674499399999999</v>
          </cell>
          <cell r="Q3334">
            <v>4.8920347000000003E-2</v>
          </cell>
          <cell r="R3334">
            <v>41.414563970000003</v>
          </cell>
          <cell r="T3334">
            <v>49.8</v>
          </cell>
          <cell r="U3334">
            <v>5.92</v>
          </cell>
          <cell r="V3334">
            <v>3.8910469480000001</v>
          </cell>
          <cell r="W3334">
            <v>3.3319487940000001</v>
          </cell>
          <cell r="X3334">
            <v>6.83</v>
          </cell>
          <cell r="Y3334">
            <v>0.62</v>
          </cell>
          <cell r="AB3334">
            <v>16</v>
          </cell>
          <cell r="AC3334">
            <v>0.14000000000000001</v>
          </cell>
          <cell r="AD3334">
            <v>19.5</v>
          </cell>
          <cell r="AF3334">
            <v>0.69</v>
          </cell>
          <cell r="AJ3334">
            <v>99.892995740000003</v>
          </cell>
          <cell r="AK3334">
            <v>1.820971567</v>
          </cell>
          <cell r="AL3334">
            <v>0.25520142699999998</v>
          </cell>
          <cell r="AM3334">
            <v>0.17902843299999999</v>
          </cell>
          <cell r="AN3334">
            <v>7.6172993999999994E-2</v>
          </cell>
          <cell r="AO3334">
            <v>0.106973306</v>
          </cell>
          <cell r="AP3334">
            <v>0.101893756</v>
          </cell>
          <cell r="AQ3334">
            <v>0.20886706199999999</v>
          </cell>
          <cell r="AR3334">
            <v>1.7049865000000001E-2</v>
          </cell>
          <cell r="AS3334">
            <v>0</v>
          </cell>
          <cell r="AT3334">
            <v>0.87191768199999997</v>
          </cell>
          <cell r="AU3334">
            <v>4.3362360000000003E-3</v>
          </cell>
          <cell r="AV3334">
            <v>0.76401631400000003</v>
          </cell>
          <cell r="AW3334">
            <v>4.8920347000000003E-2</v>
          </cell>
          <cell r="AX3334">
            <v>0</v>
          </cell>
          <cell r="AY3334">
            <v>41.414563970000003</v>
          </cell>
          <cell r="AZ3334">
            <v>47.263507269999998</v>
          </cell>
          <cell r="BA3334">
            <v>5.5232923710000001</v>
          </cell>
          <cell r="BB3334">
            <v>46.775385270000001</v>
          </cell>
          <cell r="BC3334">
            <v>46.139533989999997</v>
          </cell>
          <cell r="BD3334">
            <v>7.0850807329999999</v>
          </cell>
          <cell r="BE3334">
            <v>0.80674499399999999</v>
          </cell>
          <cell r="BH3334" t="str">
            <v>graphite-CO-CO2</v>
          </cell>
          <cell r="BP3334">
            <v>48.8</v>
          </cell>
          <cell r="BQ3334">
            <v>1.45</v>
          </cell>
          <cell r="BR3334">
            <v>14.6</v>
          </cell>
          <cell r="BS3334">
            <v>12.31</v>
          </cell>
          <cell r="BT3334">
            <v>0.19</v>
          </cell>
          <cell r="BU3334">
            <v>6.67</v>
          </cell>
          <cell r="BV3334">
            <v>10.9</v>
          </cell>
          <cell r="BW3334">
            <v>3.76</v>
          </cell>
          <cell r="BX3334">
            <v>0.22</v>
          </cell>
          <cell r="BY3334">
            <v>0.13</v>
          </cell>
          <cell r="CR3334">
            <v>99.03</v>
          </cell>
          <cell r="CT3334">
            <v>49.277996566696963</v>
          </cell>
          <cell r="CU3334">
            <v>1.4642027668383319</v>
          </cell>
          <cell r="CV3334">
            <v>14.743007169544583</v>
          </cell>
          <cell r="CW3334">
            <v>12.430576592951631</v>
          </cell>
          <cell r="CX3334">
            <v>0.19186105220640209</v>
          </cell>
          <cell r="CY3334">
            <v>6.7353327274563268</v>
          </cell>
          <cell r="CZ3334">
            <v>11.006765626577804</v>
          </cell>
          <cell r="DA3334">
            <v>3.7968292436635362</v>
          </cell>
          <cell r="DB3334">
            <v>0.22215490255478137</v>
          </cell>
          <cell r="DC3334">
            <v>0.13127335150964353</v>
          </cell>
          <cell r="DD3334">
            <v>0</v>
          </cell>
          <cell r="DE3334">
            <v>0.35142255005268702</v>
          </cell>
          <cell r="DF3334">
            <v>0.89202420845464903</v>
          </cell>
          <cell r="DH3334">
            <v>0.18351063829787234</v>
          </cell>
          <cell r="DZ3334">
            <v>0.3454545454545454</v>
          </cell>
          <cell r="EA3334">
            <v>0.42758620689655175</v>
          </cell>
          <cell r="EK3334">
            <v>0.62244897959183676</v>
          </cell>
        </row>
        <row r="3335">
          <cell r="D3335" t="str">
            <v>d1</v>
          </cell>
          <cell r="E3335" t="str">
            <v>Dunn 1987</v>
          </cell>
          <cell r="F3335" t="str">
            <v>119d</v>
          </cell>
          <cell r="J3335">
            <v>1290</v>
          </cell>
          <cell r="K3335">
            <v>1563</v>
          </cell>
          <cell r="L3335">
            <v>6.3979526551503518</v>
          </cell>
          <cell r="M3335">
            <v>2</v>
          </cell>
          <cell r="O3335">
            <v>0.298398206</v>
          </cell>
          <cell r="P3335">
            <v>0.70901507200000002</v>
          </cell>
          <cell r="Q3335">
            <v>0.13454930900000001</v>
          </cell>
          <cell r="R3335">
            <v>37.836915529999999</v>
          </cell>
          <cell r="T3335">
            <v>46.1</v>
          </cell>
          <cell r="U3335">
            <v>10.54</v>
          </cell>
          <cell r="V3335">
            <v>8.2203542069999997</v>
          </cell>
          <cell r="W3335">
            <v>2.4099015669999999</v>
          </cell>
          <cell r="X3335">
            <v>9.8000000000000007</v>
          </cell>
          <cell r="Y3335">
            <v>0.64</v>
          </cell>
          <cell r="AB3335">
            <v>13.4</v>
          </cell>
          <cell r="AC3335">
            <v>0.19</v>
          </cell>
          <cell r="AD3335">
            <v>16</v>
          </cell>
          <cell r="AF3335">
            <v>1.88</v>
          </cell>
          <cell r="AJ3335">
            <v>99.380255770000005</v>
          </cell>
          <cell r="AK3335">
            <v>1.7016017939999999</v>
          </cell>
          <cell r="AL3335">
            <v>0.45865400499999998</v>
          </cell>
          <cell r="AM3335">
            <v>0.298398206</v>
          </cell>
          <cell r="AN3335">
            <v>0.160255799</v>
          </cell>
          <cell r="AO3335">
            <v>0.22813013800000001</v>
          </cell>
          <cell r="AP3335">
            <v>7.4392944000000003E-2</v>
          </cell>
          <cell r="AQ3335">
            <v>0.302523082</v>
          </cell>
          <cell r="AR3335">
            <v>1.7766113E-2</v>
          </cell>
          <cell r="AS3335">
            <v>0</v>
          </cell>
          <cell r="AT3335">
            <v>0.73712898400000004</v>
          </cell>
          <cell r="AU3335">
            <v>5.9404810000000001E-3</v>
          </cell>
          <cell r="AV3335">
            <v>0.63280687800000002</v>
          </cell>
          <cell r="AW3335">
            <v>0.13454930900000001</v>
          </cell>
          <cell r="AX3335">
            <v>0</v>
          </cell>
          <cell r="AY3335">
            <v>37.836915529999999</v>
          </cell>
          <cell r="AZ3335">
            <v>44.074563779999998</v>
          </cell>
          <cell r="BA3335">
            <v>4.4481177919999997</v>
          </cell>
          <cell r="BB3335">
            <v>46.72139679</v>
          </cell>
          <cell r="BC3335">
            <v>47.040409420000003</v>
          </cell>
          <cell r="BD3335">
            <v>6.2381937949999999</v>
          </cell>
          <cell r="BE3335">
            <v>0.70901507200000002</v>
          </cell>
          <cell r="BH3335" t="str">
            <v>graphite-CO-CO2</v>
          </cell>
          <cell r="BP3335">
            <v>48.8</v>
          </cell>
          <cell r="BQ3335">
            <v>1.75</v>
          </cell>
          <cell r="BR3335">
            <v>14.84</v>
          </cell>
          <cell r="BS3335">
            <v>13.7</v>
          </cell>
          <cell r="BT3335">
            <v>0.2</v>
          </cell>
          <cell r="BU3335">
            <v>5.47</v>
          </cell>
          <cell r="BV3335">
            <v>9.4</v>
          </cell>
          <cell r="BW3335">
            <v>3.86</v>
          </cell>
          <cell r="BX3335">
            <v>0.33</v>
          </cell>
          <cell r="BY3335">
            <v>0.15</v>
          </cell>
          <cell r="CR3335">
            <v>98.5</v>
          </cell>
          <cell r="CT3335">
            <v>49.54314720812183</v>
          </cell>
          <cell r="CU3335">
            <v>1.7766497461928934</v>
          </cell>
          <cell r="CV3335">
            <v>15.065989847715736</v>
          </cell>
          <cell r="CW3335">
            <v>13.908629441624367</v>
          </cell>
          <cell r="CX3335">
            <v>0.20304568527918782</v>
          </cell>
          <cell r="CY3335">
            <v>5.5532994923857872</v>
          </cell>
          <cell r="CZ3335">
            <v>9.5431472081218285</v>
          </cell>
          <cell r="DA3335">
            <v>3.9187817258883251</v>
          </cell>
          <cell r="DB3335">
            <v>0.3350253807106599</v>
          </cell>
          <cell r="DC3335">
            <v>0.15228426395939088</v>
          </cell>
          <cell r="DD3335">
            <v>0</v>
          </cell>
          <cell r="DE3335">
            <v>0.28534167970787688</v>
          </cell>
          <cell r="DF3335">
            <v>0.8356249247858335</v>
          </cell>
          <cell r="DH3335">
            <v>0.48704663212435234</v>
          </cell>
          <cell r="EA3335">
            <v>0.36571428571428571</v>
          </cell>
          <cell r="EK3335">
            <v>0.47093023255813959</v>
          </cell>
        </row>
        <row r="3336">
          <cell r="D3336" t="str">
            <v>d1</v>
          </cell>
          <cell r="E3336" t="str">
            <v>Dunn 1987</v>
          </cell>
          <cell r="F3336" t="str">
            <v>119b</v>
          </cell>
          <cell r="J3336">
            <v>1290</v>
          </cell>
          <cell r="K3336">
            <v>1563</v>
          </cell>
          <cell r="L3336">
            <v>6.3979526551503518</v>
          </cell>
          <cell r="M3336">
            <v>2</v>
          </cell>
          <cell r="O3336">
            <v>0.25185298900000003</v>
          </cell>
          <cell r="P3336">
            <v>0.73389024300000005</v>
          </cell>
          <cell r="Q3336">
            <v>0.12693158399999999</v>
          </cell>
          <cell r="R3336">
            <v>40.970178730000001</v>
          </cell>
          <cell r="T3336">
            <v>47.8</v>
          </cell>
          <cell r="U3336">
            <v>10.6</v>
          </cell>
          <cell r="V3336">
            <v>4.5966352920000002</v>
          </cell>
          <cell r="W3336">
            <v>4.2676248719999998</v>
          </cell>
          <cell r="X3336">
            <v>8.4</v>
          </cell>
          <cell r="Y3336">
            <v>0.68</v>
          </cell>
          <cell r="AB3336">
            <v>13</v>
          </cell>
          <cell r="AC3336">
            <v>0.19</v>
          </cell>
          <cell r="AD3336">
            <v>17.100000000000001</v>
          </cell>
          <cell r="AF3336">
            <v>1.79</v>
          </cell>
          <cell r="AJ3336">
            <v>100.0242602</v>
          </cell>
          <cell r="AK3336">
            <v>1.7481470109999999</v>
          </cell>
          <cell r="AL3336">
            <v>0.45702871900000003</v>
          </cell>
          <cell r="AM3336">
            <v>0.25185298900000003</v>
          </cell>
          <cell r="AN3336">
            <v>0.20517573</v>
          </cell>
          <cell r="AO3336">
            <v>0.126393641</v>
          </cell>
          <cell r="AP3336">
            <v>0.13053041700000001</v>
          </cell>
          <cell r="AQ3336">
            <v>0.25692405800000001</v>
          </cell>
          <cell r="AR3336">
            <v>1.8703134E-2</v>
          </cell>
          <cell r="AS3336">
            <v>0</v>
          </cell>
          <cell r="AT3336">
            <v>0.70855748200000002</v>
          </cell>
          <cell r="AU3336">
            <v>5.8859239999999998E-3</v>
          </cell>
          <cell r="AV3336">
            <v>0.67010115199999998</v>
          </cell>
          <cell r="AW3336">
            <v>0.12693158399999999</v>
          </cell>
          <cell r="AX3336">
            <v>0</v>
          </cell>
          <cell r="AY3336">
            <v>40.970178730000001</v>
          </cell>
          <cell r="AZ3336">
            <v>43.321409869999997</v>
          </cell>
          <cell r="BA3336">
            <v>7.980667521</v>
          </cell>
          <cell r="BB3336">
            <v>46.83456769</v>
          </cell>
          <cell r="BC3336">
            <v>42.803986360000003</v>
          </cell>
          <cell r="BD3336">
            <v>10.36144595</v>
          </cell>
          <cell r="BE3336">
            <v>0.73389024300000005</v>
          </cell>
          <cell r="BH3336" t="str">
            <v>graphite-CO-CO2</v>
          </cell>
          <cell r="BP3336">
            <v>48.6</v>
          </cell>
          <cell r="BQ3336">
            <v>1.8</v>
          </cell>
          <cell r="BR3336">
            <v>15.33</v>
          </cell>
          <cell r="BS3336">
            <v>13.5</v>
          </cell>
          <cell r="BT3336">
            <v>0.24</v>
          </cell>
          <cell r="BU3336">
            <v>5.25</v>
          </cell>
          <cell r="BV3336">
            <v>9.6999999999999993</v>
          </cell>
          <cell r="BW3336">
            <v>4.1500000000000004</v>
          </cell>
          <cell r="BX3336">
            <v>0.36</v>
          </cell>
          <cell r="BY3336">
            <v>0.19</v>
          </cell>
          <cell r="CR3336">
            <v>99.12</v>
          </cell>
          <cell r="CT3336">
            <v>49.031476997578693</v>
          </cell>
          <cell r="CU3336">
            <v>1.8159806295399517</v>
          </cell>
          <cell r="CV3336">
            <v>15.466101694915254</v>
          </cell>
          <cell r="CW3336">
            <v>13.619854721549636</v>
          </cell>
          <cell r="CX3336">
            <v>0.24213075060532688</v>
          </cell>
          <cell r="CY3336">
            <v>5.2966101694915251</v>
          </cell>
          <cell r="CZ3336">
            <v>9.7861178369652926</v>
          </cell>
          <cell r="DA3336">
            <v>4.1868442292171109</v>
          </cell>
          <cell r="DB3336">
            <v>0.36319612590799033</v>
          </cell>
          <cell r="DC3336">
            <v>0.19168684422921711</v>
          </cell>
          <cell r="DD3336">
            <v>0</v>
          </cell>
          <cell r="DE3336">
            <v>0.28000000000000003</v>
          </cell>
          <cell r="DF3336">
            <v>0.82939562819422497</v>
          </cell>
          <cell r="DH3336">
            <v>0.43132530120481927</v>
          </cell>
          <cell r="DZ3336">
            <v>0.27397260273972607</v>
          </cell>
          <cell r="EA3336">
            <v>0.37777777777777777</v>
          </cell>
          <cell r="EK3336">
            <v>0.52577319587628868</v>
          </cell>
        </row>
        <row r="3337">
          <cell r="D3337" t="str">
            <v>d1</v>
          </cell>
          <cell r="E3337" t="str">
            <v>Dunn 1987</v>
          </cell>
          <cell r="F3337" t="str">
            <v>119a morb</v>
          </cell>
          <cell r="J3337">
            <v>1290</v>
          </cell>
          <cell r="K3337">
            <v>1563</v>
          </cell>
          <cell r="L3337">
            <v>6.3979526551503518</v>
          </cell>
          <cell r="M3337">
            <v>2</v>
          </cell>
          <cell r="O3337">
            <v>0.262018625</v>
          </cell>
          <cell r="P3337">
            <v>0.75786412700000005</v>
          </cell>
          <cell r="Q3337">
            <v>0.116080739</v>
          </cell>
          <cell r="R3337">
            <v>41.856507690000001</v>
          </cell>
          <cell r="T3337">
            <v>47.9</v>
          </cell>
          <cell r="U3337">
            <v>10.18</v>
          </cell>
          <cell r="V3337">
            <v>5.7160458829999996</v>
          </cell>
          <cell r="W3337">
            <v>2.6612747510000001</v>
          </cell>
          <cell r="X3337">
            <v>7.8</v>
          </cell>
          <cell r="Y3337">
            <v>0.76</v>
          </cell>
          <cell r="AB3337">
            <v>13.7</v>
          </cell>
          <cell r="AC3337">
            <v>0.16</v>
          </cell>
          <cell r="AD3337">
            <v>18.100000000000001</v>
          </cell>
          <cell r="AF3337">
            <v>1.65</v>
          </cell>
          <cell r="AJ3337">
            <v>100.82732059999999</v>
          </cell>
          <cell r="AK3337">
            <v>1.7379813749999999</v>
          </cell>
          <cell r="AL3337">
            <v>0.43545667599999999</v>
          </cell>
          <cell r="AM3337">
            <v>0.262018625</v>
          </cell>
          <cell r="AN3337">
            <v>0.17343805000000001</v>
          </cell>
          <cell r="AO3337">
            <v>0.15593386200000001</v>
          </cell>
          <cell r="AP3337">
            <v>8.0755990999999999E-2</v>
          </cell>
          <cell r="AQ3337">
            <v>0.23668985200000001</v>
          </cell>
          <cell r="AR3337">
            <v>2.0738560999999999E-2</v>
          </cell>
          <cell r="AS3337">
            <v>0</v>
          </cell>
          <cell r="AT3337">
            <v>0.74081855600000002</v>
          </cell>
          <cell r="AU3337">
            <v>4.9174570000000001E-3</v>
          </cell>
          <cell r="AV3337">
            <v>0.70369161899999999</v>
          </cell>
          <cell r="AW3337">
            <v>0.116080739</v>
          </cell>
          <cell r="AX3337">
            <v>0</v>
          </cell>
          <cell r="AY3337">
            <v>41.856507690000001</v>
          </cell>
          <cell r="AZ3337">
            <v>44.064867020000001</v>
          </cell>
          <cell r="BA3337">
            <v>4.8034730799999998</v>
          </cell>
          <cell r="BB3337">
            <v>49.012916519999997</v>
          </cell>
          <cell r="BC3337">
            <v>44.598781930000001</v>
          </cell>
          <cell r="BD3337">
            <v>6.3883015419999998</v>
          </cell>
          <cell r="BE3337">
            <v>0.75786412700000005</v>
          </cell>
          <cell r="BH3337" t="str">
            <v>graphite-CO-CO2</v>
          </cell>
          <cell r="BP3337">
            <v>48.9</v>
          </cell>
          <cell r="BQ3337">
            <v>1.74</v>
          </cell>
          <cell r="BR3337">
            <v>15</v>
          </cell>
          <cell r="BS3337">
            <v>12.8</v>
          </cell>
          <cell r="BT3337">
            <v>0.23</v>
          </cell>
          <cell r="BU3337">
            <v>5.87</v>
          </cell>
          <cell r="BV3337">
            <v>10</v>
          </cell>
          <cell r="BW3337">
            <v>4.03</v>
          </cell>
          <cell r="BX3337">
            <v>0.34</v>
          </cell>
          <cell r="BY3337">
            <v>0.23</v>
          </cell>
          <cell r="CR3337">
            <v>99.14</v>
          </cell>
          <cell r="CT3337">
            <v>49.324188016945733</v>
          </cell>
          <cell r="CU3337">
            <v>1.7550938067379462</v>
          </cell>
          <cell r="CV3337">
            <v>15.130119023602985</v>
          </cell>
          <cell r="CW3337">
            <v>12.911034900141214</v>
          </cell>
          <cell r="CX3337">
            <v>0.23199515836191245</v>
          </cell>
          <cell r="CY3337">
            <v>5.9209199112366351</v>
          </cell>
          <cell r="CZ3337">
            <v>10.086746015735324</v>
          </cell>
          <cell r="DA3337">
            <v>4.0649586443413357</v>
          </cell>
          <cell r="DB3337">
            <v>0.34294936453500102</v>
          </cell>
          <cell r="DC3337">
            <v>0.23199515836191245</v>
          </cell>
          <cell r="DD3337">
            <v>0</v>
          </cell>
          <cell r="DE3337">
            <v>0.31440814140332085</v>
          </cell>
          <cell r="DF3337">
            <v>0.84935867151254985</v>
          </cell>
          <cell r="DH3337">
            <v>0.40942928039702231</v>
          </cell>
          <cell r="DZ3337">
            <v>0.25547445255474449</v>
          </cell>
          <cell r="EA3337">
            <v>0.43678160919540232</v>
          </cell>
        </row>
        <row r="3338">
          <cell r="D3338" t="str">
            <v>c1</v>
          </cell>
          <cell r="E3338" t="str">
            <v>Chaussidon &amp; Libourel 1993  GCA 57 p5053</v>
          </cell>
          <cell r="F3338" t="str">
            <v>CEP10hz</v>
          </cell>
          <cell r="G3338" t="str">
            <v>basalt</v>
          </cell>
          <cell r="J3338">
            <v>1325</v>
          </cell>
          <cell r="K3338">
            <v>1598</v>
          </cell>
          <cell r="L3338">
            <v>6.2578222778473087</v>
          </cell>
          <cell r="M3338">
            <v>1</v>
          </cell>
          <cell r="FO3338">
            <v>0.11700000000000001</v>
          </cell>
        </row>
        <row r="3339">
          <cell r="D3339" t="str">
            <v>b5</v>
          </cell>
          <cell r="E3339" t="str">
            <v>Barth et al 2002 Prec Res Ton melt/eclog-rut residue</v>
          </cell>
          <cell r="F3339" t="str">
            <v>DM3a rut eclog</v>
          </cell>
          <cell r="J3339">
            <v>1000</v>
          </cell>
          <cell r="K3339">
            <v>1273</v>
          </cell>
          <cell r="L3339">
            <v>7.8554595443833461</v>
          </cell>
          <cell r="M3339">
            <v>1.8</v>
          </cell>
          <cell r="O3339">
            <v>9.9471243000000001E-2</v>
          </cell>
          <cell r="P3339">
            <v>0.836110617</v>
          </cell>
          <cell r="Q3339">
            <v>0.13610720800000001</v>
          </cell>
          <cell r="R3339">
            <v>40.231010980000001</v>
          </cell>
          <cell r="T3339">
            <v>50.9</v>
          </cell>
          <cell r="U3339">
            <v>7.34</v>
          </cell>
          <cell r="V3339">
            <v>0</v>
          </cell>
          <cell r="W3339">
            <v>4.96</v>
          </cell>
          <cell r="X3339">
            <v>4.96</v>
          </cell>
          <cell r="Y3339">
            <v>1.47</v>
          </cell>
          <cell r="AB3339">
            <v>14.2</v>
          </cell>
          <cell r="AC3339">
            <v>0.13</v>
          </cell>
          <cell r="AD3339">
            <v>15.9</v>
          </cell>
          <cell r="AF3339">
            <v>1.88</v>
          </cell>
          <cell r="AJ3339">
            <v>96.78</v>
          </cell>
          <cell r="AK3339">
            <v>1.900528757</v>
          </cell>
          <cell r="AL3339">
            <v>0.323102481</v>
          </cell>
          <cell r="AM3339">
            <v>9.9471243000000001E-2</v>
          </cell>
          <cell r="AN3339">
            <v>0.22363123800000001</v>
          </cell>
          <cell r="AO3339">
            <v>0</v>
          </cell>
          <cell r="AP3339">
            <v>0.154886573</v>
          </cell>
          <cell r="AQ3339">
            <v>0.154886573</v>
          </cell>
          <cell r="AR3339">
            <v>4.1279023999999997E-2</v>
          </cell>
          <cell r="AS3339">
            <v>0</v>
          </cell>
          <cell r="AT3339">
            <v>0.79018119099999995</v>
          </cell>
          <cell r="AU3339">
            <v>4.1116019999999998E-3</v>
          </cell>
          <cell r="AV3339">
            <v>0.63613308899999998</v>
          </cell>
          <cell r="AW3339">
            <v>0.13610720800000001</v>
          </cell>
          <cell r="AX3339">
            <v>0</v>
          </cell>
          <cell r="AY3339">
            <v>40.231010980000001</v>
          </cell>
          <cell r="AZ3339">
            <v>49.973486260000001</v>
          </cell>
          <cell r="BA3339">
            <v>9.7955027520000009</v>
          </cell>
          <cell r="BB3339">
            <v>42.549909890000002</v>
          </cell>
          <cell r="BC3339">
            <v>45.683600390000002</v>
          </cell>
          <cell r="BD3339">
            <v>11.766489719999999</v>
          </cell>
          <cell r="BE3339">
            <v>0.836110617</v>
          </cell>
          <cell r="BO3339">
            <v>8.9</v>
          </cell>
          <cell r="BP3339">
            <v>69</v>
          </cell>
          <cell r="BQ3339">
            <v>1.39</v>
          </cell>
          <cell r="BR3339">
            <v>17.8</v>
          </cell>
          <cell r="BS3339">
            <v>2.0499999999999998</v>
          </cell>
          <cell r="BT3339">
            <v>0.02</v>
          </cell>
          <cell r="BU3339">
            <v>1.38</v>
          </cell>
          <cell r="BV3339">
            <v>3.17</v>
          </cell>
          <cell r="BW3339">
            <v>4.4000000000000004</v>
          </cell>
          <cell r="CR3339">
            <v>99.21</v>
          </cell>
          <cell r="CT3339">
            <v>69.549440580586634</v>
          </cell>
          <cell r="CU3339">
            <v>1.4010684406813829</v>
          </cell>
          <cell r="CV3339">
            <v>17.941739743977422</v>
          </cell>
          <cell r="CW3339">
            <v>2.0663239592782983</v>
          </cell>
          <cell r="CX3339">
            <v>2.0159258139300473E-2</v>
          </cell>
          <cell r="CY3339">
            <v>1.3909888116117326</v>
          </cell>
          <cell r="CZ3339">
            <v>3.1952424150791252</v>
          </cell>
          <cell r="DA3339">
            <v>4.4350367906461043</v>
          </cell>
          <cell r="DB3339">
            <v>0</v>
          </cell>
          <cell r="DC3339">
            <v>0</v>
          </cell>
          <cell r="DD3339">
            <v>0</v>
          </cell>
          <cell r="DE3339">
            <v>0.40233236151603502</v>
          </cell>
          <cell r="DF3339">
            <v>6.7760147421541184E-2</v>
          </cell>
          <cell r="DH3339">
            <v>0.30519480519480519</v>
          </cell>
          <cell r="DL3339">
            <v>3.0798122065727698E-2</v>
          </cell>
          <cell r="DQ3339">
            <v>0.15390070921985816</v>
          </cell>
          <cell r="DU3339">
            <v>0.11076233183856501</v>
          </cell>
          <cell r="DW3339">
            <v>0.62255639097744364</v>
          </cell>
          <cell r="DX3339">
            <v>1.1644736842105263</v>
          </cell>
          <cell r="DY3339">
            <v>0.28125</v>
          </cell>
          <cell r="DZ3339">
            <v>0.45642857142857141</v>
          </cell>
          <cell r="EA3339">
            <v>1.0575539568345325</v>
          </cell>
          <cell r="EB3339">
            <v>0.46774193548387094</v>
          </cell>
          <cell r="EC3339">
            <v>1.4890510948905109</v>
          </cell>
          <cell r="EE3339">
            <v>1.825503355704698</v>
          </cell>
          <cell r="EF3339">
            <v>1.8344370860927153</v>
          </cell>
          <cell r="EH3339">
            <v>1.9459459459459461</v>
          </cell>
          <cell r="EJ3339">
            <v>1.9675675675675675</v>
          </cell>
          <cell r="EK3339">
            <v>2.0087719298245612</v>
          </cell>
          <cell r="ER3339">
            <v>7.708333333333333</v>
          </cell>
        </row>
        <row r="3340">
          <cell r="D3340" t="str">
            <v>b5</v>
          </cell>
          <cell r="E3340" t="str">
            <v>Barth et al 2002 Prec Res Ton melt/eclog-rut residue</v>
          </cell>
          <cell r="F3340" t="str">
            <v>DM4a rut eclog</v>
          </cell>
          <cell r="J3340">
            <v>1000</v>
          </cell>
          <cell r="K3340">
            <v>1273</v>
          </cell>
          <cell r="L3340">
            <v>7.8554595443833461</v>
          </cell>
          <cell r="M3340">
            <v>1.8</v>
          </cell>
          <cell r="O3340">
            <v>0.112339892</v>
          </cell>
          <cell r="P3340">
            <v>0.80655058999999996</v>
          </cell>
          <cell r="Q3340">
            <v>0.15448852499999999</v>
          </cell>
          <cell r="R3340">
            <v>39.657486800000001</v>
          </cell>
          <cell r="T3340">
            <v>50.7</v>
          </cell>
          <cell r="U3340">
            <v>8.02</v>
          </cell>
          <cell r="V3340">
            <v>0</v>
          </cell>
          <cell r="W3340">
            <v>5.77</v>
          </cell>
          <cell r="X3340">
            <v>5.77</v>
          </cell>
          <cell r="Y3340">
            <v>1.67</v>
          </cell>
          <cell r="AB3340">
            <v>13.5</v>
          </cell>
          <cell r="AC3340">
            <v>7.0000000000000007E-2</v>
          </cell>
          <cell r="AD3340">
            <v>15.3</v>
          </cell>
          <cell r="AF3340">
            <v>2.14</v>
          </cell>
          <cell r="AJ3340">
            <v>97.17</v>
          </cell>
          <cell r="AK3340">
            <v>1.8876601079999999</v>
          </cell>
          <cell r="AL3340">
            <v>0.35202846100000001</v>
          </cell>
          <cell r="AM3340">
            <v>0.112339892</v>
          </cell>
          <cell r="AN3340">
            <v>0.23968856899999999</v>
          </cell>
          <cell r="AO3340">
            <v>0</v>
          </cell>
          <cell r="AP3340">
            <v>0.17966649000000001</v>
          </cell>
          <cell r="AQ3340">
            <v>0.17966649000000001</v>
          </cell>
          <cell r="AR3340">
            <v>4.6761425000000002E-2</v>
          </cell>
          <cell r="AS3340">
            <v>0</v>
          </cell>
          <cell r="AT3340">
            <v>0.74908532299999997</v>
          </cell>
          <cell r="AU3340">
            <v>2.2076230000000001E-3</v>
          </cell>
          <cell r="AV3340">
            <v>0.61038164900000003</v>
          </cell>
          <cell r="AW3340">
            <v>0.15448852499999999</v>
          </cell>
          <cell r="AX3340">
            <v>0</v>
          </cell>
          <cell r="AY3340">
            <v>39.657486800000001</v>
          </cell>
          <cell r="AZ3340">
            <v>48.669289640000002</v>
          </cell>
          <cell r="BA3340">
            <v>11.67322356</v>
          </cell>
          <cell r="BB3340">
            <v>41.752634759999999</v>
          </cell>
          <cell r="BC3340">
            <v>44.289082489999998</v>
          </cell>
          <cell r="BD3340">
            <v>13.95828275</v>
          </cell>
          <cell r="BE3340">
            <v>0.80655058999999996</v>
          </cell>
          <cell r="BO3340">
            <v>5.7</v>
          </cell>
          <cell r="BP3340">
            <v>73.5</v>
          </cell>
          <cell r="BQ3340">
            <v>0.97</v>
          </cell>
          <cell r="BR3340">
            <v>15.9</v>
          </cell>
          <cell r="BS3340">
            <v>1.48</v>
          </cell>
          <cell r="BU3340">
            <v>0.93</v>
          </cell>
          <cell r="BV3340">
            <v>2.52</v>
          </cell>
          <cell r="BW3340">
            <v>4</v>
          </cell>
          <cell r="CR3340">
            <v>99.3</v>
          </cell>
          <cell r="CT3340">
            <v>74.018126888217523</v>
          </cell>
          <cell r="CU3340">
            <v>0.97683786505538772</v>
          </cell>
          <cell r="CV3340">
            <v>16.012084592145015</v>
          </cell>
          <cell r="CW3340">
            <v>1.4904330312185297</v>
          </cell>
          <cell r="CX3340">
            <v>0</v>
          </cell>
          <cell r="CY3340">
            <v>0.93655589123867067</v>
          </cell>
          <cell r="CZ3340">
            <v>2.5377643504531724</v>
          </cell>
          <cell r="DA3340">
            <v>4.0281973816717018</v>
          </cell>
          <cell r="DB3340">
            <v>0</v>
          </cell>
          <cell r="DC3340">
            <v>0</v>
          </cell>
          <cell r="DD3340">
            <v>0</v>
          </cell>
          <cell r="DE3340">
            <v>0.38589211618257263</v>
          </cell>
          <cell r="DF3340">
            <v>2.7933914725634661E-2</v>
          </cell>
          <cell r="DH3340">
            <v>0.31428571428571428</v>
          </cell>
          <cell r="DO3340">
            <v>2.9104477611940297E-3</v>
          </cell>
          <cell r="DQ3340">
            <v>5.5462184873949584E-2</v>
          </cell>
          <cell r="DT3340">
            <v>5.3252032520325204E-3</v>
          </cell>
          <cell r="DU3340">
            <v>7.3302107728337243E-2</v>
          </cell>
          <cell r="DW3340">
            <v>0.43829787234042555</v>
          </cell>
          <cell r="DX3340">
            <v>0.59499999999999997</v>
          </cell>
          <cell r="DY3340">
            <v>0.25064599483204131</v>
          </cell>
          <cell r="DZ3340">
            <v>0.39864253393665156</v>
          </cell>
          <cell r="EA3340">
            <v>1.7216494845360824</v>
          </cell>
          <cell r="EB3340">
            <v>0.23333333333333334</v>
          </cell>
          <cell r="EC3340">
            <v>0.98453608247422686</v>
          </cell>
          <cell r="EE3340">
            <v>1.4</v>
          </cell>
          <cell r="EF3340">
            <v>1.3948497854077253</v>
          </cell>
          <cell r="EH3340">
            <v>1.4528985507246377</v>
          </cell>
          <cell r="EJ3340">
            <v>1.4224598930481283</v>
          </cell>
          <cell r="EK3340">
            <v>1.3081081081081081</v>
          </cell>
          <cell r="ER3340">
            <v>2.1214285714285714</v>
          </cell>
        </row>
        <row r="3341">
          <cell r="D3341" t="str">
            <v>b5</v>
          </cell>
          <cell r="E3341" t="str">
            <v>Barth et al 2002 Prec Res Ton melt/eclog-rut residue</v>
          </cell>
          <cell r="F3341" t="str">
            <v>DM3b rut eclog</v>
          </cell>
          <cell r="J3341">
            <v>1040</v>
          </cell>
          <cell r="K3341">
            <v>1313</v>
          </cell>
          <cell r="L3341">
            <v>7.6161462300076161</v>
          </cell>
          <cell r="M3341">
            <v>1.8</v>
          </cell>
          <cell r="O3341">
            <v>0.13990228699999999</v>
          </cell>
          <cell r="P3341">
            <v>0.83312470199999999</v>
          </cell>
          <cell r="Q3341">
            <v>0.15033675199999999</v>
          </cell>
          <cell r="R3341">
            <v>38.799434730000002</v>
          </cell>
          <cell r="T3341">
            <v>49.9</v>
          </cell>
          <cell r="U3341">
            <v>9.6</v>
          </cell>
          <cell r="V3341">
            <v>0</v>
          </cell>
          <cell r="W3341">
            <v>4.8899999999999997</v>
          </cell>
          <cell r="X3341">
            <v>4.8899999999999997</v>
          </cell>
          <cell r="Y3341">
            <v>2.21</v>
          </cell>
          <cell r="AB3341">
            <v>13.7</v>
          </cell>
          <cell r="AC3341">
            <v>0.11</v>
          </cell>
          <cell r="AD3341">
            <v>14.5</v>
          </cell>
          <cell r="AF3341">
            <v>2.08</v>
          </cell>
          <cell r="AJ3341">
            <v>96.99</v>
          </cell>
          <cell r="AK3341">
            <v>1.860097713</v>
          </cell>
          <cell r="AL3341">
            <v>0.42188493399999999</v>
          </cell>
          <cell r="AM3341">
            <v>0.13990228699999999</v>
          </cell>
          <cell r="AN3341">
            <v>0.28198264699999998</v>
          </cell>
          <cell r="AO3341">
            <v>0</v>
          </cell>
          <cell r="AP3341">
            <v>0.152447218</v>
          </cell>
          <cell r="AQ3341">
            <v>0.152447218</v>
          </cell>
          <cell r="AR3341">
            <v>6.1955933999999997E-2</v>
          </cell>
          <cell r="AS3341">
            <v>0</v>
          </cell>
          <cell r="AT3341">
            <v>0.76109253300000002</v>
          </cell>
          <cell r="AU3341">
            <v>3.4732729999999998E-3</v>
          </cell>
          <cell r="AV3341">
            <v>0.57915847300000001</v>
          </cell>
          <cell r="AW3341">
            <v>0.15033675199999999</v>
          </cell>
          <cell r="AX3341">
            <v>0</v>
          </cell>
          <cell r="AY3341">
            <v>38.799434730000002</v>
          </cell>
          <cell r="AZ3341">
            <v>50.9877027</v>
          </cell>
          <cell r="BA3341">
            <v>10.21286257</v>
          </cell>
          <cell r="BB3341">
            <v>41.070975199999999</v>
          </cell>
          <cell r="BC3341">
            <v>46.65068651</v>
          </cell>
          <cell r="BD3341">
            <v>12.278338290000001</v>
          </cell>
          <cell r="BE3341">
            <v>0.83312470199999999</v>
          </cell>
          <cell r="BO3341">
            <v>6.4</v>
          </cell>
          <cell r="BP3341">
            <v>68</v>
          </cell>
          <cell r="BQ3341">
            <v>1.55</v>
          </cell>
          <cell r="BR3341">
            <v>17.2</v>
          </cell>
          <cell r="BS3341">
            <v>2.2999999999999998</v>
          </cell>
          <cell r="BU3341">
            <v>1.7</v>
          </cell>
          <cell r="BV3341">
            <v>3.95</v>
          </cell>
          <cell r="BW3341">
            <v>4.3499999999999996</v>
          </cell>
          <cell r="CR3341">
            <v>99.05</v>
          </cell>
          <cell r="CT3341">
            <v>68.652195860676429</v>
          </cell>
          <cell r="CU3341">
            <v>1.5648662291771833</v>
          </cell>
          <cell r="CV3341">
            <v>17.364967188288745</v>
          </cell>
          <cell r="CW3341">
            <v>2.3220595658758199</v>
          </cell>
          <cell r="CX3341">
            <v>0</v>
          </cell>
          <cell r="CY3341">
            <v>1.7163048965169108</v>
          </cell>
          <cell r="CZ3341">
            <v>3.9878849066128219</v>
          </cell>
          <cell r="DA3341">
            <v>4.3917213528520946</v>
          </cell>
          <cell r="DB3341">
            <v>0</v>
          </cell>
          <cell r="DC3341">
            <v>0</v>
          </cell>
          <cell r="DD3341">
            <v>0</v>
          </cell>
          <cell r="DE3341">
            <v>0.42499999999999999</v>
          </cell>
          <cell r="DF3341">
            <v>0.11553060550555971</v>
          </cell>
          <cell r="DH3341">
            <v>0.47816091954022993</v>
          </cell>
          <cell r="EA3341">
            <v>1.4258064516129032</v>
          </cell>
        </row>
        <row r="3342">
          <cell r="D3342" t="str">
            <v>b5</v>
          </cell>
          <cell r="E3342" t="str">
            <v>Barth et al 2002 Prec Res Ton melt/eclog-rut residue</v>
          </cell>
          <cell r="F3342" t="str">
            <v>DM4b</v>
          </cell>
          <cell r="J3342">
            <v>1040</v>
          </cell>
          <cell r="K3342">
            <v>1313</v>
          </cell>
          <cell r="L3342">
            <v>7.6161462300076161</v>
          </cell>
          <cell r="M3342">
            <v>1.8</v>
          </cell>
          <cell r="O3342">
            <v>0.185186454</v>
          </cell>
          <cell r="P3342">
            <v>0.84249584200000005</v>
          </cell>
          <cell r="Q3342">
            <v>0.121833313</v>
          </cell>
          <cell r="R3342">
            <v>22.588012859999999</v>
          </cell>
          <cell r="T3342">
            <v>49.1</v>
          </cell>
          <cell r="U3342">
            <v>10.3</v>
          </cell>
          <cell r="V3342">
            <v>0</v>
          </cell>
          <cell r="W3342">
            <v>5.83</v>
          </cell>
          <cell r="X3342">
            <v>5.83</v>
          </cell>
          <cell r="Y3342">
            <v>4.01</v>
          </cell>
          <cell r="AB3342">
            <v>17.5</v>
          </cell>
          <cell r="AC3342">
            <v>0.15</v>
          </cell>
          <cell r="AD3342">
            <v>8.43</v>
          </cell>
          <cell r="AF3342">
            <v>1.7</v>
          </cell>
          <cell r="AJ3342">
            <v>97.02</v>
          </cell>
          <cell r="AK3342">
            <v>1.8148135460000001</v>
          </cell>
          <cell r="AL3342">
            <v>0.44882321800000002</v>
          </cell>
          <cell r="AM3342">
            <v>0.185186454</v>
          </cell>
          <cell r="AN3342">
            <v>0.26363676400000002</v>
          </cell>
          <cell r="AO3342">
            <v>0</v>
          </cell>
          <cell r="AP3342">
            <v>0.18021648100000001</v>
          </cell>
          <cell r="AQ3342">
            <v>0.18021648100000001</v>
          </cell>
          <cell r="AR3342">
            <v>0.111468028</v>
          </cell>
          <cell r="AS3342">
            <v>0</v>
          </cell>
          <cell r="AT3342">
            <v>0.96398494000000001</v>
          </cell>
          <cell r="AU3342">
            <v>4.6962669999999996E-3</v>
          </cell>
          <cell r="AV3342">
            <v>0.33386607699999998</v>
          </cell>
          <cell r="AW3342">
            <v>0.121833313</v>
          </cell>
          <cell r="AX3342">
            <v>0</v>
          </cell>
          <cell r="AY3342">
            <v>22.588012859999999</v>
          </cell>
          <cell r="AZ3342">
            <v>65.219277289999994</v>
          </cell>
          <cell r="BA3342">
            <v>12.19270985</v>
          </cell>
          <cell r="BB3342">
            <v>24.33861838</v>
          </cell>
          <cell r="BC3342">
            <v>60.740289070000003</v>
          </cell>
          <cell r="BD3342">
            <v>14.921092549999999</v>
          </cell>
          <cell r="BE3342">
            <v>0.84249584200000005</v>
          </cell>
          <cell r="BO3342">
            <v>4.5999999999999996</v>
          </cell>
          <cell r="BP3342">
            <v>68.099999999999994</v>
          </cell>
          <cell r="BQ3342">
            <v>1.43</v>
          </cell>
          <cell r="BR3342">
            <v>17.5</v>
          </cell>
          <cell r="BS3342">
            <v>2.19</v>
          </cell>
          <cell r="BT3342">
            <v>0.04</v>
          </cell>
          <cell r="BU3342">
            <v>1.61</v>
          </cell>
          <cell r="BV3342">
            <v>3.65</v>
          </cell>
          <cell r="BW3342">
            <v>4.84</v>
          </cell>
          <cell r="CR3342">
            <v>99.36</v>
          </cell>
          <cell r="CT3342">
            <v>68.538647342995162</v>
          </cell>
          <cell r="CU3342">
            <v>1.4392109500805155</v>
          </cell>
          <cell r="CV3342">
            <v>17.612721417069245</v>
          </cell>
          <cell r="CW3342">
            <v>2.204106280193237</v>
          </cell>
          <cell r="CX3342">
            <v>4.0257648953301133E-2</v>
          </cell>
          <cell r="CY3342">
            <v>1.6203703703703705</v>
          </cell>
          <cell r="CZ3342">
            <v>3.673510466988728</v>
          </cell>
          <cell r="DA3342">
            <v>4.8711755233494367</v>
          </cell>
          <cell r="DB3342">
            <v>0</v>
          </cell>
          <cell r="DC3342">
            <v>0</v>
          </cell>
          <cell r="DD3342">
            <v>0</v>
          </cell>
          <cell r="DE3342">
            <v>0.42368421052631577</v>
          </cell>
          <cell r="DF3342">
            <v>0.10601437122643033</v>
          </cell>
          <cell r="DH3342">
            <v>0.50997150997150997</v>
          </cell>
          <cell r="DK3342">
            <v>0.02</v>
          </cell>
          <cell r="DL3342">
            <v>7.227272727272728E-2</v>
          </cell>
          <cell r="DM3342">
            <v>0.81632653061224481</v>
          </cell>
          <cell r="DO3342">
            <v>1.6562500000000001E-2</v>
          </cell>
          <cell r="DQ3342">
            <v>8.7654320987654313E-2</v>
          </cell>
          <cell r="DT3342">
            <v>3.968253968253968E-2</v>
          </cell>
          <cell r="DU3342">
            <v>7.981651376146788E-2</v>
          </cell>
          <cell r="DW3342">
            <v>0.39508196721311478</v>
          </cell>
          <cell r="DX3342">
            <v>0.84433962264150941</v>
          </cell>
          <cell r="DY3342">
            <v>0.22868741542625165</v>
          </cell>
          <cell r="DZ3342">
            <v>0.52849740932642486</v>
          </cell>
          <cell r="EA3342">
            <v>2.8041958041958042</v>
          </cell>
          <cell r="EB3342">
            <v>0.20283018867924529</v>
          </cell>
          <cell r="EC3342">
            <v>0.86153846153846159</v>
          </cell>
          <cell r="EE3342">
            <v>0.87623762376237624</v>
          </cell>
          <cell r="EF3342">
            <v>1.1666666666666667</v>
          </cell>
          <cell r="EG3342">
            <v>1.46</v>
          </cell>
          <cell r="EH3342">
            <v>1.6043165467625899</v>
          </cell>
          <cell r="EJ3342">
            <v>1.3155080213903743</v>
          </cell>
          <cell r="EK3342">
            <v>1.3027027027027027</v>
          </cell>
          <cell r="ER3342">
            <v>6.4242424242424239</v>
          </cell>
        </row>
        <row r="3343">
          <cell r="D3343" t="str">
            <v>b2</v>
          </cell>
          <cell r="E3343" t="str">
            <v>Blundy et al 1998 with add data from McDade et al 03</v>
          </cell>
          <cell r="F3343" t="str">
            <v>Mant melt Sp Lhz Solidus</v>
          </cell>
          <cell r="J3343">
            <v>1255</v>
          </cell>
          <cell r="K3343">
            <v>1528</v>
          </cell>
          <cell r="L3343">
            <v>6.5445026178010473</v>
          </cell>
          <cell r="M3343">
            <v>1.5</v>
          </cell>
          <cell r="O3343">
            <v>0.19869551999999999</v>
          </cell>
          <cell r="P3343">
            <v>0.83688242000000002</v>
          </cell>
          <cell r="Q3343">
            <v>9.6631543E-2</v>
          </cell>
          <cell r="R3343">
            <v>24.565058050000001</v>
          </cell>
          <cell r="T3343">
            <v>50.24</v>
          </cell>
          <cell r="U3343">
            <v>10.47</v>
          </cell>
          <cell r="V3343">
            <v>0.188872558</v>
          </cell>
          <cell r="W3343">
            <v>6.5302035700000003</v>
          </cell>
          <cell r="X3343">
            <v>6.7</v>
          </cell>
          <cell r="Y3343">
            <v>0.76</v>
          </cell>
          <cell r="Z3343">
            <v>0.19</v>
          </cell>
          <cell r="AB3343">
            <v>19.29</v>
          </cell>
          <cell r="AC3343">
            <v>0.02</v>
          </cell>
          <cell r="AD3343">
            <v>10.44</v>
          </cell>
          <cell r="AE3343">
            <v>0.01</v>
          </cell>
          <cell r="AF3343">
            <v>1.39</v>
          </cell>
          <cell r="AJ3343">
            <v>99.529076130000007</v>
          </cell>
          <cell r="AK3343">
            <v>1.80130448</v>
          </cell>
          <cell r="AL3343">
            <v>0.44255958400000001</v>
          </cell>
          <cell r="AM3343">
            <v>0.19869551999999999</v>
          </cell>
          <cell r="AN3343">
            <v>0.24386406399999999</v>
          </cell>
          <cell r="AO3343">
            <v>5.09145E-3</v>
          </cell>
          <cell r="AP3343">
            <v>0.19581215599999999</v>
          </cell>
          <cell r="AQ3343">
            <v>0.20090360600000001</v>
          </cell>
          <cell r="AR3343">
            <v>2.0493046000000001E-2</v>
          </cell>
          <cell r="AS3343">
            <v>5.3854569999999997E-3</v>
          </cell>
          <cell r="AT3343">
            <v>1.0307454030000001</v>
          </cell>
          <cell r="AU3343">
            <v>6.0740499999999999E-4</v>
          </cell>
          <cell r="AV3343">
            <v>0.401081099</v>
          </cell>
          <cell r="AW3343">
            <v>9.6631543E-2</v>
          </cell>
          <cell r="AX3343">
            <v>0</v>
          </cell>
          <cell r="AY3343">
            <v>24.565058050000001</v>
          </cell>
          <cell r="AZ3343">
            <v>63.130176740000003</v>
          </cell>
          <cell r="BA3343">
            <v>11.99292861</v>
          </cell>
          <cell r="BB3343">
            <v>26.484737970000001</v>
          </cell>
          <cell r="BC3343">
            <v>58.829867290000003</v>
          </cell>
          <cell r="BD3343">
            <v>14.68539474</v>
          </cell>
          <cell r="BE3343">
            <v>0.83688242000000002</v>
          </cell>
          <cell r="BP3343">
            <v>50.17</v>
          </cell>
          <cell r="BQ3343">
            <v>1.1499999999999999</v>
          </cell>
          <cell r="BR3343">
            <v>20.41</v>
          </cell>
          <cell r="BS3343">
            <v>6.06</v>
          </cell>
          <cell r="BT3343">
            <v>0.02</v>
          </cell>
          <cell r="BU3343">
            <v>5.94</v>
          </cell>
          <cell r="BV3343">
            <v>6.13</v>
          </cell>
          <cell r="BW3343">
            <v>7.29</v>
          </cell>
          <cell r="CA3343">
            <v>0.03</v>
          </cell>
          <cell r="CR3343">
            <v>97.2</v>
          </cell>
          <cell r="CT3343">
            <v>51.615226337448561</v>
          </cell>
          <cell r="CU3343">
            <v>1.1831275720164607</v>
          </cell>
          <cell r="CV3343">
            <v>20.997942386831276</v>
          </cell>
          <cell r="CW3343">
            <v>6.2345679012345681</v>
          </cell>
          <cell r="CX3343">
            <v>2.0576131687242798E-2</v>
          </cell>
          <cell r="CY3343">
            <v>6.1111111111111107</v>
          </cell>
          <cell r="CZ3343">
            <v>6.306584362139918</v>
          </cell>
          <cell r="DA3343">
            <v>7.5</v>
          </cell>
          <cell r="DB3343">
            <v>0</v>
          </cell>
          <cell r="DC3343">
            <v>0</v>
          </cell>
          <cell r="DD3343">
            <v>3.0864197530864196E-2</v>
          </cell>
          <cell r="DE3343">
            <v>0.495</v>
          </cell>
          <cell r="DF3343">
            <v>0.46631611618857066</v>
          </cell>
          <cell r="DH3343">
            <v>0.19067215363511658</v>
          </cell>
          <cell r="DM3343">
            <v>2.7E-2</v>
          </cell>
          <cell r="DN3343">
            <v>2.9000000000000001E-2</v>
          </cell>
          <cell r="DO3343">
            <v>1.9913419913419911E-2</v>
          </cell>
          <cell r="DP3343">
            <v>5.333333333333333E-2</v>
          </cell>
          <cell r="DQ3343">
            <v>8.943089430894309E-2</v>
          </cell>
          <cell r="DR3343">
            <v>0.15942028985507245</v>
          </cell>
          <cell r="DU3343">
            <v>6.2E-2</v>
          </cell>
          <cell r="DW3343">
            <v>0.36380255941499084</v>
          </cell>
          <cell r="DX3343">
            <v>0.66890380313199105</v>
          </cell>
          <cell r="DY3343">
            <v>0.27142857142857141</v>
          </cell>
          <cell r="DZ3343">
            <v>0.55048859934853411</v>
          </cell>
          <cell r="EA3343">
            <v>0.70935779816513767</v>
          </cell>
          <cell r="EB3343">
            <v>0.38028169014084506</v>
          </cell>
          <cell r="EC3343">
            <v>0.98615916955017302</v>
          </cell>
          <cell r="EF3343">
            <v>1.2649800266311586</v>
          </cell>
          <cell r="EH3343">
            <v>1.4397163120567376</v>
          </cell>
          <cell r="EJ3343">
            <v>1.4337349397590362</v>
          </cell>
          <cell r="EK3343">
            <v>1.4788732394366197</v>
          </cell>
          <cell r="EL3343">
            <v>0.68899521531100483</v>
          </cell>
          <cell r="EM3343">
            <v>6.3333333333333339</v>
          </cell>
          <cell r="ER3343">
            <v>5</v>
          </cell>
          <cell r="ES3343">
            <v>3.1982942430703627</v>
          </cell>
          <cell r="FK3343">
            <v>0.25316455696202528</v>
          </cell>
        </row>
        <row r="3344">
          <cell r="D3344" t="str">
            <v>b1</v>
          </cell>
          <cell r="E3344" t="str">
            <v>Beattie 1993 EPSL 117 p 379-391</v>
          </cell>
          <cell r="F3344" t="str">
            <v xml:space="preserve"> 153a</v>
          </cell>
          <cell r="J3344">
            <v>1240</v>
          </cell>
          <cell r="K3344">
            <v>1513</v>
          </cell>
          <cell r="L3344">
            <v>6.6093853271645733</v>
          </cell>
          <cell r="M3344">
            <v>1.1000000000000001</v>
          </cell>
          <cell r="O3344">
            <v>4.5674958993775917E-2</v>
          </cell>
          <cell r="P3344">
            <v>0.95302096997240771</v>
          </cell>
          <cell r="Q3344">
            <v>6.8413113977531886E-2</v>
          </cell>
          <cell r="R3344">
            <v>36.182418462680424</v>
          </cell>
          <cell r="T3344">
            <v>49.51</v>
          </cell>
          <cell r="U3344">
            <v>1.1200000000000001</v>
          </cell>
          <cell r="V3344">
            <v>2.0137600000000004</v>
          </cell>
          <cell r="W3344">
            <v>0</v>
          </cell>
          <cell r="X3344">
            <v>2.2400000000000002</v>
          </cell>
          <cell r="Y3344">
            <v>0.38</v>
          </cell>
          <cell r="AB3344">
            <v>25.5</v>
          </cell>
          <cell r="AC3344">
            <v>0.05</v>
          </cell>
          <cell r="AD3344">
            <v>21.1</v>
          </cell>
          <cell r="AF3344">
            <v>1.02</v>
          </cell>
          <cell r="AG3344">
            <v>0.01</v>
          </cell>
          <cell r="AJ3344">
            <v>101.82376000000001</v>
          </cell>
          <cell r="AK3344">
            <v>1.7126376980998836</v>
          </cell>
          <cell r="AL3344">
            <v>4.5674958993775917E-2</v>
          </cell>
          <cell r="AM3344">
            <v>4.5674958993775917E-2</v>
          </cell>
          <cell r="AN3344">
            <v>0</v>
          </cell>
          <cell r="AO3344">
            <v>6.4803135975302947E-2</v>
          </cell>
          <cell r="AP3344">
            <v>0</v>
          </cell>
          <cell r="AQ3344">
            <v>6.4803135975302947E-2</v>
          </cell>
          <cell r="AR3344">
            <v>9.8857948637453962E-3</v>
          </cell>
          <cell r="AS3344">
            <v>0</v>
          </cell>
          <cell r="AT3344">
            <v>1.3146024400283298</v>
          </cell>
          <cell r="AU3344">
            <v>1.4650538809914556E-3</v>
          </cell>
          <cell r="AV3344">
            <v>0.78207648391582185</v>
          </cell>
          <cell r="AW3344">
            <v>6.8413113977531886E-2</v>
          </cell>
          <cell r="AX3344">
            <v>4.4132026461797812E-4</v>
          </cell>
          <cell r="AY3344">
            <v>36.182418462680424</v>
          </cell>
          <cell r="AZ3344">
            <v>60.819493457989516</v>
          </cell>
          <cell r="BA3344">
            <v>0</v>
          </cell>
          <cell r="BB3344">
            <v>40.768489654245016</v>
          </cell>
          <cell r="BC3344">
            <v>59.231510345754991</v>
          </cell>
          <cell r="BD3344">
            <v>0</v>
          </cell>
          <cell r="BE3344">
            <v>0.95302096997240771</v>
          </cell>
          <cell r="BP3344">
            <v>45.54</v>
          </cell>
          <cell r="BQ3344">
            <v>1.67</v>
          </cell>
          <cell r="BR3344">
            <v>10</v>
          </cell>
          <cell r="BS3344">
            <v>5.49</v>
          </cell>
          <cell r="BT3344">
            <v>0.1</v>
          </cell>
          <cell r="BU3344">
            <v>12.4</v>
          </cell>
          <cell r="BV3344">
            <v>8.64</v>
          </cell>
          <cell r="BW3344">
            <v>3.69</v>
          </cell>
          <cell r="BX3344">
            <v>5.31</v>
          </cell>
          <cell r="CR3344">
            <v>92.84</v>
          </cell>
          <cell r="CT3344">
            <v>49.052132701421804</v>
          </cell>
          <cell r="CU3344">
            <v>1.7987936234381732</v>
          </cell>
          <cell r="CV3344">
            <v>10.771219302024988</v>
          </cell>
          <cell r="CW3344">
            <v>5.9133993968117187</v>
          </cell>
          <cell r="CX3344">
            <v>0.1077121930202499</v>
          </cell>
          <cell r="CY3344">
            <v>13.356311934510988</v>
          </cell>
          <cell r="CZ3344">
            <v>9.3063334769495913</v>
          </cell>
          <cell r="DA3344">
            <v>3.9745799224472211</v>
          </cell>
          <cell r="DB3344">
            <v>5.7195174493752692</v>
          </cell>
          <cell r="DC3344">
            <v>0</v>
          </cell>
          <cell r="DD3344">
            <v>0</v>
          </cell>
          <cell r="DE3344">
            <v>0.69312465064281725</v>
          </cell>
          <cell r="DF3344">
            <v>1.2557578331356676</v>
          </cell>
          <cell r="DH3344">
            <v>0.13821138211382114</v>
          </cell>
          <cell r="DL3344">
            <v>4.4000000000000002E-4</v>
          </cell>
          <cell r="DM3344">
            <v>1.8699999999999999E-3</v>
          </cell>
          <cell r="DN3344">
            <v>1.31E-3</v>
          </cell>
          <cell r="DT3344">
            <v>7.4799999999999997E-3</v>
          </cell>
          <cell r="DU3344">
            <v>0.13559322033898305</v>
          </cell>
          <cell r="EA3344">
            <v>0.22754491017964074</v>
          </cell>
        </row>
        <row r="3345">
          <cell r="D3345" t="str">
            <v>b1</v>
          </cell>
          <cell r="E3345" t="str">
            <v>Beattie 1993 EPSL 117 p 379-391</v>
          </cell>
          <cell r="F3345" t="str">
            <v xml:space="preserve"> 153b</v>
          </cell>
          <cell r="J3345">
            <v>1240</v>
          </cell>
          <cell r="K3345">
            <v>1513</v>
          </cell>
          <cell r="L3345">
            <v>6.6093853271645733</v>
          </cell>
          <cell r="M3345">
            <v>1.1000000000000001</v>
          </cell>
          <cell r="O3345">
            <v>0.10988733265778682</v>
          </cell>
          <cell r="P3345">
            <v>0.94451569205860042</v>
          </cell>
          <cell r="Q3345">
            <v>0.1275730679814229</v>
          </cell>
          <cell r="R3345">
            <v>38.320607279069293</v>
          </cell>
          <cell r="T3345">
            <v>49.3</v>
          </cell>
          <cell r="U3345">
            <v>2.72</v>
          </cell>
          <cell r="V3345">
            <v>2.2115399999999998</v>
          </cell>
          <cell r="W3345">
            <v>0</v>
          </cell>
          <cell r="X3345">
            <v>2.46</v>
          </cell>
          <cell r="Y3345">
            <v>0.42</v>
          </cell>
          <cell r="AB3345">
            <v>23.5</v>
          </cell>
          <cell r="AC3345">
            <v>0.06</v>
          </cell>
          <cell r="AD3345">
            <v>21.5</v>
          </cell>
          <cell r="AF3345">
            <v>1.92</v>
          </cell>
          <cell r="AG3345">
            <v>0.01</v>
          </cell>
          <cell r="AJ3345">
            <v>104.36154000000001</v>
          </cell>
          <cell r="AK3345">
            <v>1.6894217322085037</v>
          </cell>
          <cell r="AL3345">
            <v>0.10988733265778682</v>
          </cell>
          <cell r="AM3345">
            <v>0.10988733265778682</v>
          </cell>
          <cell r="AN3345">
            <v>0</v>
          </cell>
          <cell r="AO3345">
            <v>7.0502041989519565E-2</v>
          </cell>
          <cell r="AP3345">
            <v>0</v>
          </cell>
          <cell r="AQ3345">
            <v>7.0502041989519565E-2</v>
          </cell>
          <cell r="AR3345">
            <v>1.0824201599141872E-2</v>
          </cell>
          <cell r="AS3345">
            <v>0</v>
          </cell>
          <cell r="AT3345">
            <v>1.2001642888220865</v>
          </cell>
          <cell r="AU3345">
            <v>1.741620097006395E-3</v>
          </cell>
          <cell r="AV3345">
            <v>0.78944852239512719</v>
          </cell>
          <cell r="AW3345">
            <v>0.1275730679814229</v>
          </cell>
          <cell r="AX3345">
            <v>4.3719224940422387E-4</v>
          </cell>
          <cell r="AY3345">
            <v>38.320607279069293</v>
          </cell>
          <cell r="AZ3345">
            <v>58.257154301564057</v>
          </cell>
          <cell r="BA3345">
            <v>0</v>
          </cell>
          <cell r="BB3345">
            <v>43.214957688597835</v>
          </cell>
          <cell r="BC3345">
            <v>56.785042311402165</v>
          </cell>
          <cell r="BD3345">
            <v>0</v>
          </cell>
          <cell r="BE3345">
            <v>0.94451569205860042</v>
          </cell>
          <cell r="BP3345">
            <v>42.8</v>
          </cell>
          <cell r="BQ3345">
            <v>0.99</v>
          </cell>
          <cell r="BR3345">
            <v>11.4</v>
          </cell>
          <cell r="BS3345">
            <v>5.94</v>
          </cell>
          <cell r="BT3345">
            <v>0.1</v>
          </cell>
          <cell r="BU3345">
            <v>13.5</v>
          </cell>
          <cell r="BV3345">
            <v>10.199999999999999</v>
          </cell>
          <cell r="BW3345">
            <v>6.39</v>
          </cell>
          <cell r="BX3345">
            <v>2.46</v>
          </cell>
          <cell r="CR3345">
            <v>93.78</v>
          </cell>
          <cell r="CT3345">
            <v>45.638728940072511</v>
          </cell>
          <cell r="CU3345">
            <v>1.0556621880998081</v>
          </cell>
          <cell r="CV3345">
            <v>12.156110044785668</v>
          </cell>
          <cell r="CW3345">
            <v>6.3339731285988483</v>
          </cell>
          <cell r="CX3345">
            <v>0.10663254425250587</v>
          </cell>
          <cell r="CY3345">
            <v>14.395393474088293</v>
          </cell>
          <cell r="CZ3345">
            <v>10.876519513755598</v>
          </cell>
          <cell r="DA3345">
            <v>6.8138195777351251</v>
          </cell>
          <cell r="DB3345">
            <v>2.6231605886116443</v>
          </cell>
          <cell r="DC3345">
            <v>0</v>
          </cell>
          <cell r="DD3345">
            <v>0</v>
          </cell>
          <cell r="DE3345">
            <v>0.69444444444444442</v>
          </cell>
          <cell r="DF3345">
            <v>1.3739248028818183</v>
          </cell>
          <cell r="DH3345">
            <v>0.15023474178403756</v>
          </cell>
          <cell r="DL3345">
            <v>5.5999999999999995E-4</v>
          </cell>
          <cell r="DM3345">
            <v>5.3099999999999996E-3</v>
          </cell>
          <cell r="DN3345">
            <v>3.6099999999999999E-3</v>
          </cell>
          <cell r="DT3345">
            <v>9.6799999999999994E-3</v>
          </cell>
          <cell r="DU3345">
            <v>0.13870967741935483</v>
          </cell>
          <cell r="EA3345">
            <v>0.42424242424242425</v>
          </cell>
        </row>
        <row r="3346">
          <cell r="D3346" t="str">
            <v>b1</v>
          </cell>
          <cell r="E3346" t="str">
            <v>Beattie 1993 EPSL 117 p 379-391</v>
          </cell>
          <cell r="F3346" t="str">
            <v xml:space="preserve"> 158a</v>
          </cell>
          <cell r="J3346">
            <v>1240</v>
          </cell>
          <cell r="K3346">
            <v>1513</v>
          </cell>
          <cell r="L3346">
            <v>6.6093853271645733</v>
          </cell>
          <cell r="M3346">
            <v>1.1000000000000001</v>
          </cell>
          <cell r="O3346">
            <v>3.3012081716614045E-2</v>
          </cell>
          <cell r="P3346">
            <v>0.96296239407210371</v>
          </cell>
          <cell r="Q3346">
            <v>6.0326682839670943E-2</v>
          </cell>
          <cell r="R3346">
            <v>34.596998949970001</v>
          </cell>
          <cell r="T3346">
            <v>49.63</v>
          </cell>
          <cell r="U3346">
            <v>0.81</v>
          </cell>
          <cell r="V3346">
            <v>1.64517</v>
          </cell>
          <cell r="W3346">
            <v>0</v>
          </cell>
          <cell r="X3346">
            <v>1.83</v>
          </cell>
          <cell r="Y3346">
            <v>0.21</v>
          </cell>
          <cell r="AB3346">
            <v>26.7</v>
          </cell>
          <cell r="AC3346">
            <v>0.03</v>
          </cell>
          <cell r="AD3346">
            <v>20.399999999999999</v>
          </cell>
          <cell r="AF3346">
            <v>0.9</v>
          </cell>
          <cell r="AG3346">
            <v>0.01</v>
          </cell>
          <cell r="AJ3346">
            <v>101.14517000000001</v>
          </cell>
          <cell r="AK3346">
            <v>1.715712823910337</v>
          </cell>
          <cell r="AL3346">
            <v>3.3012081716614045E-2</v>
          </cell>
          <cell r="AM3346">
            <v>3.3012081716614045E-2</v>
          </cell>
          <cell r="AN3346">
            <v>0</v>
          </cell>
          <cell r="AO3346">
            <v>5.290866986821563E-2</v>
          </cell>
          <cell r="AP3346">
            <v>0</v>
          </cell>
          <cell r="AQ3346">
            <v>5.290866986821563E-2</v>
          </cell>
          <cell r="AR3346">
            <v>5.4597787213974524E-3</v>
          </cell>
          <cell r="AS3346">
            <v>0</v>
          </cell>
          <cell r="AT3346">
            <v>1.375603474551071</v>
          </cell>
          <cell r="AU3346">
            <v>8.7848145281657836E-4</v>
          </cell>
          <cell r="AV3346">
            <v>0.75565696324374976</v>
          </cell>
          <cell r="AW3346">
            <v>6.0326682839670943E-2</v>
          </cell>
          <cell r="AX3346">
            <v>4.4104369612744568E-4</v>
          </cell>
          <cell r="AY3346">
            <v>34.596998949970001</v>
          </cell>
          <cell r="AZ3346">
            <v>62.980630470637195</v>
          </cell>
          <cell r="BA3346">
            <v>0</v>
          </cell>
          <cell r="BB3346">
            <v>38.85841815217163</v>
          </cell>
          <cell r="BC3346">
            <v>61.141581847828377</v>
          </cell>
          <cell r="BD3346">
            <v>0</v>
          </cell>
          <cell r="BE3346">
            <v>0.96296239407210371</v>
          </cell>
          <cell r="BP3346">
            <v>43.82</v>
          </cell>
          <cell r="BQ3346">
            <v>1.47</v>
          </cell>
          <cell r="BR3346">
            <v>8.5</v>
          </cell>
          <cell r="BS3346">
            <v>5.15</v>
          </cell>
          <cell r="BT3346">
            <v>7.0000000000000007E-2</v>
          </cell>
          <cell r="BU3346">
            <v>15.1</v>
          </cell>
          <cell r="BV3346">
            <v>9.93</v>
          </cell>
          <cell r="BW3346">
            <v>4.49</v>
          </cell>
          <cell r="BX3346">
            <v>4.9400000000000004</v>
          </cell>
          <cell r="CR3346">
            <v>93.47</v>
          </cell>
          <cell r="CT3346">
            <v>46.881352305552582</v>
          </cell>
          <cell r="CU3346">
            <v>1.5726971220712529</v>
          </cell>
          <cell r="CV3346">
            <v>9.0938268963303734</v>
          </cell>
          <cell r="CW3346">
            <v>5.5097892371884027</v>
          </cell>
          <cell r="CX3346">
            <v>7.4890339146250137E-2</v>
          </cell>
          <cell r="CY3346">
            <v>16.154916015833958</v>
          </cell>
          <cell r="CZ3346">
            <v>10.623729538889483</v>
          </cell>
          <cell r="DA3346">
            <v>4.8036803252380444</v>
          </cell>
          <cell r="DB3346">
            <v>5.2851182197496529</v>
          </cell>
          <cell r="DC3346">
            <v>0</v>
          </cell>
          <cell r="DD3346">
            <v>0</v>
          </cell>
          <cell r="DE3346">
            <v>0.74567901234567902</v>
          </cell>
          <cell r="DF3346">
            <v>1.5681441659529733</v>
          </cell>
          <cell r="DH3346">
            <v>0.10022271714922049</v>
          </cell>
          <cell r="DL3346">
            <v>4.8000000000000001E-4</v>
          </cell>
          <cell r="DM3346">
            <v>1.25E-3</v>
          </cell>
          <cell r="DN3346">
            <v>9.3999999999999997E-4</v>
          </cell>
          <cell r="DT3346">
            <v>4.9800000000000001E-3</v>
          </cell>
          <cell r="DU3346">
            <v>0.128</v>
          </cell>
          <cell r="EA3346">
            <v>0.14285714285714285</v>
          </cell>
        </row>
        <row r="3347">
          <cell r="D3347" t="str">
            <v>b1</v>
          </cell>
          <cell r="E3347" t="str">
            <v>Beattie 1993 EPSL 117 p 379-391</v>
          </cell>
          <cell r="F3347" t="str">
            <v xml:space="preserve"> 89L3</v>
          </cell>
          <cell r="J3347">
            <v>1190</v>
          </cell>
          <cell r="K3347">
            <v>1463</v>
          </cell>
          <cell r="L3347">
            <v>6.8352699931647303</v>
          </cell>
          <cell r="M3347">
            <v>1E-4</v>
          </cell>
          <cell r="O3347">
            <v>8.0895555340675634E-2</v>
          </cell>
          <cell r="P3347">
            <v>0.95457014967546006</v>
          </cell>
          <cell r="Q3347">
            <v>6.8539145526259365E-2</v>
          </cell>
          <cell r="R3347">
            <v>39.222308598731068</v>
          </cell>
          <cell r="T3347">
            <v>48.24</v>
          </cell>
          <cell r="U3347">
            <v>1.98</v>
          </cell>
          <cell r="V3347">
            <v>1.8519400000000001</v>
          </cell>
          <cell r="W3347">
            <v>0</v>
          </cell>
          <cell r="X3347">
            <v>2.06</v>
          </cell>
          <cell r="Y3347">
            <v>0.63</v>
          </cell>
          <cell r="AB3347">
            <v>24.29</v>
          </cell>
          <cell r="AC3347">
            <v>0</v>
          </cell>
          <cell r="AD3347">
            <v>22.84</v>
          </cell>
          <cell r="AF3347">
            <v>1.02</v>
          </cell>
          <cell r="AG3347">
            <v>0</v>
          </cell>
          <cell r="AJ3347">
            <v>102.83194</v>
          </cell>
          <cell r="AK3347">
            <v>1.6717802843180918</v>
          </cell>
          <cell r="AL3347">
            <v>8.0895555340675634E-2</v>
          </cell>
          <cell r="AM3347">
            <v>8.0895555340675634E-2</v>
          </cell>
          <cell r="AN3347">
            <v>0</v>
          </cell>
          <cell r="AO3347">
            <v>5.970552918728924E-2</v>
          </cell>
          <cell r="AP3347">
            <v>0</v>
          </cell>
          <cell r="AQ3347">
            <v>5.970552918728924E-2</v>
          </cell>
          <cell r="AR3347">
            <v>1.6419800426669504E-2</v>
          </cell>
          <cell r="AS3347">
            <v>0</v>
          </cell>
          <cell r="AT3347">
            <v>1.2545301277820218</v>
          </cell>
          <cell r="AU3347">
            <v>0</v>
          </cell>
          <cell r="AV3347">
            <v>0.84812955741899354</v>
          </cell>
          <cell r="AW3347">
            <v>6.8539145526259365E-2</v>
          </cell>
          <cell r="AX3347">
            <v>0</v>
          </cell>
          <cell r="AY3347">
            <v>39.222308598731068</v>
          </cell>
          <cell r="AZ3347">
            <v>58.016569977838195</v>
          </cell>
          <cell r="BA3347">
            <v>0</v>
          </cell>
          <cell r="BB3347">
            <v>43.888458388284199</v>
          </cell>
          <cell r="BC3347">
            <v>56.111541611715786</v>
          </cell>
          <cell r="BD3347">
            <v>0</v>
          </cell>
          <cell r="BE3347">
            <v>0.95457014967546006</v>
          </cell>
          <cell r="BG3347">
            <v>-7.6</v>
          </cell>
          <cell r="BP3347">
            <v>43.58</v>
          </cell>
          <cell r="BQ3347">
            <v>2.5499999999999998</v>
          </cell>
          <cell r="BR3347">
            <v>13.81</v>
          </cell>
          <cell r="BS3347">
            <v>5.5</v>
          </cell>
          <cell r="BT3347">
            <v>0.15</v>
          </cell>
          <cell r="BU3347">
            <v>13.13</v>
          </cell>
          <cell r="BV3347">
            <v>14.11</v>
          </cell>
          <cell r="BW3347">
            <v>1.58</v>
          </cell>
          <cell r="BX3347">
            <v>0.52</v>
          </cell>
          <cell r="CR3347">
            <v>94.93</v>
          </cell>
          <cell r="CT3347">
            <v>45.907510797429687</v>
          </cell>
          <cell r="CU3347">
            <v>2.6861898240809015</v>
          </cell>
          <cell r="CV3347">
            <v>14.547561361002844</v>
          </cell>
          <cell r="CW3347">
            <v>5.793742757821553</v>
          </cell>
          <cell r="CX3347">
            <v>0.15801116612240598</v>
          </cell>
          <cell r="CY3347">
            <v>13.831244074581271</v>
          </cell>
          <cell r="CZ3347">
            <v>14.863583693247657</v>
          </cell>
          <cell r="DA3347">
            <v>1.6643842831560096</v>
          </cell>
          <cell r="DB3347">
            <v>0.54777204255767409</v>
          </cell>
          <cell r="DC3347">
            <v>0</v>
          </cell>
          <cell r="DD3347">
            <v>0</v>
          </cell>
          <cell r="DE3347">
            <v>0.70477724100912509</v>
          </cell>
          <cell r="DF3347">
            <v>1.2352712273270043</v>
          </cell>
          <cell r="DH3347">
            <v>0.32278481012658228</v>
          </cell>
          <cell r="DL3347">
            <v>1.9000000000000001E-4</v>
          </cell>
          <cell r="DM3347">
            <v>4.2500000000000003E-3</v>
          </cell>
          <cell r="DN3347">
            <v>1.56E-3</v>
          </cell>
          <cell r="DU3347">
            <v>9.2063492063492069E-2</v>
          </cell>
          <cell r="EA3347">
            <v>0.24705882352941178</v>
          </cell>
        </row>
        <row r="3348">
          <cell r="D3348" t="str">
            <v>a5</v>
          </cell>
          <cell r="E3348" t="str">
            <v>Adam et al 2007 Eur J Mineral 19 p 641-655</v>
          </cell>
          <cell r="F3348">
            <v>1923</v>
          </cell>
          <cell r="G3348" t="str">
            <v>ML</v>
          </cell>
          <cell r="J3348">
            <v>1050</v>
          </cell>
          <cell r="K3348">
            <v>1323</v>
          </cell>
          <cell r="L3348">
            <v>7.5585789871504154</v>
          </cell>
          <cell r="M3348">
            <v>2</v>
          </cell>
          <cell r="O3348">
            <v>9.4114968821144895E-2</v>
          </cell>
          <cell r="P3348">
            <v>0.80245139721961922</v>
          </cell>
          <cell r="Q3348">
            <v>6.1222454265540543E-2</v>
          </cell>
          <cell r="R3348">
            <v>39.347893866132345</v>
          </cell>
          <cell r="T3348">
            <v>51.91</v>
          </cell>
          <cell r="U3348">
            <v>4.22</v>
          </cell>
          <cell r="V3348">
            <v>0.86041019906331617</v>
          </cell>
          <cell r="W3348">
            <v>6.1629252513200043</v>
          </cell>
          <cell r="X3348">
            <v>7.12</v>
          </cell>
          <cell r="Y3348">
            <v>0.63</v>
          </cell>
          <cell r="Z3348">
            <v>0.09</v>
          </cell>
          <cell r="AB3348">
            <v>16.23</v>
          </cell>
          <cell r="AC3348">
            <v>0.16</v>
          </cell>
          <cell r="AD3348">
            <v>18.25</v>
          </cell>
          <cell r="AE3348">
            <v>0.02</v>
          </cell>
          <cell r="AF3348">
            <v>0.86</v>
          </cell>
          <cell r="AJ3348">
            <v>99.393335450383304</v>
          </cell>
          <cell r="AK3348">
            <v>1.9058850311788551</v>
          </cell>
          <cell r="AL3348">
            <v>0.18266094141572123</v>
          </cell>
          <cell r="AM3348">
            <v>9.4114968821144895E-2</v>
          </cell>
          <cell r="AN3348">
            <v>8.8545972594576333E-2</v>
          </cell>
          <cell r="AO3348">
            <v>2.9387792166131632E-2</v>
          </cell>
          <cell r="AP3348">
            <v>0.1892378486330264</v>
          </cell>
          <cell r="AQ3348">
            <v>0.21862564079915803</v>
          </cell>
          <cell r="AR3348">
            <v>1.7395689386301497E-2</v>
          </cell>
          <cell r="AS3348">
            <v>2.6122795533773556E-3</v>
          </cell>
          <cell r="AT3348">
            <v>0.88806728297823356</v>
          </cell>
          <cell r="AU3348">
            <v>4.9759576193268255E-3</v>
          </cell>
          <cell r="AV3348">
            <v>0.71796411506436919</v>
          </cell>
          <cell r="AW3348">
            <v>6.1222454265540543E-2</v>
          </cell>
          <cell r="AX3348">
            <v>0</v>
          </cell>
          <cell r="AY3348">
            <v>39.347893866132345</v>
          </cell>
          <cell r="AZ3348">
            <v>48.670367311434752</v>
          </cell>
          <cell r="BA3348">
            <v>10.371146171838905</v>
          </cell>
          <cell r="BB3348">
            <v>42.22126038574001</v>
          </cell>
          <cell r="BC3348">
            <v>45.139558181989322</v>
          </cell>
          <cell r="BD3348">
            <v>12.639181432270668</v>
          </cell>
          <cell r="BE3348">
            <v>0.80245139721961922</v>
          </cell>
          <cell r="BO3348">
            <v>14.4</v>
          </cell>
          <cell r="BP3348">
            <v>44.27</v>
          </cell>
          <cell r="BQ3348">
            <v>2.19</v>
          </cell>
          <cell r="BR3348">
            <v>14.03</v>
          </cell>
          <cell r="BS3348">
            <v>6.91</v>
          </cell>
          <cell r="BT3348">
            <v>0.1</v>
          </cell>
          <cell r="BU3348">
            <v>4.93</v>
          </cell>
          <cell r="BV3348">
            <v>7.07</v>
          </cell>
          <cell r="BW3348">
            <v>3.6</v>
          </cell>
          <cell r="BX3348">
            <v>1.25</v>
          </cell>
          <cell r="BY3348">
            <v>0.75</v>
          </cell>
          <cell r="CA3348">
            <v>0.02</v>
          </cell>
          <cell r="CR3348">
            <v>85.12</v>
          </cell>
          <cell r="CT3348">
            <v>52.008928571428569</v>
          </cell>
          <cell r="CU3348">
            <v>2.5728383458646618</v>
          </cell>
          <cell r="CV3348">
            <v>16.482612781954888</v>
          </cell>
          <cell r="CW3348">
            <v>8.1179511278195484</v>
          </cell>
          <cell r="CX3348">
            <v>0.1174812030075188</v>
          </cell>
          <cell r="CY3348">
            <v>5.7918233082706765</v>
          </cell>
          <cell r="CZ3348">
            <v>8.3059210526315788</v>
          </cell>
          <cell r="DA3348">
            <v>4.2293233082706765</v>
          </cell>
          <cell r="DB3348">
            <v>1.4685150375939848</v>
          </cell>
          <cell r="DC3348">
            <v>0.8811090225563909</v>
          </cell>
          <cell r="DD3348">
            <v>2.3496240601503758E-2</v>
          </cell>
          <cell r="DE3348">
            <v>0.41638513513513514</v>
          </cell>
          <cell r="DF3348">
            <v>0.66527795092383823</v>
          </cell>
          <cell r="DH3348">
            <v>0.23888888888888887</v>
          </cell>
          <cell r="DI3348">
            <v>3.7761194029850742E-3</v>
          </cell>
          <cell r="DK3348">
            <v>4.6604215456674475E-3</v>
          </cell>
          <cell r="DL3348">
            <v>1.1501182033096927E-2</v>
          </cell>
          <cell r="DM3348">
            <v>1.25552608311229E-2</v>
          </cell>
          <cell r="DN3348">
            <v>1.3345864661654135E-2</v>
          </cell>
          <cell r="DO3348">
            <v>8.8643986583612847E-3</v>
          </cell>
          <cell r="DP3348">
            <v>1.3269794721407624E-2</v>
          </cell>
          <cell r="DQ3348">
            <v>3.5346938775510206E-2</v>
          </cell>
          <cell r="DR3348">
            <v>5.7984496124031011E-2</v>
          </cell>
          <cell r="DU3348">
            <v>6.9185790215566395E-2</v>
          </cell>
          <cell r="DV3348">
            <v>1.7996267390566676E-2</v>
          </cell>
          <cell r="DW3348">
            <v>0.15679367361610352</v>
          </cell>
          <cell r="DX3348">
            <v>0.34397233201581029</v>
          </cell>
          <cell r="DY3348">
            <v>0.12775377969762419</v>
          </cell>
          <cell r="DZ3348">
            <v>0.1823807360290777</v>
          </cell>
          <cell r="EA3348">
            <v>0.28503981396659855</v>
          </cell>
          <cell r="ED3348">
            <v>0.84255617977528086</v>
          </cell>
          <cell r="EF3348">
            <v>1.3277310924369747</v>
          </cell>
          <cell r="EG3348">
            <v>1.3947775628626691</v>
          </cell>
          <cell r="EI3348">
            <v>1.8001531393568146</v>
          </cell>
          <cell r="EJ3348">
            <v>0.31301482701812189</v>
          </cell>
          <cell r="EK3348">
            <v>2.1032258064516132</v>
          </cell>
          <cell r="EL3348">
            <v>0.14424561403508773</v>
          </cell>
          <cell r="EM3348">
            <v>3.6477104874446087</v>
          </cell>
          <cell r="EN3348">
            <v>1.4584313725490194</v>
          </cell>
          <cell r="EO3348">
            <v>5.5933476394849784</v>
          </cell>
          <cell r="EQ3348">
            <v>0.15468503937007874</v>
          </cell>
          <cell r="ER3348">
            <v>3.0727210884353742</v>
          </cell>
          <cell r="ES3348">
            <v>2.6636963696369635</v>
          </cell>
          <cell r="ET3348">
            <v>1.2782641796726304E-2</v>
          </cell>
          <cell r="EU3348">
            <v>1.6203389830508477E-2</v>
          </cell>
          <cell r="EW3348">
            <v>5.2262142381902868E-3</v>
          </cell>
          <cell r="EX3348">
            <v>4.2934069634789395E-3</v>
          </cell>
          <cell r="FF3348">
            <v>0.6683815028901734</v>
          </cell>
          <cell r="FG3348">
            <v>4.9591836734693882E-2</v>
          </cell>
          <cell r="FH3348">
            <v>0.70377358490566033</v>
          </cell>
          <cell r="FJ3348">
            <v>0.10366934419429044</v>
          </cell>
          <cell r="FK3348">
            <v>0.25320512820512819</v>
          </cell>
          <cell r="FN3348">
            <v>7.0803500397772475E-3</v>
          </cell>
          <cell r="FO3348">
            <v>5.8805935428125164E-2</v>
          </cell>
        </row>
        <row r="3349">
          <cell r="D3349" t="str">
            <v>a5</v>
          </cell>
          <cell r="E3349" t="str">
            <v>Adam et al 2007 Eur J Mineral 19 p 641-655</v>
          </cell>
          <cell r="F3349">
            <v>1925</v>
          </cell>
          <cell r="G3349" t="str">
            <v>ML</v>
          </cell>
          <cell r="J3349">
            <v>1050</v>
          </cell>
          <cell r="K3349">
            <v>1323</v>
          </cell>
          <cell r="L3349">
            <v>7.5585789871504154</v>
          </cell>
          <cell r="M3349">
            <v>1</v>
          </cell>
          <cell r="O3349">
            <v>0.23768189187949362</v>
          </cell>
          <cell r="P3349">
            <v>0.73153810857639856</v>
          </cell>
          <cell r="Q3349">
            <v>4.5273174301161942E-2</v>
          </cell>
          <cell r="R3349">
            <v>43.036864919421419</v>
          </cell>
          <cell r="T3349">
            <v>47.55</v>
          </cell>
          <cell r="U3349">
            <v>7.77</v>
          </cell>
          <cell r="V3349">
            <v>1.210567449105286</v>
          </cell>
          <cell r="W3349">
            <v>7.4034288664012395</v>
          </cell>
          <cell r="X3349">
            <v>8.75</v>
          </cell>
          <cell r="Y3349">
            <v>2.21</v>
          </cell>
          <cell r="Z3349">
            <v>0.36</v>
          </cell>
          <cell r="AB3349">
            <v>13.38</v>
          </cell>
          <cell r="AC3349">
            <v>0.17</v>
          </cell>
          <cell r="AD3349">
            <v>19.22</v>
          </cell>
          <cell r="AF3349">
            <v>0.63</v>
          </cell>
          <cell r="AJ3349">
            <v>99.903996315506504</v>
          </cell>
          <cell r="AK3349">
            <v>1.7623181081205064</v>
          </cell>
          <cell r="AL3349">
            <v>0.33950202705114418</v>
          </cell>
          <cell r="AM3349">
            <v>0.23768189187949362</v>
          </cell>
          <cell r="AN3349">
            <v>0.10182013517165056</v>
          </cell>
          <cell r="AO3349">
            <v>4.1738661163655877E-2</v>
          </cell>
          <cell r="AP3349">
            <v>0.22947856313992993</v>
          </cell>
          <cell r="AQ3349">
            <v>0.2712172243035858</v>
          </cell>
          <cell r="AR3349">
            <v>6.160010902389404E-2</v>
          </cell>
          <cell r="AS3349">
            <v>1.0547942524609992E-2</v>
          </cell>
          <cell r="AT3349">
            <v>0.7390461798070439</v>
          </cell>
          <cell r="AU3349">
            <v>5.3369572455695333E-3</v>
          </cell>
          <cell r="AV3349">
            <v>0.76327557453149952</v>
          </cell>
          <cell r="AW3349">
            <v>4.5273174301161942E-2</v>
          </cell>
          <cell r="AX3349">
            <v>0</v>
          </cell>
          <cell r="AY3349">
            <v>43.036864919421419</v>
          </cell>
          <cell r="AZ3349">
            <v>41.670704095428349</v>
          </cell>
          <cell r="BA3349">
            <v>12.939019999189703</v>
          </cell>
          <cell r="BB3349">
            <v>45.906053339175585</v>
          </cell>
          <cell r="BC3349">
            <v>38.41874255493444</v>
          </cell>
          <cell r="BD3349">
            <v>15.675204105889973</v>
          </cell>
          <cell r="BE3349">
            <v>0.73153810857639856</v>
          </cell>
          <cell r="BO3349">
            <v>6.3</v>
          </cell>
          <cell r="BP3349">
            <v>46.27</v>
          </cell>
          <cell r="BQ3349">
            <v>2.0099999999999998</v>
          </cell>
          <cell r="BR3349">
            <v>16.03</v>
          </cell>
          <cell r="BS3349">
            <v>9.26</v>
          </cell>
          <cell r="BT3349">
            <v>0.16</v>
          </cell>
          <cell r="BU3349">
            <v>4.84</v>
          </cell>
          <cell r="BV3349">
            <v>7.61</v>
          </cell>
          <cell r="BW3349">
            <v>3.32</v>
          </cell>
          <cell r="BX3349">
            <v>1.27</v>
          </cell>
          <cell r="BY3349">
            <v>0.7</v>
          </cell>
          <cell r="CA3349">
            <v>0.02</v>
          </cell>
          <cell r="CR3349">
            <v>91.49</v>
          </cell>
          <cell r="CT3349">
            <v>50.573833205814843</v>
          </cell>
          <cell r="CU3349">
            <v>2.1969614165482563</v>
          </cell>
          <cell r="CV3349">
            <v>17.521040550879878</v>
          </cell>
          <cell r="CW3349">
            <v>10.121324734943709</v>
          </cell>
          <cell r="CX3349">
            <v>0.17488250081976173</v>
          </cell>
          <cell r="CY3349">
            <v>5.2901956497977922</v>
          </cell>
          <cell r="CZ3349">
            <v>8.3178489452399162</v>
          </cell>
          <cell r="DA3349">
            <v>3.6288118920100554</v>
          </cell>
          <cell r="DB3349">
            <v>1.3881298502568586</v>
          </cell>
          <cell r="DC3349">
            <v>0.7651109410864575</v>
          </cell>
          <cell r="DD3349">
            <v>2.1860312602470216E-2</v>
          </cell>
          <cell r="DE3349">
            <v>0.34326241134751773</v>
          </cell>
          <cell r="DF3349">
            <v>0.64385568644481028</v>
          </cell>
          <cell r="DH3349">
            <v>0.18975903614457831</v>
          </cell>
          <cell r="DV3349">
            <v>8.5714285714285715E-2</v>
          </cell>
          <cell r="EA3349">
            <v>1.099502487562189</v>
          </cell>
        </row>
        <row r="3350">
          <cell r="D3350" t="str">
            <v>a5</v>
          </cell>
          <cell r="E3350" t="str">
            <v>Adam et al 2007 Eur J Mineral 19 p 641-655</v>
          </cell>
          <cell r="F3350">
            <v>1941</v>
          </cell>
          <cell r="G3350" t="str">
            <v>ML</v>
          </cell>
          <cell r="J3350">
            <v>1050</v>
          </cell>
          <cell r="K3350">
            <v>1323</v>
          </cell>
          <cell r="L3350">
            <v>7.5585789871504154</v>
          </cell>
          <cell r="M3350">
            <v>1.5</v>
          </cell>
          <cell r="O3350">
            <v>0.14217563839235803</v>
          </cell>
          <cell r="P3350">
            <v>0.79174277405132998</v>
          </cell>
          <cell r="Q3350">
            <v>5.4789524116458772E-2</v>
          </cell>
          <cell r="R3350">
            <v>40.468824741289026</v>
          </cell>
          <cell r="T3350">
            <v>49.31</v>
          </cell>
          <cell r="U3350">
            <v>5.49</v>
          </cell>
          <cell r="V3350">
            <v>1.1127342645852336</v>
          </cell>
          <cell r="W3350">
            <v>5.8822533208173153</v>
          </cell>
          <cell r="X3350">
            <v>7.12</v>
          </cell>
          <cell r="Y3350">
            <v>0.89</v>
          </cell>
          <cell r="Z3350">
            <v>0.1</v>
          </cell>
          <cell r="AB3350">
            <v>15.19</v>
          </cell>
          <cell r="AC3350">
            <v>0.15</v>
          </cell>
          <cell r="AD3350">
            <v>18.14</v>
          </cell>
          <cell r="AF3350">
            <v>0.75</v>
          </cell>
          <cell r="AJ3350">
            <v>97.044987585402552</v>
          </cell>
          <cell r="AK3350">
            <v>1.857824361607642</v>
          </cell>
          <cell r="AL3350">
            <v>0.24385382143727749</v>
          </cell>
          <cell r="AM3350">
            <v>0.14217563839235803</v>
          </cell>
          <cell r="AN3350">
            <v>0.10167818304491946</v>
          </cell>
          <cell r="AO3350">
            <v>3.9001099650935345E-2</v>
          </cell>
          <cell r="AP3350">
            <v>0.18534838492859421</v>
          </cell>
          <cell r="AQ3350">
            <v>0.22434948457952955</v>
          </cell>
          <cell r="AR3350">
            <v>2.5218257927157688E-2</v>
          </cell>
          <cell r="AS3350">
            <v>2.9785241273396898E-3</v>
          </cell>
          <cell r="AT3350">
            <v>0.85292158516393224</v>
          </cell>
          <cell r="AU3350">
            <v>4.7870937183342932E-3</v>
          </cell>
          <cell r="AV3350">
            <v>0.73232040071189197</v>
          </cell>
          <cell r="AW3350">
            <v>5.4789524116458772E-2</v>
          </cell>
          <cell r="AX3350">
            <v>0</v>
          </cell>
          <cell r="AY3350">
            <v>40.468824741289026</v>
          </cell>
          <cell r="AZ3350">
            <v>47.133377841867741</v>
          </cell>
          <cell r="BA3350">
            <v>10.242554076691926</v>
          </cell>
          <cell r="BB3350">
            <v>43.589431728914903</v>
          </cell>
          <cell r="BC3350">
            <v>43.880559617389849</v>
          </cell>
          <cell r="BD3350">
            <v>12.530008653695237</v>
          </cell>
          <cell r="BE3350">
            <v>0.79174277405132998</v>
          </cell>
          <cell r="BO3350">
            <v>9.8000000000000007</v>
          </cell>
          <cell r="BP3350">
            <v>44.44</v>
          </cell>
          <cell r="BQ3350">
            <v>1.93</v>
          </cell>
          <cell r="BR3350">
            <v>14.66</v>
          </cell>
          <cell r="BS3350">
            <v>9.86</v>
          </cell>
          <cell r="BT3350">
            <v>0.14000000000000001</v>
          </cell>
          <cell r="BU3350">
            <v>5.05</v>
          </cell>
          <cell r="BV3350">
            <v>7.18</v>
          </cell>
          <cell r="BW3350">
            <v>3.04</v>
          </cell>
          <cell r="BX3350">
            <v>1.21</v>
          </cell>
          <cell r="BY3350">
            <v>0.68</v>
          </cell>
          <cell r="CA3350">
            <v>0.03</v>
          </cell>
          <cell r="CR3350">
            <v>88.22</v>
          </cell>
          <cell r="CT3350">
            <v>50.374064837905237</v>
          </cell>
          <cell r="CU3350">
            <v>2.1877125368397188</v>
          </cell>
          <cell r="CV3350">
            <v>16.617547041487192</v>
          </cell>
          <cell r="CW3350">
            <v>11.176603944683746</v>
          </cell>
          <cell r="CX3350">
            <v>0.15869417365676719</v>
          </cell>
          <cell r="CY3350">
            <v>5.724325549761959</v>
          </cell>
          <cell r="CZ3350">
            <v>8.1387440489684888</v>
          </cell>
          <cell r="DA3350">
            <v>3.4459306279755157</v>
          </cell>
          <cell r="DB3350">
            <v>1.3715710723192021</v>
          </cell>
          <cell r="DC3350">
            <v>0.77080027204715484</v>
          </cell>
          <cell r="DD3350">
            <v>3.4005894355021542E-2</v>
          </cell>
          <cell r="DE3350">
            <v>0.33869885982562037</v>
          </cell>
          <cell r="DF3350">
            <v>0.70268544599289784</v>
          </cell>
          <cell r="DH3350">
            <v>0.24671052631578946</v>
          </cell>
          <cell r="DV3350">
            <v>4.4117647058823525E-2</v>
          </cell>
          <cell r="EA3350">
            <v>0.46113989637305702</v>
          </cell>
          <cell r="EM3350">
            <v>3.3333333333333335</v>
          </cell>
        </row>
        <row r="3351">
          <cell r="D3351" t="str">
            <v>a5</v>
          </cell>
          <cell r="E3351" t="str">
            <v>Adam et al 2007 Eur J Mineral 19 p 641-655</v>
          </cell>
          <cell r="F3351" t="str">
            <v>1541f</v>
          </cell>
          <cell r="G3351" t="str">
            <v>SH</v>
          </cell>
          <cell r="J3351">
            <v>1050</v>
          </cell>
          <cell r="K3351">
            <v>1323</v>
          </cell>
          <cell r="L3351">
            <v>7.5585789871504154</v>
          </cell>
          <cell r="M3351">
            <v>2</v>
          </cell>
          <cell r="O3351">
            <v>0.18831746947858807</v>
          </cell>
          <cell r="P3351">
            <v>0.78041034987435454</v>
          </cell>
          <cell r="Q3351">
            <v>7.1732500878561395E-2</v>
          </cell>
          <cell r="R3351">
            <v>46.129460610287857</v>
          </cell>
          <cell r="T3351">
            <v>49.46</v>
          </cell>
          <cell r="U3351">
            <v>5.73</v>
          </cell>
          <cell r="V3351">
            <v>4.7025114471550022</v>
          </cell>
          <cell r="W3351">
            <v>1.8691752534427108</v>
          </cell>
          <cell r="X3351">
            <v>7.1</v>
          </cell>
          <cell r="Y3351">
            <v>0.63</v>
          </cell>
          <cell r="Z3351">
            <v>0.11</v>
          </cell>
          <cell r="AB3351">
            <v>14.16</v>
          </cell>
          <cell r="AC3351">
            <v>0.12</v>
          </cell>
          <cell r="AD3351">
            <v>21.61</v>
          </cell>
          <cell r="AE3351">
            <v>0.18</v>
          </cell>
          <cell r="AF3351">
            <v>1.01</v>
          </cell>
          <cell r="AJ3351">
            <v>99.581686700597729</v>
          </cell>
          <cell r="AK3351">
            <v>1.8116825305214119</v>
          </cell>
          <cell r="AL3351">
            <v>0.24744015380797782</v>
          </cell>
          <cell r="AM3351">
            <v>0.18831746947858807</v>
          </cell>
          <cell r="AN3351">
            <v>5.9122684329389746E-2</v>
          </cell>
          <cell r="AO3351">
            <v>0.160240977577077</v>
          </cell>
          <cell r="AP3351">
            <v>5.7260276225402362E-2</v>
          </cell>
          <cell r="AQ3351">
            <v>0.21750125380247937</v>
          </cell>
          <cell r="AR3351">
            <v>1.7354973653680002E-2</v>
          </cell>
          <cell r="AS3351">
            <v>3.185313199019209E-3</v>
          </cell>
          <cell r="AT3351">
            <v>0.77298829649294121</v>
          </cell>
          <cell r="AU3351">
            <v>3.7232333022649117E-3</v>
          </cell>
          <cell r="AV3351">
            <v>0.84815836657429267</v>
          </cell>
          <cell r="AW3351">
            <v>7.1732500878561395E-2</v>
          </cell>
          <cell r="AX3351">
            <v>0</v>
          </cell>
          <cell r="AY3351">
            <v>46.129460610287857</v>
          </cell>
          <cell r="AZ3351">
            <v>42.041126493045439</v>
          </cell>
          <cell r="BA3351">
            <v>3.1142599787613294</v>
          </cell>
          <cell r="BB3351">
            <v>53.636307040641221</v>
          </cell>
          <cell r="BC3351">
            <v>42.251079932214871</v>
          </cell>
          <cell r="BD3351">
            <v>4.1126130271439054</v>
          </cell>
          <cell r="BE3351">
            <v>0.78041034987435454</v>
          </cell>
          <cell r="BO3351">
            <v>12.8</v>
          </cell>
          <cell r="BP3351">
            <v>35.79</v>
          </cell>
          <cell r="BQ3351">
            <v>1.25</v>
          </cell>
          <cell r="BR3351">
            <v>12.56</v>
          </cell>
          <cell r="BS3351">
            <v>5.0199999999999996</v>
          </cell>
          <cell r="BT3351">
            <v>0.05</v>
          </cell>
          <cell r="BU3351">
            <v>4.6500000000000004</v>
          </cell>
          <cell r="BV3351">
            <v>7.35</v>
          </cell>
          <cell r="BW3351">
            <v>1.73</v>
          </cell>
          <cell r="BX3351">
            <v>1.26</v>
          </cell>
          <cell r="BY3351">
            <v>1.26</v>
          </cell>
          <cell r="CA3351">
            <v>0.01</v>
          </cell>
          <cell r="CR3351">
            <v>70.930000000000007</v>
          </cell>
          <cell r="CT3351">
            <v>50.458198223600732</v>
          </cell>
          <cell r="CU3351">
            <v>1.7623008600028196</v>
          </cell>
          <cell r="CV3351">
            <v>17.707599041308331</v>
          </cell>
          <cell r="CW3351">
            <v>7.077400253771323</v>
          </cell>
          <cell r="CX3351">
            <v>7.0492034400112785E-2</v>
          </cell>
          <cell r="CY3351">
            <v>6.55575919921049</v>
          </cell>
          <cell r="CZ3351">
            <v>10.362329056816581</v>
          </cell>
          <cell r="DA3351">
            <v>2.4390243902439024</v>
          </cell>
          <cell r="DB3351">
            <v>1.7763992668828423</v>
          </cell>
          <cell r="DC3351">
            <v>1.7763992668828423</v>
          </cell>
          <cell r="DD3351">
            <v>1.4098406880022557E-2</v>
          </cell>
          <cell r="DE3351">
            <v>0.48086866597724931</v>
          </cell>
          <cell r="DF3351">
            <v>0.64063679626844505</v>
          </cell>
          <cell r="DH3351">
            <v>0.58381502890173409</v>
          </cell>
          <cell r="DV3351">
            <v>2.3809523809523808E-2</v>
          </cell>
          <cell r="EA3351">
            <v>0.504</v>
          </cell>
          <cell r="EO3351">
            <v>1.3846153846153846</v>
          </cell>
        </row>
        <row r="3352">
          <cell r="D3352" t="str">
            <v>a4</v>
          </cell>
          <cell r="E3352" t="str">
            <v>Adam &amp; Green 2006</v>
          </cell>
          <cell r="F3352">
            <v>1956</v>
          </cell>
          <cell r="G3352" t="str">
            <v>Neph Basanite UT-70489</v>
          </cell>
          <cell r="J3352">
            <v>1180</v>
          </cell>
          <cell r="K3352">
            <v>1453</v>
          </cell>
          <cell r="L3352">
            <v>6.8823124569855469</v>
          </cell>
          <cell r="M3352">
            <v>3.5</v>
          </cell>
          <cell r="O3352">
            <v>5.304231170690632E-2</v>
          </cell>
          <cell r="P3352">
            <v>0.85406401775983043</v>
          </cell>
          <cell r="Q3352">
            <v>0.18928041571449891</v>
          </cell>
          <cell r="R3352">
            <v>40.807914214959595</v>
          </cell>
          <cell r="T3352">
            <v>53.65</v>
          </cell>
          <cell r="U3352">
            <v>5.73</v>
          </cell>
          <cell r="V3352">
            <v>0.41087459485147471</v>
          </cell>
          <cell r="W3352">
            <v>4.0829648555600953</v>
          </cell>
          <cell r="X3352">
            <v>4.54</v>
          </cell>
          <cell r="Y3352">
            <v>0.56999999999999995</v>
          </cell>
          <cell r="Z3352">
            <v>7.0000000000000007E-2</v>
          </cell>
          <cell r="AB3352">
            <v>14.91</v>
          </cell>
          <cell r="AC3352">
            <v>0.1</v>
          </cell>
          <cell r="AD3352">
            <v>16.739999999999998</v>
          </cell>
          <cell r="AE3352">
            <v>0.04</v>
          </cell>
          <cell r="AF3352">
            <v>2.69</v>
          </cell>
          <cell r="AG3352">
            <v>0.01</v>
          </cell>
          <cell r="AJ3352">
            <v>99.003839450411547</v>
          </cell>
          <cell r="AK3352">
            <v>1.9469576882930937</v>
          </cell>
          <cell r="AL3352">
            <v>0.24514835282747446</v>
          </cell>
          <cell r="AM3352">
            <v>5.304231170690632E-2</v>
          </cell>
          <cell r="AN3352">
            <v>0.19210604112056814</v>
          </cell>
          <cell r="AO3352">
            <v>1.3871129164632734E-2</v>
          </cell>
          <cell r="AP3352">
            <v>0.12391898867107146</v>
          </cell>
          <cell r="AQ3352">
            <v>0.13779011783570419</v>
          </cell>
          <cell r="AR3352">
            <v>1.5556685341540213E-2</v>
          </cell>
          <cell r="AS3352">
            <v>2.008243170109991E-3</v>
          </cell>
          <cell r="AT3352">
            <v>0.80639181536936677</v>
          </cell>
          <cell r="AU3352">
            <v>3.073957133997753E-3</v>
          </cell>
          <cell r="AV3352">
            <v>0.65093322565911216</v>
          </cell>
          <cell r="AW3352">
            <v>0.18928041571449891</v>
          </cell>
          <cell r="AX3352">
            <v>4.6298624009724116E-4</v>
          </cell>
          <cell r="AY3352">
            <v>40.807914214959595</v>
          </cell>
          <cell r="AZ3352">
            <v>50.553830605156165</v>
          </cell>
          <cell r="BA3352">
            <v>7.7686546944553623</v>
          </cell>
          <cell r="BB3352">
            <v>43.725876573581374</v>
          </cell>
          <cell r="BC3352">
            <v>46.819974581836213</v>
          </cell>
          <cell r="BD3352">
            <v>9.4541488445824235</v>
          </cell>
          <cell r="BE3352">
            <v>0.85406401775983043</v>
          </cell>
          <cell r="BO3352">
            <v>15.01</v>
          </cell>
          <cell r="BP3352">
            <v>40.99</v>
          </cell>
          <cell r="BQ3352">
            <v>3.57</v>
          </cell>
          <cell r="BR3352">
            <v>10.66</v>
          </cell>
          <cell r="BS3352">
            <v>5.95</v>
          </cell>
          <cell r="BT3352">
            <v>0.13</v>
          </cell>
          <cell r="BU3352">
            <v>6.76</v>
          </cell>
          <cell r="BV3352">
            <v>6.87</v>
          </cell>
          <cell r="BW3352">
            <v>4.7</v>
          </cell>
          <cell r="BX3352">
            <v>3.17</v>
          </cell>
          <cell r="BY3352">
            <v>2.1800000000000002</v>
          </cell>
          <cell r="CA3352">
            <v>0.01</v>
          </cell>
          <cell r="CC3352">
            <v>0</v>
          </cell>
          <cell r="CR3352">
            <v>84.99</v>
          </cell>
          <cell r="CT3352">
            <v>48.229203435698317</v>
          </cell>
          <cell r="CU3352">
            <v>4.2004941757853862</v>
          </cell>
          <cell r="CV3352">
            <v>12.542652076714907</v>
          </cell>
          <cell r="CW3352">
            <v>7.0008236263089776</v>
          </cell>
          <cell r="CX3352">
            <v>0.15295917166725498</v>
          </cell>
          <cell r="CY3352">
            <v>7.9538769266972587</v>
          </cell>
          <cell r="CZ3352">
            <v>8.0833039181080117</v>
          </cell>
          <cell r="DA3352">
            <v>5.5300623602776797</v>
          </cell>
          <cell r="DB3352">
            <v>3.7298505706553713</v>
          </cell>
          <cell r="DC3352">
            <v>2.5650076479585837</v>
          </cell>
          <cell r="DD3352">
            <v>1.1766090128250382E-2</v>
          </cell>
          <cell r="DE3352">
            <v>0.53186467348544453</v>
          </cell>
          <cell r="DF3352">
            <v>1.0512606763089325</v>
          </cell>
          <cell r="DH3352">
            <v>0.57234042553191489</v>
          </cell>
          <cell r="DL3352">
            <v>2.6290092390896116E-4</v>
          </cell>
          <cell r="DM3352">
            <v>3.0467899891186072E-3</v>
          </cell>
          <cell r="DN3352">
            <v>2.861952861952862E-3</v>
          </cell>
          <cell r="DO3352">
            <v>1.2097749818533753E-3</v>
          </cell>
          <cell r="DP3352">
            <v>2.1893814997263274E-3</v>
          </cell>
          <cell r="DQ3352">
            <v>3.0313711667254141E-2</v>
          </cell>
          <cell r="DR3352">
            <v>5.658400279427174E-2</v>
          </cell>
          <cell r="DU3352">
            <v>0.10302275465663543</v>
          </cell>
          <cell r="DV3352">
            <v>1.6159876536306603E-2</v>
          </cell>
          <cell r="DW3352">
            <v>0.13228527607361962</v>
          </cell>
          <cell r="DX3352">
            <v>0.2248438584316447</v>
          </cell>
          <cell r="DY3352">
            <v>5.8269949722830991E-2</v>
          </cell>
          <cell r="DZ3352">
            <v>0.1175496688741722</v>
          </cell>
          <cell r="EA3352">
            <v>0.18687103340917255</v>
          </cell>
          <cell r="ED3352">
            <v>0.33110047846889956</v>
          </cell>
          <cell r="EF3352">
            <v>0.34297520661157027</v>
          </cell>
          <cell r="EG3352">
            <v>0.35380116959064323</v>
          </cell>
          <cell r="EI3352">
            <v>0.32783505154639175</v>
          </cell>
          <cell r="EJ3352">
            <v>0.25</v>
          </cell>
          <cell r="EK3352">
            <v>0.30791788856304986</v>
          </cell>
          <cell r="EL3352">
            <v>0.77078651685393251</v>
          </cell>
          <cell r="EM3352">
            <v>8.4894613583138163</v>
          </cell>
          <cell r="EN3352">
            <v>1.6450617283950617</v>
          </cell>
          <cell r="EO3352">
            <v>8.4901960784313726</v>
          </cell>
          <cell r="EP3352">
            <v>0.4705882352941177</v>
          </cell>
          <cell r="EQ3352">
            <v>0.69047619047619047</v>
          </cell>
          <cell r="ER3352">
            <v>4.8275020341741248</v>
          </cell>
          <cell r="ES3352">
            <v>1.6340956340956339</v>
          </cell>
          <cell r="ET3352">
            <v>1.6435153348920366E-2</v>
          </cell>
          <cell r="EU3352">
            <v>1</v>
          </cell>
          <cell r="EV3352">
            <v>3.3333333333333335</v>
          </cell>
          <cell r="EX3352">
            <v>5.2553155265177242E-4</v>
          </cell>
          <cell r="FF3352">
            <v>3.2727272727272725</v>
          </cell>
          <cell r="FH3352">
            <v>0.52631578947368418</v>
          </cell>
          <cell r="FJ3352">
            <v>7.4148296593186377E-2</v>
          </cell>
          <cell r="FK3352">
            <v>0.26717557251908397</v>
          </cell>
          <cell r="FL3352">
            <v>0.3125</v>
          </cell>
          <cell r="FO3352">
            <v>1.7356639823537745E-2</v>
          </cell>
        </row>
        <row r="3353">
          <cell r="D3353" t="str">
            <v>a4</v>
          </cell>
          <cell r="E3353" t="str">
            <v>Adam &amp; Green 2006</v>
          </cell>
          <cell r="F3353" t="str">
            <v xml:space="preserve">1955    </v>
          </cell>
          <cell r="G3353" t="str">
            <v>Neph Basanite UT-70489</v>
          </cell>
          <cell r="J3353">
            <v>1190</v>
          </cell>
          <cell r="K3353">
            <v>1463</v>
          </cell>
          <cell r="L3353">
            <v>6.8352699931647303</v>
          </cell>
          <cell r="M3353">
            <v>3.5</v>
          </cell>
          <cell r="O3353">
            <v>5.4079976923383066E-2</v>
          </cell>
          <cell r="P3353">
            <v>0.86320505786582769</v>
          </cell>
          <cell r="Q3353">
            <v>0.14385700565917736</v>
          </cell>
          <cell r="R3353">
            <v>41.936664429768705</v>
          </cell>
          <cell r="T3353">
            <v>52.98</v>
          </cell>
          <cell r="U3353">
            <v>4.6100000000000003</v>
          </cell>
          <cell r="V3353">
            <v>0.74961280424785137</v>
          </cell>
          <cell r="W3353">
            <v>3.5461704068433244</v>
          </cell>
          <cell r="X3353">
            <v>4.38</v>
          </cell>
          <cell r="Y3353">
            <v>0.41</v>
          </cell>
          <cell r="Z3353">
            <v>0.03</v>
          </cell>
          <cell r="AB3353">
            <v>15.51</v>
          </cell>
          <cell r="AC3353">
            <v>0.08</v>
          </cell>
          <cell r="AD3353">
            <v>18.05</v>
          </cell>
          <cell r="AE3353">
            <v>0.01</v>
          </cell>
          <cell r="AF3353">
            <v>2.02</v>
          </cell>
          <cell r="AG3353">
            <v>0.01</v>
          </cell>
          <cell r="AJ3353">
            <v>98.005783211091185</v>
          </cell>
          <cell r="AK3353">
            <v>1.9459200230766169</v>
          </cell>
          <cell r="AL3353">
            <v>0.19961884054868465</v>
          </cell>
          <cell r="AM3353">
            <v>5.4079976923383066E-2</v>
          </cell>
          <cell r="AN3353">
            <v>0.14553886362530158</v>
          </cell>
          <cell r="AO3353">
            <v>2.5613313720766584E-2</v>
          </cell>
          <cell r="AP3353">
            <v>0.10893014098230722</v>
          </cell>
          <cell r="AQ3353">
            <v>0.1345434547030738</v>
          </cell>
          <cell r="AR3353">
            <v>1.1325367783846527E-2</v>
          </cell>
          <cell r="AS3353">
            <v>8.7109547774137956E-4</v>
          </cell>
          <cell r="AT3353">
            <v>0.84899769531334845</v>
          </cell>
          <cell r="AU3353">
            <v>2.4889377788975572E-3</v>
          </cell>
          <cell r="AV3353">
            <v>0.71036971534674098</v>
          </cell>
          <cell r="AW3353">
            <v>0.14385700565917736</v>
          </cell>
          <cell r="AX3353">
            <v>4.6859141729032038E-4</v>
          </cell>
          <cell r="AY3353">
            <v>41.936664429768705</v>
          </cell>
          <cell r="AZ3353">
            <v>50.120564940784469</v>
          </cell>
          <cell r="BA3353">
            <v>6.4306890763672699</v>
          </cell>
          <cell r="BB3353">
            <v>45.306879472579347</v>
          </cell>
          <cell r="BC3353">
            <v>46.802516153137347</v>
          </cell>
          <cell r="BD3353">
            <v>7.8906043742833099</v>
          </cell>
          <cell r="BE3353">
            <v>0.86320505786582769</v>
          </cell>
          <cell r="BO3353">
            <v>15.01</v>
          </cell>
          <cell r="BP3353">
            <v>41.77</v>
          </cell>
          <cell r="BQ3353">
            <v>2.63</v>
          </cell>
          <cell r="BR3353">
            <v>11.31</v>
          </cell>
          <cell r="BS3353">
            <v>4.7300000000000004</v>
          </cell>
          <cell r="BT3353">
            <v>0.12</v>
          </cell>
          <cell r="BU3353">
            <v>9.98</v>
          </cell>
          <cell r="BV3353">
            <v>7.65</v>
          </cell>
          <cell r="BW3353">
            <v>2.61</v>
          </cell>
          <cell r="BX3353">
            <v>2.5</v>
          </cell>
          <cell r="BY3353">
            <v>1.65</v>
          </cell>
          <cell r="CA3353">
            <v>0.04</v>
          </cell>
          <cell r="CC3353">
            <v>0</v>
          </cell>
          <cell r="CR3353">
            <v>84.99</v>
          </cell>
          <cell r="CT3353">
            <v>49.146958465701843</v>
          </cell>
          <cell r="CU3353">
            <v>3.0944817037298504</v>
          </cell>
          <cell r="CV3353">
            <v>13.307447935051181</v>
          </cell>
          <cell r="CW3353">
            <v>5.5653606306624308</v>
          </cell>
          <cell r="CX3353">
            <v>0.14119308153900459</v>
          </cell>
          <cell r="CY3353">
            <v>11.74255794799388</v>
          </cell>
          <cell r="CZ3353">
            <v>9.0010589481115417</v>
          </cell>
          <cell r="DA3353">
            <v>3.0709495234733497</v>
          </cell>
          <cell r="DB3353">
            <v>2.9415225320625953</v>
          </cell>
          <cell r="DC3353">
            <v>1.941404871161313</v>
          </cell>
          <cell r="DD3353">
            <v>4.706436051300153E-2</v>
          </cell>
          <cell r="DE3353">
            <v>0.67845003399048265</v>
          </cell>
          <cell r="DF3353">
            <v>1.0367299741036078</v>
          </cell>
          <cell r="DH3353">
            <v>0.7739463601532568</v>
          </cell>
          <cell r="DV3353">
            <v>2.4242424242424246E-2</v>
          </cell>
          <cell r="EA3353">
            <v>0.155893536121673</v>
          </cell>
        </row>
        <row r="3354">
          <cell r="D3354" t="str">
            <v>a4</v>
          </cell>
          <cell r="E3354" t="str">
            <v>Adam &amp; Green 2006</v>
          </cell>
          <cell r="F3354">
            <v>1950</v>
          </cell>
          <cell r="G3354" t="str">
            <v>Neph Basanite UT-70489</v>
          </cell>
          <cell r="J3354">
            <v>1050</v>
          </cell>
          <cell r="K3354">
            <v>1323</v>
          </cell>
          <cell r="L3354">
            <v>7.5585789871504154</v>
          </cell>
          <cell r="M3354">
            <v>2</v>
          </cell>
          <cell r="O3354">
            <v>5.7657682426974333E-2</v>
          </cell>
          <cell r="P3354">
            <v>0.80937688663971574</v>
          </cell>
          <cell r="Q3354">
            <v>6.123747432730306E-2</v>
          </cell>
          <cell r="R3354">
            <v>40.004470061751952</v>
          </cell>
          <cell r="T3354">
            <v>52.89</v>
          </cell>
          <cell r="U3354">
            <v>3.19</v>
          </cell>
          <cell r="V3354">
            <v>6.9376942206680239E-2</v>
          </cell>
          <cell r="W3354">
            <v>6.742828762840178</v>
          </cell>
          <cell r="X3354">
            <v>6.82</v>
          </cell>
          <cell r="Y3354">
            <v>0.55000000000000004</v>
          </cell>
          <cell r="Z3354">
            <v>0.18</v>
          </cell>
          <cell r="AB3354">
            <v>16.25</v>
          </cell>
          <cell r="AC3354">
            <v>0.16</v>
          </cell>
          <cell r="AD3354">
            <v>18.62</v>
          </cell>
          <cell r="AE3354">
            <v>0.02</v>
          </cell>
          <cell r="AF3354">
            <v>0.86</v>
          </cell>
          <cell r="AG3354">
            <v>0.01</v>
          </cell>
          <cell r="AJ3354">
            <v>99.542205705046854</v>
          </cell>
          <cell r="AK3354">
            <v>1.9423423175730257</v>
          </cell>
          <cell r="AL3354">
            <v>0.13811169608066448</v>
          </cell>
          <cell r="AM3354">
            <v>5.7657682426974333E-2</v>
          </cell>
          <cell r="AN3354">
            <v>8.0454013653690148E-2</v>
          </cell>
          <cell r="AO3354">
            <v>2.3701896609686912E-3</v>
          </cell>
          <cell r="AP3354">
            <v>0.20709507334018365</v>
          </cell>
          <cell r="AQ3354">
            <v>0.20946526300115234</v>
          </cell>
          <cell r="AR3354">
            <v>1.5190438801155471E-2</v>
          </cell>
          <cell r="AS3354">
            <v>5.2258408783107E-3</v>
          </cell>
          <cell r="AT3354">
            <v>0.88937977897051923</v>
          </cell>
          <cell r="AU3354">
            <v>4.9771784000300261E-3</v>
          </cell>
          <cell r="AV3354">
            <v>0.73269981329118916</v>
          </cell>
          <cell r="AW3354">
            <v>6.123747432730306E-2</v>
          </cell>
          <cell r="AX3354">
            <v>4.6852579046991784E-4</v>
          </cell>
          <cell r="AY3354">
            <v>40.004470061751952</v>
          </cell>
          <cell r="AZ3354">
            <v>48.558995233719067</v>
          </cell>
          <cell r="BA3354">
            <v>11.307125388990906</v>
          </cell>
          <cell r="BB3354">
            <v>42.190862047700513</v>
          </cell>
          <cell r="BC3354">
            <v>44.265211836549781</v>
          </cell>
          <cell r="BD3354">
            <v>13.543926115749702</v>
          </cell>
          <cell r="BE3354">
            <v>0.80937688663971574</v>
          </cell>
          <cell r="BO3354">
            <v>14.12</v>
          </cell>
          <cell r="BP3354">
            <v>39.14</v>
          </cell>
          <cell r="BQ3354">
            <v>2.76</v>
          </cell>
          <cell r="BR3354">
            <v>11.39</v>
          </cell>
          <cell r="BS3354">
            <v>10.27</v>
          </cell>
          <cell r="BT3354">
            <v>0.19</v>
          </cell>
          <cell r="BU3354">
            <v>7.48</v>
          </cell>
          <cell r="BV3354">
            <v>8.1300000000000008</v>
          </cell>
          <cell r="BW3354">
            <v>2.92</v>
          </cell>
          <cell r="BX3354">
            <v>1.6</v>
          </cell>
          <cell r="BY3354">
            <v>1.98</v>
          </cell>
          <cell r="CA3354">
            <v>0.02</v>
          </cell>
          <cell r="CC3354">
            <v>0</v>
          </cell>
          <cell r="CR3354">
            <v>85.88</v>
          </cell>
          <cell r="CT3354">
            <v>45.575221238938049</v>
          </cell>
          <cell r="CU3354">
            <v>3.2137866790870984</v>
          </cell>
          <cell r="CV3354">
            <v>13.262692128551468</v>
          </cell>
          <cell r="CW3354">
            <v>11.95854680950163</v>
          </cell>
          <cell r="CX3354">
            <v>0.22123893805309733</v>
          </cell>
          <cell r="CY3354">
            <v>8.7098276665114103</v>
          </cell>
          <cell r="CZ3354">
            <v>9.4666977177456921</v>
          </cell>
          <cell r="DA3354">
            <v>3.4000931532370751</v>
          </cell>
          <cell r="DB3354">
            <v>1.863064741499767</v>
          </cell>
          <cell r="DC3354">
            <v>2.3055426176059619</v>
          </cell>
          <cell r="DD3354">
            <v>2.3288309268747087E-2</v>
          </cell>
          <cell r="DE3354">
            <v>0.42140845070422533</v>
          </cell>
          <cell r="DF3354">
            <v>1.1341194480613777</v>
          </cell>
          <cell r="DH3354">
            <v>0.29452054794520549</v>
          </cell>
          <cell r="DI3354">
            <v>1.6056547619047616E-2</v>
          </cell>
          <cell r="DK3354">
            <v>0.1458464773922187</v>
          </cell>
          <cell r="DL3354">
            <v>0.12071949770914643</v>
          </cell>
          <cell r="DM3354">
            <v>3.5765550239234452E-3</v>
          </cell>
          <cell r="DN3354">
            <v>4.2493796526054594E-3</v>
          </cell>
          <cell r="DO3354">
            <v>5.2713864306784666E-2</v>
          </cell>
          <cell r="DP3354">
            <v>6.5740142210730448E-2</v>
          </cell>
          <cell r="DQ3354">
            <v>4.055555555555556E-2</v>
          </cell>
          <cell r="DR3354">
            <v>7.2820512820512828E-2</v>
          </cell>
          <cell r="DT3354">
            <v>4.1264637002341918E-2</v>
          </cell>
          <cell r="DU3354">
            <v>0.1933015938954491</v>
          </cell>
          <cell r="DV3354">
            <v>1.7189998730803402E-2</v>
          </cell>
          <cell r="DW3354">
            <v>0.1616822429906542</v>
          </cell>
          <cell r="DX3354">
            <v>0.25369678864824496</v>
          </cell>
          <cell r="DY3354">
            <v>9.7930029154518955E-2</v>
          </cell>
          <cell r="DZ3354">
            <v>0.19575906576521207</v>
          </cell>
          <cell r="EA3354">
            <v>0.1992753623188406</v>
          </cell>
          <cell r="ED3354">
            <v>0.34748257164988383</v>
          </cell>
          <cell r="EF3354">
            <v>0.32222222222222219</v>
          </cell>
          <cell r="EG3354">
            <v>0.34468599033816427</v>
          </cell>
          <cell r="EI3354">
            <v>0.3045171339563863</v>
          </cell>
          <cell r="EJ3354">
            <v>0.27372881355932205</v>
          </cell>
          <cell r="EK3354">
            <v>0.25622457282343364</v>
          </cell>
          <cell r="EL3354">
            <v>0.48886625933469108</v>
          </cell>
          <cell r="EM3354">
            <v>6.6820072332730565</v>
          </cell>
          <cell r="EN3354">
            <v>1.6125958378970426</v>
          </cell>
          <cell r="EO3354">
            <v>28.379470198675495</v>
          </cell>
          <cell r="EP3354">
            <v>0.9821428571428571</v>
          </cell>
          <cell r="EQ3354">
            <v>0.27062716671919318</v>
          </cell>
          <cell r="ER3354">
            <v>3.2036265432098765</v>
          </cell>
          <cell r="ES3354">
            <v>1.4520242914979757</v>
          </cell>
          <cell r="ET3354">
            <v>2.084048027444254E-2</v>
          </cell>
          <cell r="EU3354">
            <v>0.55700000000000005</v>
          </cell>
          <cell r="EV3354">
            <v>0.92229729729729726</v>
          </cell>
          <cell r="EW3354">
            <v>1.665799062988027E-2</v>
          </cell>
          <cell r="EX3354">
            <v>2.0717650200452985E-3</v>
          </cell>
          <cell r="FF3354">
            <v>1.4514322916666667</v>
          </cell>
          <cell r="FG3354">
            <v>2.4750000000000001</v>
          </cell>
          <cell r="FH3354">
            <v>1.0293103448275862</v>
          </cell>
          <cell r="FI3354">
            <v>0.10300000000000001</v>
          </cell>
          <cell r="FJ3354">
            <v>0.11294298921417564</v>
          </cell>
          <cell r="FK3354">
            <v>9.5477031802120138E-2</v>
          </cell>
          <cell r="FL3354">
            <v>2.6724137931034484E-2</v>
          </cell>
          <cell r="FN3354">
            <v>0.13239583333333335</v>
          </cell>
          <cell r="FO3354">
            <v>7.6021505376344084E-2</v>
          </cell>
        </row>
        <row r="3355">
          <cell r="D3355" t="str">
            <v>a4</v>
          </cell>
          <cell r="E3355" t="str">
            <v>Adam &amp; Green 2006</v>
          </cell>
          <cell r="F3355" t="str">
            <v>R78</v>
          </cell>
          <cell r="G3355" t="str">
            <v>Neph Basanite UT-70489</v>
          </cell>
          <cell r="J3355">
            <v>1100</v>
          </cell>
          <cell r="K3355">
            <v>1373</v>
          </cell>
          <cell r="L3355">
            <v>7.2833211944646763</v>
          </cell>
          <cell r="M3355">
            <v>2.5</v>
          </cell>
          <cell r="O3355">
            <v>8.5359506146425179E-2</v>
          </cell>
          <cell r="P3355">
            <v>0.83232499039300667</v>
          </cell>
          <cell r="Q3355">
            <v>8.0611945338510807E-2</v>
          </cell>
          <cell r="R3355">
            <v>37.848322725189789</v>
          </cell>
          <cell r="T3355">
            <v>52.5</v>
          </cell>
          <cell r="U3355">
            <v>4.33</v>
          </cell>
          <cell r="V3355">
            <v>0.68348951682308867</v>
          </cell>
          <cell r="W3355">
            <v>5.3497224506973433</v>
          </cell>
          <cell r="X3355">
            <v>6.11</v>
          </cell>
          <cell r="Y3355">
            <v>0.57999999999999996</v>
          </cell>
          <cell r="Z3355">
            <v>0.24</v>
          </cell>
          <cell r="AB3355">
            <v>17.02</v>
          </cell>
          <cell r="AC3355">
            <v>0.16</v>
          </cell>
          <cell r="AD3355">
            <v>17.32</v>
          </cell>
          <cell r="AE3355">
            <v>0.03</v>
          </cell>
          <cell r="AF3355">
            <v>1.1399999999999999</v>
          </cell>
          <cell r="AG3355">
            <v>0.01</v>
          </cell>
          <cell r="AJ3355">
            <v>99.363211967520428</v>
          </cell>
          <cell r="AK3355">
            <v>1.9146404938535748</v>
          </cell>
          <cell r="AL3355">
            <v>0.18616730128968992</v>
          </cell>
          <cell r="AM3355">
            <v>8.5359506146425179E-2</v>
          </cell>
          <cell r="AN3355">
            <v>0.10080779514326474</v>
          </cell>
          <cell r="AO3355">
            <v>2.3188653659191871E-2</v>
          </cell>
          <cell r="AP3355">
            <v>0.16316786046859835</v>
          </cell>
          <cell r="AQ3355">
            <v>0.18635651412779022</v>
          </cell>
          <cell r="AR3355">
            <v>1.5907845144498136E-2</v>
          </cell>
          <cell r="AS3355">
            <v>6.9194352487852388E-3</v>
          </cell>
          <cell r="AT3355">
            <v>0.92505844606564425</v>
          </cell>
          <cell r="AU3355">
            <v>4.9426395382028568E-3</v>
          </cell>
          <cell r="AV3355">
            <v>0.67681507466016366</v>
          </cell>
          <cell r="AW3355">
            <v>8.0611945338510807E-2</v>
          </cell>
          <cell r="AX3355">
            <v>4.6527448094494517E-4</v>
          </cell>
          <cell r="AY3355">
            <v>37.848322725189789</v>
          </cell>
          <cell r="AZ3355">
            <v>51.730394190665656</v>
          </cell>
          <cell r="BA3355">
            <v>9.1245453486613002</v>
          </cell>
          <cell r="BB3355">
            <v>40.730406405234561</v>
          </cell>
          <cell r="BC3355">
            <v>48.117258002077527</v>
          </cell>
          <cell r="BD3355">
            <v>11.152335592687917</v>
          </cell>
          <cell r="BE3355">
            <v>0.83232499039300667</v>
          </cell>
          <cell r="BO3355">
            <v>14.85</v>
          </cell>
          <cell r="BP3355">
            <v>39.26</v>
          </cell>
          <cell r="BQ3355">
            <v>2.64</v>
          </cell>
          <cell r="BR3355">
            <v>11.33</v>
          </cell>
          <cell r="BS3355">
            <v>9.86</v>
          </cell>
          <cell r="BT3355">
            <v>0.15</v>
          </cell>
          <cell r="BU3355">
            <v>9.1199999999999992</v>
          </cell>
          <cell r="BV3355">
            <v>6.53</v>
          </cell>
          <cell r="BW3355">
            <v>2.91</v>
          </cell>
          <cell r="BX3355">
            <v>1.9</v>
          </cell>
          <cell r="BY3355">
            <v>1.41</v>
          </cell>
          <cell r="CA3355">
            <v>0.02</v>
          </cell>
          <cell r="CC3355">
            <v>0.02</v>
          </cell>
          <cell r="CR3355">
            <v>85.15</v>
          </cell>
          <cell r="CT3355">
            <v>46.117702337601315</v>
          </cell>
          <cell r="CU3355">
            <v>3.1011394338071185</v>
          </cell>
          <cell r="CV3355">
            <v>13.309056736755551</v>
          </cell>
          <cell r="CW3355">
            <v>11.582285915658405</v>
          </cell>
          <cell r="CX3355">
            <v>0.17620110419358628</v>
          </cell>
          <cell r="CY3355">
            <v>10.713027134970044</v>
          </cell>
          <cell r="CZ3355">
            <v>7.6706214025607897</v>
          </cell>
          <cell r="DA3355">
            <v>3.418301421355574</v>
          </cell>
          <cell r="DB3355">
            <v>2.2318806531187598</v>
          </cell>
          <cell r="DC3355">
            <v>1.656290379419711</v>
          </cell>
          <cell r="DD3355">
            <v>2.3493480559144839E-2</v>
          </cell>
          <cell r="DE3355">
            <v>0.48050579557428869</v>
          </cell>
          <cell r="DF3355">
            <v>1.149358424206141</v>
          </cell>
          <cell r="DH3355">
            <v>0.39175257731958757</v>
          </cell>
          <cell r="DI3355">
            <v>1.1347517730496455E-2</v>
          </cell>
          <cell r="DK3355">
            <v>2.8037383177570093E-2</v>
          </cell>
          <cell r="DL3355">
            <v>1.5142690739662202E-2</v>
          </cell>
          <cell r="DM3355">
            <v>3.8732394366197188E-3</v>
          </cell>
          <cell r="DN3355">
            <v>4.0579710144927538E-3</v>
          </cell>
          <cell r="DO3355">
            <v>1.6891891891891893E-3</v>
          </cell>
          <cell r="DP3355">
            <v>4.2537313432835814E-3</v>
          </cell>
          <cell r="DQ3355">
            <v>3.288288288288288E-2</v>
          </cell>
          <cell r="DR3355">
            <v>6.2331838565022425E-2</v>
          </cell>
          <cell r="DT3355">
            <v>1.3555555555555555E-2</v>
          </cell>
          <cell r="DU3355">
            <v>0.10475594242279122</v>
          </cell>
          <cell r="DV3355">
            <v>1.0281556469471686E-2</v>
          </cell>
          <cell r="DW3355">
            <v>0.14285714285714285</v>
          </cell>
          <cell r="DX3355">
            <v>0.2371900826446281</v>
          </cell>
          <cell r="DY3355">
            <v>5.2796052631578952E-2</v>
          </cell>
          <cell r="DZ3355">
            <v>0.1103448275862069</v>
          </cell>
          <cell r="EA3355">
            <v>0.18822142236564479</v>
          </cell>
          <cell r="ED3355">
            <v>0.35042016806722692</v>
          </cell>
          <cell r="EF3355">
            <v>0.35499999999999998</v>
          </cell>
          <cell r="EG3355">
            <v>0.37599293909973525</v>
          </cell>
          <cell r="EI3355">
            <v>0.3504273504273504</v>
          </cell>
          <cell r="EJ3355">
            <v>0.33333333333333331</v>
          </cell>
          <cell r="EK3355">
            <v>0.30630630630630629</v>
          </cell>
          <cell r="EL3355">
            <v>0.23809523809523808</v>
          </cell>
          <cell r="EM3355">
            <v>9.2244897959183678</v>
          </cell>
          <cell r="EN3355">
            <v>0.83050847457627119</v>
          </cell>
          <cell r="EO3355">
            <v>12.642857142857142</v>
          </cell>
          <cell r="EQ3355">
            <v>0.21554770318021202</v>
          </cell>
          <cell r="ER3355">
            <v>3.0115606936416186</v>
          </cell>
          <cell r="ES3355">
            <v>1.5619047619047619</v>
          </cell>
          <cell r="ET3355">
            <v>9.0725806451612909E-3</v>
          </cell>
          <cell r="EU3355">
            <v>3.4482758620689655E-2</v>
          </cell>
          <cell r="EV3355">
            <v>0.37486910994764394</v>
          </cell>
          <cell r="EW3355">
            <v>6.9387755102040816E-3</v>
          </cell>
          <cell r="EX3355">
            <v>1.0715818501596283E-3</v>
          </cell>
          <cell r="FF3355">
            <v>1.0956521739130434</v>
          </cell>
          <cell r="FG3355">
            <v>0.1</v>
          </cell>
          <cell r="FH3355">
            <v>2.4714285714285715</v>
          </cell>
          <cell r="FI3355">
            <v>1.7021276595744681E-2</v>
          </cell>
          <cell r="FJ3355">
            <v>6.2385321100917428E-2</v>
          </cell>
          <cell r="FK3355">
            <v>0.20792079207920791</v>
          </cell>
          <cell r="FL3355">
            <v>9.1176470588235289E-3</v>
          </cell>
          <cell r="FN3355">
            <v>2.5777777777777774E-2</v>
          </cell>
          <cell r="FO3355">
            <v>2.2598870056497175E-2</v>
          </cell>
        </row>
        <row r="3356">
          <cell r="D3356" t="str">
            <v>a4</v>
          </cell>
          <cell r="E3356" t="str">
            <v>Adam &amp; Green 2006</v>
          </cell>
          <cell r="F3356" t="str">
            <v>R77</v>
          </cell>
          <cell r="G3356" t="str">
            <v>Neph Basanite UT-70489</v>
          </cell>
          <cell r="J3356">
            <v>1100</v>
          </cell>
          <cell r="K3356">
            <v>1373</v>
          </cell>
          <cell r="L3356">
            <v>7.2833211944646763</v>
          </cell>
          <cell r="M3356">
            <v>2</v>
          </cell>
          <cell r="O3356">
            <v>8.7106959315955468E-2</v>
          </cell>
          <cell r="P3356">
            <v>0.83966506790846596</v>
          </cell>
          <cell r="Q3356">
            <v>5.5737362682028939E-2</v>
          </cell>
          <cell r="R3356">
            <v>40.887274249942557</v>
          </cell>
          <cell r="T3356">
            <v>52.57</v>
          </cell>
          <cell r="U3356">
            <v>3.72</v>
          </cell>
          <cell r="V3356">
            <v>0.6357945571643191</v>
          </cell>
          <cell r="W3356">
            <v>5.0127757984824033</v>
          </cell>
          <cell r="X3356">
            <v>5.72</v>
          </cell>
          <cell r="Y3356">
            <v>0.7</v>
          </cell>
          <cell r="Z3356">
            <v>0.27</v>
          </cell>
          <cell r="AB3356">
            <v>16.809999999999999</v>
          </cell>
          <cell r="AC3356">
            <v>0.16</v>
          </cell>
          <cell r="AD3356">
            <v>19.260000000000002</v>
          </cell>
          <cell r="AE3356">
            <v>0.04</v>
          </cell>
          <cell r="AF3356">
            <v>0.79</v>
          </cell>
          <cell r="AG3356">
            <v>0.02</v>
          </cell>
          <cell r="AJ3356">
            <v>99.988570355646729</v>
          </cell>
          <cell r="AK3356">
            <v>1.9128930406840445</v>
          </cell>
          <cell r="AL3356">
            <v>0.15958174894611579</v>
          </cell>
          <cell r="AM3356">
            <v>8.7106959315955468E-2</v>
          </cell>
          <cell r="AN3356">
            <v>7.2474789630160324E-2</v>
          </cell>
          <cell r="AO3356">
            <v>2.1522130264985506E-2</v>
          </cell>
          <cell r="AP3356">
            <v>0.15254796639113705</v>
          </cell>
          <cell r="AQ3356">
            <v>0.17407009665612255</v>
          </cell>
          <cell r="AR3356">
            <v>1.9156059390933778E-2</v>
          </cell>
          <cell r="AS3356">
            <v>7.7669041524726897E-3</v>
          </cell>
          <cell r="AT3356">
            <v>0.91159535618946941</v>
          </cell>
          <cell r="AU3356">
            <v>4.9315530881972177E-3</v>
          </cell>
          <cell r="AV3356">
            <v>0.75093646166608496</v>
          </cell>
          <cell r="AW3356">
            <v>5.5737362682028939E-2</v>
          </cell>
          <cell r="AX3356">
            <v>9.2846171994880738E-4</v>
          </cell>
          <cell r="AY3356">
            <v>40.887274249942557</v>
          </cell>
          <cell r="AZ3356">
            <v>49.634890881176503</v>
          </cell>
          <cell r="BA3356">
            <v>8.3059897294998244</v>
          </cell>
          <cell r="BB3356">
            <v>43.860086006789416</v>
          </cell>
          <cell r="BC3356">
            <v>46.020503815885952</v>
          </cell>
          <cell r="BD3356">
            <v>10.119410177324625</v>
          </cell>
          <cell r="BE3356">
            <v>0.83966506790846596</v>
          </cell>
          <cell r="BO3356">
            <v>9.67</v>
          </cell>
          <cell r="BP3356">
            <v>40.89</v>
          </cell>
          <cell r="BQ3356">
            <v>2.5499999999999998</v>
          </cell>
          <cell r="BR3356">
            <v>11.47</v>
          </cell>
          <cell r="BS3356">
            <v>10.99</v>
          </cell>
          <cell r="BT3356">
            <v>0.16</v>
          </cell>
          <cell r="BU3356">
            <v>8.81</v>
          </cell>
          <cell r="BV3356">
            <v>8.82</v>
          </cell>
          <cell r="BW3356">
            <v>2.9</v>
          </cell>
          <cell r="BX3356">
            <v>2.06</v>
          </cell>
          <cell r="BY3356">
            <v>1.62</v>
          </cell>
          <cell r="CA3356">
            <v>0.05</v>
          </cell>
          <cell r="CC3356">
            <v>0.01</v>
          </cell>
          <cell r="CR3356">
            <v>90.33</v>
          </cell>
          <cell r="CT3356">
            <v>45.272364924712136</v>
          </cell>
          <cell r="CU3356">
            <v>2.8232949512843222</v>
          </cell>
          <cell r="CV3356">
            <v>12.699291408325951</v>
          </cell>
          <cell r="CW3356">
            <v>12.16784765279008</v>
          </cell>
          <cell r="CX3356">
            <v>0.17714791851195749</v>
          </cell>
          <cell r="CY3356">
            <v>9.754207263064659</v>
          </cell>
          <cell r="CZ3356">
            <v>9.7652790079716567</v>
          </cell>
          <cell r="DA3356">
            <v>3.2108060230292295</v>
          </cell>
          <cell r="DB3356">
            <v>2.2807794508414525</v>
          </cell>
          <cell r="DC3356">
            <v>1.7936226749335695</v>
          </cell>
          <cell r="DD3356">
            <v>5.5358724534986713E-2</v>
          </cell>
          <cell r="DE3356">
            <v>0.44494949494949493</v>
          </cell>
          <cell r="DF3356">
            <v>1.2139796963646352</v>
          </cell>
          <cell r="DH3356">
            <v>0.27241379310344832</v>
          </cell>
          <cell r="DI3356">
            <v>7.3224852071005929E-4</v>
          </cell>
          <cell r="DK3356">
            <v>1.4227970897332254E-3</v>
          </cell>
          <cell r="DL3356">
            <v>1.1251601403665125E-3</v>
          </cell>
          <cell r="DM3356">
            <v>7.3339011925042585E-3</v>
          </cell>
          <cell r="DN3356">
            <v>7.2440273037542658E-3</v>
          </cell>
          <cell r="DO3356">
            <v>3.5242121445042277E-3</v>
          </cell>
          <cell r="DP3356">
            <v>1.1313485113835377E-2</v>
          </cell>
          <cell r="DQ3356">
            <v>4.7334058759521215E-2</v>
          </cell>
          <cell r="DR3356">
            <v>8.3420776495278071E-2</v>
          </cell>
          <cell r="DT3356">
            <v>1.1127379209370425E-2</v>
          </cell>
          <cell r="DU3356">
            <v>0.10097440245829167</v>
          </cell>
          <cell r="DV3356">
            <v>9.8371132413685603E-3</v>
          </cell>
          <cell r="DW3356">
            <v>0.19199318568994891</v>
          </cell>
          <cell r="DX3356">
            <v>0.35038610038610035</v>
          </cell>
          <cell r="DY3356">
            <v>0.11389651117208938</v>
          </cell>
          <cell r="DZ3356">
            <v>0.25308641975308643</v>
          </cell>
          <cell r="EA3356">
            <v>0.27723227469193801</v>
          </cell>
          <cell r="ED3356">
            <v>0.50896414342629481</v>
          </cell>
          <cell r="EF3356">
            <v>0.52908011869436189</v>
          </cell>
          <cell r="EG3356">
            <v>0.5618106139438086</v>
          </cell>
          <cell r="EI3356">
            <v>0.54188640973630831</v>
          </cell>
          <cell r="EJ3356">
            <v>0.39235294117647063</v>
          </cell>
          <cell r="EK3356">
            <v>0.49</v>
          </cell>
          <cell r="EL3356">
            <v>0.23178717598908594</v>
          </cell>
          <cell r="EM3356">
            <v>5.5785472453062486</v>
          </cell>
          <cell r="EN3356">
            <v>0.93207547169811322</v>
          </cell>
          <cell r="EO3356">
            <v>10.225</v>
          </cell>
          <cell r="EP3356">
            <v>0.61875000000000002</v>
          </cell>
          <cell r="EQ3356">
            <v>0.27215601300108344</v>
          </cell>
          <cell r="ER3356">
            <v>2.6717685487634153</v>
          </cell>
          <cell r="ES3356">
            <v>2.15328330206379</v>
          </cell>
          <cell r="ET3356">
            <v>8.5490859135580691E-3</v>
          </cell>
          <cell r="EU3356">
            <v>2.3794871794871792E-2</v>
          </cell>
          <cell r="EV3356">
            <v>0.44307595843783593</v>
          </cell>
          <cell r="EW3356">
            <v>4.4340812660066502E-3</v>
          </cell>
          <cell r="EX3356">
            <v>1.3763622268402691E-3</v>
          </cell>
          <cell r="FF3356">
            <v>1.1108374384236452</v>
          </cell>
          <cell r="FG3356">
            <v>2.928101610342481E-2</v>
          </cell>
          <cell r="FH3356">
            <v>1.2500731207955544</v>
          </cell>
          <cell r="FJ3356">
            <v>8.5456369107321961E-2</v>
          </cell>
          <cell r="FK3356">
            <v>0.15954003407155026</v>
          </cell>
          <cell r="FL3356">
            <v>3.2436708860759489E-3</v>
          </cell>
          <cell r="FN3356">
            <v>1.9987201365187713E-2</v>
          </cell>
          <cell r="FO3356">
            <v>3.1716247139588101E-2</v>
          </cell>
        </row>
        <row r="3357">
          <cell r="D3357" t="str">
            <v>a4</v>
          </cell>
          <cell r="E3357" t="str">
            <v>Adam &amp; Green 2006</v>
          </cell>
          <cell r="F3357">
            <v>1948</v>
          </cell>
          <cell r="G3357" t="str">
            <v>Neph Basanite UT-70489</v>
          </cell>
          <cell r="J3357">
            <v>1160</v>
          </cell>
          <cell r="K3357">
            <v>1433</v>
          </cell>
          <cell r="L3357">
            <v>6.9783670621074672</v>
          </cell>
          <cell r="M3357">
            <v>2.5</v>
          </cell>
          <cell r="O3357">
            <v>8.8389982345664864E-2</v>
          </cell>
          <cell r="P3357">
            <v>0.83230193778729578</v>
          </cell>
          <cell r="Q3357">
            <v>9.303013114329102E-2</v>
          </cell>
          <cell r="R3357">
            <v>35.734968269832549</v>
          </cell>
          <cell r="T3357">
            <v>52.99</v>
          </cell>
          <cell r="U3357">
            <v>5.46</v>
          </cell>
          <cell r="V3357">
            <v>0</v>
          </cell>
          <cell r="W3357">
            <v>6.19</v>
          </cell>
          <cell r="X3357">
            <v>6.19</v>
          </cell>
          <cell r="Y3357">
            <v>0.57999999999999996</v>
          </cell>
          <cell r="Z3357">
            <v>0.27</v>
          </cell>
          <cell r="AB3357">
            <v>17.239999999999998</v>
          </cell>
          <cell r="AC3357">
            <v>0.15</v>
          </cell>
          <cell r="AD3357">
            <v>16.02</v>
          </cell>
          <cell r="AE3357">
            <v>0.03</v>
          </cell>
          <cell r="AF3357">
            <v>1.33</v>
          </cell>
          <cell r="AG3357">
            <v>0.01</v>
          </cell>
          <cell r="AJ3357">
            <v>100.27</v>
          </cell>
          <cell r="AK3357">
            <v>1.9116100176543351</v>
          </cell>
          <cell r="AL3357">
            <v>0.23221249853104003</v>
          </cell>
          <cell r="AM3357">
            <v>8.8389982345664864E-2</v>
          </cell>
          <cell r="AN3357">
            <v>0.14382251618537517</v>
          </cell>
          <cell r="AO3357">
            <v>0</v>
          </cell>
          <cell r="AP3357">
            <v>0.18675466491364237</v>
          </cell>
          <cell r="AQ3357">
            <v>0.18675466491364237</v>
          </cell>
          <cell r="AR3357">
            <v>1.5735798890265124E-2</v>
          </cell>
          <cell r="AS3357">
            <v>7.700175327649484E-3</v>
          </cell>
          <cell r="AT3357">
            <v>0.92688172688179249</v>
          </cell>
          <cell r="AU3357">
            <v>4.5836099885242397E-3</v>
          </cell>
          <cell r="AV3357">
            <v>0.61924440171496331</v>
          </cell>
          <cell r="AW3357">
            <v>9.303013114329102E-2</v>
          </cell>
          <cell r="AX3357">
            <v>4.6024245235089825E-4</v>
          </cell>
          <cell r="AY3357">
            <v>35.734968269832549</v>
          </cell>
          <cell r="AZ3357">
            <v>53.487910440980414</v>
          </cell>
          <cell r="BA3357">
            <v>10.777121289187036</v>
          </cell>
          <cell r="BB3357">
            <v>37.932535410210455</v>
          </cell>
          <cell r="BC3357">
            <v>49.074635309554779</v>
          </cell>
          <cell r="BD3357">
            <v>12.992829280234778</v>
          </cell>
          <cell r="BE3357">
            <v>0.83230193778729578</v>
          </cell>
          <cell r="BO3357">
            <v>10.15</v>
          </cell>
          <cell r="BP3357">
            <v>40.53</v>
          </cell>
          <cell r="BQ3357">
            <v>2.68</v>
          </cell>
          <cell r="BR3357">
            <v>11.65</v>
          </cell>
          <cell r="BS3357">
            <v>10.220000000000001</v>
          </cell>
          <cell r="BT3357">
            <v>0.17</v>
          </cell>
          <cell r="BU3357">
            <v>9.6</v>
          </cell>
          <cell r="BV3357">
            <v>8.06</v>
          </cell>
          <cell r="BW3357">
            <v>3.09</v>
          </cell>
          <cell r="BX3357">
            <v>2.1</v>
          </cell>
          <cell r="BY3357">
            <v>1.71</v>
          </cell>
          <cell r="CA3357">
            <v>0.03</v>
          </cell>
          <cell r="CC3357">
            <v>0.01</v>
          </cell>
          <cell r="CR3357">
            <v>89.85</v>
          </cell>
          <cell r="CT3357">
            <v>45.113535173642028</v>
          </cell>
          <cell r="CU3357">
            <v>2.983081032947462</v>
          </cell>
          <cell r="CV3357">
            <v>12.967497773820124</v>
          </cell>
          <cell r="CW3357">
            <v>11.375779162956368</v>
          </cell>
          <cell r="CX3357">
            <v>0.18922528940338379</v>
          </cell>
          <cell r="CY3357">
            <v>10.685663401602849</v>
          </cell>
          <cell r="CZ3357">
            <v>8.9715048975957252</v>
          </cell>
          <cell r="DA3357">
            <v>3.439447907390917</v>
          </cell>
          <cell r="DB3357">
            <v>2.3374888691006235</v>
          </cell>
          <cell r="DC3357">
            <v>1.9033837934105076</v>
          </cell>
          <cell r="DD3357">
            <v>3.3392698130008905E-2</v>
          </cell>
          <cell r="DE3357">
            <v>0.48435923309788087</v>
          </cell>
          <cell r="DF3357">
            <v>1.2170132795800077</v>
          </cell>
          <cell r="DH3357">
            <v>0.43042071197411008</v>
          </cell>
          <cell r="DV3357">
            <v>1.7543859649122806E-2</v>
          </cell>
          <cell r="EA3357">
            <v>0.21641791044776115</v>
          </cell>
        </row>
        <row r="3358">
          <cell r="D3358" t="str">
            <v>a4</v>
          </cell>
          <cell r="E3358" t="str">
            <v>Adam &amp; Green 2006</v>
          </cell>
          <cell r="F3358" t="str">
            <v>R80</v>
          </cell>
          <cell r="G3358" t="str">
            <v>Neph Basanite UT-70489</v>
          </cell>
          <cell r="J3358">
            <v>1170</v>
          </cell>
          <cell r="K3358">
            <v>1443</v>
          </cell>
          <cell r="L3358">
            <v>6.9300069300069298</v>
          </cell>
          <cell r="M3358">
            <v>3</v>
          </cell>
          <cell r="O3358">
            <v>9.2975581498190962E-2</v>
          </cell>
          <cell r="P3358">
            <v>0.82391740954777892</v>
          </cell>
          <cell r="Q3358">
            <v>0.13233457179867961</v>
          </cell>
          <cell r="R3358">
            <v>33.795410062260515</v>
          </cell>
          <cell r="T3358">
            <v>52.53</v>
          </cell>
          <cell r="U3358">
            <v>6.88</v>
          </cell>
          <cell r="V3358">
            <v>0</v>
          </cell>
          <cell r="W3358">
            <v>6.28</v>
          </cell>
          <cell r="X3358">
            <v>6.28</v>
          </cell>
          <cell r="Y3358">
            <v>0.61</v>
          </cell>
          <cell r="Z3358">
            <v>0.23</v>
          </cell>
          <cell r="AB3358">
            <v>16.489999999999998</v>
          </cell>
          <cell r="AC3358">
            <v>0.17</v>
          </cell>
          <cell r="AD3358">
            <v>14.21</v>
          </cell>
          <cell r="AE3358">
            <v>0.04</v>
          </cell>
          <cell r="AF3358">
            <v>1.88</v>
          </cell>
          <cell r="AG3358">
            <v>0</v>
          </cell>
          <cell r="AJ3358">
            <v>99.32</v>
          </cell>
          <cell r="AK3358">
            <v>1.907024418501809</v>
          </cell>
          <cell r="AL3358">
            <v>0.294459019662553</v>
          </cell>
          <cell r="AM3358">
            <v>9.2975581498190962E-2</v>
          </cell>
          <cell r="AN3358">
            <v>0.20148343816436204</v>
          </cell>
          <cell r="AO3358">
            <v>0</v>
          </cell>
          <cell r="AP3358">
            <v>0.19067068573541868</v>
          </cell>
          <cell r="AQ3358">
            <v>0.19067068573541868</v>
          </cell>
          <cell r="AR3358">
            <v>1.6654596409833144E-2</v>
          </cell>
          <cell r="AS3358">
            <v>6.6009761058942575E-3</v>
          </cell>
          <cell r="AT3358">
            <v>0.89217734169155238</v>
          </cell>
          <cell r="AU3358">
            <v>5.2276775810258412E-3</v>
          </cell>
          <cell r="AV3358">
            <v>0.55276066442552652</v>
          </cell>
          <cell r="AW3358">
            <v>0.13233457179867961</v>
          </cell>
          <cell r="AX3358">
            <v>0</v>
          </cell>
          <cell r="AY3358">
            <v>33.795410062260515</v>
          </cell>
          <cell r="AZ3358">
            <v>54.547114241675281</v>
          </cell>
          <cell r="BA3358">
            <v>11.657475696064212</v>
          </cell>
          <cell r="BB3358">
            <v>35.882914534250823</v>
          </cell>
          <cell r="BC3358">
            <v>50.059297149080486</v>
          </cell>
          <cell r="BD3358">
            <v>14.057788316668701</v>
          </cell>
          <cell r="BE3358">
            <v>0.82391740954777892</v>
          </cell>
          <cell r="BO3358">
            <v>13.24</v>
          </cell>
          <cell r="BP3358">
            <v>39.590000000000003</v>
          </cell>
          <cell r="BQ3358">
            <v>2.88</v>
          </cell>
          <cell r="BR3358">
            <v>11.71</v>
          </cell>
          <cell r="BS3358">
            <v>8.11</v>
          </cell>
          <cell r="BT3358">
            <v>0.17</v>
          </cell>
          <cell r="BU3358">
            <v>8.64</v>
          </cell>
          <cell r="BV3358">
            <v>8.35</v>
          </cell>
          <cell r="BW3358">
            <v>2.94</v>
          </cell>
          <cell r="BX3358">
            <v>2.21</v>
          </cell>
          <cell r="BY3358">
            <v>2.13</v>
          </cell>
          <cell r="CA3358">
            <v>0.02</v>
          </cell>
          <cell r="CC3358">
            <v>0.01</v>
          </cell>
          <cell r="CR3358">
            <v>86.76</v>
          </cell>
          <cell r="CT3358">
            <v>45.636887608069166</v>
          </cell>
          <cell r="CU3358">
            <v>3.3198847262247839</v>
          </cell>
          <cell r="CV3358">
            <v>13.498559077809798</v>
          </cell>
          <cell r="CW3358">
            <v>9.3487031700288181</v>
          </cell>
          <cell r="CX3358">
            <v>0.19596541786743515</v>
          </cell>
          <cell r="CY3358">
            <v>9.9596541786743504</v>
          </cell>
          <cell r="CZ3358">
            <v>9.6253602305475496</v>
          </cell>
          <cell r="DA3358">
            <v>3.3890489913544668</v>
          </cell>
          <cell r="DB3358">
            <v>2.5475504322766569</v>
          </cell>
          <cell r="DC3358">
            <v>2.4553314121037464</v>
          </cell>
          <cell r="DD3358">
            <v>2.3054755043227664E-2</v>
          </cell>
          <cell r="DE3358">
            <v>0.51582089552238808</v>
          </cell>
          <cell r="DF3358">
            <v>1.1367247045495019</v>
          </cell>
          <cell r="DH3358">
            <v>0.6394557823129251</v>
          </cell>
          <cell r="DL3358">
            <v>1.6296598085149727E-4</v>
          </cell>
          <cell r="DM3358">
            <v>6.1608300907911801E-3</v>
          </cell>
          <cell r="DN3358">
            <v>5.1975051975051969E-3</v>
          </cell>
          <cell r="DO3358">
            <v>6.3606557377049178E-3</v>
          </cell>
          <cell r="DP3358">
            <v>2.0848056537102474E-2</v>
          </cell>
          <cell r="DQ3358">
            <v>3.2534246575342464E-2</v>
          </cell>
          <cell r="DR3358">
            <v>6.3588850174216033E-2</v>
          </cell>
          <cell r="DT3358">
            <v>1.7834394904458602E-2</v>
          </cell>
          <cell r="DU3358">
            <v>8.0532957332248079E-2</v>
          </cell>
          <cell r="DV3358">
            <v>2.420208743004084E-2</v>
          </cell>
          <cell r="DW3358">
            <v>0.14581458145814583</v>
          </cell>
          <cell r="DX3358">
            <v>0.24707716289945439</v>
          </cell>
          <cell r="DY3358">
            <v>9.6250000000000002E-2</v>
          </cell>
          <cell r="DZ3358">
            <v>0.19588953114964677</v>
          </cell>
          <cell r="EA3358">
            <v>0.28506369977517726</v>
          </cell>
          <cell r="ED3358">
            <v>0.3814026792750197</v>
          </cell>
          <cell r="EF3358">
            <v>0.41586538461538464</v>
          </cell>
          <cell r="EG3358">
            <v>0.43094841930116468</v>
          </cell>
          <cell r="EI3358">
            <v>0.42741281427412819</v>
          </cell>
          <cell r="EJ3358">
            <v>0.4285714285714286</v>
          </cell>
          <cell r="EK3358">
            <v>0.40598290598290598</v>
          </cell>
          <cell r="EL3358">
            <v>0.45202220459952419</v>
          </cell>
          <cell r="EM3358">
            <v>9.341614906832298</v>
          </cell>
          <cell r="EN3358">
            <v>1.248780487804878</v>
          </cell>
          <cell r="EO3358">
            <v>25.85593220338983</v>
          </cell>
          <cell r="EP3358">
            <v>1.3967391304347825</v>
          </cell>
          <cell r="EQ3358">
            <v>0.31523722627737227</v>
          </cell>
          <cell r="ER3358">
            <v>2.7956989247311825</v>
          </cell>
          <cell r="ES3358">
            <v>1.2808586762075134</v>
          </cell>
          <cell r="ET3358">
            <v>1.6346976175931584E-2</v>
          </cell>
          <cell r="EU3358">
            <v>0.18485804416403787</v>
          </cell>
          <cell r="EV3358">
            <v>0.63981762917933138</v>
          </cell>
          <cell r="EW3358">
            <v>1.2164865946378551E-2</v>
          </cell>
          <cell r="EX3358">
            <v>1.471129091577786E-4</v>
          </cell>
          <cell r="FF3358">
            <v>1.3857302118171682</v>
          </cell>
          <cell r="FG3358">
            <v>0.35373134328358208</v>
          </cell>
          <cell r="FH3358">
            <v>2.0542168674698793</v>
          </cell>
          <cell r="FJ3358">
            <v>8.9344262295081966E-2</v>
          </cell>
          <cell r="FK3358">
            <v>0.34770889487870621</v>
          </cell>
          <cell r="FL3358">
            <v>2.0069204152249134E-2</v>
          </cell>
          <cell r="FN3358">
            <v>5.5483870967741933E-2</v>
          </cell>
          <cell r="FO3358">
            <v>3.3089579524680078E-2</v>
          </cell>
        </row>
        <row r="3359">
          <cell r="D3359" t="str">
            <v>a4</v>
          </cell>
          <cell r="E3359" t="str">
            <v>Adam &amp; Green 2006</v>
          </cell>
          <cell r="F3359">
            <v>1949</v>
          </cell>
          <cell r="G3359" t="str">
            <v>Neph Basanite UT-70489</v>
          </cell>
          <cell r="J3359">
            <v>1160</v>
          </cell>
          <cell r="K3359">
            <v>1433</v>
          </cell>
          <cell r="L3359">
            <v>6.9783670621074672</v>
          </cell>
          <cell r="M3359">
            <v>2.7</v>
          </cell>
          <cell r="O3359">
            <v>0.10217547938497362</v>
          </cell>
          <cell r="P3359">
            <v>0.81258453260415986</v>
          </cell>
          <cell r="Q3359">
            <v>0.11698541981417661</v>
          </cell>
          <cell r="R3359">
            <v>35.585740208572204</v>
          </cell>
          <cell r="T3359">
            <v>52.53</v>
          </cell>
          <cell r="U3359">
            <v>6.73</v>
          </cell>
          <cell r="V3359">
            <v>0</v>
          </cell>
          <cell r="W3359">
            <v>6.65</v>
          </cell>
          <cell r="X3359">
            <v>6.65</v>
          </cell>
          <cell r="Y3359">
            <v>0.74</v>
          </cell>
          <cell r="Z3359">
            <v>0.21</v>
          </cell>
          <cell r="AB3359">
            <v>16.18</v>
          </cell>
          <cell r="AC3359">
            <v>0.17</v>
          </cell>
          <cell r="AD3359">
            <v>15.3</v>
          </cell>
          <cell r="AE3359">
            <v>0.05</v>
          </cell>
          <cell r="AF3359">
            <v>1.67</v>
          </cell>
          <cell r="AG3359">
            <v>0.01</v>
          </cell>
          <cell r="AJ3359">
            <v>100.24</v>
          </cell>
          <cell r="AK3359">
            <v>1.8978245206150264</v>
          </cell>
          <cell r="AL3359">
            <v>0.28664956524800345</v>
          </cell>
          <cell r="AM3359">
            <v>0.10217547938497362</v>
          </cell>
          <cell r="AN3359">
            <v>0.18447408586302982</v>
          </cell>
          <cell r="AO3359">
            <v>0</v>
          </cell>
          <cell r="AP3359">
            <v>0.20093043739091032</v>
          </cell>
          <cell r="AQ3359">
            <v>0.20093043739091032</v>
          </cell>
          <cell r="AR3359">
            <v>2.0106468472126451E-2</v>
          </cell>
          <cell r="AS3359">
            <v>5.9979027385054194E-3</v>
          </cell>
          <cell r="AT3359">
            <v>0.87118191375524801</v>
          </cell>
          <cell r="AU3359">
            <v>5.2024581347178359E-3</v>
          </cell>
          <cell r="AV3359">
            <v>0.59228983963836479</v>
          </cell>
          <cell r="AW3359">
            <v>0.11698541981417661</v>
          </cell>
          <cell r="AX3359">
            <v>4.6092466601334244E-4</v>
          </cell>
          <cell r="AY3359">
            <v>35.585740208572204</v>
          </cell>
          <cell r="AZ3359">
            <v>52.342031185660275</v>
          </cell>
          <cell r="BA3359">
            <v>12.07222860576751</v>
          </cell>
          <cell r="BB3359">
            <v>37.641768694627139</v>
          </cell>
          <cell r="BC3359">
            <v>47.855027195433671</v>
          </cell>
          <cell r="BD3359">
            <v>14.503204109939183</v>
          </cell>
          <cell r="BE3359">
            <v>0.81258453260415986</v>
          </cell>
          <cell r="BO3359">
            <v>11.71</v>
          </cell>
          <cell r="BP3359">
            <v>39.880000000000003</v>
          </cell>
          <cell r="BQ3359">
            <v>2.86</v>
          </cell>
          <cell r="BR3359">
            <v>11.93</v>
          </cell>
          <cell r="BS3359">
            <v>8.98</v>
          </cell>
          <cell r="BT3359">
            <v>0.17</v>
          </cell>
          <cell r="BU3359">
            <v>9.1</v>
          </cell>
          <cell r="BV3359">
            <v>7.84</v>
          </cell>
          <cell r="BW3359">
            <v>3.43</v>
          </cell>
          <cell r="BX3359">
            <v>2.2799999999999998</v>
          </cell>
          <cell r="BY3359">
            <v>1.78</v>
          </cell>
          <cell r="CA3359">
            <v>0.04</v>
          </cell>
          <cell r="CC3359">
            <v>0</v>
          </cell>
          <cell r="CR3359">
            <v>88.29</v>
          </cell>
          <cell r="CT3359">
            <v>45.169328349756491</v>
          </cell>
          <cell r="CU3359">
            <v>3.2393249518631779</v>
          </cell>
          <cell r="CV3359">
            <v>13.512289047457243</v>
          </cell>
          <cell r="CW3359">
            <v>10.171027296409559</v>
          </cell>
          <cell r="CX3359">
            <v>0.19254728734851059</v>
          </cell>
          <cell r="CY3359">
            <v>10.306943028655567</v>
          </cell>
          <cell r="CZ3359">
            <v>8.8798278400724886</v>
          </cell>
          <cell r="DA3359">
            <v>3.8849246800317134</v>
          </cell>
          <cell r="DB3359">
            <v>2.5823989126741416</v>
          </cell>
          <cell r="DC3359">
            <v>2.0160833616491107</v>
          </cell>
          <cell r="DD3359">
            <v>4.530524408200249E-2</v>
          </cell>
          <cell r="DE3359">
            <v>0.50331858407079644</v>
          </cell>
          <cell r="DF3359">
            <v>1.1709999826595949</v>
          </cell>
          <cell r="DH3359">
            <v>0.48688046647230315</v>
          </cell>
          <cell r="DI3359">
            <v>4.1379310344827587E-3</v>
          </cell>
          <cell r="DK3359">
            <v>9.9218750000000001E-3</v>
          </cell>
          <cell r="DL3359">
            <v>4.7796070100902819E-3</v>
          </cell>
          <cell r="DM3359">
            <v>7.5684931506849315E-3</v>
          </cell>
          <cell r="DN3359">
            <v>7.1328671328671333E-3</v>
          </cell>
          <cell r="DO3359">
            <v>5.5555555555555558E-3</v>
          </cell>
          <cell r="DP3359">
            <v>1.4492753623188406E-2</v>
          </cell>
          <cell r="DQ3359">
            <v>3.9301310043668124E-2</v>
          </cell>
          <cell r="DR3359">
            <v>6.9565217391304349E-2</v>
          </cell>
          <cell r="DT3359">
            <v>2.0540540540540542E-2</v>
          </cell>
          <cell r="DU3359">
            <v>9.6418669641673671E-2</v>
          </cell>
          <cell r="DV3359">
            <v>1.7299448867115739E-2</v>
          </cell>
          <cell r="DW3359">
            <v>0.16279069767441862</v>
          </cell>
          <cell r="DX3359">
            <v>0.2661290322580645</v>
          </cell>
          <cell r="DY3359">
            <v>8.8646967340590979E-2</v>
          </cell>
          <cell r="DZ3359">
            <v>0.18543046357615894</v>
          </cell>
          <cell r="EA3359">
            <v>0.26077164701001598</v>
          </cell>
          <cell r="ED3359">
            <v>0.40196882690730107</v>
          </cell>
          <cell r="EF3359">
            <v>0.41463414634146339</v>
          </cell>
          <cell r="EG3359">
            <v>0.44982698961937717</v>
          </cell>
          <cell r="EI3359">
            <v>0.44612794612794615</v>
          </cell>
          <cell r="EJ3359">
            <v>0.39523809523809522</v>
          </cell>
          <cell r="EK3359">
            <v>0.41964285714285715</v>
          </cell>
          <cell r="EL3359">
            <v>0.40740740740740738</v>
          </cell>
          <cell r="EM3359">
            <v>8.5057471264367823</v>
          </cell>
          <cell r="EN3359">
            <v>1.1414141414141414</v>
          </cell>
          <cell r="EO3359">
            <v>21.857142857142858</v>
          </cell>
          <cell r="EP3359">
            <v>1.26</v>
          </cell>
          <cell r="EQ3359">
            <v>0.30869565217391304</v>
          </cell>
          <cell r="ER3359">
            <v>2.8424242424242423</v>
          </cell>
          <cell r="ES3359">
            <v>1.4672897196261683</v>
          </cell>
          <cell r="ET3359">
            <v>1.6129032258064516E-2</v>
          </cell>
          <cell r="EU3359">
            <v>0.11904761904761904</v>
          </cell>
          <cell r="EV3359">
            <v>0.52046783625730997</v>
          </cell>
          <cell r="EW3359">
            <v>1.6521739130434782E-2</v>
          </cell>
          <cell r="EX3359">
            <v>2.2585506945322518E-3</v>
          </cell>
          <cell r="FF3359">
            <v>1.2621359223300972</v>
          </cell>
          <cell r="FG3359">
            <v>0.32857142857142857</v>
          </cell>
          <cell r="FH3359">
            <v>1.4545454545454546</v>
          </cell>
          <cell r="FJ3359">
            <v>8.0172413793103456E-2</v>
          </cell>
          <cell r="FK3359">
            <v>0.26050420168067229</v>
          </cell>
          <cell r="FL3359">
            <v>1.9047619047619046E-2</v>
          </cell>
          <cell r="FN3359">
            <v>8.5394736842105259E-2</v>
          </cell>
          <cell r="FO3359">
            <v>1.8100000000000002E-2</v>
          </cell>
        </row>
        <row r="3360">
          <cell r="D3360" t="str">
            <v>a4</v>
          </cell>
          <cell r="E3360" t="str">
            <v>Adam &amp; Green 2006</v>
          </cell>
          <cell r="F3360" t="str">
            <v>R79</v>
          </cell>
          <cell r="G3360" t="str">
            <v>Neph Basanite UT-70489</v>
          </cell>
          <cell r="J3360">
            <v>1075</v>
          </cell>
          <cell r="K3360">
            <v>1348</v>
          </cell>
          <cell r="L3360">
            <v>7.4183976261127595</v>
          </cell>
          <cell r="M3360">
            <v>1</v>
          </cell>
          <cell r="O3360">
            <v>0.10797993947685147</v>
          </cell>
          <cell r="P3360">
            <v>0.83565604322758591</v>
          </cell>
          <cell r="Q3360">
            <v>4.3200863344726163E-2</v>
          </cell>
          <cell r="R3360">
            <v>45.57958528154829</v>
          </cell>
          <cell r="T3360">
            <v>51.8</v>
          </cell>
          <cell r="U3360">
            <v>3.7</v>
          </cell>
          <cell r="V3360">
            <v>0.20592307194468865</v>
          </cell>
          <cell r="W3360">
            <v>5.160942077925819</v>
          </cell>
          <cell r="X3360">
            <v>5.39</v>
          </cell>
          <cell r="Y3360">
            <v>1.2</v>
          </cell>
          <cell r="Z3360">
            <v>0.9</v>
          </cell>
          <cell r="AB3360">
            <v>15.38</v>
          </cell>
          <cell r="AC3360">
            <v>0.11</v>
          </cell>
          <cell r="AD3360">
            <v>21.44</v>
          </cell>
          <cell r="AE3360">
            <v>0.02</v>
          </cell>
          <cell r="AF3360">
            <v>0.61</v>
          </cell>
          <cell r="AG3360">
            <v>0.02</v>
          </cell>
          <cell r="AJ3360">
            <v>100.5468651498705</v>
          </cell>
          <cell r="AK3360">
            <v>1.8920200605231485</v>
          </cell>
          <cell r="AL3360">
            <v>0.15932549319885089</v>
          </cell>
          <cell r="AM3360">
            <v>0.10797993947685147</v>
          </cell>
          <cell r="AN3360">
            <v>5.1345553721999421E-2</v>
          </cell>
          <cell r="AO3360">
            <v>6.9970781609285382E-3</v>
          </cell>
          <cell r="AP3360">
            <v>0.15765232992717493</v>
          </cell>
          <cell r="AQ3360">
            <v>0.16464940808810347</v>
          </cell>
          <cell r="AR3360">
            <v>3.2963449129027884E-2</v>
          </cell>
          <cell r="AS3360">
            <v>2.5987826457794974E-2</v>
          </cell>
          <cell r="AT3360">
            <v>0.83720920187655989</v>
          </cell>
          <cell r="AU3360">
            <v>3.4032956770395891E-3</v>
          </cell>
          <cell r="AV3360">
            <v>0.83910238812375182</v>
          </cell>
          <cell r="AW3360">
            <v>4.3200863344726163E-2</v>
          </cell>
          <cell r="AX3360">
            <v>9.3198145272800018E-4</v>
          </cell>
          <cell r="AY3360">
            <v>45.57958528154829</v>
          </cell>
          <cell r="AZ3360">
            <v>45.47674843442563</v>
          </cell>
          <cell r="BA3360">
            <v>8.5635888044817445</v>
          </cell>
          <cell r="BB3360">
            <v>48.17481029485063</v>
          </cell>
          <cell r="BC3360">
            <v>41.545312192981818</v>
          </cell>
          <cell r="BD3360">
            <v>10.279877512167557</v>
          </cell>
          <cell r="BE3360">
            <v>0.83565604322758591</v>
          </cell>
          <cell r="BO3360">
            <v>8.1300000000000008</v>
          </cell>
          <cell r="BP3360">
            <v>42.55</v>
          </cell>
          <cell r="BQ3360">
            <v>2.75</v>
          </cell>
          <cell r="BR3360">
            <v>12.37</v>
          </cell>
          <cell r="BS3360">
            <v>9.9499999999999993</v>
          </cell>
          <cell r="BT3360">
            <v>0.19</v>
          </cell>
          <cell r="BU3360">
            <v>6.88</v>
          </cell>
          <cell r="BV3360">
            <v>9.31</v>
          </cell>
          <cell r="BW3360">
            <v>3.85</v>
          </cell>
          <cell r="BX3360">
            <v>2.2200000000000002</v>
          </cell>
          <cell r="BY3360">
            <v>1.76</v>
          </cell>
          <cell r="CA3360">
            <v>0.03</v>
          </cell>
          <cell r="CC3360">
            <v>0.01</v>
          </cell>
          <cell r="CR3360">
            <v>91.87</v>
          </cell>
          <cell r="CT3360">
            <v>46.320487698671897</v>
          </cell>
          <cell r="CU3360">
            <v>2.9936860439799697</v>
          </cell>
          <cell r="CV3360">
            <v>13.466144132375355</v>
          </cell>
          <cell r="CW3360">
            <v>10.83170041367298</v>
          </cell>
          <cell r="CX3360">
            <v>0.20683649031134335</v>
          </cell>
          <cell r="CY3360">
            <v>7.4896581754844327</v>
          </cell>
          <cell r="CZ3360">
            <v>10.134988025255824</v>
          </cell>
          <cell r="DA3360">
            <v>4.1911604615719575</v>
          </cell>
          <cell r="DB3360">
            <v>2.4167210973220121</v>
          </cell>
          <cell r="DC3360">
            <v>1.9159590681471805</v>
          </cell>
          <cell r="DD3360">
            <v>3.2658393207054215E-2</v>
          </cell>
          <cell r="DE3360">
            <v>0.40879382055852648</v>
          </cell>
          <cell r="DF3360">
            <v>1.0744338614323867</v>
          </cell>
          <cell r="DH3360">
            <v>0.15844155844155844</v>
          </cell>
          <cell r="DL3360">
            <v>1.5115525804361909E-4</v>
          </cell>
          <cell r="DM3360">
            <v>6.6964285714285711E-3</v>
          </cell>
          <cell r="DN3360">
            <v>5.9856344772545892E-3</v>
          </cell>
          <cell r="DO3360">
            <v>5.2205882352941175E-3</v>
          </cell>
          <cell r="DP3360">
            <v>2.1355397951142632E-2</v>
          </cell>
          <cell r="DQ3360">
            <v>6.6927210552027355E-2</v>
          </cell>
          <cell r="DR3360">
            <v>0.12394225983076156</v>
          </cell>
          <cell r="DT3360">
            <v>8.4097859327217118E-3</v>
          </cell>
          <cell r="DU3360">
            <v>0.11234928019836585</v>
          </cell>
          <cell r="DV3360">
            <v>1.7626527050610821E-2</v>
          </cell>
          <cell r="DW3360">
            <v>0.26737696600710303</v>
          </cell>
          <cell r="DX3360">
            <v>0.42434782608695648</v>
          </cell>
          <cell r="DY3360">
            <v>0.20087719298245615</v>
          </cell>
          <cell r="DZ3360">
            <v>0.41768511861969809</v>
          </cell>
          <cell r="EA3360">
            <v>0.46261171478171415</v>
          </cell>
          <cell r="ED3360">
            <v>0.55536332179930803</v>
          </cell>
          <cell r="EF3360">
            <v>0.5078125</v>
          </cell>
          <cell r="EG3360">
            <v>0.55234657039711199</v>
          </cell>
          <cell r="EI3360">
            <v>0.48287971905179983</v>
          </cell>
          <cell r="EJ3360">
            <v>0.4719626168224299</v>
          </cell>
          <cell r="EK3360">
            <v>0.42830712303422758</v>
          </cell>
          <cell r="EL3360">
            <v>0.34237536656891498</v>
          </cell>
          <cell r="EM3360">
            <v>25.95766129032258</v>
          </cell>
          <cell r="EN3360">
            <v>1.0943181818181817</v>
          </cell>
          <cell r="EO3360">
            <v>9.5647058823529409</v>
          </cell>
          <cell r="EP3360">
            <v>1.5</v>
          </cell>
          <cell r="EQ3360">
            <v>0.25448302174742465</v>
          </cell>
          <cell r="ER3360">
            <v>5.6993190151911994</v>
          </cell>
          <cell r="ES3360">
            <v>3.6246524559777571</v>
          </cell>
          <cell r="ET3360">
            <v>1.209903121636168E-2</v>
          </cell>
          <cell r="EU3360">
            <v>3.7154696132596685E-2</v>
          </cell>
          <cell r="EV3360">
            <v>1.0248937462052217</v>
          </cell>
          <cell r="EW3360">
            <v>4.4164037854889588E-3</v>
          </cell>
          <cell r="EX3360">
            <v>2.0392425451990805E-4</v>
          </cell>
          <cell r="FF3360">
            <v>1.5240101095197978</v>
          </cell>
          <cell r="FG3360">
            <v>6.9565217391304349E-2</v>
          </cell>
          <cell r="FH3360">
            <v>0.7079107505070994</v>
          </cell>
          <cell r="FJ3360">
            <v>0.10065237651444549</v>
          </cell>
          <cell r="FK3360">
            <v>0.13747645951035781</v>
          </cell>
          <cell r="FL3360">
            <v>7.5298438934802564E-3</v>
          </cell>
          <cell r="FN3360">
            <v>3.7448559670781895E-2</v>
          </cell>
          <cell r="FO3360">
            <v>0.16608756080611534</v>
          </cell>
        </row>
        <row r="3361">
          <cell r="D3361" t="str">
            <v>a4</v>
          </cell>
          <cell r="E3361" t="str">
            <v>Adam &amp; Green 2006</v>
          </cell>
          <cell r="F3361">
            <v>1951</v>
          </cell>
          <cell r="G3361" t="str">
            <v>Neph Basanite UT-70489</v>
          </cell>
          <cell r="J3361">
            <v>1025</v>
          </cell>
          <cell r="K3361">
            <v>1298</v>
          </cell>
          <cell r="L3361">
            <v>7.704160246533128</v>
          </cell>
          <cell r="M3361">
            <v>1</v>
          </cell>
          <cell r="O3361">
            <v>0.11827747670397293</v>
          </cell>
          <cell r="P3361">
            <v>0.8181107476101992</v>
          </cell>
          <cell r="Q3361">
            <v>4.4652800441428248E-2</v>
          </cell>
          <cell r="R3361">
            <v>46.400304628699963</v>
          </cell>
          <cell r="T3361">
            <v>50.66</v>
          </cell>
          <cell r="U3361">
            <v>3.64</v>
          </cell>
          <cell r="V3361">
            <v>0.71116665710200455</v>
          </cell>
          <cell r="W3361">
            <v>5.0289358652925431</v>
          </cell>
          <cell r="X3361">
            <v>5.82</v>
          </cell>
          <cell r="Y3361">
            <v>1.33</v>
          </cell>
          <cell r="Z3361">
            <v>0.54</v>
          </cell>
          <cell r="AB3361">
            <v>14.69</v>
          </cell>
          <cell r="AC3361">
            <v>0.11</v>
          </cell>
          <cell r="AD3361">
            <v>21.62</v>
          </cell>
          <cell r="AE3361">
            <v>0.01</v>
          </cell>
          <cell r="AF3361">
            <v>0.62</v>
          </cell>
          <cell r="AG3361">
            <v>0.01</v>
          </cell>
          <cell r="AJ3361">
            <v>98.970102522394569</v>
          </cell>
          <cell r="AK3361">
            <v>1.8817225232960271</v>
          </cell>
          <cell r="AL3361">
            <v>0.15939670951503107</v>
          </cell>
          <cell r="AM3361">
            <v>0.11827747670397293</v>
          </cell>
          <cell r="AN3361">
            <v>4.1119232811058143E-2</v>
          </cell>
          <cell r="AO3361">
            <v>2.4574094511120137E-2</v>
          </cell>
          <cell r="AP3361">
            <v>0.15622190391650378</v>
          </cell>
          <cell r="AQ3361">
            <v>0.18079599842762392</v>
          </cell>
          <cell r="AR3361">
            <v>3.7153305910186174E-2</v>
          </cell>
          <cell r="AS3361">
            <v>1.5856802941450053E-2</v>
          </cell>
          <cell r="AT3361">
            <v>0.81319345423209677</v>
          </cell>
          <cell r="AU3361">
            <v>3.460940259211176E-3</v>
          </cell>
          <cell r="AV3361">
            <v>0.86047902103976315</v>
          </cell>
          <cell r="AW3361">
            <v>4.4652800441428248E-2</v>
          </cell>
          <cell r="AX3361">
            <v>4.7388361704003249E-4</v>
          </cell>
          <cell r="AY3361">
            <v>46.400304628699963</v>
          </cell>
          <cell r="AZ3361">
            <v>43.850486851893208</v>
          </cell>
          <cell r="BA3361">
            <v>8.4240797906289728</v>
          </cell>
          <cell r="BB3361">
            <v>49.430632327307968</v>
          </cell>
          <cell r="BC3361">
            <v>40.376877617520591</v>
          </cell>
          <cell r="BD3361">
            <v>10.192490055171438</v>
          </cell>
          <cell r="BE3361">
            <v>0.8181107476101992</v>
          </cell>
          <cell r="BO3361">
            <v>11.86</v>
          </cell>
          <cell r="BP3361">
            <v>41.36</v>
          </cell>
          <cell r="BQ3361">
            <v>2.57</v>
          </cell>
          <cell r="BR3361">
            <v>12.48</v>
          </cell>
          <cell r="BS3361">
            <v>9.6999999999999993</v>
          </cell>
          <cell r="BT3361">
            <v>0.2</v>
          </cell>
          <cell r="BU3361">
            <v>5.7</v>
          </cell>
          <cell r="BV3361">
            <v>8.35</v>
          </cell>
          <cell r="BW3361">
            <v>4.13</v>
          </cell>
          <cell r="BX3361">
            <v>1.97</v>
          </cell>
          <cell r="BY3361">
            <v>1.65</v>
          </cell>
          <cell r="CA3361">
            <v>0.02</v>
          </cell>
          <cell r="CC3361">
            <v>0.01</v>
          </cell>
          <cell r="CR3361">
            <v>88.14</v>
          </cell>
          <cell r="CT3361">
            <v>46.930670600249634</v>
          </cell>
          <cell r="CU3361">
            <v>2.9161466016112563</v>
          </cell>
          <cell r="CV3361">
            <v>14.160898672415749</v>
          </cell>
          <cell r="CW3361">
            <v>11.00646771814365</v>
          </cell>
          <cell r="CX3361">
            <v>0.22693747872461137</v>
          </cell>
          <cell r="CY3361">
            <v>6.4677181436514237</v>
          </cell>
          <cell r="CZ3361">
            <v>9.4746397367525255</v>
          </cell>
          <cell r="DA3361">
            <v>4.6862589356632247</v>
          </cell>
          <cell r="DB3361">
            <v>2.2353341654374219</v>
          </cell>
          <cell r="DC3361">
            <v>1.8722341994780438</v>
          </cell>
          <cell r="DD3361">
            <v>2.2693747872461138E-2</v>
          </cell>
          <cell r="DE3361">
            <v>0.37012987012987014</v>
          </cell>
          <cell r="DF3361">
            <v>0.98220415883772705</v>
          </cell>
          <cell r="DH3361">
            <v>0.15012106537530268</v>
          </cell>
          <cell r="DV3361">
            <v>4.8484848484848492E-2</v>
          </cell>
          <cell r="EA3361">
            <v>0.51750972762645919</v>
          </cell>
        </row>
        <row r="3362">
          <cell r="D3362" t="str">
            <v>a4</v>
          </cell>
          <cell r="E3362" t="str">
            <v>Adam &amp; Green 2006</v>
          </cell>
          <cell r="F3362" t="str">
            <v xml:space="preserve"> 1541?</v>
          </cell>
          <cell r="G3362" t="str">
            <v>Neph Basanite UT-70489</v>
          </cell>
          <cell r="J3362">
            <v>1050</v>
          </cell>
          <cell r="K3362">
            <v>1323</v>
          </cell>
          <cell r="L3362">
            <v>7.5585789871504154</v>
          </cell>
          <cell r="M3362">
            <v>2</v>
          </cell>
          <cell r="O3362">
            <v>0.17813194950573696</v>
          </cell>
          <cell r="P3362">
            <v>0.79843708504494937</v>
          </cell>
          <cell r="Q3362">
            <v>7.2135790532290564E-2</v>
          </cell>
          <cell r="R3362">
            <v>46.697424375539775</v>
          </cell>
          <cell r="T3362">
            <v>49.46</v>
          </cell>
          <cell r="U3362">
            <v>5.73</v>
          </cell>
          <cell r="V3362">
            <v>4.046241447155082</v>
          </cell>
          <cell r="W3362">
            <v>1.8691752534426231</v>
          </cell>
          <cell r="X3362">
            <v>6.37</v>
          </cell>
          <cell r="Y3362">
            <v>0.63</v>
          </cell>
          <cell r="Z3362">
            <v>0.11</v>
          </cell>
          <cell r="AB3362">
            <v>14.16</v>
          </cell>
          <cell r="AC3362">
            <v>0.12</v>
          </cell>
          <cell r="AD3362">
            <v>21.61</v>
          </cell>
          <cell r="AE3362">
            <v>0.18</v>
          </cell>
          <cell r="AF3362">
            <v>1.01</v>
          </cell>
          <cell r="AG3362">
            <v>0</v>
          </cell>
          <cell r="AJ3362">
            <v>98.925416700597708</v>
          </cell>
          <cell r="AK3362">
            <v>1.821868050494263</v>
          </cell>
          <cell r="AL3362">
            <v>0.24883129523934722</v>
          </cell>
          <cell r="AM3362">
            <v>0.17813194950573696</v>
          </cell>
          <cell r="AN3362">
            <v>7.0699345733610253E-2</v>
          </cell>
          <cell r="AO3362">
            <v>0.1386533420201097</v>
          </cell>
          <cell r="AP3362">
            <v>5.7582201108661052E-2</v>
          </cell>
          <cell r="AQ3362">
            <v>0.19623554312877076</v>
          </cell>
          <cell r="AR3362">
            <v>1.7452545622167762E-2</v>
          </cell>
          <cell r="AS3362">
            <v>3.203221453176221E-3</v>
          </cell>
          <cell r="AT3362">
            <v>0.77733413943179386</v>
          </cell>
          <cell r="AU3362">
            <v>3.7441658147360063E-3</v>
          </cell>
          <cell r="AV3362">
            <v>0.8529268256378113</v>
          </cell>
          <cell r="AW3362">
            <v>7.2135790532290564E-2</v>
          </cell>
          <cell r="AX3362">
            <v>0</v>
          </cell>
          <cell r="AY3362">
            <v>46.697424375539775</v>
          </cell>
          <cell r="AZ3362">
            <v>42.558753106981989</v>
          </cell>
          <cell r="BA3362">
            <v>3.1526039524411202</v>
          </cell>
          <cell r="BB3362">
            <v>53.63630704064132</v>
          </cell>
          <cell r="BC3362">
            <v>42.251079932214957</v>
          </cell>
          <cell r="BD3362">
            <v>4.1126130271437207</v>
          </cell>
          <cell r="BE3362">
            <v>0.79843708504494937</v>
          </cell>
          <cell r="BG3362">
            <v>-3.71</v>
          </cell>
          <cell r="BH3362" t="str">
            <v>Hem/Mt</v>
          </cell>
          <cell r="BO3362">
            <v>29.05</v>
          </cell>
          <cell r="BP3362">
            <v>35.79</v>
          </cell>
          <cell r="BQ3362">
            <v>1.25</v>
          </cell>
          <cell r="BR3362">
            <v>12.56</v>
          </cell>
          <cell r="BS3362">
            <v>5.0199999999999996</v>
          </cell>
          <cell r="BT3362">
            <v>0.13</v>
          </cell>
          <cell r="BU3362">
            <v>4.6500000000000004</v>
          </cell>
          <cell r="BV3362">
            <v>7.35</v>
          </cell>
          <cell r="BW3362">
            <v>1.73</v>
          </cell>
          <cell r="BX3362">
            <v>1.1499999999999999</v>
          </cell>
          <cell r="BY3362">
            <v>1.26</v>
          </cell>
          <cell r="CA3362">
            <v>0.01</v>
          </cell>
          <cell r="CC3362">
            <v>0.05</v>
          </cell>
          <cell r="CR3362">
            <v>70.95</v>
          </cell>
          <cell r="CT3362">
            <v>50.479548660084625</v>
          </cell>
          <cell r="CU3362">
            <v>1.7630465444287728</v>
          </cell>
          <cell r="CV3362">
            <v>17.715091678420311</v>
          </cell>
          <cell r="CW3362">
            <v>7.0803949224259517</v>
          </cell>
          <cell r="CX3362">
            <v>0.18335684062059238</v>
          </cell>
          <cell r="CY3362">
            <v>6.5585331452750362</v>
          </cell>
          <cell r="CZ3362">
            <v>10.366713681241185</v>
          </cell>
          <cell r="DA3362">
            <v>2.4400564174894219</v>
          </cell>
          <cell r="DB3362">
            <v>1.622002820874471</v>
          </cell>
          <cell r="DC3362">
            <v>1.7771509167842032</v>
          </cell>
          <cell r="DD3362">
            <v>1.4104372355430184E-2</v>
          </cell>
          <cell r="DE3362">
            <v>0.48086866597724925</v>
          </cell>
          <cell r="DF3362">
            <v>0.64210052109255644</v>
          </cell>
          <cell r="DH3362">
            <v>0.58381502890173409</v>
          </cell>
          <cell r="DV3362">
            <v>2.3809523809523808E-2</v>
          </cell>
          <cell r="EA3362">
            <v>0.504</v>
          </cell>
        </row>
        <row r="3363">
          <cell r="D3363" t="str">
            <v>a3</v>
          </cell>
          <cell r="E3363" t="str">
            <v>Auzanneau et al 2006 CMP 152 p 125-48</v>
          </cell>
          <cell r="F3363" t="str">
            <v>PC3-2001-11</v>
          </cell>
          <cell r="J3363">
            <v>870</v>
          </cell>
          <cell r="K3363">
            <v>1143</v>
          </cell>
          <cell r="L3363">
            <v>8.7489063867016625</v>
          </cell>
          <cell r="M3363">
            <v>2.4</v>
          </cell>
          <cell r="O3363">
            <v>3.3940447629401849E-2</v>
          </cell>
          <cell r="P3363">
            <v>0.60783294545150901</v>
          </cell>
          <cell r="Q3363">
            <v>0.58077240384491979</v>
          </cell>
          <cell r="R3363">
            <v>34.00956923489008</v>
          </cell>
          <cell r="T3363">
            <v>55.53</v>
          </cell>
          <cell r="U3363">
            <v>17.190000000000001</v>
          </cell>
          <cell r="V3363">
            <v>0</v>
          </cell>
          <cell r="W3363">
            <v>6.22</v>
          </cell>
          <cell r="X3363">
            <v>6.22</v>
          </cell>
          <cell r="Y3363">
            <v>0.59</v>
          </cell>
          <cell r="AB3363">
            <v>5.41</v>
          </cell>
          <cell r="AC3363">
            <v>0.14000000000000001</v>
          </cell>
          <cell r="AD3363">
            <v>6.38</v>
          </cell>
          <cell r="AF3363">
            <v>8.4600000000000009</v>
          </cell>
          <cell r="AG3363">
            <v>0.09</v>
          </cell>
          <cell r="AJ3363">
            <v>100.01</v>
          </cell>
          <cell r="AK3363">
            <v>1.9660595523705982</v>
          </cell>
          <cell r="AL3363">
            <v>0.71751740811314979</v>
          </cell>
          <cell r="AM3363">
            <v>3.3940447629401849E-2</v>
          </cell>
          <cell r="AN3363">
            <v>0.68357696048374794</v>
          </cell>
          <cell r="AO3363">
            <v>0</v>
          </cell>
          <cell r="AP3363">
            <v>0.18417675264202937</v>
          </cell>
          <cell r="AQ3363">
            <v>0.18417675264202937</v>
          </cell>
          <cell r="AR3363">
            <v>1.5710008913120074E-2</v>
          </cell>
          <cell r="AS3363">
            <v>0</v>
          </cell>
          <cell r="AT3363">
            <v>0.28546176111348071</v>
          </cell>
          <cell r="AU3363">
            <v>4.1986343126480998E-3</v>
          </cell>
          <cell r="AV3363">
            <v>0.24203817680462278</v>
          </cell>
          <cell r="AW3363">
            <v>0.58077240384491979</v>
          </cell>
          <cell r="AX3363">
            <v>4.0653018854311575E-3</v>
          </cell>
          <cell r="AY3363">
            <v>34.00956923489008</v>
          </cell>
          <cell r="AZ3363">
            <v>40.111157903570643</v>
          </cell>
          <cell r="BA3363">
            <v>25.879272861539285</v>
          </cell>
          <cell r="BB3363">
            <v>34.678346735485214</v>
          </cell>
          <cell r="BC3363">
            <v>35.351303352973105</v>
          </cell>
          <cell r="BD3363">
            <v>29.970349911541692</v>
          </cell>
          <cell r="BE3363">
            <v>0.60783294545150901</v>
          </cell>
          <cell r="BO3363">
            <v>3.06</v>
          </cell>
          <cell r="BP3363">
            <v>70.3</v>
          </cell>
          <cell r="BQ3363">
            <v>0.17</v>
          </cell>
          <cell r="BR3363">
            <v>15.09</v>
          </cell>
          <cell r="BS3363">
            <v>0.48</v>
          </cell>
          <cell r="BT3363">
            <v>0.06</v>
          </cell>
          <cell r="BU3363">
            <v>0.2</v>
          </cell>
          <cell r="BV3363">
            <v>0.28000000000000003</v>
          </cell>
          <cell r="BW3363">
            <v>4.9800000000000004</v>
          </cell>
          <cell r="BX3363">
            <v>4.43</v>
          </cell>
          <cell r="CR3363">
            <v>95.99</v>
          </cell>
          <cell r="CT3363">
            <v>73.236795499531198</v>
          </cell>
          <cell r="CU3363">
            <v>0.17710178143556621</v>
          </cell>
          <cell r="CV3363">
            <v>15.720387540368788</v>
          </cell>
          <cell r="CW3363">
            <v>0.50005208875924578</v>
          </cell>
          <cell r="CX3363">
            <v>6.2506511094905723E-2</v>
          </cell>
          <cell r="CY3363">
            <v>0.20835503698301908</v>
          </cell>
          <cell r="CZ3363">
            <v>0.29169705177622673</v>
          </cell>
          <cell r="DA3363">
            <v>5.1880404208771758</v>
          </cell>
          <cell r="DB3363">
            <v>4.6150640691738722</v>
          </cell>
          <cell r="DC3363">
            <v>0</v>
          </cell>
          <cell r="DD3363">
            <v>0</v>
          </cell>
          <cell r="DE3363">
            <v>0.29411764705882354</v>
          </cell>
          <cell r="DF3363">
            <v>1.4736054986305115E-3</v>
          </cell>
          <cell r="DH3363">
            <v>1.6987951807228916</v>
          </cell>
          <cell r="DJ3363">
            <v>2.0316027088036117E-2</v>
          </cell>
          <cell r="EA3363">
            <v>3.4705882352941173</v>
          </cell>
        </row>
        <row r="3364">
          <cell r="D3364" t="str">
            <v>a2</v>
          </cell>
          <cell r="E3364" t="str">
            <v>Adam et al 2003 Chem geol</v>
          </cell>
          <cell r="F3364">
            <v>1389</v>
          </cell>
          <cell r="G3364" t="str">
            <v>basanite</v>
          </cell>
          <cell r="J3364">
            <v>1050</v>
          </cell>
          <cell r="K3364">
            <v>1323</v>
          </cell>
          <cell r="L3364">
            <v>7.5585789871504154</v>
          </cell>
          <cell r="M3364">
            <v>2</v>
          </cell>
          <cell r="O3364">
            <v>2.5695911859071385E-2</v>
          </cell>
          <cell r="P3364">
            <v>0.64054560042792186</v>
          </cell>
          <cell r="Q3364">
            <v>0.10681192295381736</v>
          </cell>
          <cell r="R3364">
            <v>56.72606647062377</v>
          </cell>
          <cell r="T3364">
            <v>49.1</v>
          </cell>
          <cell r="U3364">
            <v>8.86</v>
          </cell>
          <cell r="V3364">
            <v>0</v>
          </cell>
          <cell r="W3364">
            <v>6.64</v>
          </cell>
          <cell r="X3364">
            <v>6.64</v>
          </cell>
          <cell r="Y3364">
            <v>1.6</v>
          </cell>
          <cell r="Z3364">
            <v>0.3</v>
          </cell>
          <cell r="AB3364">
            <v>6.64</v>
          </cell>
          <cell r="AC3364">
            <v>0.16</v>
          </cell>
          <cell r="AD3364">
            <v>18.899999999999999</v>
          </cell>
          <cell r="AF3364">
            <v>1.37</v>
          </cell>
          <cell r="AJ3364">
            <v>100.21</v>
          </cell>
          <cell r="AK3364">
            <v>1.9743040881409286</v>
          </cell>
          <cell r="AL3364">
            <v>0.42000440470577566</v>
          </cell>
          <cell r="AM3364">
            <v>2.5695911859071385E-2</v>
          </cell>
          <cell r="AN3364">
            <v>0.39430849284670427</v>
          </cell>
          <cell r="AO3364">
            <v>0</v>
          </cell>
          <cell r="AP3364">
            <v>0.2232934910046584</v>
          </cell>
          <cell r="AQ3364">
            <v>0.2232934910046584</v>
          </cell>
          <cell r="AR3364">
            <v>4.8384689683443775E-2</v>
          </cell>
          <cell r="AS3364">
            <v>9.5364180018430722E-3</v>
          </cell>
          <cell r="AT3364">
            <v>0.39790767184237857</v>
          </cell>
          <cell r="AU3364">
            <v>5.4495865600608373E-3</v>
          </cell>
          <cell r="AV3364">
            <v>0.81430772710709343</v>
          </cell>
          <cell r="AW3364">
            <v>0.10681192295381736</v>
          </cell>
          <cell r="AX3364">
            <v>0</v>
          </cell>
          <cell r="AY3364">
            <v>56.72606647062377</v>
          </cell>
          <cell r="AZ3364">
            <v>27.718927735452279</v>
          </cell>
          <cell r="BA3364">
            <v>15.555005793923954</v>
          </cell>
          <cell r="BB3364">
            <v>57.677079742620322</v>
          </cell>
          <cell r="BC3364">
            <v>24.360152226356977</v>
          </cell>
          <cell r="BD3364">
            <v>17.962768031022726</v>
          </cell>
          <cell r="BE3364">
            <v>0.64054560042792186</v>
          </cell>
          <cell r="BO3364">
            <v>14</v>
          </cell>
          <cell r="BP3364">
            <v>39.99</v>
          </cell>
          <cell r="BQ3364">
            <v>2.54</v>
          </cell>
          <cell r="BR3364">
            <v>16.649999999999999</v>
          </cell>
          <cell r="BS3364">
            <v>10.57</v>
          </cell>
          <cell r="BT3364">
            <v>0.32</v>
          </cell>
          <cell r="BU3364">
            <v>3.47</v>
          </cell>
          <cell r="BV3364">
            <v>5.28</v>
          </cell>
          <cell r="BW3364">
            <v>4.8099999999999996</v>
          </cell>
          <cell r="BX3364">
            <v>2.37</v>
          </cell>
          <cell r="CR3364">
            <v>86</v>
          </cell>
          <cell r="CT3364">
            <v>46.5</v>
          </cell>
          <cell r="CU3364">
            <v>2.9534883720930232</v>
          </cell>
          <cell r="CV3364">
            <v>19.360465116279066</v>
          </cell>
          <cell r="CW3364">
            <v>12.290697674418604</v>
          </cell>
          <cell r="CX3364">
            <v>0.37209302325581395</v>
          </cell>
          <cell r="CY3364">
            <v>4.0348837209302326</v>
          </cell>
          <cell r="CZ3364">
            <v>6.1395348837209305</v>
          </cell>
          <cell r="DA3364">
            <v>5.5930232558139528</v>
          </cell>
          <cell r="DB3364">
            <v>2.7558139534883721</v>
          </cell>
          <cell r="DC3364">
            <v>0</v>
          </cell>
          <cell r="DD3364">
            <v>0</v>
          </cell>
          <cell r="DE3364">
            <v>0.24715099715099717</v>
          </cell>
          <cell r="DF3364">
            <v>0.67498107572518939</v>
          </cell>
          <cell r="DH3364">
            <v>0.28482328482328489</v>
          </cell>
          <cell r="DK3364">
            <v>0.21052631578947367</v>
          </cell>
          <cell r="DL3364">
            <v>0.12242424242424242</v>
          </cell>
          <cell r="DO3364">
            <v>1.0034602076124567E-2</v>
          </cell>
          <cell r="DP3364">
            <v>2.0699708454810496E-2</v>
          </cell>
          <cell r="DU3364">
            <v>9.0624999999999997E-2</v>
          </cell>
          <cell r="DY3364">
            <v>0.21532091097308489</v>
          </cell>
          <cell r="EA3364">
            <v>0.62992125984251968</v>
          </cell>
          <cell r="EF3364">
            <v>1.0625</v>
          </cell>
        </row>
        <row r="3365">
          <cell r="D3365" t="str">
            <v>a2</v>
          </cell>
          <cell r="E3365" t="str">
            <v>Adam &amp; Green 2003 + Hauri et al 06</v>
          </cell>
          <cell r="F3365">
            <v>1706</v>
          </cell>
          <cell r="J3365">
            <v>1050</v>
          </cell>
          <cell r="K3365">
            <v>1323</v>
          </cell>
          <cell r="L3365">
            <v>7.5585789871504154</v>
          </cell>
          <cell r="M3365">
            <v>3</v>
          </cell>
          <cell r="BO3365">
            <v>15</v>
          </cell>
          <cell r="DK3365">
            <v>2E-3</v>
          </cell>
          <cell r="DL3365">
            <v>3.0000000000000001E-3</v>
          </cell>
          <cell r="DM3365">
            <v>0.01</v>
          </cell>
          <cell r="DN3365">
            <v>0.03</v>
          </cell>
          <cell r="DO3365">
            <v>0.01</v>
          </cell>
          <cell r="DP3365">
            <v>0.02</v>
          </cell>
          <cell r="DQ3365">
            <v>7.0000000000000007E-2</v>
          </cell>
          <cell r="DR3365">
            <v>0.13</v>
          </cell>
          <cell r="DU3365">
            <v>0.13</v>
          </cell>
          <cell r="DX3365">
            <v>0.65</v>
          </cell>
          <cell r="DY3365">
            <v>0.14000000000000001</v>
          </cell>
          <cell r="DZ3365">
            <v>0.27</v>
          </cell>
          <cell r="EA3365">
            <v>0.46</v>
          </cell>
          <cell r="EF3365">
            <v>2.37</v>
          </cell>
          <cell r="EG3365">
            <v>2.85</v>
          </cell>
          <cell r="EJ3365">
            <v>2.88</v>
          </cell>
          <cell r="EK3365">
            <v>3.29</v>
          </cell>
          <cell r="FK3365">
            <v>0.26</v>
          </cell>
          <cell r="FS3365">
            <v>8.7333333333333325E-3</v>
          </cell>
        </row>
        <row r="3366">
          <cell r="D3366" t="str">
            <v>a2</v>
          </cell>
          <cell r="E3366" t="str">
            <v>Adam &amp; Green 2003 + Hauri et al 06</v>
          </cell>
          <cell r="F3366">
            <v>1442</v>
          </cell>
          <cell r="J3366">
            <v>1050</v>
          </cell>
          <cell r="K3366">
            <v>1323</v>
          </cell>
          <cell r="L3366">
            <v>7.5585789871504154</v>
          </cell>
          <cell r="M3366">
            <v>2</v>
          </cell>
          <cell r="O3366">
            <v>0.106</v>
          </cell>
          <cell r="P3366">
            <v>0.82836587872559098</v>
          </cell>
          <cell r="Q3366">
            <v>5.8000000000000003E-2</v>
          </cell>
          <cell r="R3366">
            <v>46.743295019157081</v>
          </cell>
          <cell r="AK3366">
            <v>1.8939999999999999</v>
          </cell>
          <cell r="AL3366">
            <v>0.183</v>
          </cell>
          <cell r="AM3366">
            <v>0.106</v>
          </cell>
          <cell r="AN3366">
            <v>7.6999999999999999E-2</v>
          </cell>
          <cell r="AO3366">
            <v>3.5999999999999997E-2</v>
          </cell>
          <cell r="AP3366">
            <v>0.13100000000000001</v>
          </cell>
          <cell r="AQ3366">
            <v>0.16700000000000001</v>
          </cell>
          <cell r="AR3366">
            <v>1.7999999999999999E-2</v>
          </cell>
          <cell r="AS3366">
            <v>6.0000000000000001E-3</v>
          </cell>
          <cell r="AT3366">
            <v>0.80600000000000005</v>
          </cell>
          <cell r="AU3366">
            <v>3.0000000000000001E-3</v>
          </cell>
          <cell r="AV3366">
            <v>0.85399999999999998</v>
          </cell>
          <cell r="AW3366">
            <v>5.8000000000000003E-2</v>
          </cell>
          <cell r="AY3366">
            <v>46.743295019157081</v>
          </cell>
          <cell r="AZ3366">
            <v>44.116037219485499</v>
          </cell>
          <cell r="BA3366">
            <v>9.1406677613574168</v>
          </cell>
          <cell r="BE3366">
            <v>0.82836587872559098</v>
          </cell>
          <cell r="BO3366">
            <v>12.6</v>
          </cell>
          <cell r="BP3366">
            <v>39.86</v>
          </cell>
          <cell r="BQ3366">
            <v>2.06</v>
          </cell>
          <cell r="BR3366">
            <v>15.29</v>
          </cell>
          <cell r="BS3366">
            <v>8.85</v>
          </cell>
          <cell r="BT3366">
            <v>0.17</v>
          </cell>
          <cell r="BU3366">
            <v>4.8499999999999996</v>
          </cell>
          <cell r="BV3366">
            <v>7.5</v>
          </cell>
          <cell r="BW3366">
            <v>3.12</v>
          </cell>
          <cell r="BX3366">
            <v>1.85</v>
          </cell>
          <cell r="CA3366">
            <v>0.02</v>
          </cell>
          <cell r="CR3366">
            <v>83.57</v>
          </cell>
          <cell r="CT3366">
            <v>47.696541821227711</v>
          </cell>
          <cell r="CU3366">
            <v>2.4649994016991745</v>
          </cell>
          <cell r="CV3366">
            <v>18.296039248534164</v>
          </cell>
          <cell r="CW3366">
            <v>10.589924614095967</v>
          </cell>
          <cell r="CX3366">
            <v>0.2034222807227474</v>
          </cell>
          <cell r="CY3366">
            <v>5.8035180088548515</v>
          </cell>
          <cell r="CZ3366">
            <v>8.9745123848270918</v>
          </cell>
          <cell r="DA3366">
            <v>3.7333971520880698</v>
          </cell>
          <cell r="DB3366">
            <v>2.2137130549240158</v>
          </cell>
          <cell r="DC3366">
            <v>0</v>
          </cell>
          <cell r="DD3366">
            <v>2.3932033026205578E-2</v>
          </cell>
          <cell r="DE3366">
            <v>0.35401459854014594</v>
          </cell>
          <cell r="DF3366">
            <v>0.72985211129664418</v>
          </cell>
          <cell r="DH3366">
            <v>0.5219780219780219</v>
          </cell>
          <cell r="DK3366">
            <v>5.8282208588957052E-2</v>
          </cell>
          <cell r="DL3366">
            <v>6.0796645702306078E-2</v>
          </cell>
          <cell r="DM3366">
            <v>2.375E-2</v>
          </cell>
          <cell r="DN3366">
            <v>3.2000000000000001E-2</v>
          </cell>
          <cell r="DO3366">
            <v>3.5175879396984924E-2</v>
          </cell>
          <cell r="DP3366">
            <v>6.4516129032258077E-2</v>
          </cell>
          <cell r="DQ3366">
            <v>7.9664094416704495E-2</v>
          </cell>
          <cell r="DR3366">
            <v>0.13176265270506107</v>
          </cell>
          <cell r="DU3366">
            <v>0.17564322469982846</v>
          </cell>
          <cell r="DX3366">
            <v>0.38807051436851003</v>
          </cell>
          <cell r="DY3366">
            <v>0.11101622544833477</v>
          </cell>
          <cell r="DZ3366">
            <v>0.20934959349593496</v>
          </cell>
          <cell r="EA3366">
            <v>0.4102564102564103</v>
          </cell>
          <cell r="EF3366">
            <v>0.41818181818181815</v>
          </cell>
          <cell r="EG3366">
            <v>0.38825680617635105</v>
          </cell>
          <cell r="EJ3366">
            <v>0.35833333333333334</v>
          </cell>
          <cell r="EK3366">
            <v>0.28150671208174716</v>
          </cell>
          <cell r="FK3366">
            <v>0.13043478260869565</v>
          </cell>
          <cell r="FO3366">
            <v>0.12755102040816327</v>
          </cell>
          <cell r="FS3366">
            <v>8.4126984126984133E-3</v>
          </cell>
        </row>
        <row r="3367">
          <cell r="D3367" t="str">
            <v>a2</v>
          </cell>
          <cell r="E3367" t="str">
            <v>Adam &amp; Green 2003 + Hauri et al 06</v>
          </cell>
          <cell r="F3367">
            <v>1446</v>
          </cell>
          <cell r="J3367">
            <v>1050</v>
          </cell>
          <cell r="K3367">
            <v>1323</v>
          </cell>
          <cell r="L3367">
            <v>7.5585789871504154</v>
          </cell>
          <cell r="M3367">
            <v>1.5</v>
          </cell>
          <cell r="O3367">
            <v>0.104</v>
          </cell>
          <cell r="P3367">
            <v>0.82978723404255317</v>
          </cell>
          <cell r="Q3367">
            <v>4.7E-2</v>
          </cell>
          <cell r="R3367">
            <v>47.19101123595506</v>
          </cell>
          <cell r="AK3367">
            <v>1.8959999999999999</v>
          </cell>
          <cell r="AL3367">
            <v>0.16399999999999998</v>
          </cell>
          <cell r="AM3367">
            <v>0.104</v>
          </cell>
          <cell r="AN3367">
            <v>0.06</v>
          </cell>
          <cell r="AO3367">
            <v>3.5000000000000003E-2</v>
          </cell>
          <cell r="AP3367">
            <v>0.13300000000000001</v>
          </cell>
          <cell r="AQ3367">
            <v>0.16800000000000001</v>
          </cell>
          <cell r="AR3367">
            <v>2.1000000000000001E-2</v>
          </cell>
          <cell r="AS3367">
            <v>5.0000000000000001E-3</v>
          </cell>
          <cell r="AT3367">
            <v>0.81899999999999995</v>
          </cell>
          <cell r="AU3367">
            <v>4.0000000000000001E-3</v>
          </cell>
          <cell r="AV3367">
            <v>0.88200000000000001</v>
          </cell>
          <cell r="AW3367">
            <v>4.7E-2</v>
          </cell>
          <cell r="AY3367">
            <v>47.19101123595506</v>
          </cell>
          <cell r="AZ3367">
            <v>43.82022471910112</v>
          </cell>
          <cell r="BA3367">
            <v>8.9887640449438209</v>
          </cell>
          <cell r="BE3367">
            <v>0.82978723404255317</v>
          </cell>
          <cell r="BO3367">
            <v>5.45</v>
          </cell>
          <cell r="BP3367">
            <v>44.33</v>
          </cell>
          <cell r="BQ3367">
            <v>2.08</v>
          </cell>
          <cell r="BR3367">
            <v>14.56</v>
          </cell>
          <cell r="BS3367">
            <v>9.57</v>
          </cell>
          <cell r="BT3367">
            <v>0.2</v>
          </cell>
          <cell r="BU3367">
            <v>5.47</v>
          </cell>
          <cell r="BV3367">
            <v>7.96</v>
          </cell>
          <cell r="BW3367">
            <v>3.76</v>
          </cell>
          <cell r="BX3367">
            <v>1.92</v>
          </cell>
          <cell r="CR3367">
            <v>89.85</v>
          </cell>
          <cell r="CT3367">
            <v>49.337785197551476</v>
          </cell>
          <cell r="CU3367">
            <v>2.3149693934335005</v>
          </cell>
          <cell r="CV3367">
            <v>16.204785754034503</v>
          </cell>
          <cell r="CW3367">
            <v>10.651085141903172</v>
          </cell>
          <cell r="CX3367">
            <v>0.22259321090706735</v>
          </cell>
          <cell r="CY3367">
            <v>6.0879243183082918</v>
          </cell>
          <cell r="CZ3367">
            <v>8.8592097941012806</v>
          </cell>
          <cell r="DA3367">
            <v>4.1847523650528657</v>
          </cell>
          <cell r="DB3367">
            <v>2.1368948247078463</v>
          </cell>
          <cell r="DC3367">
            <v>0</v>
          </cell>
          <cell r="DD3367">
            <v>0</v>
          </cell>
          <cell r="DE3367">
            <v>0.36369680851063829</v>
          </cell>
          <cell r="DF3367">
            <v>0.78933953852213179</v>
          </cell>
          <cell r="DH3367">
            <v>0.19375000000000001</v>
          </cell>
          <cell r="DL3367">
            <v>1.2345679012345678E-2</v>
          </cell>
          <cell r="DM3367">
            <v>1.3483146067415729E-2</v>
          </cell>
          <cell r="DN3367">
            <v>0.1111111111111111</v>
          </cell>
          <cell r="DO3367">
            <v>1.7182130584192441E-2</v>
          </cell>
          <cell r="DP3367">
            <v>3.6956521739130443E-2</v>
          </cell>
          <cell r="DQ3367">
            <v>7.9640193067134712E-2</v>
          </cell>
          <cell r="DR3367">
            <v>0.12679425837320574</v>
          </cell>
          <cell r="DU3367">
            <v>0.14790482954545456</v>
          </cell>
          <cell r="DX3367">
            <v>0.41410488245931282</v>
          </cell>
          <cell r="DY3367">
            <v>0.13778625954198473</v>
          </cell>
          <cell r="DZ3367">
            <v>0.30784313725490198</v>
          </cell>
          <cell r="EA3367">
            <v>0.41798941798941802</v>
          </cell>
          <cell r="EF3367">
            <v>0.46721311475409838</v>
          </cell>
          <cell r="EG3367">
            <v>0.5503388189738625</v>
          </cell>
          <cell r="EJ3367">
            <v>0.2</v>
          </cell>
          <cell r="EK3367">
            <v>0.40510110294117646</v>
          </cell>
          <cell r="FK3367">
            <v>0.11643835616438356</v>
          </cell>
          <cell r="FP3367">
            <v>4.3918918918918921E-2</v>
          </cell>
          <cell r="FS3367">
            <v>1.4568807339449541E-2</v>
          </cell>
        </row>
        <row r="3368">
          <cell r="D3368" t="str">
            <v>a2</v>
          </cell>
          <cell r="E3368" t="str">
            <v>Adam &amp; Green 2003 + Hauri et al 06</v>
          </cell>
          <cell r="F3368">
            <v>1450</v>
          </cell>
          <cell r="J3368">
            <v>1025</v>
          </cell>
          <cell r="K3368">
            <v>1298</v>
          </cell>
          <cell r="L3368">
            <v>7.704160246533128</v>
          </cell>
          <cell r="M3368">
            <v>0.5</v>
          </cell>
          <cell r="O3368">
            <v>0.157</v>
          </cell>
          <cell r="P3368">
            <v>0.80230326295585408</v>
          </cell>
          <cell r="Q3368">
            <v>2.5000000000000001E-2</v>
          </cell>
          <cell r="R3368">
            <v>46.094154164511124</v>
          </cell>
          <cell r="AK3368">
            <v>1.843</v>
          </cell>
          <cell r="AL3368">
            <v>0.157</v>
          </cell>
          <cell r="AM3368">
            <v>0.157</v>
          </cell>
          <cell r="AO3368">
            <v>7.1999999999999995E-2</v>
          </cell>
          <cell r="AP3368">
            <v>0.13400000000000001</v>
          </cell>
          <cell r="AQ3368">
            <v>0.20600000000000002</v>
          </cell>
          <cell r="AR3368">
            <v>3.1E-2</v>
          </cell>
          <cell r="AS3368">
            <v>1E-3</v>
          </cell>
          <cell r="AT3368">
            <v>0.83599999999999997</v>
          </cell>
          <cell r="AU3368">
            <v>5.0000000000000001E-3</v>
          </cell>
          <cell r="AV3368">
            <v>0.89100000000000001</v>
          </cell>
          <cell r="AW3368">
            <v>2.5000000000000001E-2</v>
          </cell>
          <cell r="AY3368">
            <v>46.094154164511124</v>
          </cell>
          <cell r="AZ3368">
            <v>43.248836006207959</v>
          </cell>
          <cell r="BA3368">
            <v>10.657009829280911</v>
          </cell>
          <cell r="BE3368">
            <v>0.80230326295585408</v>
          </cell>
          <cell r="BO3368">
            <v>5.54</v>
          </cell>
          <cell r="BP3368">
            <v>44.48</v>
          </cell>
          <cell r="BQ3368">
            <v>2.1800000000000002</v>
          </cell>
          <cell r="BR3368">
            <v>14.9</v>
          </cell>
          <cell r="BS3368">
            <v>8.8000000000000007</v>
          </cell>
          <cell r="BT3368">
            <v>0.16</v>
          </cell>
          <cell r="BU3368">
            <v>5.15</v>
          </cell>
          <cell r="BV3368">
            <v>9.14</v>
          </cell>
          <cell r="BW3368">
            <v>3.75</v>
          </cell>
          <cell r="BX3368">
            <v>2.0099999999999998</v>
          </cell>
          <cell r="CR3368">
            <v>90.57</v>
          </cell>
          <cell r="CT3368">
            <v>49.111184719001876</v>
          </cell>
          <cell r="CU3368">
            <v>2.4069780280446067</v>
          </cell>
          <cell r="CV3368">
            <v>16.451363586176438</v>
          </cell>
          <cell r="CW3368">
            <v>9.7162415810974956</v>
          </cell>
          <cell r="CX3368">
            <v>0.17665893783813624</v>
          </cell>
          <cell r="CY3368">
            <v>5.6862095616650103</v>
          </cell>
          <cell r="CZ3368">
            <v>10.091641824003533</v>
          </cell>
          <cell r="DA3368">
            <v>4.1404438555813181</v>
          </cell>
          <cell r="DB3368">
            <v>2.2192779065915862</v>
          </cell>
          <cell r="DC3368">
            <v>0</v>
          </cell>
          <cell r="DD3368">
            <v>0</v>
          </cell>
          <cell r="DE3368">
            <v>0.3691756272401433</v>
          </cell>
          <cell r="DF3368">
            <v>0.78579156576256248</v>
          </cell>
          <cell r="DH3368">
            <v>0.52058823529411768</v>
          </cell>
          <cell r="DK3368">
            <v>4.5901639344262293E-2</v>
          </cell>
          <cell r="DL3368">
            <v>1.5452538631346579E-2</v>
          </cell>
          <cell r="DM3368">
            <v>6.4935064935064929E-2</v>
          </cell>
          <cell r="DN3368">
            <v>1.8181818181818181E-2</v>
          </cell>
          <cell r="DO3368">
            <v>4.8192771084337352E-2</v>
          </cell>
          <cell r="DP3368">
            <v>0.20930232558139536</v>
          </cell>
          <cell r="DQ3368">
            <v>0.21561712846347608</v>
          </cell>
          <cell r="DR3368">
            <v>0.35943396226415097</v>
          </cell>
          <cell r="DU3368">
            <v>0.14365492008472944</v>
          </cell>
          <cell r="DX3368">
            <v>0.97378547378547375</v>
          </cell>
          <cell r="DY3368">
            <v>0.60759493670886078</v>
          </cell>
          <cell r="DZ3368">
            <v>1.01</v>
          </cell>
          <cell r="EA3368">
            <v>1.1573604060913705</v>
          </cell>
          <cell r="EF3368">
            <v>0.94468085106382971</v>
          </cell>
          <cell r="EG3368">
            <v>1.0524598393574298</v>
          </cell>
          <cell r="EJ3368">
            <v>0.7727272727272726</v>
          </cell>
          <cell r="EK3368">
            <v>0.80114059013141581</v>
          </cell>
          <cell r="EL3368">
            <v>0.50199203187250996</v>
          </cell>
          <cell r="FJ3368">
            <v>0.57894736842105265</v>
          </cell>
          <cell r="FK3368">
            <v>0.109375</v>
          </cell>
          <cell r="FO3368">
            <v>0.23742454728370221</v>
          </cell>
          <cell r="FP3368">
            <v>6.4248704663212433E-2</v>
          </cell>
          <cell r="FS3368">
            <v>2.4368231046931407E-2</v>
          </cell>
        </row>
        <row r="3369">
          <cell r="D3369" t="str">
            <v>a1</v>
          </cell>
          <cell r="E3369" t="str">
            <v>Adam et al 1997 Eur J Mineral 9 p569-84</v>
          </cell>
          <cell r="F3369">
            <v>1627</v>
          </cell>
          <cell r="G3369" t="str">
            <v>basanite</v>
          </cell>
          <cell r="J3369">
            <v>1100</v>
          </cell>
          <cell r="K3369">
            <v>1373</v>
          </cell>
          <cell r="L3369">
            <v>7.2833211944646763</v>
          </cell>
          <cell r="M3369">
            <v>2</v>
          </cell>
          <cell r="O3369">
            <v>0.14995407799999999</v>
          </cell>
          <cell r="P3369">
            <v>0.80144247499999999</v>
          </cell>
          <cell r="Q3369">
            <v>3.3571463000000003E-2</v>
          </cell>
          <cell r="R3369">
            <v>45.28173778</v>
          </cell>
          <cell r="T3369">
            <v>50.22</v>
          </cell>
          <cell r="U3369">
            <v>4.91</v>
          </cell>
          <cell r="V3369">
            <v>0</v>
          </cell>
          <cell r="W3369">
            <v>6.64</v>
          </cell>
          <cell r="X3369">
            <v>6.64</v>
          </cell>
          <cell r="Y3369">
            <v>0.73</v>
          </cell>
          <cell r="AB3369">
            <v>15.04</v>
          </cell>
          <cell r="AD3369">
            <v>21.6</v>
          </cell>
          <cell r="AF3369">
            <v>0.47</v>
          </cell>
          <cell r="AJ3369">
            <v>99.61</v>
          </cell>
          <cell r="AK3369">
            <v>1.8500459220000001</v>
          </cell>
          <cell r="AL3369">
            <v>0.213243039</v>
          </cell>
          <cell r="AM3369">
            <v>0.14995407799999999</v>
          </cell>
          <cell r="AN3369">
            <v>6.3288961000000005E-2</v>
          </cell>
          <cell r="AO3369">
            <v>0</v>
          </cell>
          <cell r="AP3369">
            <v>0.20457347000000001</v>
          </cell>
          <cell r="AQ3369">
            <v>0.20457347000000001</v>
          </cell>
          <cell r="AR3369">
            <v>2.0224793000000001E-2</v>
          </cell>
          <cell r="AS3369">
            <v>0</v>
          </cell>
          <cell r="AT3369">
            <v>0.82572477799999999</v>
          </cell>
          <cell r="AU3369">
            <v>0</v>
          </cell>
          <cell r="AV3369">
            <v>0.85261653400000004</v>
          </cell>
          <cell r="AW3369">
            <v>3.3571463000000003E-2</v>
          </cell>
          <cell r="AX3369">
            <v>0</v>
          </cell>
          <cell r="AY3369">
            <v>45.28173778</v>
          </cell>
          <cell r="AZ3369">
            <v>43.853539519999998</v>
          </cell>
          <cell r="BA3369">
            <v>10.8647227</v>
          </cell>
          <cell r="BB3369">
            <v>47.402742660000001</v>
          </cell>
          <cell r="BC3369">
            <v>39.679666599999997</v>
          </cell>
          <cell r="BD3369">
            <v>12.91759075</v>
          </cell>
          <cell r="BE3369">
            <v>0.80144247499999999</v>
          </cell>
          <cell r="BO3369">
            <v>25.86</v>
          </cell>
          <cell r="BP3369">
            <v>36.08</v>
          </cell>
          <cell r="BQ3369">
            <v>1.52</v>
          </cell>
          <cell r="BR3369">
            <v>13.6</v>
          </cell>
          <cell r="BS3369">
            <v>7.74</v>
          </cell>
          <cell r="BU3369">
            <v>5.67</v>
          </cell>
          <cell r="BV3369">
            <v>6.73</v>
          </cell>
          <cell r="BW3369">
            <v>1.99</v>
          </cell>
          <cell r="BX3369">
            <v>0.81</v>
          </cell>
          <cell r="CR3369">
            <v>74.14</v>
          </cell>
          <cell r="CT3369">
            <v>48.664688427299701</v>
          </cell>
          <cell r="CU3369">
            <v>2.0501753439438901</v>
          </cell>
          <cell r="CV3369">
            <v>18.343674130024279</v>
          </cell>
          <cell r="CW3369">
            <v>10.439708659293229</v>
          </cell>
          <cell r="CX3369">
            <v>0</v>
          </cell>
          <cell r="CY3369">
            <v>7.6476935527380636</v>
          </cell>
          <cell r="CZ3369">
            <v>9.0774210952252492</v>
          </cell>
          <cell r="DA3369">
            <v>2.6841111410844349</v>
          </cell>
          <cell r="DB3369">
            <v>1.0925276503911518</v>
          </cell>
          <cell r="DC3369">
            <v>0</v>
          </cell>
          <cell r="DD3369">
            <v>0</v>
          </cell>
          <cell r="DE3369">
            <v>0.42281879194630873</v>
          </cell>
          <cell r="DF3369">
            <v>0.72342426657747427</v>
          </cell>
          <cell r="DH3369">
            <v>0.23618090452261306</v>
          </cell>
          <cell r="DK3369">
            <v>6.0085836909871244E-2</v>
          </cell>
          <cell r="DM3369">
            <v>4.1811846689895474E-2</v>
          </cell>
          <cell r="DN3369">
            <v>6.1904761904761907E-2</v>
          </cell>
          <cell r="DO3369">
            <v>4.9004594180704443E-2</v>
          </cell>
          <cell r="DU3369">
            <v>0.18194842406876791</v>
          </cell>
          <cell r="DY3369">
            <v>0.125</v>
          </cell>
          <cell r="DZ3369">
            <v>0.16666666666666666</v>
          </cell>
          <cell r="EA3369">
            <v>0.48026315789473684</v>
          </cell>
          <cell r="EF3369">
            <v>0.55500821018062396</v>
          </cell>
          <cell r="EK3369">
            <v>0.43526570048309177</v>
          </cell>
        </row>
        <row r="3370">
          <cell r="D3370" t="str">
            <v>a</v>
          </cell>
          <cell r="E3370" t="str">
            <v>Adam &amp; Green 1994</v>
          </cell>
          <cell r="F3370">
            <v>1518</v>
          </cell>
          <cell r="J3370">
            <v>1100</v>
          </cell>
          <cell r="K3370">
            <v>1373</v>
          </cell>
          <cell r="L3370">
            <v>7.2833211944646763</v>
          </cell>
          <cell r="M3370">
            <v>2</v>
          </cell>
          <cell r="O3370">
            <v>0.17837864961477501</v>
          </cell>
          <cell r="P3370">
            <v>0.79082635954663905</v>
          </cell>
          <cell r="Q3370">
            <v>8.0597677849625071E-2</v>
          </cell>
          <cell r="R3370">
            <v>45.741094346664461</v>
          </cell>
          <cell r="T3370">
            <v>49.52</v>
          </cell>
          <cell r="U3370">
            <v>5.81</v>
          </cell>
          <cell r="V3370">
            <v>4.6518450558729034</v>
          </cell>
          <cell r="W3370">
            <v>2.47799129477026</v>
          </cell>
          <cell r="X3370">
            <v>6.66</v>
          </cell>
          <cell r="Y3370">
            <v>0.71</v>
          </cell>
          <cell r="Z3370">
            <v>0.26</v>
          </cell>
          <cell r="AB3370">
            <v>14.13</v>
          </cell>
          <cell r="AC3370">
            <v>0.11</v>
          </cell>
          <cell r="AD3370">
            <v>20.95</v>
          </cell>
          <cell r="AF3370">
            <v>1.1299999999999999</v>
          </cell>
          <cell r="AJ3370">
            <v>100.57983635064315</v>
          </cell>
          <cell r="AK3370">
            <v>1.821621350385225</v>
          </cell>
          <cell r="AL3370">
            <v>0.25196555504489393</v>
          </cell>
          <cell r="AM3370">
            <v>0.17837864961477501</v>
          </cell>
          <cell r="AN3370">
            <v>7.3586905430118921E-2</v>
          </cell>
          <cell r="AO3370">
            <v>0.12865830805732159</v>
          </cell>
          <cell r="AP3370">
            <v>7.6234697208359625E-2</v>
          </cell>
          <cell r="AQ3370">
            <v>0.20489300526568122</v>
          </cell>
          <cell r="AR3370">
            <v>1.9642250493523861E-2</v>
          </cell>
          <cell r="AS3370">
            <v>7.5610531555793193E-3</v>
          </cell>
          <cell r="AT3370">
            <v>0.77464248888930898</v>
          </cell>
          <cell r="AU3370">
            <v>3.4275293064081375E-3</v>
          </cell>
          <cell r="AV3370">
            <v>0.82576352977542289</v>
          </cell>
          <cell r="AW3370">
            <v>8.0597677849625071E-2</v>
          </cell>
          <cell r="AY3370">
            <v>45.741094346664461</v>
          </cell>
          <cell r="AZ3370">
            <v>42.909372830811897</v>
          </cell>
          <cell r="BA3370">
            <v>4.2228293594478874</v>
          </cell>
          <cell r="BB3370">
            <v>52.200774303929464</v>
          </cell>
          <cell r="BC3370">
            <v>42.325835411707303</v>
          </cell>
          <cell r="BD3370">
            <v>5.4733902843632212</v>
          </cell>
          <cell r="BE3370">
            <v>0.79082635954663905</v>
          </cell>
          <cell r="BO3370">
            <v>14.06</v>
          </cell>
          <cell r="BP3370">
            <v>41.6</v>
          </cell>
          <cell r="BQ3370">
            <v>2.0499999999999998</v>
          </cell>
          <cell r="BR3370">
            <v>15.18</v>
          </cell>
          <cell r="BS3370">
            <v>8.27</v>
          </cell>
          <cell r="BT3370">
            <v>0.15</v>
          </cell>
          <cell r="BU3370">
            <v>6.18</v>
          </cell>
          <cell r="BV3370">
            <v>7.94</v>
          </cell>
          <cell r="BW3370">
            <v>3.04</v>
          </cell>
          <cell r="BX3370">
            <v>1.73</v>
          </cell>
          <cell r="CA3370">
            <v>0.03</v>
          </cell>
          <cell r="CR3370">
            <v>86.17</v>
          </cell>
          <cell r="CT3370">
            <v>48.276662411512127</v>
          </cell>
          <cell r="CU3370">
            <v>2.3790182197980734</v>
          </cell>
          <cell r="CV3370">
            <v>17.616339793431589</v>
          </cell>
          <cell r="CW3370">
            <v>9.5973076476732047</v>
          </cell>
          <cell r="CX3370">
            <v>0.17407450388766391</v>
          </cell>
          <cell r="CY3370">
            <v>7.1718695601717535</v>
          </cell>
          <cell r="CZ3370">
            <v>9.2143437391203431</v>
          </cell>
          <cell r="DA3370">
            <v>3.5279099454566554</v>
          </cell>
          <cell r="DB3370">
            <v>2.0076592781710572</v>
          </cell>
          <cell r="DC3370">
            <v>0</v>
          </cell>
          <cell r="DD3370">
            <v>3.4814900777532784E-2</v>
          </cell>
          <cell r="DE3370">
            <v>0.42768166089965398</v>
          </cell>
          <cell r="DF3370">
            <v>0.77259414629221113</v>
          </cell>
          <cell r="DH3370">
            <v>0.37171052631578944</v>
          </cell>
          <cell r="DQ3370">
            <v>0.10416666666666667</v>
          </cell>
          <cell r="DX3370">
            <v>0.4375</v>
          </cell>
          <cell r="EA3370">
            <v>0.34634146341463418</v>
          </cell>
          <cell r="EG3370">
            <v>0.54166666666666674</v>
          </cell>
          <cell r="EK3370">
            <v>0.38181818181818178</v>
          </cell>
        </row>
        <row r="3371">
          <cell r="D3371" t="str">
            <v>a</v>
          </cell>
          <cell r="E3371" t="str">
            <v>Adam &amp; Green 1994</v>
          </cell>
          <cell r="F3371">
            <v>1534</v>
          </cell>
          <cell r="J3371">
            <v>1200</v>
          </cell>
          <cell r="K3371">
            <v>1473</v>
          </cell>
          <cell r="L3371">
            <v>6.7888662593346911</v>
          </cell>
          <cell r="M3371">
            <v>2</v>
          </cell>
          <cell r="O3371">
            <v>0.13993692624290022</v>
          </cell>
          <cell r="P3371">
            <v>0.82855096447104482</v>
          </cell>
          <cell r="Q3371">
            <v>8.5211324982209832E-2</v>
          </cell>
          <cell r="R3371">
            <v>44.095535952794592</v>
          </cell>
          <cell r="T3371">
            <v>50.79</v>
          </cell>
          <cell r="U3371">
            <v>6.28</v>
          </cell>
          <cell r="V3371">
            <v>1.372070397587227</v>
          </cell>
          <cell r="W3371">
            <v>4.216508712569083</v>
          </cell>
          <cell r="X3371">
            <v>5.45</v>
          </cell>
          <cell r="Y3371">
            <v>0.66</v>
          </cell>
          <cell r="Z3371">
            <v>0.38</v>
          </cell>
          <cell r="AB3371">
            <v>14.78</v>
          </cell>
          <cell r="AC3371">
            <v>0.13</v>
          </cell>
          <cell r="AD3371">
            <v>19.57</v>
          </cell>
          <cell r="AF3371">
            <v>1.2</v>
          </cell>
          <cell r="AJ3371">
            <v>100.12857911015629</v>
          </cell>
          <cell r="AK3371">
            <v>1.8600630737570998</v>
          </cell>
          <cell r="AL3371">
            <v>0.27114192340998983</v>
          </cell>
          <cell r="AM3371">
            <v>0.13993692624290022</v>
          </cell>
          <cell r="AN3371">
            <v>0.13120499716708961</v>
          </cell>
          <cell r="AO3371">
            <v>3.7779914970927919E-2</v>
          </cell>
          <cell r="AP3371">
            <v>0.12914508781559467</v>
          </cell>
          <cell r="AQ3371">
            <v>0.16692500278652259</v>
          </cell>
          <cell r="AR3371">
            <v>1.8178113828385679E-2</v>
          </cell>
          <cell r="AS3371">
            <v>1.1001819777649791E-2</v>
          </cell>
          <cell r="AT3371">
            <v>0.80668795614045485</v>
          </cell>
          <cell r="AU3371">
            <v>4.0327734990611378E-3</v>
          </cell>
          <cell r="AV3371">
            <v>0.76795272016595528</v>
          </cell>
          <cell r="AW3371">
            <v>8.5211324982209832E-2</v>
          </cell>
          <cell r="AY3371">
            <v>44.095535952794592</v>
          </cell>
          <cell r="AZ3371">
            <v>46.319697604548892</v>
          </cell>
          <cell r="BA3371">
            <v>7.415458938238717</v>
          </cell>
          <cell r="BB3371">
            <v>47.643316845566005</v>
          </cell>
          <cell r="BC3371">
            <v>43.256966113987765</v>
          </cell>
          <cell r="BD3371">
            <v>9.0997170404462455</v>
          </cell>
          <cell r="BE3371">
            <v>0.82855096447104482</v>
          </cell>
          <cell r="BO3371">
            <v>9.4600000000000009</v>
          </cell>
          <cell r="BP3371">
            <v>43.95</v>
          </cell>
          <cell r="BQ3371">
            <v>2.2799999999999998</v>
          </cell>
          <cell r="BR3371">
            <v>14.52</v>
          </cell>
          <cell r="BS3371">
            <v>8.94</v>
          </cell>
          <cell r="BT3371">
            <v>0.18</v>
          </cell>
          <cell r="BU3371">
            <v>7.48</v>
          </cell>
          <cell r="BV3371">
            <v>8.08</v>
          </cell>
          <cell r="BW3371">
            <v>3.56</v>
          </cell>
          <cell r="BX3371">
            <v>2.21</v>
          </cell>
          <cell r="CR3371">
            <v>91.2</v>
          </cell>
          <cell r="CT3371">
            <v>48.190789473684212</v>
          </cell>
          <cell r="CU3371">
            <v>2.5</v>
          </cell>
          <cell r="CV3371">
            <v>15.921052631578947</v>
          </cell>
          <cell r="CW3371">
            <v>9.8026315789473681</v>
          </cell>
          <cell r="CX3371">
            <v>0.19736842105263158</v>
          </cell>
          <cell r="CY3371">
            <v>8.2017543859649127</v>
          </cell>
          <cell r="CZ3371">
            <v>8.8596491228070171</v>
          </cell>
          <cell r="DA3371">
            <v>3.9035087719298245</v>
          </cell>
          <cell r="DB3371">
            <v>2.4232456140350878</v>
          </cell>
          <cell r="DC3371">
            <v>0</v>
          </cell>
          <cell r="DD3371">
            <v>0</v>
          </cell>
          <cell r="DE3371">
            <v>0.45554202192448234</v>
          </cell>
          <cell r="DF3371">
            <v>0.88969966635638442</v>
          </cell>
          <cell r="DH3371">
            <v>0.33707865168539325</v>
          </cell>
          <cell r="DQ3371">
            <v>4.0816326530612249E-2</v>
          </cell>
          <cell r="DX3371">
            <v>0.37254901960784315</v>
          </cell>
          <cell r="EA3371">
            <v>0.28947368421052633</v>
          </cell>
          <cell r="EG3371">
            <v>0.53846153846153855</v>
          </cell>
          <cell r="EK3371">
            <v>0.45614035087719301</v>
          </cell>
        </row>
        <row r="3372">
          <cell r="D3372" t="str">
            <v>a</v>
          </cell>
          <cell r="E3372" t="str">
            <v>Adam &amp; Green 1994</v>
          </cell>
          <cell r="F3372">
            <v>1538</v>
          </cell>
          <cell r="J3372">
            <v>1350</v>
          </cell>
          <cell r="K3372">
            <v>1623</v>
          </cell>
          <cell r="L3372">
            <v>6.1614294516327792</v>
          </cell>
          <cell r="M3372">
            <v>2</v>
          </cell>
          <cell r="O3372">
            <v>0.14716743522428311</v>
          </cell>
          <cell r="P3372">
            <v>0.81638331915984674</v>
          </cell>
          <cell r="Q3372">
            <v>0.19078600392122361</v>
          </cell>
          <cell r="R3372">
            <v>43.749979241974827</v>
          </cell>
          <cell r="T3372">
            <v>51.03</v>
          </cell>
          <cell r="U3372">
            <v>10.09</v>
          </cell>
          <cell r="V3372">
            <v>0</v>
          </cell>
          <cell r="W3372">
            <v>5.03</v>
          </cell>
          <cell r="X3372">
            <v>5.03</v>
          </cell>
          <cell r="Y3372">
            <v>1.1000000000000001</v>
          </cell>
          <cell r="Z3372">
            <v>0.16</v>
          </cell>
          <cell r="AB3372">
            <v>12.55</v>
          </cell>
          <cell r="AC3372">
            <v>0.15</v>
          </cell>
          <cell r="AD3372">
            <v>16.63</v>
          </cell>
          <cell r="AF3372">
            <v>2.71</v>
          </cell>
          <cell r="AJ3372">
            <v>99.99</v>
          </cell>
          <cell r="AK3372">
            <v>1.8528325647757169</v>
          </cell>
          <cell r="AL3372">
            <v>0.43190610560660775</v>
          </cell>
          <cell r="AM3372">
            <v>0.14716743522428311</v>
          </cell>
          <cell r="AN3372">
            <v>0.28473867038232464</v>
          </cell>
          <cell r="AO3372">
            <v>0</v>
          </cell>
          <cell r="AP3372">
            <v>0.15274043509586593</v>
          </cell>
          <cell r="AQ3372">
            <v>0.15274043509586593</v>
          </cell>
          <cell r="AR3372">
            <v>3.0037149537821287E-2</v>
          </cell>
          <cell r="AS3372">
            <v>4.5926363719068931E-3</v>
          </cell>
          <cell r="AT3372">
            <v>0.67910356947381412</v>
          </cell>
          <cell r="AU3372">
            <v>4.6133126228411724E-3</v>
          </cell>
          <cell r="AV3372">
            <v>0.64698923559583776</v>
          </cell>
          <cell r="AW3372">
            <v>0.19078600392122361</v>
          </cell>
          <cell r="AY3372">
            <v>43.749979241974827</v>
          </cell>
          <cell r="AZ3372">
            <v>45.921578649246875</v>
          </cell>
          <cell r="BA3372">
            <v>10.328442108778304</v>
          </cell>
          <cell r="BB3372">
            <v>45.969280283329198</v>
          </cell>
          <cell r="BC3372">
            <v>41.705145445564348</v>
          </cell>
          <cell r="BD3372">
            <v>12.325574271106442</v>
          </cell>
          <cell r="BE3372">
            <v>0.81638331915984674</v>
          </cell>
          <cell r="BO3372">
            <v>5.79</v>
          </cell>
          <cell r="BP3372">
            <v>46.46</v>
          </cell>
          <cell r="BQ3372">
            <v>2.2400000000000002</v>
          </cell>
          <cell r="BR3372">
            <v>14.23</v>
          </cell>
          <cell r="BS3372">
            <v>7.89</v>
          </cell>
          <cell r="BT3372">
            <v>0.3</v>
          </cell>
          <cell r="BU3372">
            <v>7.95</v>
          </cell>
          <cell r="BV3372">
            <v>9.26</v>
          </cell>
          <cell r="BW3372">
            <v>3.57</v>
          </cell>
          <cell r="BX3372">
            <v>2.2000000000000002</v>
          </cell>
          <cell r="CA3372">
            <v>0.09</v>
          </cell>
          <cell r="CR3372">
            <v>94.19</v>
          </cell>
          <cell r="CT3372">
            <v>49.325830767597409</v>
          </cell>
          <cell r="CU3372">
            <v>2.3781717804437843</v>
          </cell>
          <cell r="CV3372">
            <v>15.107760908801358</v>
          </cell>
          <cell r="CW3372">
            <v>8.3766854230810068</v>
          </cell>
          <cell r="CX3372">
            <v>0.31850514916657818</v>
          </cell>
          <cell r="CY3372">
            <v>8.4403864529143213</v>
          </cell>
          <cell r="CZ3372">
            <v>9.8311922709417132</v>
          </cell>
          <cell r="DA3372">
            <v>3.7902112750822803</v>
          </cell>
          <cell r="DB3372">
            <v>2.3357044272215739</v>
          </cell>
          <cell r="DC3372">
            <v>0</v>
          </cell>
          <cell r="DD3372">
            <v>9.555154474997346E-2</v>
          </cell>
          <cell r="DE3372">
            <v>0.50189393939393934</v>
          </cell>
          <cell r="DF3372">
            <v>0.90376347512711108</v>
          </cell>
          <cell r="DH3372">
            <v>0.75910364145658271</v>
          </cell>
          <cell r="DQ3372">
            <v>9.6153846153846159E-2</v>
          </cell>
          <cell r="DX3372">
            <v>0.30909090909090908</v>
          </cell>
          <cell r="EA3372">
            <v>0.49107142857142855</v>
          </cell>
          <cell r="EG3372">
            <v>0.30188679245283018</v>
          </cell>
          <cell r="EK3372">
            <v>0.27586206896551729</v>
          </cell>
          <cell r="EM3372">
            <v>1.7777777777777779</v>
          </cell>
        </row>
        <row r="3373">
          <cell r="D3373" t="str">
            <v>a</v>
          </cell>
          <cell r="E3373" t="str">
            <v>Adam &amp; Green 1994 + hauri et al 06</v>
          </cell>
          <cell r="F3373" t="str">
            <v>HiTiAl 1442</v>
          </cell>
          <cell r="J3373">
            <v>1050</v>
          </cell>
          <cell r="K3373">
            <v>1323</v>
          </cell>
          <cell r="L3373">
            <v>7.5585789871504154</v>
          </cell>
          <cell r="M3373">
            <v>2</v>
          </cell>
          <cell r="O3373">
            <v>0.18560905296872066</v>
          </cell>
          <cell r="P3373">
            <v>0.79542791980706584</v>
          </cell>
          <cell r="Q3373">
            <v>7.6041887448679485E-2</v>
          </cell>
          <cell r="R3373">
            <v>47.025445817747411</v>
          </cell>
          <cell r="T3373">
            <v>49.04</v>
          </cell>
          <cell r="U3373">
            <v>6.95</v>
          </cell>
          <cell r="V3373">
            <v>1.4561262243670954</v>
          </cell>
          <cell r="W3373">
            <v>4.7909425242939809</v>
          </cell>
          <cell r="X3373">
            <v>6.1</v>
          </cell>
          <cell r="Y3373">
            <v>1.51</v>
          </cell>
          <cell r="Z3373">
            <v>0.26</v>
          </cell>
          <cell r="AB3373">
            <v>13.31</v>
          </cell>
          <cell r="AC3373">
            <v>0.1</v>
          </cell>
          <cell r="AD3373">
            <v>20.66</v>
          </cell>
          <cell r="AF3373">
            <v>1.06</v>
          </cell>
          <cell r="AJ3373">
            <v>100.13706874866109</v>
          </cell>
          <cell r="AK3373">
            <v>1.8143909470312793</v>
          </cell>
          <cell r="AL3373">
            <v>0.30314665731521834</v>
          </cell>
          <cell r="AM3373">
            <v>0.18560905296872066</v>
          </cell>
          <cell r="AN3373">
            <v>0.11753760434649768</v>
          </cell>
          <cell r="AO3373">
            <v>4.050555204586459E-2</v>
          </cell>
          <cell r="AP3373">
            <v>0.14824388949146236</v>
          </cell>
          <cell r="AQ3373">
            <v>0.18874944153732695</v>
          </cell>
          <cell r="AR3373">
            <v>4.2015813897351158E-2</v>
          </cell>
          <cell r="AS3373">
            <v>7.6047550200659631E-3</v>
          </cell>
          <cell r="AT3373">
            <v>0.73390550413910804</v>
          </cell>
          <cell r="AU3373">
            <v>3.1339454201557869E-3</v>
          </cell>
          <cell r="AV3373">
            <v>0.81903964698054421</v>
          </cell>
          <cell r="AW3373">
            <v>7.6041887448679485E-2</v>
          </cell>
          <cell r="AY3373">
            <v>47.025445817747411</v>
          </cell>
          <cell r="AZ3373">
            <v>42.137439435895878</v>
          </cell>
          <cell r="BA3373">
            <v>8.5114744063891408</v>
          </cell>
          <cell r="BB3373">
            <v>50.503476532781242</v>
          </cell>
          <cell r="BC3373">
            <v>39.114652153915209</v>
          </cell>
          <cell r="BD3373">
            <v>10.381871313303565</v>
          </cell>
          <cell r="BE3373">
            <v>0.79542791980706584</v>
          </cell>
          <cell r="BO3373">
            <v>12.6</v>
          </cell>
          <cell r="BP3373">
            <v>39.86</v>
          </cell>
          <cell r="BQ3373">
            <v>2.06</v>
          </cell>
          <cell r="BR3373">
            <v>15.29</v>
          </cell>
          <cell r="BS3373">
            <v>8.85</v>
          </cell>
          <cell r="BT3373">
            <v>0.17</v>
          </cell>
          <cell r="BU3373">
            <v>4.8499999999999996</v>
          </cell>
          <cell r="BV3373">
            <v>7.5</v>
          </cell>
          <cell r="BW3373">
            <v>3.12</v>
          </cell>
          <cell r="BX3373">
            <v>1.85</v>
          </cell>
          <cell r="CA3373">
            <v>0.02</v>
          </cell>
          <cell r="CR3373">
            <v>83.57</v>
          </cell>
          <cell r="CT3373">
            <v>47.696541821227711</v>
          </cell>
          <cell r="CU3373">
            <v>2.4649994016991745</v>
          </cell>
          <cell r="CV3373">
            <v>18.296039248534164</v>
          </cell>
          <cell r="CW3373">
            <v>10.589924614095967</v>
          </cell>
          <cell r="CX3373">
            <v>0.2034222807227474</v>
          </cell>
          <cell r="CY3373">
            <v>5.8035180088548515</v>
          </cell>
          <cell r="CZ3373">
            <v>8.9745123848270918</v>
          </cell>
          <cell r="DA3373">
            <v>3.7333971520880698</v>
          </cell>
          <cell r="DB3373">
            <v>2.2137130549240158</v>
          </cell>
          <cell r="DC3373">
            <v>0</v>
          </cell>
          <cell r="DD3373">
            <v>2.3932033026205578E-2</v>
          </cell>
          <cell r="DE3373">
            <v>0.35401459854014594</v>
          </cell>
          <cell r="DF3373">
            <v>0.72985211129664418</v>
          </cell>
          <cell r="DH3373">
            <v>0.33974358974358976</v>
          </cell>
          <cell r="DQ3373">
            <v>0.10909090909090907</v>
          </cell>
          <cell r="DX3373">
            <v>0.51851851851851849</v>
          </cell>
          <cell r="EA3373">
            <v>0.73300970873786409</v>
          </cell>
          <cell r="EG3373">
            <v>0.64814814814814803</v>
          </cell>
          <cell r="EK3373">
            <v>0.52542372881355937</v>
          </cell>
          <cell r="FS3373">
            <v>8.4126984126984133E-3</v>
          </cell>
        </row>
        <row r="3374">
          <cell r="D3374" t="str">
            <v>a</v>
          </cell>
          <cell r="E3374" t="str">
            <v>Adam &amp; Green 1994 + hauri et al 06</v>
          </cell>
          <cell r="F3374" t="str">
            <v>HiTiAl 1446</v>
          </cell>
          <cell r="J3374">
            <v>1050</v>
          </cell>
          <cell r="K3374">
            <v>1323</v>
          </cell>
          <cell r="L3374">
            <v>7.5585789871504154</v>
          </cell>
          <cell r="M3374">
            <v>1.5</v>
          </cell>
          <cell r="O3374">
            <v>0.14893658102914831</v>
          </cell>
          <cell r="P3374">
            <v>0.8083776580267461</v>
          </cell>
          <cell r="Q3374">
            <v>5.4445724177425818E-2</v>
          </cell>
          <cell r="R3374">
            <v>46.977687220710393</v>
          </cell>
          <cell r="T3374">
            <v>50.1</v>
          </cell>
          <cell r="U3374">
            <v>5.66</v>
          </cell>
          <cell r="V3374">
            <v>0.48278266932504255</v>
          </cell>
          <cell r="W3374">
            <v>5.4459783802767872</v>
          </cell>
          <cell r="X3374">
            <v>5.88</v>
          </cell>
          <cell r="Y3374">
            <v>1.3</v>
          </cell>
          <cell r="Z3374">
            <v>0.21</v>
          </cell>
          <cell r="AB3374">
            <v>13.92</v>
          </cell>
          <cell r="AC3374">
            <v>0.11</v>
          </cell>
          <cell r="AD3374">
            <v>21.22</v>
          </cell>
          <cell r="AF3374">
            <v>0.76</v>
          </cell>
          <cell r="AJ3374">
            <v>100.37876104960183</v>
          </cell>
          <cell r="AK3374">
            <v>1.8510634189708517</v>
          </cell>
          <cell r="AL3374">
            <v>0.24654010354340367</v>
          </cell>
          <cell r="AM3374">
            <v>0.14893658102914831</v>
          </cell>
          <cell r="AN3374">
            <v>9.7603522514255359E-2</v>
          </cell>
          <cell r="AO3374">
            <v>1.3411284247823119E-2</v>
          </cell>
          <cell r="AP3374">
            <v>0.16828093520311102</v>
          </cell>
          <cell r="AQ3374">
            <v>0.18169221945093414</v>
          </cell>
          <cell r="AR3374">
            <v>3.6122878423315075E-2</v>
          </cell>
          <cell r="AS3374">
            <v>6.1338667691984211E-3</v>
          </cell>
          <cell r="AT3374">
            <v>0.76648646148959121</v>
          </cell>
          <cell r="AU3374">
            <v>3.4426056522577717E-3</v>
          </cell>
          <cell r="AV3374">
            <v>0.8400848466943569</v>
          </cell>
          <cell r="AW3374">
            <v>5.4445724177425818E-2</v>
          </cell>
          <cell r="AY3374">
            <v>46.977687220710393</v>
          </cell>
          <cell r="AZ3374">
            <v>42.862053027683743</v>
          </cell>
          <cell r="BA3374">
            <v>9.4102984600751594</v>
          </cell>
          <cell r="BB3374">
            <v>49.600211640677088</v>
          </cell>
          <cell r="BC3374">
            <v>39.115406195092248</v>
          </cell>
          <cell r="BD3374">
            <v>11.284382164230674</v>
          </cell>
          <cell r="BE3374">
            <v>0.8083776580267461</v>
          </cell>
          <cell r="BO3374">
            <v>5.45</v>
          </cell>
          <cell r="BP3374">
            <v>44.33</v>
          </cell>
          <cell r="BQ3374">
            <v>2.08</v>
          </cell>
          <cell r="BR3374">
            <v>14.56</v>
          </cell>
          <cell r="BS3374">
            <v>9.57</v>
          </cell>
          <cell r="BT3374">
            <v>0.2</v>
          </cell>
          <cell r="BU3374">
            <v>5.47</v>
          </cell>
          <cell r="BV3374">
            <v>7.96</v>
          </cell>
          <cell r="BW3374">
            <v>3.76</v>
          </cell>
          <cell r="BX3374">
            <v>1.92</v>
          </cell>
          <cell r="CR3374">
            <v>89.85</v>
          </cell>
          <cell r="CT3374">
            <v>49.337785197551476</v>
          </cell>
          <cell r="CU3374">
            <v>2.3149693934335005</v>
          </cell>
          <cell r="CV3374">
            <v>16.204785754034503</v>
          </cell>
          <cell r="CW3374">
            <v>10.651085141903172</v>
          </cell>
          <cell r="CX3374">
            <v>0.22259321090706735</v>
          </cell>
          <cell r="CY3374">
            <v>6.0879243183082918</v>
          </cell>
          <cell r="CZ3374">
            <v>8.8592097941012806</v>
          </cell>
          <cell r="DA3374">
            <v>4.1847523650528657</v>
          </cell>
          <cell r="DB3374">
            <v>2.1368948247078463</v>
          </cell>
          <cell r="DC3374">
            <v>0</v>
          </cell>
          <cell r="DD3374">
            <v>0</v>
          </cell>
          <cell r="DE3374">
            <v>0.36369680851063829</v>
          </cell>
          <cell r="DF3374">
            <v>0.78933953852213179</v>
          </cell>
          <cell r="DH3374">
            <v>0.2021276595744681</v>
          </cell>
          <cell r="DQ3374">
            <v>0.10344827586206896</v>
          </cell>
          <cell r="DX3374">
            <v>0.6071428571428571</v>
          </cell>
          <cell r="EA3374">
            <v>0.625</v>
          </cell>
          <cell r="EG3374">
            <v>0.71186440677966101</v>
          </cell>
          <cell r="EK3374">
            <v>0.58333333333333337</v>
          </cell>
          <cell r="FP3374">
            <v>4.3918918918918921E-2</v>
          </cell>
          <cell r="FS3374">
            <v>1.4568807339449541E-2</v>
          </cell>
        </row>
        <row r="3375">
          <cell r="D3375" t="str">
            <v>a</v>
          </cell>
          <cell r="E3375" t="str">
            <v>Adam &amp; Green 1994</v>
          </cell>
          <cell r="F3375" t="str">
            <v>HiTiAl 1447</v>
          </cell>
          <cell r="J3375">
            <v>1050</v>
          </cell>
          <cell r="K3375">
            <v>1323</v>
          </cell>
          <cell r="L3375">
            <v>7.5585789871504154</v>
          </cell>
          <cell r="M3375">
            <v>1</v>
          </cell>
          <cell r="O3375">
            <v>0.19831703419934787</v>
          </cell>
          <cell r="P3375">
            <v>0.78100939764805655</v>
          </cell>
          <cell r="Q3375">
            <v>4.4648348700856655E-2</v>
          </cell>
          <cell r="R3375">
            <v>44.638555183350213</v>
          </cell>
          <cell r="T3375">
            <v>48.51</v>
          </cell>
          <cell r="U3375">
            <v>4.8499999999999996</v>
          </cell>
          <cell r="V3375">
            <v>5.3261829314745111</v>
          </cell>
          <cell r="W3375">
            <v>2.5817615446044151</v>
          </cell>
          <cell r="X3375">
            <v>7.37</v>
          </cell>
          <cell r="Y3375">
            <v>1.1399999999999999</v>
          </cell>
          <cell r="AB3375">
            <v>14.75</v>
          </cell>
          <cell r="AC3375">
            <v>0.15</v>
          </cell>
          <cell r="AD3375">
            <v>21.18</v>
          </cell>
          <cell r="AF3375">
            <v>0.62</v>
          </cell>
          <cell r="AJ3375">
            <v>100.48794447607892</v>
          </cell>
          <cell r="AK3375">
            <v>1.8016829658006521</v>
          </cell>
          <cell r="AL3375">
            <v>0.21236180443755676</v>
          </cell>
          <cell r="AM3375">
            <v>0.19831703419934787</v>
          </cell>
          <cell r="AN3375">
            <v>1.4044770238208881E-2</v>
          </cell>
          <cell r="AO3375">
            <v>0.14872990469252656</v>
          </cell>
          <cell r="AP3375">
            <v>8.0193405580115673E-2</v>
          </cell>
          <cell r="AQ3375">
            <v>0.22892331027264223</v>
          </cell>
          <cell r="AR3375">
            <v>3.1842515867225224E-2</v>
          </cell>
          <cell r="AS3375">
            <v>0</v>
          </cell>
          <cell r="AT3375">
            <v>0.81643346674893857</v>
          </cell>
          <cell r="AU3375">
            <v>4.7189934744544977E-3</v>
          </cell>
          <cell r="AV3375">
            <v>0.8428829184626544</v>
          </cell>
          <cell r="AW3375">
            <v>4.4648348700856655E-2</v>
          </cell>
          <cell r="AY3375">
            <v>44.638555183350213</v>
          </cell>
          <cell r="AZ3375">
            <v>43.237808669177774</v>
          </cell>
          <cell r="BA3375">
            <v>4.2469928882387062</v>
          </cell>
          <cell r="BB3375">
            <v>51.406710539299269</v>
          </cell>
          <cell r="BC3375">
            <v>43.038421892745319</v>
          </cell>
          <cell r="BD3375">
            <v>5.554867567955406</v>
          </cell>
          <cell r="BE3375">
            <v>0.78100939764805655</v>
          </cell>
          <cell r="BO3375">
            <v>7.79</v>
          </cell>
          <cell r="BP3375">
            <v>46</v>
          </cell>
          <cell r="BQ3375">
            <v>1.84</v>
          </cell>
          <cell r="BR3375">
            <v>14.6</v>
          </cell>
          <cell r="BS3375">
            <v>8.33</v>
          </cell>
          <cell r="BT3375">
            <v>0.18</v>
          </cell>
          <cell r="BU3375">
            <v>4.8600000000000003</v>
          </cell>
          <cell r="BV3375">
            <v>7.71</v>
          </cell>
          <cell r="BW3375">
            <v>3.71</v>
          </cell>
          <cell r="BX3375">
            <v>2.25</v>
          </cell>
          <cell r="CR3375">
            <v>89.48</v>
          </cell>
          <cell r="CT3375">
            <v>51.408135896289672</v>
          </cell>
          <cell r="CU3375">
            <v>2.056325435851587</v>
          </cell>
          <cell r="CV3375">
            <v>16.316495306213678</v>
          </cell>
          <cell r="CW3375">
            <v>9.3093428699150653</v>
          </cell>
          <cell r="CX3375">
            <v>0.20116227089852481</v>
          </cell>
          <cell r="CY3375">
            <v>5.4313813142601708</v>
          </cell>
          <cell r="CZ3375">
            <v>8.6164506034868129</v>
          </cell>
          <cell r="DA3375">
            <v>4.1461779168529285</v>
          </cell>
          <cell r="DB3375">
            <v>2.5145283862315599</v>
          </cell>
          <cell r="DC3375">
            <v>0</v>
          </cell>
          <cell r="DD3375">
            <v>0</v>
          </cell>
          <cell r="DE3375">
            <v>0.3684609552691433</v>
          </cell>
          <cell r="DF3375">
            <v>0.69027005050498269</v>
          </cell>
          <cell r="DH3375">
            <v>0.16711590296495957</v>
          </cell>
          <cell r="DQ3375">
            <v>9.375E-2</v>
          </cell>
          <cell r="DX3375">
            <v>0.74</v>
          </cell>
          <cell r="EA3375">
            <v>0.61956521739130421</v>
          </cell>
          <cell r="EG3375">
            <v>0.875</v>
          </cell>
          <cell r="EK3375">
            <v>0.71875</v>
          </cell>
        </row>
        <row r="3376">
          <cell r="D3376" t="str">
            <v>a</v>
          </cell>
          <cell r="E3376" t="str">
            <v>Adam &amp; Green 1994 + hauri et al 06</v>
          </cell>
          <cell r="F3376" t="str">
            <v>HiTiAl 1450</v>
          </cell>
          <cell r="J3376">
            <v>1025</v>
          </cell>
          <cell r="K3376">
            <v>1298</v>
          </cell>
          <cell r="L3376">
            <v>7.704160246533128</v>
          </cell>
          <cell r="M3376">
            <v>0.5</v>
          </cell>
          <cell r="O3376">
            <v>0.2359482008068905</v>
          </cell>
          <cell r="P3376">
            <v>0.69501753622739104</v>
          </cell>
          <cell r="Q3376">
            <v>3.4605506549496783E-2</v>
          </cell>
          <cell r="R3376">
            <v>48.95723714820322</v>
          </cell>
          <cell r="T3376">
            <v>49.42</v>
          </cell>
          <cell r="U3376">
            <v>8.94</v>
          </cell>
          <cell r="V3376">
            <v>0</v>
          </cell>
          <cell r="W3376">
            <v>8.93</v>
          </cell>
          <cell r="X3376">
            <v>8.93</v>
          </cell>
          <cell r="Y3376">
            <v>3.25</v>
          </cell>
          <cell r="AB3376">
            <v>11.42</v>
          </cell>
          <cell r="AC3376">
            <v>0.12</v>
          </cell>
          <cell r="AD3376">
            <v>21.92</v>
          </cell>
          <cell r="AF3376">
            <v>0.5</v>
          </cell>
          <cell r="AJ3376">
            <v>106.37</v>
          </cell>
          <cell r="AK3376">
            <v>1.7640517991931095</v>
          </cell>
          <cell r="AL3376">
            <v>0.37621289880598652</v>
          </cell>
          <cell r="AM3376">
            <v>0.2359482008068905</v>
          </cell>
          <cell r="AN3376">
            <v>0.14026469799909602</v>
          </cell>
          <cell r="AO3376">
            <v>0</v>
          </cell>
          <cell r="AP3376">
            <v>0.26658486105875612</v>
          </cell>
          <cell r="AQ3376">
            <v>0.26658486105875612</v>
          </cell>
          <cell r="AR3376">
            <v>8.7246372310268536E-2</v>
          </cell>
          <cell r="AS3376">
            <v>0</v>
          </cell>
          <cell r="AT3376">
            <v>0.607514120768338</v>
          </cell>
          <cell r="AU3376">
            <v>3.6282805305061908E-3</v>
          </cell>
          <cell r="AV3376">
            <v>0.83838469458566234</v>
          </cell>
          <cell r="AW3376">
            <v>3.4605506549496783E-2</v>
          </cell>
          <cell r="AY3376">
            <v>48.95723714820322</v>
          </cell>
          <cell r="AZ3376">
            <v>35.475615279494789</v>
          </cell>
          <cell r="BA3376">
            <v>15.567147572301977</v>
          </cell>
          <cell r="BB3376">
            <v>50.315508032241056</v>
          </cell>
          <cell r="BC3376">
            <v>31.513589636982214</v>
          </cell>
          <cell r="BD3376">
            <v>18.170902330776737</v>
          </cell>
          <cell r="BE3376">
            <v>0.69501753622739104</v>
          </cell>
          <cell r="BO3376">
            <v>5.54</v>
          </cell>
          <cell r="BP3376">
            <v>44.48</v>
          </cell>
          <cell r="BQ3376">
            <v>2.1800000000000002</v>
          </cell>
          <cell r="BR3376">
            <v>14.9</v>
          </cell>
          <cell r="BS3376">
            <v>8.8000000000000007</v>
          </cell>
          <cell r="BT3376">
            <v>0.16</v>
          </cell>
          <cell r="BU3376">
            <v>5.15</v>
          </cell>
          <cell r="BV3376">
            <v>9.14</v>
          </cell>
          <cell r="BW3376">
            <v>3.75</v>
          </cell>
          <cell r="BX3376">
            <v>2.0099999999999998</v>
          </cell>
          <cell r="CR3376">
            <v>90.57</v>
          </cell>
          <cell r="CT3376">
            <v>49.111184719001876</v>
          </cell>
          <cell r="CU3376">
            <v>2.4069780280446067</v>
          </cell>
          <cell r="CV3376">
            <v>16.451363586176438</v>
          </cell>
          <cell r="CW3376">
            <v>9.7162415810974956</v>
          </cell>
          <cell r="CX3376">
            <v>0.17665893783813624</v>
          </cell>
          <cell r="CY3376">
            <v>5.6862095616650103</v>
          </cell>
          <cell r="CZ3376">
            <v>10.091641824003533</v>
          </cell>
          <cell r="DA3376">
            <v>4.1404438555813181</v>
          </cell>
          <cell r="DB3376">
            <v>2.2192779065915862</v>
          </cell>
          <cell r="DC3376">
            <v>0</v>
          </cell>
          <cell r="DD3376">
            <v>0</v>
          </cell>
          <cell r="DE3376">
            <v>0.3691756272401433</v>
          </cell>
          <cell r="DF3376">
            <v>0.78579156576256248</v>
          </cell>
          <cell r="DH3376">
            <v>0.13333333333333333</v>
          </cell>
          <cell r="DQ3376">
            <v>0.28301886792452829</v>
          </cell>
          <cell r="DX3376">
            <v>1.1153846153846152</v>
          </cell>
          <cell r="EA3376">
            <v>1.4908256880733943</v>
          </cell>
          <cell r="EG3376">
            <v>1.2037037037037037</v>
          </cell>
          <cell r="EK3376">
            <v>0.84482758620689657</v>
          </cell>
          <cell r="FP3376">
            <v>6.4248704663212433E-2</v>
          </cell>
          <cell r="FS3376">
            <v>2.4368231046931407E-2</v>
          </cell>
        </row>
        <row r="3377">
          <cell r="D3377" t="str">
            <v>a</v>
          </cell>
          <cell r="E3377" t="str">
            <v>Adam &amp; Green 1994</v>
          </cell>
          <cell r="F3377" t="str">
            <v>HiTiAl 1535</v>
          </cell>
          <cell r="J3377">
            <v>1200</v>
          </cell>
          <cell r="K3377">
            <v>1473</v>
          </cell>
          <cell r="L3377">
            <v>6.7888662593346911</v>
          </cell>
          <cell r="M3377">
            <v>2</v>
          </cell>
          <cell r="O3377">
            <v>0.1925171371486849</v>
          </cell>
          <cell r="P3377">
            <v>0.79175153852039304</v>
          </cell>
          <cell r="Q3377">
            <v>0.10108793173236691</v>
          </cell>
          <cell r="R3377">
            <v>42.540415950829981</v>
          </cell>
          <cell r="T3377">
            <v>49.23</v>
          </cell>
          <cell r="U3377">
            <v>9</v>
          </cell>
          <cell r="V3377">
            <v>0.95109257857870955</v>
          </cell>
          <cell r="W3377">
            <v>5.5849677718577402</v>
          </cell>
          <cell r="X3377">
            <v>6.44</v>
          </cell>
          <cell r="Y3377">
            <v>0.93</v>
          </cell>
          <cell r="Z3377">
            <v>0.23</v>
          </cell>
          <cell r="AB3377">
            <v>13.74</v>
          </cell>
          <cell r="AC3377">
            <v>0.15</v>
          </cell>
          <cell r="AD3377">
            <v>17.87</v>
          </cell>
          <cell r="AF3377">
            <v>1.42</v>
          </cell>
          <cell r="AJ3377">
            <v>100.14606035043647</v>
          </cell>
          <cell r="AK3377">
            <v>1.8074828628513151</v>
          </cell>
          <cell r="AL3377">
            <v>0.3895600675191434</v>
          </cell>
          <cell r="AM3377">
            <v>0.1925171371486849</v>
          </cell>
          <cell r="AN3377">
            <v>0.1970429303704585</v>
          </cell>
          <cell r="AO3377">
            <v>2.6254410340149192E-2</v>
          </cell>
          <cell r="AP3377">
            <v>0.17149065355986282</v>
          </cell>
          <cell r="AQ3377">
            <v>0.19774506390001201</v>
          </cell>
          <cell r="AR3377">
            <v>2.5679273086565407E-2</v>
          </cell>
          <cell r="AS3377">
            <v>6.6758052705545605E-3</v>
          </cell>
          <cell r="AT3377">
            <v>0.75181808050466581</v>
          </cell>
          <cell r="AU3377">
            <v>4.6649461144278584E-3</v>
          </cell>
          <cell r="AV3377">
            <v>0.70301259229419222</v>
          </cell>
          <cell r="AW3377">
            <v>0.10108793173236691</v>
          </cell>
          <cell r="AY3377">
            <v>42.540415950829981</v>
          </cell>
          <cell r="AZ3377">
            <v>45.493714073672201</v>
          </cell>
          <cell r="BA3377">
            <v>10.377173629719797</v>
          </cell>
          <cell r="BB3377">
            <v>45.425783180513669</v>
          </cell>
          <cell r="BC3377">
            <v>41.988954695795613</v>
          </cell>
          <cell r="BD3377">
            <v>12.585262123690717</v>
          </cell>
          <cell r="BE3377">
            <v>0.79175153852039304</v>
          </cell>
          <cell r="BO3377">
            <v>7.83</v>
          </cell>
          <cell r="BP3377">
            <v>46.14</v>
          </cell>
          <cell r="BQ3377">
            <v>2.5299999999999998</v>
          </cell>
          <cell r="BR3377">
            <v>15.75</v>
          </cell>
          <cell r="BS3377">
            <v>7.05</v>
          </cell>
          <cell r="BT3377">
            <v>0.17</v>
          </cell>
          <cell r="BU3377">
            <v>7.32</v>
          </cell>
          <cell r="BV3377">
            <v>7.97</v>
          </cell>
          <cell r="BW3377">
            <v>4.05</v>
          </cell>
          <cell r="BX3377">
            <v>2.54</v>
          </cell>
          <cell r="CR3377">
            <v>93.52</v>
          </cell>
          <cell r="CT3377">
            <v>49.33704020530368</v>
          </cell>
          <cell r="CU3377">
            <v>2.7053036783575704</v>
          </cell>
          <cell r="CV3377">
            <v>16.841317365269461</v>
          </cell>
          <cell r="CW3377">
            <v>7.5384944396920446</v>
          </cell>
          <cell r="CX3377">
            <v>0.18177929854576561</v>
          </cell>
          <cell r="CY3377">
            <v>7.827202737382378</v>
          </cell>
          <cell r="CZ3377">
            <v>8.5222412318220702</v>
          </cell>
          <cell r="DA3377">
            <v>4.3306244653550046</v>
          </cell>
          <cell r="DB3377">
            <v>2.7159965782720272</v>
          </cell>
          <cell r="DC3377">
            <v>0</v>
          </cell>
          <cell r="DD3377">
            <v>0</v>
          </cell>
          <cell r="DE3377">
            <v>0.50939457202505223</v>
          </cell>
          <cell r="DF3377">
            <v>0.78992260061326391</v>
          </cell>
          <cell r="DH3377">
            <v>0.35061728395061731</v>
          </cell>
          <cell r="DQ3377">
            <v>8.4745762711864417E-2</v>
          </cell>
          <cell r="DX3377">
            <v>0.47272727272727272</v>
          </cell>
          <cell r="EA3377">
            <v>0.36758893280632415</v>
          </cell>
          <cell r="EG3377">
            <v>0.62068965517241381</v>
          </cell>
          <cell r="EK3377">
            <v>0.58730158730158732</v>
          </cell>
        </row>
        <row r="3378">
          <cell r="D3378" t="str">
            <v>a</v>
          </cell>
          <cell r="E3378" t="str">
            <v>Adam &amp; Green 1994</v>
          </cell>
          <cell r="F3378" t="str">
            <v>HiTiAl 1549</v>
          </cell>
          <cell r="J3378">
            <v>1050</v>
          </cell>
          <cell r="K3378">
            <v>1323</v>
          </cell>
          <cell r="L3378">
            <v>7.5585789871504154</v>
          </cell>
          <cell r="M3378">
            <v>2</v>
          </cell>
          <cell r="O3378">
            <v>0.28513350748430999</v>
          </cell>
          <cell r="P3378">
            <v>0.70967367698447714</v>
          </cell>
          <cell r="Q3378">
            <v>0.10099927495196477</v>
          </cell>
          <cell r="R3378">
            <v>46.117999566301513</v>
          </cell>
          <cell r="T3378">
            <v>46.09</v>
          </cell>
          <cell r="U3378">
            <v>8.65</v>
          </cell>
          <cell r="V3378">
            <v>7.024637541801388</v>
          </cell>
          <cell r="W3378">
            <v>2.4548508499205517</v>
          </cell>
          <cell r="X3378">
            <v>8.77</v>
          </cell>
          <cell r="Y3378">
            <v>1.39</v>
          </cell>
          <cell r="Z3378">
            <v>7.0000000000000007E-2</v>
          </cell>
          <cell r="AB3378">
            <v>12.03</v>
          </cell>
          <cell r="AC3378">
            <v>0.12</v>
          </cell>
          <cell r="AD3378">
            <v>20.18</v>
          </cell>
          <cell r="AF3378">
            <v>1.4</v>
          </cell>
          <cell r="AJ3378">
            <v>100.68948839172197</v>
          </cell>
          <cell r="AK3378">
            <v>1.71486649251569</v>
          </cell>
          <cell r="AL3378">
            <v>0.3794261720453817</v>
          </cell>
          <cell r="AM3378">
            <v>0.28513350748430999</v>
          </cell>
          <cell r="AN3378">
            <v>9.4292664561071715E-2</v>
          </cell>
          <cell r="AO3378">
            <v>0.19650909252559323</v>
          </cell>
          <cell r="AP3378">
            <v>7.638782574082198E-2</v>
          </cell>
          <cell r="AQ3378">
            <v>0.27289691826641521</v>
          </cell>
          <cell r="AR3378">
            <v>3.8895004977208235E-2</v>
          </cell>
          <cell r="AS3378">
            <v>2.0589846928274836E-3</v>
          </cell>
          <cell r="AT3378">
            <v>0.66706923923499817</v>
          </cell>
          <cell r="AU3378">
            <v>3.7819507793745307E-3</v>
          </cell>
          <cell r="AV3378">
            <v>0.80452393183377513</v>
          </cell>
          <cell r="AW3378">
            <v>0.10099927495196477</v>
          </cell>
          <cell r="AY3378">
            <v>46.117999566301513</v>
          </cell>
          <cell r="AZ3378">
            <v>38.238637371061998</v>
          </cell>
          <cell r="BA3378">
            <v>4.3788053717136783</v>
          </cell>
          <cell r="BB3378">
            <v>54.809540698999903</v>
          </cell>
          <cell r="BC3378">
            <v>39.27996457146002</v>
          </cell>
          <cell r="BD3378">
            <v>5.9104947295400772</v>
          </cell>
          <cell r="BE3378">
            <v>0.70967367698447714</v>
          </cell>
          <cell r="BO3378">
            <v>13.54</v>
          </cell>
          <cell r="BP3378">
            <v>43.33</v>
          </cell>
          <cell r="BQ3378">
            <v>1.54</v>
          </cell>
          <cell r="BR3378">
            <v>15.05</v>
          </cell>
          <cell r="BS3378">
            <v>5.15</v>
          </cell>
          <cell r="BT3378">
            <v>0.15</v>
          </cell>
          <cell r="BU3378">
            <v>5.33</v>
          </cell>
          <cell r="BV3378">
            <v>7.3</v>
          </cell>
          <cell r="BW3378">
            <v>2.9</v>
          </cell>
          <cell r="BX3378">
            <v>1.85</v>
          </cell>
          <cell r="CA3378">
            <v>0.03</v>
          </cell>
          <cell r="CR3378">
            <v>82.63</v>
          </cell>
          <cell r="CT3378">
            <v>52.438581628948327</v>
          </cell>
          <cell r="CU3378">
            <v>1.8637298801887934</v>
          </cell>
          <cell r="CV3378">
            <v>18.213723829117754</v>
          </cell>
          <cell r="CW3378">
            <v>6.2326031707612248</v>
          </cell>
          <cell r="CX3378">
            <v>0.18153213118722014</v>
          </cell>
          <cell r="CY3378">
            <v>6.450441728185889</v>
          </cell>
          <cell r="CZ3378">
            <v>8.8345637177780461</v>
          </cell>
          <cell r="DA3378">
            <v>3.5096212029529226</v>
          </cell>
          <cell r="DB3378">
            <v>2.2388962846423817</v>
          </cell>
          <cell r="DC3378">
            <v>0</v>
          </cell>
          <cell r="DD3378">
            <v>3.6306426237444026E-2</v>
          </cell>
          <cell r="DE3378">
            <v>0.50858778625954204</v>
          </cell>
          <cell r="DF3378">
            <v>0.57870703084839659</v>
          </cell>
          <cell r="DH3378">
            <v>0.48275862068965514</v>
          </cell>
          <cell r="DQ3378">
            <v>0.1607142857142857</v>
          </cell>
          <cell r="DX3378">
            <v>0.75</v>
          </cell>
          <cell r="EA3378">
            <v>0.90259740259740251</v>
          </cell>
          <cell r="EG3378">
            <v>0.81132075471698106</v>
          </cell>
          <cell r="EK3378">
            <v>0.6166666666666667</v>
          </cell>
          <cell r="EM3378">
            <v>2.3333333333333335</v>
          </cell>
        </row>
        <row r="3379">
          <cell r="D3379" t="str">
            <v>a</v>
          </cell>
          <cell r="E3379" t="str">
            <v>Adam &amp; Green 1994</v>
          </cell>
          <cell r="F3379" t="str">
            <v>LoiAl 1549</v>
          </cell>
          <cell r="J3379">
            <v>1050</v>
          </cell>
          <cell r="K3379">
            <v>1323</v>
          </cell>
          <cell r="L3379">
            <v>7.5585789871504154</v>
          </cell>
          <cell r="M3379">
            <v>2</v>
          </cell>
          <cell r="O3379">
            <v>0.21747852692351155</v>
          </cell>
          <cell r="P3379">
            <v>0.77002432297445456</v>
          </cell>
          <cell r="Q3379">
            <v>9.5550543760828124E-2</v>
          </cell>
          <cell r="R3379">
            <v>45.728821232870501</v>
          </cell>
          <cell r="T3379">
            <v>48.47</v>
          </cell>
          <cell r="U3379">
            <v>6.82</v>
          </cell>
          <cell r="V3379">
            <v>6.6278622391533046</v>
          </cell>
          <cell r="W3379">
            <v>1.3115518470011793</v>
          </cell>
          <cell r="X3379">
            <v>7.27</v>
          </cell>
          <cell r="Y3379">
            <v>0.71</v>
          </cell>
          <cell r="Z3379">
            <v>7.0000000000000007E-2</v>
          </cell>
          <cell r="AB3379">
            <v>13.66</v>
          </cell>
          <cell r="AC3379">
            <v>0.09</v>
          </cell>
          <cell r="AD3379">
            <v>20.79</v>
          </cell>
          <cell r="AF3379">
            <v>1.34</v>
          </cell>
          <cell r="AJ3379">
            <v>100.74941408615447</v>
          </cell>
          <cell r="AK3379">
            <v>1.7825214730764884</v>
          </cell>
          <cell r="AL3379">
            <v>0.29568799717624711</v>
          </cell>
          <cell r="AM3379">
            <v>0.21747852692351155</v>
          </cell>
          <cell r="AN3379">
            <v>7.8209470252735558E-2</v>
          </cell>
          <cell r="AO3379">
            <v>0.18326112437845232</v>
          </cell>
          <cell r="AP3379">
            <v>4.0338769422891302E-2</v>
          </cell>
          <cell r="AQ3379">
            <v>0.22359989380134362</v>
          </cell>
          <cell r="AR3379">
            <v>1.9637017355660945E-2</v>
          </cell>
          <cell r="AS3379">
            <v>2.0351258094322595E-3</v>
          </cell>
          <cell r="AT3379">
            <v>0.74867637773021645</v>
          </cell>
          <cell r="AU3379">
            <v>2.8035950198850423E-3</v>
          </cell>
          <cell r="AV3379">
            <v>0.8192386607374994</v>
          </cell>
          <cell r="AW3379">
            <v>9.5550543760828124E-2</v>
          </cell>
          <cell r="AY3379">
            <v>45.728821232870501</v>
          </cell>
          <cell r="AZ3379">
            <v>41.790127687184473</v>
          </cell>
          <cell r="BA3379">
            <v>2.2516568908415331</v>
          </cell>
          <cell r="BB3379">
            <v>54.176650166075724</v>
          </cell>
          <cell r="BC3379">
            <v>42.793599477166097</v>
          </cell>
          <cell r="BD3379">
            <v>3.0297503567581896</v>
          </cell>
          <cell r="BE3379">
            <v>0.77002432297445456</v>
          </cell>
          <cell r="BO3379">
            <v>13.54</v>
          </cell>
          <cell r="BP3379">
            <v>43.33</v>
          </cell>
          <cell r="BQ3379">
            <v>1.54</v>
          </cell>
          <cell r="BR3379">
            <v>15.05</v>
          </cell>
          <cell r="BS3379">
            <v>5.15</v>
          </cell>
          <cell r="BT3379">
            <v>0.15</v>
          </cell>
          <cell r="BU3379">
            <v>5.33</v>
          </cell>
          <cell r="BV3379">
            <v>7.3</v>
          </cell>
          <cell r="BW3379">
            <v>2.9</v>
          </cell>
          <cell r="BX3379">
            <v>1.85</v>
          </cell>
          <cell r="CA3379">
            <v>0.03</v>
          </cell>
          <cell r="CR3379">
            <v>82.63</v>
          </cell>
          <cell r="CT3379">
            <v>52.438581628948327</v>
          </cell>
          <cell r="CU3379">
            <v>1.8637298801887934</v>
          </cell>
          <cell r="CV3379">
            <v>18.213723829117754</v>
          </cell>
          <cell r="CW3379">
            <v>6.2326031707612248</v>
          </cell>
          <cell r="CX3379">
            <v>0.18153213118722014</v>
          </cell>
          <cell r="CY3379">
            <v>6.450441728185889</v>
          </cell>
          <cell r="CZ3379">
            <v>8.8345637177780461</v>
          </cell>
          <cell r="DA3379">
            <v>3.5096212029529226</v>
          </cell>
          <cell r="DB3379">
            <v>2.2388962846423817</v>
          </cell>
          <cell r="DC3379">
            <v>0</v>
          </cell>
          <cell r="DD3379">
            <v>3.6306426237444026E-2</v>
          </cell>
          <cell r="DE3379">
            <v>0.50858778625954204</v>
          </cell>
          <cell r="DF3379">
            <v>0.57870703084839659</v>
          </cell>
          <cell r="DH3379">
            <v>0.46206896551724141</v>
          </cell>
          <cell r="DQ3379">
            <v>8.9285714285714288E-2</v>
          </cell>
          <cell r="DX3379">
            <v>0.48076923076923073</v>
          </cell>
          <cell r="EA3379">
            <v>0.46103896103896103</v>
          </cell>
          <cell r="EG3379">
            <v>0.58490566037735847</v>
          </cell>
          <cell r="EK3379">
            <v>0.41666666666666669</v>
          </cell>
          <cell r="EM3379">
            <v>2.3333333333333335</v>
          </cell>
        </row>
        <row r="3380">
          <cell r="D3380" t="str">
            <v>a</v>
          </cell>
          <cell r="E3380" t="str">
            <v>Adam &amp; Green 1994</v>
          </cell>
          <cell r="F3380" t="str">
            <v>LoTiAl 1442</v>
          </cell>
          <cell r="G3380" t="str">
            <v>c</v>
          </cell>
          <cell r="J3380">
            <v>1050</v>
          </cell>
          <cell r="K3380">
            <v>1323</v>
          </cell>
          <cell r="L3380">
            <v>7.5585789871504154</v>
          </cell>
          <cell r="M3380">
            <v>2</v>
          </cell>
          <cell r="O3380">
            <v>0.10431959185779593</v>
          </cell>
          <cell r="P3380">
            <v>0.82875712759715348</v>
          </cell>
          <cell r="Q3380">
            <v>5.8456482545157278E-2</v>
          </cell>
          <cell r="R3380">
            <v>46.809018158381754</v>
          </cell>
          <cell r="T3380">
            <v>51.56</v>
          </cell>
          <cell r="U3380">
            <v>4.22</v>
          </cell>
          <cell r="V3380">
            <v>1.304455716400198</v>
          </cell>
          <cell r="W3380">
            <v>4.2472943109562218</v>
          </cell>
          <cell r="X3380">
            <v>5.42</v>
          </cell>
          <cell r="Y3380">
            <v>0.65</v>
          </cell>
          <cell r="Z3380">
            <v>0.19</v>
          </cell>
          <cell r="AB3380">
            <v>14.72</v>
          </cell>
          <cell r="AC3380">
            <v>0.1</v>
          </cell>
          <cell r="AD3380">
            <v>21.74</v>
          </cell>
          <cell r="AF3380">
            <v>0.82</v>
          </cell>
          <cell r="AJ3380">
            <v>100.11175002735641</v>
          </cell>
          <cell r="AK3380">
            <v>1.8956804081422041</v>
          </cell>
          <cell r="AL3380">
            <v>0.18291622688981107</v>
          </cell>
          <cell r="AM3380">
            <v>0.10431959185779593</v>
          </cell>
          <cell r="AN3380">
            <v>7.8596635032015139E-2</v>
          </cell>
          <cell r="AO3380">
            <v>3.6059248920706111E-2</v>
          </cell>
          <cell r="AP3380">
            <v>0.13059904478092113</v>
          </cell>
          <cell r="AQ3380">
            <v>0.16665829370162724</v>
          </cell>
          <cell r="AR3380">
            <v>1.7973017382429714E-2</v>
          </cell>
          <cell r="AS3380">
            <v>5.5225198482520606E-3</v>
          </cell>
          <cell r="AT3380">
            <v>0.80656932951626581</v>
          </cell>
          <cell r="AU3380">
            <v>3.1143199862421855E-3</v>
          </cell>
          <cell r="AV3380">
            <v>0.85645776615089309</v>
          </cell>
          <cell r="AW3380">
            <v>5.8456482545157278E-2</v>
          </cell>
          <cell r="AY3380">
            <v>46.809018158381754</v>
          </cell>
          <cell r="AZ3380">
            <v>44.082405325131887</v>
          </cell>
          <cell r="BA3380">
            <v>7.1377869408453787</v>
          </cell>
          <cell r="BB3380">
            <v>50.322647148990839</v>
          </cell>
          <cell r="BC3380">
            <v>40.962099479642369</v>
          </cell>
          <cell r="BD3380">
            <v>8.715253371366801</v>
          </cell>
          <cell r="BE3380">
            <v>0.82875712759715348</v>
          </cell>
          <cell r="BO3380">
            <v>12.8</v>
          </cell>
          <cell r="BP3380">
            <v>39.86</v>
          </cell>
          <cell r="BQ3380">
            <v>2.06</v>
          </cell>
          <cell r="BR3380">
            <v>15.29</v>
          </cell>
          <cell r="BS3380">
            <v>8.85</v>
          </cell>
          <cell r="BT3380">
            <v>0.17</v>
          </cell>
          <cell r="BU3380">
            <v>4.8499999999999996</v>
          </cell>
          <cell r="BV3380">
            <v>7.5</v>
          </cell>
          <cell r="BW3380">
            <v>3.12</v>
          </cell>
          <cell r="BX3380">
            <v>1.85</v>
          </cell>
          <cell r="CA3380">
            <v>0.02</v>
          </cell>
          <cell r="CR3380">
            <v>83.57</v>
          </cell>
          <cell r="CT3380">
            <v>47.696541821227711</v>
          </cell>
          <cell r="CU3380">
            <v>2.4649994016991745</v>
          </cell>
          <cell r="CV3380">
            <v>18.296039248534164</v>
          </cell>
          <cell r="CW3380">
            <v>10.589924614095967</v>
          </cell>
          <cell r="CX3380">
            <v>0.2034222807227474</v>
          </cell>
          <cell r="CY3380">
            <v>5.8035180088548515</v>
          </cell>
          <cell r="CZ3380">
            <v>8.9745123848270918</v>
          </cell>
          <cell r="DA3380">
            <v>3.7333971520880698</v>
          </cell>
          <cell r="DB3380">
            <v>2.2137130549240158</v>
          </cell>
          <cell r="DC3380">
            <v>0</v>
          </cell>
          <cell r="DD3380">
            <v>2.3932033026205578E-2</v>
          </cell>
          <cell r="DE3380">
            <v>0.35401459854014594</v>
          </cell>
          <cell r="DF3380">
            <v>0.72985211129664418</v>
          </cell>
          <cell r="DH3380">
            <v>0.26282051282051277</v>
          </cell>
          <cell r="DQ3380">
            <v>3.6363636363636362E-2</v>
          </cell>
          <cell r="DX3380">
            <v>0.31481481481481483</v>
          </cell>
          <cell r="EA3380">
            <v>0.3155339805825243</v>
          </cell>
          <cell r="EG3380">
            <v>0.37037037037037035</v>
          </cell>
          <cell r="EK3380">
            <v>0.28813559322033899</v>
          </cell>
        </row>
        <row r="3381">
          <cell r="D3381" t="str">
            <v>a</v>
          </cell>
          <cell r="E3381" t="str">
            <v>Adam &amp; Green 1994 + hauri et al 06</v>
          </cell>
          <cell r="F3381" t="str">
            <v>LoTiAl 1446</v>
          </cell>
          <cell r="J3381">
            <v>1050</v>
          </cell>
          <cell r="K3381">
            <v>1323</v>
          </cell>
          <cell r="L3381">
            <v>7.5585789871504154</v>
          </cell>
          <cell r="M3381">
            <v>1.5</v>
          </cell>
          <cell r="O3381">
            <v>0.10389900430979782</v>
          </cell>
          <cell r="P3381">
            <v>0.83124445644209632</v>
          </cell>
          <cell r="Q3381">
            <v>4.7115606584483508E-2</v>
          </cell>
          <cell r="R3381">
            <v>46.147869552193768</v>
          </cell>
          <cell r="T3381">
            <v>51.5</v>
          </cell>
          <cell r="U3381">
            <v>3.78</v>
          </cell>
          <cell r="V3381">
            <v>1.2470342424736518</v>
          </cell>
          <cell r="W3381">
            <v>4.3489162160161863</v>
          </cell>
          <cell r="X3381">
            <v>5.47</v>
          </cell>
          <cell r="Y3381">
            <v>0.77</v>
          </cell>
          <cell r="Z3381">
            <v>0.18</v>
          </cell>
          <cell r="AB3381">
            <v>15.12</v>
          </cell>
          <cell r="AC3381">
            <v>0.14000000000000001</v>
          </cell>
          <cell r="AD3381">
            <v>21.68</v>
          </cell>
          <cell r="AF3381">
            <v>0.66</v>
          </cell>
          <cell r="AJ3381">
            <v>100.13595045848983</v>
          </cell>
          <cell r="AK3381">
            <v>1.8961009956902022</v>
          </cell>
          <cell r="AL3381">
            <v>0.16407167337393275</v>
          </cell>
          <cell r="AM3381">
            <v>0.10389900430979782</v>
          </cell>
          <cell r="AN3381">
            <v>6.0172669064134932E-2</v>
          </cell>
          <cell r="AO3381">
            <v>3.4519757766908299E-2</v>
          </cell>
          <cell r="AP3381">
            <v>0.13390929069724711</v>
          </cell>
          <cell r="AQ3381">
            <v>0.16842904846415541</v>
          </cell>
          <cell r="AR3381">
            <v>2.1320647362574257E-2</v>
          </cell>
          <cell r="AS3381">
            <v>5.2391184066440831E-3</v>
          </cell>
          <cell r="AT3381">
            <v>0.82963622935211845</v>
          </cell>
          <cell r="AU3381">
            <v>4.3660961228943361E-3</v>
          </cell>
          <cell r="AV3381">
            <v>0.85527881371155146</v>
          </cell>
          <cell r="AW3381">
            <v>4.7115606584483508E-2</v>
          </cell>
          <cell r="AY3381">
            <v>46.147869552193768</v>
          </cell>
          <cell r="AZ3381">
            <v>44.764284902335561</v>
          </cell>
          <cell r="BA3381">
            <v>7.2252794993323377</v>
          </cell>
          <cell r="BB3381">
            <v>49.597157240565728</v>
          </cell>
          <cell r="BC3381">
            <v>41.583377159516928</v>
          </cell>
          <cell r="BD3381">
            <v>8.8194655999173417</v>
          </cell>
          <cell r="BE3381">
            <v>0.83124445644209632</v>
          </cell>
          <cell r="BO3381">
            <v>5.45</v>
          </cell>
          <cell r="BP3381">
            <v>44.33</v>
          </cell>
          <cell r="BQ3381">
            <v>2.08</v>
          </cell>
          <cell r="BR3381">
            <v>14.56</v>
          </cell>
          <cell r="BS3381">
            <v>9.57</v>
          </cell>
          <cell r="BT3381">
            <v>0.2</v>
          </cell>
          <cell r="BU3381">
            <v>5.47</v>
          </cell>
          <cell r="BV3381">
            <v>7.96</v>
          </cell>
          <cell r="BW3381">
            <v>3.76</v>
          </cell>
          <cell r="BX3381">
            <v>1.92</v>
          </cell>
          <cell r="CR3381">
            <v>89.85</v>
          </cell>
          <cell r="CT3381">
            <v>49.337785197551476</v>
          </cell>
          <cell r="CU3381">
            <v>2.3149693934335005</v>
          </cell>
          <cell r="CV3381">
            <v>16.204785754034503</v>
          </cell>
          <cell r="CW3381">
            <v>10.651085141903172</v>
          </cell>
          <cell r="CX3381">
            <v>0.22259321090706735</v>
          </cell>
          <cell r="CY3381">
            <v>6.0879243183082918</v>
          </cell>
          <cell r="CZ3381">
            <v>8.8592097941012806</v>
          </cell>
          <cell r="DA3381">
            <v>4.1847523650528657</v>
          </cell>
          <cell r="DB3381">
            <v>2.1368948247078463</v>
          </cell>
          <cell r="DC3381">
            <v>0</v>
          </cell>
          <cell r="DD3381">
            <v>0</v>
          </cell>
          <cell r="DE3381">
            <v>0.36369680851063829</v>
          </cell>
          <cell r="DF3381">
            <v>0.78933953852213179</v>
          </cell>
          <cell r="DH3381">
            <v>0.17553191489361705</v>
          </cell>
          <cell r="DQ3381">
            <v>5.1724137931034482E-2</v>
          </cell>
          <cell r="DX3381">
            <v>0.35714285714285715</v>
          </cell>
          <cell r="EA3381">
            <v>0.37019230769230771</v>
          </cell>
          <cell r="EG3381">
            <v>0.45762711864406785</v>
          </cell>
          <cell r="EK3381">
            <v>0.35</v>
          </cell>
        </row>
        <row r="3382">
          <cell r="D3382" t="str">
            <v>a</v>
          </cell>
          <cell r="E3382" t="str">
            <v>Adam &amp; Green 1994</v>
          </cell>
          <cell r="F3382" t="str">
            <v>LoTiAl 1447</v>
          </cell>
          <cell r="J3382">
            <v>1050</v>
          </cell>
          <cell r="K3382">
            <v>1323</v>
          </cell>
          <cell r="L3382">
            <v>7.5585789871504154</v>
          </cell>
          <cell r="M3382">
            <v>1</v>
          </cell>
          <cell r="O3382">
            <v>0.16273109454283996</v>
          </cell>
          <cell r="P3382">
            <v>0.79444791864922926</v>
          </cell>
          <cell r="Q3382">
            <v>4.8023936146566665E-2</v>
          </cell>
          <cell r="R3382">
            <v>46.480688424546557</v>
          </cell>
          <cell r="T3382">
            <v>49.7</v>
          </cell>
          <cell r="U3382">
            <v>4.08</v>
          </cell>
          <cell r="V3382">
            <v>4.9103336669427415</v>
          </cell>
          <cell r="W3382">
            <v>2.3356100334184751</v>
          </cell>
          <cell r="X3382">
            <v>6.75</v>
          </cell>
          <cell r="Y3382">
            <v>0.84</v>
          </cell>
          <cell r="Z3382">
            <v>0.1</v>
          </cell>
          <cell r="AB3382">
            <v>14.64</v>
          </cell>
          <cell r="AC3382">
            <v>0.13</v>
          </cell>
          <cell r="AD3382">
            <v>22.26</v>
          </cell>
          <cell r="AF3382">
            <v>0.67</v>
          </cell>
          <cell r="AJ3382">
            <v>100.46594370036121</v>
          </cell>
          <cell r="AK3382">
            <v>1.83726890545716</v>
          </cell>
          <cell r="AL3382">
            <v>0.17781322946428688</v>
          </cell>
          <cell r="AM3382">
            <v>0.16273109454283996</v>
          </cell>
          <cell r="AN3382">
            <v>1.5082134921446916E-2</v>
          </cell>
          <cell r="AO3382">
            <v>0.13647794162546134</v>
          </cell>
          <cell r="AP3382">
            <v>7.22091279234158E-2</v>
          </cell>
          <cell r="AQ3382">
            <v>0.20868706954887714</v>
          </cell>
          <cell r="AR3382">
            <v>2.3353449952353274E-2</v>
          </cell>
          <cell r="AS3382">
            <v>2.922454832373288E-3</v>
          </cell>
          <cell r="AT3382">
            <v>0.80656448216251853</v>
          </cell>
          <cell r="AU3382">
            <v>4.0707151022173916E-3</v>
          </cell>
          <cell r="AV3382">
            <v>0.8817301579282314</v>
          </cell>
          <cell r="AW3382">
            <v>4.8023936146566665E-2</v>
          </cell>
          <cell r="AY3382">
            <v>46.480688424546557</v>
          </cell>
          <cell r="AZ3382">
            <v>42.518305688658593</v>
          </cell>
          <cell r="BA3382">
            <v>3.8065273669472282</v>
          </cell>
          <cell r="BB3382">
            <v>53.087973303334735</v>
          </cell>
          <cell r="BC3382">
            <v>41.974209122205338</v>
          </cell>
          <cell r="BD3382">
            <v>4.9378175744599382</v>
          </cell>
          <cell r="BE3382">
            <v>0.79444791864922926</v>
          </cell>
          <cell r="BO3382">
            <v>7.79</v>
          </cell>
          <cell r="BP3382">
            <v>46</v>
          </cell>
          <cell r="BQ3382">
            <v>1.84</v>
          </cell>
          <cell r="BR3382">
            <v>14.6</v>
          </cell>
          <cell r="BS3382">
            <v>8.33</v>
          </cell>
          <cell r="BT3382">
            <v>0.18</v>
          </cell>
          <cell r="BU3382">
            <v>4.8600000000000003</v>
          </cell>
          <cell r="BV3382">
            <v>7.71</v>
          </cell>
          <cell r="BW3382">
            <v>3.71</v>
          </cell>
          <cell r="BX3382">
            <v>2.25</v>
          </cell>
          <cell r="CR3382">
            <v>89.48</v>
          </cell>
          <cell r="CT3382">
            <v>51.408135896289672</v>
          </cell>
          <cell r="CU3382">
            <v>2.056325435851587</v>
          </cell>
          <cell r="CV3382">
            <v>16.316495306213678</v>
          </cell>
          <cell r="CW3382">
            <v>9.3093428699150653</v>
          </cell>
          <cell r="CX3382">
            <v>0.20116227089852481</v>
          </cell>
          <cell r="CY3382">
            <v>5.4313813142601708</v>
          </cell>
          <cell r="CZ3382">
            <v>8.6164506034868129</v>
          </cell>
          <cell r="DA3382">
            <v>4.1461779168529285</v>
          </cell>
          <cell r="DB3382">
            <v>2.5145283862315599</v>
          </cell>
          <cell r="DC3382">
            <v>0</v>
          </cell>
          <cell r="DD3382">
            <v>0</v>
          </cell>
          <cell r="DE3382">
            <v>0.3684609552691433</v>
          </cell>
          <cell r="DF3382">
            <v>0.69027005050498269</v>
          </cell>
          <cell r="DH3382">
            <v>0.18059299191374664</v>
          </cell>
          <cell r="DQ3382">
            <v>4.6875E-2</v>
          </cell>
          <cell r="DX3382">
            <v>0.5</v>
          </cell>
          <cell r="EA3382">
            <v>0.45652173913043476</v>
          </cell>
          <cell r="EG3382">
            <v>0.5</v>
          </cell>
          <cell r="EK3382">
            <v>0.375</v>
          </cell>
        </row>
        <row r="3383">
          <cell r="D3383" t="str">
            <v>a</v>
          </cell>
          <cell r="E3383" t="str">
            <v>Adam &amp; Green 1994</v>
          </cell>
          <cell r="F3383" t="str">
            <v>LoTiAl 1450</v>
          </cell>
          <cell r="J3383">
            <v>1025</v>
          </cell>
          <cell r="K3383">
            <v>1298</v>
          </cell>
          <cell r="L3383">
            <v>7.704160246533128</v>
          </cell>
          <cell r="M3383">
            <v>0.5</v>
          </cell>
          <cell r="O3383">
            <v>0.15703170065050523</v>
          </cell>
          <cell r="P3383">
            <v>0.80234363267507702</v>
          </cell>
          <cell r="Q3383">
            <v>2.5179086710812423E-2</v>
          </cell>
          <cell r="R3383">
            <v>46.101786604883323</v>
          </cell>
          <cell r="T3383">
            <v>49.56</v>
          </cell>
          <cell r="U3383">
            <v>3.59</v>
          </cell>
          <cell r="V3383">
            <v>4.0911201770829635</v>
          </cell>
          <cell r="W3383">
            <v>2.9420829608024155</v>
          </cell>
          <cell r="X3383">
            <v>6.62</v>
          </cell>
          <cell r="Y3383">
            <v>1.1100000000000001</v>
          </cell>
          <cell r="Z3383">
            <v>0.03</v>
          </cell>
          <cell r="AB3383">
            <v>15.08</v>
          </cell>
          <cell r="AC3383">
            <v>0.17</v>
          </cell>
          <cell r="AD3383">
            <v>22.36</v>
          </cell>
          <cell r="AF3383">
            <v>0.35</v>
          </cell>
          <cell r="AJ3383">
            <v>100.42320313788538</v>
          </cell>
          <cell r="AK3383">
            <v>1.8388089665115321</v>
          </cell>
          <cell r="AL3383">
            <v>0.15703170065050523</v>
          </cell>
          <cell r="AM3383">
            <v>0.15703170065050523</v>
          </cell>
          <cell r="AN3383">
            <v>0</v>
          </cell>
          <cell r="AO3383">
            <v>0.11412549534031768</v>
          </cell>
          <cell r="AP3383">
            <v>9.1292617983340568E-2</v>
          </cell>
          <cell r="AQ3383">
            <v>0.20541811332365825</v>
          </cell>
          <cell r="AR3383">
            <v>3.0973031812723567E-2</v>
          </cell>
          <cell r="AS3383">
            <v>8.7995009256840769E-4</v>
          </cell>
          <cell r="AT3383">
            <v>0.83385077592986123</v>
          </cell>
          <cell r="AU3383">
            <v>5.3427549624758932E-3</v>
          </cell>
          <cell r="AV3383">
            <v>0.88893767602695428</v>
          </cell>
          <cell r="AW3383">
            <v>2.5179086710812423E-2</v>
          </cell>
          <cell r="AY3383">
            <v>46.101786604883323</v>
          </cell>
          <cell r="AZ3383">
            <v>43.244888330134415</v>
          </cell>
          <cell r="BA3383">
            <v>4.7345870316576422</v>
          </cell>
          <cell r="BB3383">
            <v>51.882984729874394</v>
          </cell>
          <cell r="BC3383">
            <v>42.065393302392579</v>
          </cell>
          <cell r="BD3383">
            <v>6.0516219677330207</v>
          </cell>
          <cell r="BE3383">
            <v>0.80234363267507702</v>
          </cell>
          <cell r="BO3383">
            <v>9.07</v>
          </cell>
          <cell r="BP3383">
            <v>44.48</v>
          </cell>
          <cell r="BQ3383">
            <v>2.1800000000000002</v>
          </cell>
          <cell r="BR3383">
            <v>14.9</v>
          </cell>
          <cell r="BS3383">
            <v>8.8000000000000007</v>
          </cell>
          <cell r="BT3383">
            <v>0.16</v>
          </cell>
          <cell r="BU3383">
            <v>5.15</v>
          </cell>
          <cell r="BV3383">
            <v>9.14</v>
          </cell>
          <cell r="BW3383">
            <v>3.75</v>
          </cell>
          <cell r="BX3383">
            <v>2.0099999999999998</v>
          </cell>
          <cell r="CR3383">
            <v>90.57</v>
          </cell>
          <cell r="CT3383">
            <v>49.111184719001876</v>
          </cell>
          <cell r="CU3383">
            <v>2.4069780280446067</v>
          </cell>
          <cell r="CV3383">
            <v>16.451363586176438</v>
          </cell>
          <cell r="CW3383">
            <v>9.7162415810974956</v>
          </cell>
          <cell r="CX3383">
            <v>0.17665893783813624</v>
          </cell>
          <cell r="CY3383">
            <v>5.6862095616650103</v>
          </cell>
          <cell r="CZ3383">
            <v>10.091641824003533</v>
          </cell>
          <cell r="DA3383">
            <v>4.1404438555813181</v>
          </cell>
          <cell r="DB3383">
            <v>2.2192779065915862</v>
          </cell>
          <cell r="DC3383">
            <v>0</v>
          </cell>
          <cell r="DD3383">
            <v>0</v>
          </cell>
          <cell r="DE3383">
            <v>0.3691756272401433</v>
          </cell>
          <cell r="DF3383">
            <v>0.78579156576256248</v>
          </cell>
          <cell r="DH3383">
            <v>9.3333333333333324E-2</v>
          </cell>
          <cell r="DQ3383">
            <v>7.5471698113207544E-2</v>
          </cell>
          <cell r="DX3383">
            <v>0.53846153846153855</v>
          </cell>
          <cell r="EA3383">
            <v>0.50917431192660556</v>
          </cell>
          <cell r="EG3383">
            <v>0.81481481481481477</v>
          </cell>
          <cell r="EK3383">
            <v>0.65517241379310354</v>
          </cell>
        </row>
        <row r="3384">
          <cell r="D3384" t="str">
            <v>a</v>
          </cell>
          <cell r="E3384" t="str">
            <v>Adam &amp; Green 1994</v>
          </cell>
          <cell r="F3384" t="str">
            <v>LoTiAl 1535</v>
          </cell>
          <cell r="J3384">
            <v>1200</v>
          </cell>
          <cell r="K3384">
            <v>1473</v>
          </cell>
          <cell r="L3384">
            <v>6.7888662593346911</v>
          </cell>
          <cell r="M3384">
            <v>2</v>
          </cell>
          <cell r="O3384">
            <v>0.15880272084143221</v>
          </cell>
          <cell r="P3384">
            <v>0.82482009163126169</v>
          </cell>
          <cell r="Q3384">
            <v>9.5719678671013581E-2</v>
          </cell>
          <cell r="R3384">
            <v>42.28817434249131</v>
          </cell>
          <cell r="T3384">
            <v>50.35</v>
          </cell>
          <cell r="U3384">
            <v>7.59</v>
          </cell>
          <cell r="V3384">
            <v>0.89564306652662451</v>
          </cell>
          <cell r="W3384">
            <v>4.7848168831925646</v>
          </cell>
          <cell r="X3384">
            <v>5.59</v>
          </cell>
          <cell r="Y3384">
            <v>0.75</v>
          </cell>
          <cell r="Z3384">
            <v>0.35</v>
          </cell>
          <cell r="AB3384">
            <v>14.77</v>
          </cell>
          <cell r="AC3384">
            <v>0.13</v>
          </cell>
          <cell r="AD3384">
            <v>18.25</v>
          </cell>
          <cell r="AF3384">
            <v>1.35</v>
          </cell>
          <cell r="AJ3384">
            <v>100.08045994971916</v>
          </cell>
          <cell r="AK3384">
            <v>1.8411972791585678</v>
          </cell>
          <cell r="AL3384">
            <v>0.32721273346344276</v>
          </cell>
          <cell r="AM3384">
            <v>0.15880272084143221</v>
          </cell>
          <cell r="AN3384">
            <v>0.16841001262201055</v>
          </cell>
          <cell r="AO3384">
            <v>2.462469959280611E-2</v>
          </cell>
          <cell r="AP3384">
            <v>0.14633277312418144</v>
          </cell>
          <cell r="AQ3384">
            <v>0.17095747271698755</v>
          </cell>
          <cell r="AR3384">
            <v>2.062611988383661E-2</v>
          </cell>
          <cell r="AS3384">
            <v>1.0118132571179069E-2</v>
          </cell>
          <cell r="AT3384">
            <v>0.80493910303151162</v>
          </cell>
          <cell r="AU3384">
            <v>4.0267551401825183E-3</v>
          </cell>
          <cell r="AV3384">
            <v>0.71508541040450435</v>
          </cell>
          <cell r="AW3384">
            <v>9.5719678671013581E-2</v>
          </cell>
          <cell r="AY3384">
            <v>42.28817434249131</v>
          </cell>
          <cell r="AZ3384">
            <v>47.601873327033722</v>
          </cell>
          <cell r="BA3384">
            <v>8.6537156706849121</v>
          </cell>
          <cell r="BB3384">
            <v>45.344057993648754</v>
          </cell>
          <cell r="BC3384">
            <v>44.117253700930625</v>
          </cell>
          <cell r="BD3384">
            <v>10.538688305420623</v>
          </cell>
          <cell r="BE3384">
            <v>0.82482009163126169</v>
          </cell>
          <cell r="BO3384">
            <v>7.83</v>
          </cell>
          <cell r="BP3384">
            <v>46.14</v>
          </cell>
          <cell r="BQ3384">
            <v>2.5299999999999998</v>
          </cell>
          <cell r="BR3384">
            <v>15.75</v>
          </cell>
          <cell r="BS3384">
            <v>7.05</v>
          </cell>
          <cell r="BT3384">
            <v>0.17</v>
          </cell>
          <cell r="BU3384">
            <v>7.32</v>
          </cell>
          <cell r="BV3384">
            <v>7.97</v>
          </cell>
          <cell r="BW3384">
            <v>4.05</v>
          </cell>
          <cell r="BX3384">
            <v>2.54</v>
          </cell>
          <cell r="CR3384">
            <v>93.52</v>
          </cell>
          <cell r="CT3384">
            <v>49.33704020530368</v>
          </cell>
          <cell r="CU3384">
            <v>2.7053036783575704</v>
          </cell>
          <cell r="CV3384">
            <v>16.841317365269461</v>
          </cell>
          <cell r="CW3384">
            <v>7.5384944396920446</v>
          </cell>
          <cell r="CX3384">
            <v>0.18177929854576561</v>
          </cell>
          <cell r="CY3384">
            <v>7.827202737382378</v>
          </cell>
          <cell r="CZ3384">
            <v>8.5222412318220702</v>
          </cell>
          <cell r="DA3384">
            <v>4.3306244653550046</v>
          </cell>
          <cell r="DB3384">
            <v>2.7159965782720272</v>
          </cell>
          <cell r="DC3384">
            <v>0</v>
          </cell>
          <cell r="DD3384">
            <v>0</v>
          </cell>
          <cell r="DE3384">
            <v>0.50939457202505223</v>
          </cell>
          <cell r="DF3384">
            <v>0.78992260061326391</v>
          </cell>
          <cell r="DH3384">
            <v>0.33333333333333337</v>
          </cell>
          <cell r="DQ3384">
            <v>8.4745762711864417E-2</v>
          </cell>
          <cell r="DX3384">
            <v>0.38181818181818178</v>
          </cell>
          <cell r="EA3384">
            <v>0.29644268774703558</v>
          </cell>
          <cell r="EG3384">
            <v>0.5</v>
          </cell>
          <cell r="EK3384">
            <v>0.49206349206349204</v>
          </cell>
        </row>
        <row r="3387">
          <cell r="E3387" t="str">
            <v>SYNTHETIC PHASE EQUILIBRIA</v>
          </cell>
        </row>
        <row r="3390">
          <cell r="D3390" t="str">
            <v>M12</v>
          </cell>
          <cell r="E3390" t="str">
            <v>Mallman &amp; O'Neill (2007 CGA)</v>
          </cell>
          <cell r="F3390" t="str">
            <v>FO2</v>
          </cell>
          <cell r="J3390">
            <v>1400</v>
          </cell>
          <cell r="K3390">
            <v>1673</v>
          </cell>
          <cell r="L3390">
            <v>5.9772863120143453</v>
          </cell>
          <cell r="M3390">
            <v>3</v>
          </cell>
          <cell r="O3390">
            <v>0.13918982818419323</v>
          </cell>
          <cell r="P3390">
            <v>1</v>
          </cell>
          <cell r="Q3390">
            <v>0.10619826317810008</v>
          </cell>
          <cell r="R3390">
            <v>28.685773186635892</v>
          </cell>
          <cell r="T3390">
            <v>53</v>
          </cell>
          <cell r="U3390">
            <v>8.5</v>
          </cell>
          <cell r="Y3390">
            <v>0.57999999999999996</v>
          </cell>
          <cell r="AB3390">
            <v>22.7</v>
          </cell>
          <cell r="AC3390">
            <v>0.01</v>
          </cell>
          <cell r="AD3390">
            <v>12.7</v>
          </cell>
          <cell r="AF3390">
            <v>1.56</v>
          </cell>
          <cell r="AJ3390">
            <v>99.05</v>
          </cell>
          <cell r="AK3390">
            <v>1.8608101718158068</v>
          </cell>
          <cell r="AL3390">
            <v>0.35182986196375249</v>
          </cell>
          <cell r="AM3390">
            <v>0.13918982818419323</v>
          </cell>
          <cell r="AN3390">
            <v>0.21264003377955926</v>
          </cell>
          <cell r="AO3390">
            <v>0</v>
          </cell>
          <cell r="AP3390">
            <v>0</v>
          </cell>
          <cell r="AQ3390">
            <v>0</v>
          </cell>
          <cell r="AR3390">
            <v>1.5314739714775275E-2</v>
          </cell>
          <cell r="AS3390">
            <v>0</v>
          </cell>
          <cell r="AT3390">
            <v>1.1877737951080736</v>
          </cell>
          <cell r="AU3390">
            <v>2.9739743717627925E-4</v>
          </cell>
          <cell r="AV3390">
            <v>0.47777577078231581</v>
          </cell>
          <cell r="AW3390">
            <v>0.10619826317810008</v>
          </cell>
          <cell r="AX3390">
            <v>0</v>
          </cell>
          <cell r="AY3390">
            <v>28.685773186635892</v>
          </cell>
          <cell r="AZ3390">
            <v>71.314226813364101</v>
          </cell>
          <cell r="BA3390">
            <v>0</v>
          </cell>
          <cell r="BB3390">
            <v>31.758299742058892</v>
          </cell>
          <cell r="BC3390">
            <v>68.241700257941105</v>
          </cell>
          <cell r="BD3390">
            <v>0</v>
          </cell>
          <cell r="BE3390">
            <v>1</v>
          </cell>
          <cell r="BG3390">
            <v>-7.22</v>
          </cell>
          <cell r="BP3390">
            <v>43</v>
          </cell>
          <cell r="BQ3390">
            <v>2.6</v>
          </cell>
          <cell r="BR3390">
            <v>12.2</v>
          </cell>
          <cell r="BT3390">
            <v>0.02</v>
          </cell>
          <cell r="BU3390">
            <v>20.2</v>
          </cell>
          <cell r="BV3390">
            <v>11.74</v>
          </cell>
          <cell r="BW3390">
            <v>4.3099999999999996</v>
          </cell>
          <cell r="BX3390">
            <v>0.16</v>
          </cell>
          <cell r="BY3390">
            <v>0.32</v>
          </cell>
          <cell r="CR3390">
            <v>94.55</v>
          </cell>
          <cell r="CT3390">
            <v>45.478582760444212</v>
          </cell>
          <cell r="CU3390">
            <v>2.7498677948175567</v>
          </cell>
          <cell r="CV3390">
            <v>12.903225806451614</v>
          </cell>
          <cell r="CW3390">
            <v>0</v>
          </cell>
          <cell r="CX3390">
            <v>2.1152829190904283E-2</v>
          </cell>
          <cell r="CY3390">
            <v>21.364357482813325</v>
          </cell>
          <cell r="CZ3390">
            <v>12.416710735060814</v>
          </cell>
          <cell r="DA3390">
            <v>4.5584346906398725</v>
          </cell>
          <cell r="DB3390">
            <v>0.16922263352723427</v>
          </cell>
          <cell r="DC3390">
            <v>0.33844526705446853</v>
          </cell>
          <cell r="DD3390">
            <v>0</v>
          </cell>
          <cell r="DE3390">
            <v>1</v>
          </cell>
          <cell r="DF3390">
            <v>1.5206705132203542</v>
          </cell>
          <cell r="DH3390">
            <v>0.36194895591647336</v>
          </cell>
          <cell r="EA3390">
            <v>0.22307692307692306</v>
          </cell>
        </row>
        <row r="3391">
          <cell r="D3391" t="str">
            <v>M12</v>
          </cell>
          <cell r="E3391" t="str">
            <v>Mallman &amp; O'Neill (2007 CGA)</v>
          </cell>
          <cell r="F3391" t="str">
            <v>A2</v>
          </cell>
          <cell r="J3391">
            <v>1450</v>
          </cell>
          <cell r="K3391">
            <v>1723</v>
          </cell>
          <cell r="L3391">
            <v>5.8038305281485778</v>
          </cell>
          <cell r="M3391">
            <v>3.2</v>
          </cell>
          <cell r="O3391">
            <v>0.18602905378891177</v>
          </cell>
          <cell r="P3391">
            <v>1</v>
          </cell>
          <cell r="Q3391">
            <v>0.12221927021288891</v>
          </cell>
          <cell r="R3391">
            <v>39.214620176330804</v>
          </cell>
          <cell r="T3391">
            <v>51.8</v>
          </cell>
          <cell r="U3391">
            <v>11.2</v>
          </cell>
          <cell r="Y3391">
            <v>0.36</v>
          </cell>
          <cell r="AB3391">
            <v>18.5</v>
          </cell>
          <cell r="AC3391">
            <v>0.12</v>
          </cell>
          <cell r="AD3391">
            <v>16.600000000000001</v>
          </cell>
          <cell r="AF3391">
            <v>1.8</v>
          </cell>
          <cell r="AJ3391">
            <v>100.38</v>
          </cell>
          <cell r="AK3391">
            <v>1.8139709462110882</v>
          </cell>
          <cell r="AL3391">
            <v>0.46238758000869318</v>
          </cell>
          <cell r="AM3391">
            <v>0.18602905378891177</v>
          </cell>
          <cell r="AN3391">
            <v>0.27635852621978141</v>
          </cell>
          <cell r="AO3391">
            <v>0</v>
          </cell>
          <cell r="AP3391">
            <v>0</v>
          </cell>
          <cell r="AQ3391">
            <v>0</v>
          </cell>
          <cell r="AR3391">
            <v>9.4810948765147417E-3</v>
          </cell>
          <cell r="AS3391">
            <v>0</v>
          </cell>
          <cell r="AT3391">
            <v>0.96550377478231553</v>
          </cell>
          <cell r="AU3391">
            <v>3.5595314379923315E-3</v>
          </cell>
          <cell r="AV3391">
            <v>0.62287780247050661</v>
          </cell>
          <cell r="AW3391">
            <v>0.12221927021288891</v>
          </cell>
          <cell r="AX3391">
            <v>0</v>
          </cell>
          <cell r="AY3391">
            <v>39.214620176330804</v>
          </cell>
          <cell r="AZ3391">
            <v>60.785379823669203</v>
          </cell>
          <cell r="BA3391">
            <v>0</v>
          </cell>
          <cell r="BB3391">
            <v>42.739026610075157</v>
          </cell>
          <cell r="BC3391">
            <v>57.260973389924828</v>
          </cell>
          <cell r="BD3391">
            <v>0</v>
          </cell>
          <cell r="BE3391">
            <v>1</v>
          </cell>
          <cell r="BG3391">
            <v>-7.59</v>
          </cell>
          <cell r="BP3391">
            <v>48.5</v>
          </cell>
          <cell r="BQ3391">
            <v>1.46</v>
          </cell>
          <cell r="BR3391">
            <v>18.100000000000001</v>
          </cell>
          <cell r="BT3391">
            <v>0.08</v>
          </cell>
          <cell r="BU3391">
            <v>13.6</v>
          </cell>
          <cell r="BV3391">
            <v>12.53</v>
          </cell>
          <cell r="BW3391">
            <v>3.08</v>
          </cell>
          <cell r="BX3391">
            <v>7.0000000000000007E-2</v>
          </cell>
          <cell r="BY3391">
            <v>0.45</v>
          </cell>
          <cell r="CR3391">
            <v>97.87</v>
          </cell>
          <cell r="CT3391">
            <v>49.555532849698579</v>
          </cell>
          <cell r="CU3391">
            <v>1.491774803310514</v>
          </cell>
          <cell r="CV3391">
            <v>18.49392050679473</v>
          </cell>
          <cell r="CW3391">
            <v>0</v>
          </cell>
          <cell r="CX3391">
            <v>8.1741085112904871E-2</v>
          </cell>
          <cell r="CY3391">
            <v>13.895984469193829</v>
          </cell>
          <cell r="CZ3391">
            <v>12.802697455808726</v>
          </cell>
          <cell r="DA3391">
            <v>3.1470317768468377</v>
          </cell>
          <cell r="DB3391">
            <v>7.1523449473791773E-2</v>
          </cell>
          <cell r="DC3391">
            <v>0.45979360376008993</v>
          </cell>
          <cell r="DD3391">
            <v>0</v>
          </cell>
          <cell r="DE3391">
            <v>1</v>
          </cell>
          <cell r="DF3391">
            <v>0.81202481844840635</v>
          </cell>
          <cell r="DH3391">
            <v>0.58441558441558439</v>
          </cell>
          <cell r="EA3391">
            <v>0.24657534246575341</v>
          </cell>
          <cell r="EJ3391">
            <v>0.28376068376068375</v>
          </cell>
          <cell r="FA3391">
            <v>2.2230215827338129</v>
          </cell>
        </row>
        <row r="3392">
          <cell r="D3392" t="str">
            <v>M12</v>
          </cell>
          <cell r="E3392" t="str">
            <v>Mallman &amp; O'Neill (2007 CGA)</v>
          </cell>
          <cell r="F3392" t="str">
            <v>I6</v>
          </cell>
          <cell r="J3392">
            <v>1425</v>
          </cell>
          <cell r="K3392">
            <v>1698</v>
          </cell>
          <cell r="L3392">
            <v>5.8892815076560661</v>
          </cell>
          <cell r="M3392">
            <v>3</v>
          </cell>
          <cell r="O3392">
            <v>0.18790391495366032</v>
          </cell>
          <cell r="P3392">
            <v>1</v>
          </cell>
          <cell r="Q3392">
            <v>0.14668275792153518</v>
          </cell>
          <cell r="R3392">
            <v>40.650659025213791</v>
          </cell>
          <cell r="T3392">
            <v>51.5</v>
          </cell>
          <cell r="U3392">
            <v>12.9</v>
          </cell>
          <cell r="Y3392">
            <v>0.34</v>
          </cell>
          <cell r="AB3392">
            <v>16.899999999999999</v>
          </cell>
          <cell r="AC3392">
            <v>0.13</v>
          </cell>
          <cell r="AD3392">
            <v>16.100000000000001</v>
          </cell>
          <cell r="AF3392">
            <v>2.15</v>
          </cell>
          <cell r="AJ3392">
            <v>100.02</v>
          </cell>
          <cell r="AK3392">
            <v>1.8120960850463397</v>
          </cell>
          <cell r="AL3392">
            <v>0.53512011191833986</v>
          </cell>
          <cell r="AM3392">
            <v>0.18790391495366032</v>
          </cell>
          <cell r="AN3392">
            <v>0.34721619696467954</v>
          </cell>
          <cell r="AO3392">
            <v>0</v>
          </cell>
          <cell r="AP3392">
            <v>0</v>
          </cell>
          <cell r="AQ3392">
            <v>0</v>
          </cell>
          <cell r="AR3392">
            <v>8.9972198926200828E-3</v>
          </cell>
          <cell r="AS3392">
            <v>0</v>
          </cell>
          <cell r="AT3392">
            <v>0.88622169651638538</v>
          </cell>
          <cell r="AU3392">
            <v>3.8746133030665856E-3</v>
          </cell>
          <cell r="AV3392">
            <v>0.60700751540171338</v>
          </cell>
          <cell r="AW3392">
            <v>0.14668275792153518</v>
          </cell>
          <cell r="AX3392">
            <v>0</v>
          </cell>
          <cell r="AY3392">
            <v>40.650659025213791</v>
          </cell>
          <cell r="AZ3392">
            <v>59.349340974786216</v>
          </cell>
          <cell r="BA3392">
            <v>0</v>
          </cell>
          <cell r="BB3392">
            <v>44.210258900003176</v>
          </cell>
          <cell r="BC3392">
            <v>55.789741099996839</v>
          </cell>
          <cell r="BD3392">
            <v>0</v>
          </cell>
          <cell r="BE3392">
            <v>1</v>
          </cell>
          <cell r="BG3392">
            <v>-5.35</v>
          </cell>
          <cell r="BP3392">
            <v>48.4</v>
          </cell>
          <cell r="BQ3392">
            <v>1.52</v>
          </cell>
          <cell r="BR3392">
            <v>17.399999999999999</v>
          </cell>
          <cell r="BT3392">
            <v>0.16</v>
          </cell>
          <cell r="BU3392">
            <v>12.5</v>
          </cell>
          <cell r="BV3392">
            <v>12.72</v>
          </cell>
          <cell r="BW3392">
            <v>3.16</v>
          </cell>
          <cell r="BX3392">
            <v>0.11</v>
          </cell>
          <cell r="BY3392">
            <v>0.21</v>
          </cell>
          <cell r="CR3392">
            <v>96.18</v>
          </cell>
          <cell r="CT3392">
            <v>50.322312331045957</v>
          </cell>
          <cell r="CU3392">
            <v>1.5803701393221044</v>
          </cell>
          <cell r="CV3392">
            <v>18.091079226450404</v>
          </cell>
          <cell r="CW3392">
            <v>0</v>
          </cell>
          <cell r="CX3392">
            <v>0.16635475150758994</v>
          </cell>
          <cell r="CY3392">
            <v>12.996464961530464</v>
          </cell>
          <cell r="CZ3392">
            <v>13.2252027448534</v>
          </cell>
          <cell r="DA3392">
            <v>3.2855063422749011</v>
          </cell>
          <cell r="DB3392">
            <v>0.11436889166146809</v>
          </cell>
          <cell r="DC3392">
            <v>0.2183406113537118</v>
          </cell>
          <cell r="DD3392">
            <v>0</v>
          </cell>
          <cell r="DE3392">
            <v>1</v>
          </cell>
          <cell r="DF3392">
            <v>0.80028677160369388</v>
          </cell>
          <cell r="DH3392">
            <v>0.680379746835443</v>
          </cell>
          <cell r="EA3392">
            <v>0.22368421052631579</v>
          </cell>
          <cell r="EJ3392">
            <v>0.26244343891402716</v>
          </cell>
          <cell r="FA3392">
            <v>3.2967032967032968E-2</v>
          </cell>
        </row>
        <row r="3393">
          <cell r="D3393" t="str">
            <v>M12</v>
          </cell>
          <cell r="E3393" t="str">
            <v>Mallman &amp; O'Neill (2007 CGA)</v>
          </cell>
          <cell r="F3393" t="str">
            <v>L1r</v>
          </cell>
          <cell r="J3393">
            <v>1425</v>
          </cell>
          <cell r="K3393">
            <v>1698</v>
          </cell>
          <cell r="L3393">
            <v>5.8892815076560661</v>
          </cell>
          <cell r="M3393">
            <v>3</v>
          </cell>
          <cell r="O3393">
            <v>0.18934619431835764</v>
          </cell>
          <cell r="P3393">
            <v>1</v>
          </cell>
          <cell r="Q3393">
            <v>0.15656124127809234</v>
          </cell>
          <cell r="R3393">
            <v>42.567137005006828</v>
          </cell>
          <cell r="T3393">
            <v>51.8</v>
          </cell>
          <cell r="U3393">
            <v>13.4</v>
          </cell>
          <cell r="Y3393">
            <v>0.28999999999999998</v>
          </cell>
          <cell r="AB3393">
            <v>16.2</v>
          </cell>
          <cell r="AC3393">
            <v>0.12</v>
          </cell>
          <cell r="AD3393">
            <v>16.7</v>
          </cell>
          <cell r="AF3393">
            <v>2.31</v>
          </cell>
          <cell r="AJ3393">
            <v>100.82</v>
          </cell>
          <cell r="AK3393">
            <v>1.8106538056816424</v>
          </cell>
          <cell r="AL3393">
            <v>0.55220207066223859</v>
          </cell>
          <cell r="AM3393">
            <v>0.18934619431835764</v>
          </cell>
          <cell r="AN3393">
            <v>0.36285587634388095</v>
          </cell>
          <cell r="AO3393">
            <v>0</v>
          </cell>
          <cell r="AP3393">
            <v>0</v>
          </cell>
          <cell r="AQ3393">
            <v>0</v>
          </cell>
          <cell r="AR3393">
            <v>7.6235821522049434E-3</v>
          </cell>
          <cell r="AS3393">
            <v>0</v>
          </cell>
          <cell r="AT3393">
            <v>0.84392209446591371</v>
          </cell>
          <cell r="AU3393">
            <v>3.5530222565616893E-3</v>
          </cell>
          <cell r="AV3393">
            <v>0.62548418350334645</v>
          </cell>
          <cell r="AW3393">
            <v>0.15656124127809234</v>
          </cell>
          <cell r="AX3393">
            <v>0</v>
          </cell>
          <cell r="AY3393">
            <v>42.567137005006828</v>
          </cell>
          <cell r="AZ3393">
            <v>57.432862994993165</v>
          </cell>
          <cell r="BA3393">
            <v>0</v>
          </cell>
          <cell r="BB3393">
            <v>46.164019998306955</v>
          </cell>
          <cell r="BC3393">
            <v>53.835980001693038</v>
          </cell>
          <cell r="BD3393">
            <v>0</v>
          </cell>
          <cell r="BE3393">
            <v>1</v>
          </cell>
          <cell r="BG3393">
            <v>-0.73</v>
          </cell>
          <cell r="BP3393">
            <v>50.6</v>
          </cell>
          <cell r="BQ3393">
            <v>1.46</v>
          </cell>
          <cell r="BR3393">
            <v>17.2</v>
          </cell>
          <cell r="BT3393">
            <v>0.15</v>
          </cell>
          <cell r="BU3393">
            <v>11.4</v>
          </cell>
          <cell r="BV3393">
            <v>13.07</v>
          </cell>
          <cell r="BW3393">
            <v>3.55</v>
          </cell>
          <cell r="BX3393">
            <v>0.14000000000000001</v>
          </cell>
          <cell r="BY3393">
            <v>0.27</v>
          </cell>
          <cell r="CR3393">
            <v>97.84</v>
          </cell>
          <cell r="CT3393">
            <v>51.717089125102206</v>
          </cell>
          <cell r="CU3393">
            <v>1.4922322158626329</v>
          </cell>
          <cell r="CV3393">
            <v>17.57972199509403</v>
          </cell>
          <cell r="CW3393">
            <v>0</v>
          </cell>
          <cell r="CX3393">
            <v>0.15331152902698283</v>
          </cell>
          <cell r="CY3393">
            <v>11.651676206050695</v>
          </cell>
          <cell r="CZ3393">
            <v>13.358544562551105</v>
          </cell>
          <cell r="DA3393">
            <v>3.6283728536385937</v>
          </cell>
          <cell r="DB3393">
            <v>0.14309076042518398</v>
          </cell>
          <cell r="DC3393">
            <v>0.27596075224856909</v>
          </cell>
          <cell r="DD3393">
            <v>0</v>
          </cell>
          <cell r="DE3393">
            <v>1</v>
          </cell>
          <cell r="DF3393">
            <v>0.75447298291128118</v>
          </cell>
          <cell r="DH3393">
            <v>0.6507042253521127</v>
          </cell>
          <cell r="EA3393">
            <v>0.19863013698630136</v>
          </cell>
          <cell r="EJ3393">
            <v>0.32541436464088397</v>
          </cell>
          <cell r="FA3393">
            <v>1.0357142857142858E-4</v>
          </cell>
        </row>
        <row r="3394">
          <cell r="D3394" t="str">
            <v>M12</v>
          </cell>
          <cell r="E3394" t="str">
            <v>Mallman &amp; O'Neill (2007 CGA)</v>
          </cell>
          <cell r="F3394" t="str">
            <v>I3</v>
          </cell>
          <cell r="J3394">
            <v>1425</v>
          </cell>
          <cell r="K3394">
            <v>1698</v>
          </cell>
          <cell r="L3394">
            <v>5.8892815076560661</v>
          </cell>
          <cell r="M3394">
            <v>3</v>
          </cell>
          <cell r="O3394">
            <v>0.19405619499044335</v>
          </cell>
          <cell r="P3394">
            <v>1</v>
          </cell>
          <cell r="Q3394">
            <v>0.16446034157840422</v>
          </cell>
          <cell r="R3394">
            <v>41.825726141078839</v>
          </cell>
          <cell r="T3394">
            <v>51.1</v>
          </cell>
          <cell r="U3394">
            <v>13.8</v>
          </cell>
          <cell r="Y3394">
            <v>0.42</v>
          </cell>
          <cell r="AB3394">
            <v>15.9</v>
          </cell>
          <cell r="AC3394">
            <v>0.13</v>
          </cell>
          <cell r="AD3394">
            <v>15.9</v>
          </cell>
          <cell r="AF3394">
            <v>2.4</v>
          </cell>
          <cell r="AJ3394">
            <v>99.65</v>
          </cell>
          <cell r="AK3394">
            <v>1.8059438050095566</v>
          </cell>
          <cell r="AL3394">
            <v>0.57497635989158091</v>
          </cell>
          <cell r="AM3394">
            <v>0.19405619499044335</v>
          </cell>
          <cell r="AN3394">
            <v>0.38092016490113756</v>
          </cell>
          <cell r="AO3394">
            <v>0</v>
          </cell>
          <cell r="AP3394">
            <v>0</v>
          </cell>
          <cell r="AQ3394">
            <v>0</v>
          </cell>
          <cell r="AR3394">
            <v>1.1163183079159662E-2</v>
          </cell>
          <cell r="AS3394">
            <v>0</v>
          </cell>
          <cell r="AT3394">
            <v>0.83745626745531143</v>
          </cell>
          <cell r="AU3394">
            <v>3.8916852149781648E-3</v>
          </cell>
          <cell r="AV3394">
            <v>0.60210835777100857</v>
          </cell>
          <cell r="AW3394">
            <v>0.16446034157840422</v>
          </cell>
          <cell r="AX3394">
            <v>0</v>
          </cell>
          <cell r="AY3394">
            <v>41.825726141078839</v>
          </cell>
          <cell r="AZ3394">
            <v>58.174273858921161</v>
          </cell>
          <cell r="BA3394">
            <v>0</v>
          </cell>
          <cell r="BB3394">
            <v>45.40949388573916</v>
          </cell>
          <cell r="BC3394">
            <v>54.590506114260826</v>
          </cell>
          <cell r="BD3394">
            <v>0</v>
          </cell>
          <cell r="BE3394">
            <v>1</v>
          </cell>
          <cell r="BG3394">
            <v>-7.19</v>
          </cell>
          <cell r="BP3394">
            <v>51.2</v>
          </cell>
          <cell r="BQ3394">
            <v>2.04</v>
          </cell>
          <cell r="BR3394">
            <v>17.7</v>
          </cell>
          <cell r="BT3394">
            <v>0.14000000000000001</v>
          </cell>
          <cell r="BU3394">
            <v>10.9</v>
          </cell>
          <cell r="BV3394">
            <v>12.01</v>
          </cell>
          <cell r="BW3394">
            <v>3.76</v>
          </cell>
          <cell r="BX3394">
            <v>0.15</v>
          </cell>
          <cell r="BY3394">
            <v>0.28999999999999998</v>
          </cell>
          <cell r="CR3394">
            <v>98.19</v>
          </cell>
          <cell r="CT3394">
            <v>52.143802831245544</v>
          </cell>
          <cell r="CU3394">
            <v>2.0776046440574398</v>
          </cell>
          <cell r="CV3394">
            <v>18.026275588145431</v>
          </cell>
          <cell r="CW3394">
            <v>0</v>
          </cell>
          <cell r="CX3394">
            <v>0.14258071086668705</v>
          </cell>
          <cell r="CY3394">
            <v>11.100926774620634</v>
          </cell>
          <cell r="CZ3394">
            <v>12.231388125063653</v>
          </cell>
          <cell r="DA3394">
            <v>3.8293105204195945</v>
          </cell>
          <cell r="DB3394">
            <v>0.15276504735716467</v>
          </cell>
          <cell r="DC3394">
            <v>0.29534575822385167</v>
          </cell>
          <cell r="DD3394">
            <v>0</v>
          </cell>
          <cell r="DE3394">
            <v>1</v>
          </cell>
          <cell r="DF3394">
            <v>0.71164700471637865</v>
          </cell>
          <cell r="DH3394">
            <v>0.63829787234042556</v>
          </cell>
          <cell r="EA3394">
            <v>0.20588235294117646</v>
          </cell>
          <cell r="EJ3394">
            <v>0.35742574257425741</v>
          </cell>
          <cell r="FA3394">
            <v>0.2848101265822785</v>
          </cell>
        </row>
        <row r="3395">
          <cell r="D3395" t="str">
            <v>M12</v>
          </cell>
          <cell r="E3395" t="str">
            <v>Mallman &amp; O'Neill (2007 CGA)</v>
          </cell>
          <cell r="F3395">
            <v>6</v>
          </cell>
          <cell r="J3395">
            <v>1450</v>
          </cell>
          <cell r="K3395">
            <v>1723</v>
          </cell>
          <cell r="L3395">
            <v>5.8038305281485778</v>
          </cell>
          <cell r="M3395">
            <v>3</v>
          </cell>
          <cell r="O3395">
            <v>0.21009527904303216</v>
          </cell>
          <cell r="P3395">
            <v>1</v>
          </cell>
          <cell r="Q3395">
            <v>0.13719143437846421</v>
          </cell>
          <cell r="R3395">
            <v>41.825726141078839</v>
          </cell>
          <cell r="T3395">
            <v>51.1</v>
          </cell>
          <cell r="U3395">
            <v>13.2</v>
          </cell>
          <cell r="Y3395">
            <v>0.35</v>
          </cell>
          <cell r="AB3395">
            <v>16.899999999999999</v>
          </cell>
          <cell r="AC3395">
            <v>7.0000000000000007E-2</v>
          </cell>
          <cell r="AD3395">
            <v>16.899999999999999</v>
          </cell>
          <cell r="AF3395">
            <v>2.02</v>
          </cell>
          <cell r="AJ3395">
            <v>100.54</v>
          </cell>
          <cell r="AK3395">
            <v>1.7899047209569678</v>
          </cell>
          <cell r="AL3395">
            <v>0.54509288715030768</v>
          </cell>
          <cell r="AM3395">
            <v>0.21009527904303216</v>
          </cell>
          <cell r="AN3395">
            <v>0.33499760810727552</v>
          </cell>
          <cell r="AO3395">
            <v>0</v>
          </cell>
          <cell r="AP3395">
            <v>0</v>
          </cell>
          <cell r="AQ3395">
            <v>0</v>
          </cell>
          <cell r="AR3395">
            <v>9.2200331477964061E-3</v>
          </cell>
          <cell r="AS3395">
            <v>0</v>
          </cell>
          <cell r="AT3395">
            <v>0.88222101472512504</v>
          </cell>
          <cell r="AU3395">
            <v>2.0769118931743247E-3</v>
          </cell>
          <cell r="AV3395">
            <v>0.63429299774816417</v>
          </cell>
          <cell r="AW3395">
            <v>0.13719143437846421</v>
          </cell>
          <cell r="AX3395">
            <v>0</v>
          </cell>
          <cell r="AY3395">
            <v>41.825726141078839</v>
          </cell>
          <cell r="AZ3395">
            <v>58.174273858921161</v>
          </cell>
          <cell r="BA3395">
            <v>0</v>
          </cell>
          <cell r="BB3395">
            <v>45.40949388573916</v>
          </cell>
          <cell r="BC3395">
            <v>54.590506114260826</v>
          </cell>
          <cell r="BD3395">
            <v>0</v>
          </cell>
          <cell r="BE3395">
            <v>1</v>
          </cell>
          <cell r="BG3395">
            <v>-7.72</v>
          </cell>
          <cell r="BP3395">
            <v>48.5</v>
          </cell>
          <cell r="BQ3395">
            <v>1.44</v>
          </cell>
          <cell r="BR3395">
            <v>18.600000000000001</v>
          </cell>
          <cell r="BT3395">
            <v>0.09</v>
          </cell>
          <cell r="BU3395">
            <v>14</v>
          </cell>
          <cell r="BV3395">
            <v>12.44</v>
          </cell>
          <cell r="BW3395">
            <v>2.99</v>
          </cell>
          <cell r="BX3395">
            <v>0.09</v>
          </cell>
          <cell r="BY3395">
            <v>0.44</v>
          </cell>
          <cell r="CR3395">
            <v>98.59</v>
          </cell>
          <cell r="CT3395">
            <v>49.193630185617202</v>
          </cell>
          <cell r="CU3395">
            <v>1.4605943807688406</v>
          </cell>
          <cell r="CV3395">
            <v>18.866010751597528</v>
          </cell>
          <cell r="CW3395">
            <v>0</v>
          </cell>
          <cell r="CX3395">
            <v>9.1287148798052539E-2</v>
          </cell>
          <cell r="CY3395">
            <v>14.200223146363728</v>
          </cell>
          <cell r="CZ3395">
            <v>12.617912567197484</v>
          </cell>
          <cell r="DA3395">
            <v>3.0327619434019679</v>
          </cell>
          <cell r="DB3395">
            <v>9.1287148798052539E-2</v>
          </cell>
          <cell r="DC3395">
            <v>0.44629272745714577</v>
          </cell>
          <cell r="DD3395">
            <v>0</v>
          </cell>
          <cell r="DE3395">
            <v>1</v>
          </cell>
          <cell r="DF3395">
            <v>0.80831668192481743</v>
          </cell>
          <cell r="DH3395">
            <v>0.67558528428093645</v>
          </cell>
          <cell r="EA3395">
            <v>0.24305555555555555</v>
          </cell>
          <cell r="EJ3395">
            <v>0.2796812749003984</v>
          </cell>
          <cell r="FA3395">
            <v>0.36973833902161546</v>
          </cell>
        </row>
        <row r="3396">
          <cell r="D3396" t="str">
            <v>M12</v>
          </cell>
          <cell r="E3396" t="str">
            <v>Mallman &amp; O'Neill (2007 CGA)</v>
          </cell>
          <cell r="F3396" t="str">
            <v>J1r</v>
          </cell>
          <cell r="J3396">
            <v>1425</v>
          </cell>
          <cell r="K3396">
            <v>1698</v>
          </cell>
          <cell r="L3396">
            <v>5.8892815076560661</v>
          </cell>
          <cell r="M3396">
            <v>3</v>
          </cell>
          <cell r="O3396">
            <v>0.2106284476949194</v>
          </cell>
          <cell r="P3396">
            <v>1</v>
          </cell>
          <cell r="Q3396">
            <v>0.13932113306787575</v>
          </cell>
          <cell r="R3396">
            <v>38.173256596158161</v>
          </cell>
          <cell r="T3396">
            <v>51.3</v>
          </cell>
          <cell r="U3396">
            <v>13.9</v>
          </cell>
          <cell r="Y3396">
            <v>0.27</v>
          </cell>
          <cell r="AB3396">
            <v>17.7</v>
          </cell>
          <cell r="AC3396">
            <v>0.15</v>
          </cell>
          <cell r="AD3396">
            <v>15.2</v>
          </cell>
          <cell r="AF3396">
            <v>2.06</v>
          </cell>
          <cell r="AJ3396">
            <v>100.58</v>
          </cell>
          <cell r="AK3396">
            <v>1.7893715523050806</v>
          </cell>
          <cell r="AL3396">
            <v>0.57159120027963206</v>
          </cell>
          <cell r="AM3396">
            <v>0.2106284476949194</v>
          </cell>
          <cell r="AN3396">
            <v>0.36096275258471267</v>
          </cell>
          <cell r="AO3396">
            <v>0</v>
          </cell>
          <cell r="AP3396">
            <v>0</v>
          </cell>
          <cell r="AQ3396">
            <v>0</v>
          </cell>
          <cell r="AR3396">
            <v>7.0827571686985242E-3</v>
          </cell>
          <cell r="AS3396">
            <v>0</v>
          </cell>
          <cell r="AT3396">
            <v>0.92010652471786036</v>
          </cell>
          <cell r="AU3396">
            <v>4.4318539750259379E-3</v>
          </cell>
          <cell r="AV3396">
            <v>0.56809497848582613</v>
          </cell>
          <cell r="AW3396">
            <v>0.13932113306787575</v>
          </cell>
          <cell r="AX3396">
            <v>0</v>
          </cell>
          <cell r="AY3396">
            <v>38.173256596158161</v>
          </cell>
          <cell r="AZ3396">
            <v>61.826743403841839</v>
          </cell>
          <cell r="BA3396">
            <v>0</v>
          </cell>
          <cell r="BB3396">
            <v>41.66822800471634</v>
          </cell>
          <cell r="BC3396">
            <v>58.331771995283667</v>
          </cell>
          <cell r="BD3396">
            <v>0</v>
          </cell>
          <cell r="BE3396">
            <v>1</v>
          </cell>
          <cell r="BG3396">
            <v>-0.73</v>
          </cell>
          <cell r="BP3396">
            <v>49.7</v>
          </cell>
          <cell r="BQ3396">
            <v>1.32</v>
          </cell>
          <cell r="BR3396">
            <v>16.899999999999999</v>
          </cell>
          <cell r="BT3396">
            <v>0.15</v>
          </cell>
          <cell r="BU3396">
            <v>12.2</v>
          </cell>
          <cell r="BV3396">
            <v>12.79</v>
          </cell>
          <cell r="BW3396">
            <v>3.14</v>
          </cell>
          <cell r="BX3396">
            <v>0.11</v>
          </cell>
          <cell r="BY3396">
            <v>0.15</v>
          </cell>
          <cell r="CR3396">
            <v>96.46</v>
          </cell>
          <cell r="CT3396">
            <v>51.523947750362844</v>
          </cell>
          <cell r="CU3396">
            <v>1.36844287787684</v>
          </cell>
          <cell r="CV3396">
            <v>17.520215633423177</v>
          </cell>
          <cell r="CW3396">
            <v>0</v>
          </cell>
          <cell r="CX3396">
            <v>0.15550487248600456</v>
          </cell>
          <cell r="CY3396">
            <v>12.647729628861704</v>
          </cell>
          <cell r="CZ3396">
            <v>13.259382127306656</v>
          </cell>
          <cell r="DA3396">
            <v>3.2552353307070288</v>
          </cell>
          <cell r="DB3396">
            <v>0.11403690648973668</v>
          </cell>
          <cell r="DC3396">
            <v>0.15550487248600456</v>
          </cell>
          <cell r="DD3396">
            <v>0</v>
          </cell>
          <cell r="DE3396">
            <v>1</v>
          </cell>
          <cell r="DF3396">
            <v>0.78034622662089692</v>
          </cell>
          <cell r="DH3396">
            <v>0.6560509554140127</v>
          </cell>
          <cell r="EA3396">
            <v>0.20454545454545456</v>
          </cell>
          <cell r="EJ3396">
            <v>0.33058252427184465</v>
          </cell>
          <cell r="FA3396">
            <v>8.5966981132075469E-5</v>
          </cell>
        </row>
        <row r="3397">
          <cell r="D3397" t="str">
            <v>M12</v>
          </cell>
          <cell r="E3397" t="str">
            <v>Mallman &amp; O'Neill (2007 CGA)</v>
          </cell>
          <cell r="F3397" t="str">
            <v>H2</v>
          </cell>
          <cell r="J3397">
            <v>1300</v>
          </cell>
          <cell r="K3397">
            <v>1573</v>
          </cell>
          <cell r="L3397">
            <v>6.3572790845518119</v>
          </cell>
          <cell r="M3397">
            <v>1.5</v>
          </cell>
          <cell r="O3397">
            <v>0.21364225739273324</v>
          </cell>
          <cell r="P3397">
            <v>1</v>
          </cell>
          <cell r="Q3397">
            <v>5.5555708616873596E-2</v>
          </cell>
          <cell r="R3397">
            <v>39.385377988837661</v>
          </cell>
          <cell r="T3397">
            <v>50.5</v>
          </cell>
          <cell r="U3397">
            <v>12.3</v>
          </cell>
          <cell r="Y3397">
            <v>0.56999999999999995</v>
          </cell>
          <cell r="AB3397">
            <v>18.7</v>
          </cell>
          <cell r="AC3397">
            <v>0.12</v>
          </cell>
          <cell r="AD3397">
            <v>16.899999999999999</v>
          </cell>
          <cell r="AF3397">
            <v>0.81</v>
          </cell>
          <cell r="AJ3397">
            <v>99.9</v>
          </cell>
          <cell r="AK3397">
            <v>1.7863577426072668</v>
          </cell>
          <cell r="AL3397">
            <v>0.51294374756077799</v>
          </cell>
          <cell r="AM3397">
            <v>0.21364225739273324</v>
          </cell>
          <cell r="AN3397">
            <v>0.29930149016804475</v>
          </cell>
          <cell r="AO3397">
            <v>0</v>
          </cell>
          <cell r="AP3397">
            <v>0</v>
          </cell>
          <cell r="AQ3397">
            <v>0</v>
          </cell>
          <cell r="AR3397">
            <v>1.5163775251084715E-2</v>
          </cell>
          <cell r="AS3397">
            <v>0</v>
          </cell>
          <cell r="AT3397">
            <v>0.98582617637423442</v>
          </cell>
          <cell r="AU3397">
            <v>3.5955830503514277E-3</v>
          </cell>
          <cell r="AV3397">
            <v>0.64055726653941114</v>
          </cell>
          <cell r="AW3397">
            <v>5.5555708616873596E-2</v>
          </cell>
          <cell r="AX3397">
            <v>0</v>
          </cell>
          <cell r="AY3397">
            <v>39.385377988837661</v>
          </cell>
          <cell r="AZ3397">
            <v>60.614622011162339</v>
          </cell>
          <cell r="BA3397">
            <v>0</v>
          </cell>
          <cell r="BB3397">
            <v>42.914296435159841</v>
          </cell>
          <cell r="BC3397">
            <v>57.085703564840152</v>
          </cell>
          <cell r="BD3397">
            <v>0</v>
          </cell>
          <cell r="BE3397">
            <v>1</v>
          </cell>
          <cell r="BG3397">
            <v>-7.77</v>
          </cell>
          <cell r="BP3397">
            <v>50.1</v>
          </cell>
          <cell r="BQ3397">
            <v>1.35</v>
          </cell>
          <cell r="BR3397">
            <v>20.6</v>
          </cell>
          <cell r="BT3397">
            <v>0.09</v>
          </cell>
          <cell r="BU3397">
            <v>12.6</v>
          </cell>
          <cell r="BV3397">
            <v>11.16</v>
          </cell>
          <cell r="BW3397">
            <v>3.05</v>
          </cell>
          <cell r="BX3397">
            <v>7.0000000000000007E-2</v>
          </cell>
          <cell r="BY3397">
            <v>0.42</v>
          </cell>
          <cell r="CR3397">
            <v>99.44</v>
          </cell>
          <cell r="CT3397">
            <v>50.382139983909894</v>
          </cell>
          <cell r="CU3397">
            <v>1.3576025744167337</v>
          </cell>
          <cell r="CV3397">
            <v>20.716009654062752</v>
          </cell>
          <cell r="CW3397">
            <v>0</v>
          </cell>
          <cell r="CX3397">
            <v>9.0506838294448916E-2</v>
          </cell>
          <cell r="CY3397">
            <v>12.670957361222847</v>
          </cell>
          <cell r="CZ3397">
            <v>11.222847948511665</v>
          </cell>
          <cell r="DA3397">
            <v>3.067176186645213</v>
          </cell>
          <cell r="DB3397">
            <v>7.0394207562349168E-2</v>
          </cell>
          <cell r="DC3397">
            <v>0.42236524537409492</v>
          </cell>
          <cell r="DD3397">
            <v>0</v>
          </cell>
          <cell r="DE3397">
            <v>1</v>
          </cell>
          <cell r="DF3397">
            <v>0.63898379488377155</v>
          </cell>
          <cell r="DH3397">
            <v>0.26557377049180331</v>
          </cell>
          <cell r="EA3397">
            <v>0.42222222222222217</v>
          </cell>
          <cell r="EJ3397">
            <v>0.79452054794520544</v>
          </cell>
          <cell r="FA3397">
            <v>0.46349206349206346</v>
          </cell>
        </row>
        <row r="3398">
          <cell r="D3398" t="str">
            <v>M12</v>
          </cell>
          <cell r="E3398" t="str">
            <v>Mallman &amp; O'Neill (2007 CGA)</v>
          </cell>
          <cell r="F3398" t="str">
            <v>I5</v>
          </cell>
          <cell r="J3398">
            <v>1425</v>
          </cell>
          <cell r="K3398">
            <v>1698</v>
          </cell>
          <cell r="L3398">
            <v>5.8892815076560661</v>
          </cell>
          <cell r="M3398">
            <v>3</v>
          </cell>
          <cell r="O3398">
            <v>0.2143490851363592</v>
          </cell>
          <cell r="P3398">
            <v>1</v>
          </cell>
          <cell r="Q3398">
            <v>0.17071478819666833</v>
          </cell>
          <cell r="R3398">
            <v>41.825726141078832</v>
          </cell>
          <cell r="T3398">
            <v>50.5</v>
          </cell>
          <cell r="U3398">
            <v>14.7</v>
          </cell>
          <cell r="Y3398">
            <v>0.52</v>
          </cell>
          <cell r="AB3398">
            <v>15.6</v>
          </cell>
          <cell r="AC3398">
            <v>0.13</v>
          </cell>
          <cell r="AD3398">
            <v>15.6</v>
          </cell>
          <cell r="AF3398">
            <v>2.4900000000000002</v>
          </cell>
          <cell r="AJ3398">
            <v>99.54</v>
          </cell>
          <cell r="AK3398">
            <v>1.7856509148636408</v>
          </cell>
          <cell r="AL3398">
            <v>0.61278776802121848</v>
          </cell>
          <cell r="AM3398">
            <v>0.2143490851363592</v>
          </cell>
          <cell r="AN3398">
            <v>0.39843868288485929</v>
          </cell>
          <cell r="AO3398">
            <v>0</v>
          </cell>
          <cell r="AP3398">
            <v>0</v>
          </cell>
          <cell r="AQ3398">
            <v>0</v>
          </cell>
          <cell r="AR3398">
            <v>1.3828145827472759E-2</v>
          </cell>
          <cell r="AS3398">
            <v>0</v>
          </cell>
          <cell r="AT3398">
            <v>0.82207503840407259</v>
          </cell>
          <cell r="AU3398">
            <v>3.8936737088210941E-3</v>
          </cell>
          <cell r="AV3398">
            <v>0.59104967097810635</v>
          </cell>
          <cell r="AW3398">
            <v>0.17071478819666833</v>
          </cell>
          <cell r="AX3398">
            <v>0</v>
          </cell>
          <cell r="AY3398">
            <v>41.825726141078832</v>
          </cell>
          <cell r="AZ3398">
            <v>58.174273858921154</v>
          </cell>
          <cell r="BA3398">
            <v>0</v>
          </cell>
          <cell r="BB3398">
            <v>45.409493885739167</v>
          </cell>
          <cell r="BC3398">
            <v>54.59050611426084</v>
          </cell>
          <cell r="BD3398">
            <v>0</v>
          </cell>
          <cell r="BE3398">
            <v>1</v>
          </cell>
          <cell r="BG3398">
            <v>-7.22</v>
          </cell>
          <cell r="BP3398">
            <v>50.5</v>
          </cell>
          <cell r="BQ3398">
            <v>2.0499999999999998</v>
          </cell>
          <cell r="BR3398">
            <v>18.100000000000001</v>
          </cell>
          <cell r="BT3398">
            <v>0.13</v>
          </cell>
          <cell r="BU3398">
            <v>11.1</v>
          </cell>
          <cell r="BV3398">
            <v>11.91</v>
          </cell>
          <cell r="BW3398">
            <v>3.83</v>
          </cell>
          <cell r="BX3398">
            <v>0.16</v>
          </cell>
          <cell r="BY3398">
            <v>0.31</v>
          </cell>
          <cell r="CR3398">
            <v>98.09</v>
          </cell>
          <cell r="CT3398">
            <v>51.483331634213478</v>
          </cell>
          <cell r="CU3398">
            <v>2.0899174227750024</v>
          </cell>
          <cell r="CV3398">
            <v>18.452441635232951</v>
          </cell>
          <cell r="CW3398">
            <v>0</v>
          </cell>
          <cell r="CX3398">
            <v>0.13253134876134162</v>
          </cell>
          <cell r="CY3398">
            <v>11.316138240391478</v>
          </cell>
          <cell r="CZ3398">
            <v>12.141910490365991</v>
          </cell>
          <cell r="DA3398">
            <v>3.9045774288918338</v>
          </cell>
          <cell r="DB3398">
            <v>0.16311550616780507</v>
          </cell>
          <cell r="DC3398">
            <v>0.31603629320012233</v>
          </cell>
          <cell r="DD3398">
            <v>0</v>
          </cell>
          <cell r="DE3398">
            <v>1</v>
          </cell>
          <cell r="DF3398">
            <v>0.71496633807371124</v>
          </cell>
          <cell r="DH3398">
            <v>0.65013054830287209</v>
          </cell>
          <cell r="EA3398">
            <v>0.25365853658536586</v>
          </cell>
          <cell r="EJ3398">
            <v>0.3585714285714286</v>
          </cell>
          <cell r="FA3398">
            <v>0.30136986301369867</v>
          </cell>
        </row>
        <row r="3399">
          <cell r="D3399" t="str">
            <v>M12</v>
          </cell>
          <cell r="E3399" t="str">
            <v>Mallman &amp; O'Neill (2007 CGA)</v>
          </cell>
          <cell r="F3399" t="str">
            <v>J3</v>
          </cell>
          <cell r="J3399">
            <v>1425</v>
          </cell>
          <cell r="K3399">
            <v>1698</v>
          </cell>
          <cell r="L3399">
            <v>5.8892815076560661</v>
          </cell>
          <cell r="M3399">
            <v>3</v>
          </cell>
          <cell r="O3399">
            <v>0.21626652595028251</v>
          </cell>
          <cell r="P3399">
            <v>1</v>
          </cell>
          <cell r="Q3399">
            <v>0.19100584108996779</v>
          </cell>
          <cell r="R3399">
            <v>43.733865544395513</v>
          </cell>
          <cell r="T3399">
            <v>50.7</v>
          </cell>
          <cell r="U3399">
            <v>15.1</v>
          </cell>
          <cell r="Y3399">
            <v>0.59</v>
          </cell>
          <cell r="AB3399">
            <v>14.8</v>
          </cell>
          <cell r="AC3399">
            <v>0.14000000000000001</v>
          </cell>
          <cell r="AD3399">
            <v>16</v>
          </cell>
          <cell r="AF3399">
            <v>2.8</v>
          </cell>
          <cell r="AJ3399">
            <v>100.13</v>
          </cell>
          <cell r="AK3399">
            <v>1.7837334740497175</v>
          </cell>
          <cell r="AL3399">
            <v>0.62630592589765555</v>
          </cell>
          <cell r="AM3399">
            <v>0.21626652595028251</v>
          </cell>
          <cell r="AN3399">
            <v>0.41003939994737304</v>
          </cell>
          <cell r="AO3399">
            <v>0</v>
          </cell>
          <cell r="AP3399">
            <v>0</v>
          </cell>
          <cell r="AQ3399">
            <v>0</v>
          </cell>
          <cell r="AR3399">
            <v>1.561095383747239E-2</v>
          </cell>
          <cell r="AS3399">
            <v>0</v>
          </cell>
          <cell r="AT3399">
            <v>0.77600657165926212</v>
          </cell>
          <cell r="AU3399">
            <v>4.1721609960665299E-3</v>
          </cell>
          <cell r="AV3399">
            <v>0.60316507246985862</v>
          </cell>
          <cell r="AW3399">
            <v>0.19100584108996779</v>
          </cell>
          <cell r="AX3399">
            <v>0</v>
          </cell>
          <cell r="AY3399">
            <v>43.733865544395513</v>
          </cell>
          <cell r="AZ3399">
            <v>56.266134455604487</v>
          </cell>
          <cell r="BA3399">
            <v>0</v>
          </cell>
          <cell r="BB3399">
            <v>47.348059796607991</v>
          </cell>
          <cell r="BC3399">
            <v>52.651940203392002</v>
          </cell>
          <cell r="BD3399">
            <v>0</v>
          </cell>
          <cell r="BE3399">
            <v>1</v>
          </cell>
          <cell r="BG3399">
            <v>-6.88</v>
          </cell>
          <cell r="BP3399">
            <v>50.5</v>
          </cell>
          <cell r="BQ3399">
            <v>2.54</v>
          </cell>
          <cell r="BR3399">
            <v>19</v>
          </cell>
          <cell r="BT3399">
            <v>0.14000000000000001</v>
          </cell>
          <cell r="BU3399">
            <v>9.1999999999999993</v>
          </cell>
          <cell r="BV3399">
            <v>11.13</v>
          </cell>
          <cell r="BW3399">
            <v>4.0599999999999996</v>
          </cell>
          <cell r="BX3399">
            <v>0.23</v>
          </cell>
          <cell r="BY3399">
            <v>0.4</v>
          </cell>
          <cell r="CR3399">
            <v>97.2</v>
          </cell>
          <cell r="CT3399">
            <v>51.954732510288068</v>
          </cell>
          <cell r="CU3399">
            <v>2.6131687242798356</v>
          </cell>
          <cell r="CV3399">
            <v>19.547325102880659</v>
          </cell>
          <cell r="CW3399">
            <v>0</v>
          </cell>
          <cell r="CX3399">
            <v>0.1440329218106996</v>
          </cell>
          <cell r="CY3399">
            <v>9.4650205761316855</v>
          </cell>
          <cell r="CZ3399">
            <v>11.450617283950617</v>
          </cell>
          <cell r="DA3399">
            <v>4.1769547325102874</v>
          </cell>
          <cell r="DB3399">
            <v>0.23662551440329219</v>
          </cell>
          <cell r="DC3399">
            <v>0.41152263374485598</v>
          </cell>
          <cell r="DD3399">
            <v>0</v>
          </cell>
          <cell r="DE3399">
            <v>1</v>
          </cell>
          <cell r="DF3399">
            <v>0.61793430821064843</v>
          </cell>
          <cell r="DH3399">
            <v>0.68965517241379315</v>
          </cell>
          <cell r="EA3399">
            <v>0.23228346456692911</v>
          </cell>
          <cell r="EJ3399">
            <v>0.31394230769230769</v>
          </cell>
        </row>
        <row r="3400">
          <cell r="D3400" t="str">
            <v>M12</v>
          </cell>
          <cell r="E3400" t="str">
            <v>Mallman &amp; O'Neill (2007 CGA)</v>
          </cell>
          <cell r="F3400" t="str">
            <v>E6</v>
          </cell>
          <cell r="J3400">
            <v>1450</v>
          </cell>
          <cell r="K3400">
            <v>1723</v>
          </cell>
          <cell r="L3400">
            <v>5.8038305281485778</v>
          </cell>
          <cell r="M3400">
            <v>3</v>
          </cell>
          <cell r="O3400">
            <v>0.21955731603098338</v>
          </cell>
          <cell r="P3400">
            <v>1</v>
          </cell>
          <cell r="Q3400">
            <v>0.13470307556121572</v>
          </cell>
          <cell r="R3400">
            <v>41.684738965479099</v>
          </cell>
          <cell r="T3400">
            <v>51</v>
          </cell>
          <cell r="U3400">
            <v>12.9</v>
          </cell>
          <cell r="Y3400">
            <v>0.33</v>
          </cell>
          <cell r="AB3400">
            <v>17.3</v>
          </cell>
          <cell r="AC3400">
            <v>0.06</v>
          </cell>
          <cell r="AD3400">
            <v>17.2</v>
          </cell>
          <cell r="AF3400">
            <v>1.99</v>
          </cell>
          <cell r="AJ3400">
            <v>100.78</v>
          </cell>
          <cell r="AK3400">
            <v>1.7804426839690166</v>
          </cell>
          <cell r="AL3400">
            <v>0.53092735494085597</v>
          </cell>
          <cell r="AM3400">
            <v>0.21955731603098338</v>
          </cell>
          <cell r="AN3400">
            <v>0.31137003890987258</v>
          </cell>
          <cell r="AO3400">
            <v>0</v>
          </cell>
          <cell r="AP3400">
            <v>0</v>
          </cell>
          <cell r="AQ3400">
            <v>0</v>
          </cell>
          <cell r="AR3400">
            <v>8.6641744068076277E-3</v>
          </cell>
          <cell r="AS3400">
            <v>0</v>
          </cell>
          <cell r="AT3400">
            <v>0.90008931256748903</v>
          </cell>
          <cell r="AU3400">
            <v>1.7742715613807561E-3</v>
          </cell>
          <cell r="AV3400">
            <v>0.6433991269932342</v>
          </cell>
          <cell r="AW3400">
            <v>0.13470307556121572</v>
          </cell>
          <cell r="AX3400">
            <v>0</v>
          </cell>
          <cell r="AY3400">
            <v>41.684738965479099</v>
          </cell>
          <cell r="AZ3400">
            <v>58.315261034520894</v>
          </cell>
          <cell r="BA3400">
            <v>0</v>
          </cell>
          <cell r="BB3400">
            <v>45.265826190308402</v>
          </cell>
          <cell r="BC3400">
            <v>54.734173809691598</v>
          </cell>
          <cell r="BD3400">
            <v>0</v>
          </cell>
          <cell r="BE3400">
            <v>1</v>
          </cell>
          <cell r="BG3400">
            <v>-4.66</v>
          </cell>
          <cell r="BP3400">
            <v>39.799999999999997</v>
          </cell>
          <cell r="BQ3400">
            <v>1.32</v>
          </cell>
          <cell r="BR3400">
            <v>14.7</v>
          </cell>
          <cell r="BT3400">
            <v>0.14000000000000001</v>
          </cell>
          <cell r="BU3400">
            <v>16</v>
          </cell>
          <cell r="BV3400">
            <v>16.63</v>
          </cell>
          <cell r="BW3400">
            <v>2.5</v>
          </cell>
          <cell r="BX3400">
            <v>0.06</v>
          </cell>
          <cell r="BY3400">
            <v>0.34</v>
          </cell>
          <cell r="CR3400">
            <v>91.49</v>
          </cell>
          <cell r="CT3400">
            <v>43.502022078915722</v>
          </cell>
          <cell r="CU3400">
            <v>1.4427806317630343</v>
          </cell>
          <cell r="CV3400">
            <v>16.067329762815611</v>
          </cell>
          <cell r="CW3400">
            <v>0</v>
          </cell>
          <cell r="CX3400">
            <v>0.15302218821729152</v>
          </cell>
          <cell r="CY3400">
            <v>17.488250081976172</v>
          </cell>
          <cell r="CZ3400">
            <v>18.176849928953985</v>
          </cell>
          <cell r="DA3400">
            <v>2.732539075308777</v>
          </cell>
          <cell r="DB3400">
            <v>6.5580937807410644E-2</v>
          </cell>
          <cell r="DC3400">
            <v>0.37162531424199369</v>
          </cell>
          <cell r="DD3400">
            <v>0</v>
          </cell>
          <cell r="DE3400">
            <v>1</v>
          </cell>
          <cell r="DF3400">
            <v>1.3134939096816334</v>
          </cell>
          <cell r="DH3400">
            <v>0.79600000000000004</v>
          </cell>
          <cell r="EA3400">
            <v>0.25</v>
          </cell>
          <cell r="EJ3400">
            <v>0.38275862068965516</v>
          </cell>
          <cell r="FA3400">
            <v>5.7198443579766535E-3</v>
          </cell>
        </row>
        <row r="3401">
          <cell r="D3401" t="str">
            <v>M12</v>
          </cell>
          <cell r="E3401" t="str">
            <v>Mallman &amp; O'Neill (2007 CGA)</v>
          </cell>
          <cell r="F3401" t="str">
            <v>J2</v>
          </cell>
          <cell r="J3401">
            <v>1425</v>
          </cell>
          <cell r="K3401">
            <v>1698</v>
          </cell>
          <cell r="L3401">
            <v>5.8892815076560661</v>
          </cell>
          <cell r="M3401">
            <v>3</v>
          </cell>
          <cell r="O3401">
            <v>0.22214653763790215</v>
          </cell>
          <cell r="P3401">
            <v>1</v>
          </cell>
          <cell r="Q3401">
            <v>0.16723889219558108</v>
          </cell>
          <cell r="R3401">
            <v>40.892820210955023</v>
          </cell>
          <cell r="T3401">
            <v>50.5</v>
          </cell>
          <cell r="U3401">
            <v>15.1</v>
          </cell>
          <cell r="Y3401">
            <v>0.5</v>
          </cell>
          <cell r="AB3401">
            <v>15.9</v>
          </cell>
          <cell r="AC3401">
            <v>0.12</v>
          </cell>
          <cell r="AD3401">
            <v>15.3</v>
          </cell>
          <cell r="AF3401">
            <v>2.4500000000000002</v>
          </cell>
          <cell r="AJ3401">
            <v>99.87</v>
          </cell>
          <cell r="AK3401">
            <v>1.7778534623620978</v>
          </cell>
          <cell r="AL3401">
            <v>0.62671357438190622</v>
          </cell>
          <cell r="AM3401">
            <v>0.22214653763790215</v>
          </cell>
          <cell r="AN3401">
            <v>0.40456703674400407</v>
          </cell>
          <cell r="AO3401">
            <v>0</v>
          </cell>
          <cell r="AP3401">
            <v>0</v>
          </cell>
          <cell r="AQ3401">
            <v>0</v>
          </cell>
          <cell r="AR3401">
            <v>1.3238232760423112E-2</v>
          </cell>
          <cell r="AS3401">
            <v>0</v>
          </cell>
          <cell r="AT3401">
            <v>0.8342253611691034</v>
          </cell>
          <cell r="AU3401">
            <v>3.5784656246669521E-3</v>
          </cell>
          <cell r="AV3401">
            <v>0.5771520115062212</v>
          </cell>
          <cell r="AW3401">
            <v>0.16723889219558108</v>
          </cell>
          <cell r="AX3401">
            <v>0</v>
          </cell>
          <cell r="AY3401">
            <v>40.892820210955023</v>
          </cell>
          <cell r="AZ3401">
            <v>59.107179789044963</v>
          </cell>
          <cell r="BA3401">
            <v>0</v>
          </cell>
          <cell r="BB3401">
            <v>44.457740722316487</v>
          </cell>
          <cell r="BC3401">
            <v>55.542259277683513</v>
          </cell>
          <cell r="BD3401">
            <v>0</v>
          </cell>
          <cell r="BE3401">
            <v>1</v>
          </cell>
          <cell r="BG3401">
            <v>-7.17</v>
          </cell>
          <cell r="BP3401">
            <v>48.9</v>
          </cell>
          <cell r="BQ3401">
            <v>2.1</v>
          </cell>
          <cell r="BR3401">
            <v>18.5</v>
          </cell>
          <cell r="BT3401">
            <v>0.13</v>
          </cell>
          <cell r="BU3401">
            <v>11.2</v>
          </cell>
          <cell r="BV3401">
            <v>11.58</v>
          </cell>
          <cell r="BW3401">
            <v>3.7</v>
          </cell>
          <cell r="BX3401">
            <v>0.15</v>
          </cell>
          <cell r="BY3401">
            <v>0.32</v>
          </cell>
          <cell r="CR3401">
            <v>96.58</v>
          </cell>
          <cell r="CT3401">
            <v>50.631600745495966</v>
          </cell>
          <cell r="CU3401">
            <v>2.1743632221992133</v>
          </cell>
          <cell r="CV3401">
            <v>19.155104576516877</v>
          </cell>
          <cell r="CW3401">
            <v>0</v>
          </cell>
          <cell r="CX3401">
            <v>0.13460343756471319</v>
          </cell>
          <cell r="CY3401">
            <v>11.596603851729137</v>
          </cell>
          <cell r="CZ3401">
            <v>11.990060053841376</v>
          </cell>
          <cell r="DA3401">
            <v>3.8310209153033754</v>
          </cell>
          <cell r="DB3401">
            <v>0.15531165872851521</v>
          </cell>
          <cell r="DC3401">
            <v>0.33133153862083248</v>
          </cell>
          <cell r="DD3401">
            <v>0</v>
          </cell>
          <cell r="DE3401">
            <v>1</v>
          </cell>
          <cell r="DF3401">
            <v>0.7123472439425993</v>
          </cell>
          <cell r="DH3401">
            <v>0.66216216216216217</v>
          </cell>
          <cell r="EA3401">
            <v>0.23809523809523808</v>
          </cell>
          <cell r="EJ3401">
            <v>0.41265822784810124</v>
          </cell>
          <cell r="FA3401">
            <v>2.1346153846153846</v>
          </cell>
        </row>
        <row r="3402">
          <cell r="D3402" t="str">
            <v>M12</v>
          </cell>
          <cell r="E3402" t="str">
            <v>Mallman &amp; O'Neill (2007 CGA)</v>
          </cell>
          <cell r="F3402" t="str">
            <v>I1r</v>
          </cell>
          <cell r="J3402">
            <v>1425</v>
          </cell>
          <cell r="K3402">
            <v>1698</v>
          </cell>
          <cell r="L3402">
            <v>5.8892815076560661</v>
          </cell>
          <cell r="M3402">
            <v>3</v>
          </cell>
          <cell r="O3402">
            <v>0.23378948977178959</v>
          </cell>
          <cell r="P3402">
            <v>1</v>
          </cell>
          <cell r="Q3402">
            <v>0.13644338615990542</v>
          </cell>
          <cell r="R3402">
            <v>36.386790135217112</v>
          </cell>
          <cell r="T3402">
            <v>50.7</v>
          </cell>
          <cell r="U3402">
            <v>14.8</v>
          </cell>
          <cell r="Y3402">
            <v>0.3</v>
          </cell>
          <cell r="AB3402">
            <v>18.100000000000001</v>
          </cell>
          <cell r="AC3402">
            <v>0.15</v>
          </cell>
          <cell r="AD3402">
            <v>14.4</v>
          </cell>
          <cell r="AF3402">
            <v>2.02</v>
          </cell>
          <cell r="AJ3402">
            <v>100.47</v>
          </cell>
          <cell r="AK3402">
            <v>1.7662105102282104</v>
          </cell>
          <cell r="AL3402">
            <v>0.60783232333451942</v>
          </cell>
          <cell r="AM3402">
            <v>0.23378948977178959</v>
          </cell>
          <cell r="AN3402">
            <v>0.37404283356272983</v>
          </cell>
          <cell r="AO3402">
            <v>0</v>
          </cell>
          <cell r="AP3402">
            <v>0</v>
          </cell>
          <cell r="AQ3402">
            <v>0</v>
          </cell>
          <cell r="AR3402">
            <v>7.8597943849644265E-3</v>
          </cell>
          <cell r="AS3402">
            <v>0</v>
          </cell>
          <cell r="AT3402">
            <v>0.93971197433793874</v>
          </cell>
          <cell r="AU3402">
            <v>4.4262586083920058E-3</v>
          </cell>
          <cell r="AV3402">
            <v>0.53751575294606946</v>
          </cell>
          <cell r="AW3402">
            <v>0.13644338615990542</v>
          </cell>
          <cell r="AX3402">
            <v>0</v>
          </cell>
          <cell r="AY3402">
            <v>36.386790135217112</v>
          </cell>
          <cell r="AZ3402">
            <v>63.613209864782888</v>
          </cell>
          <cell r="BA3402">
            <v>0</v>
          </cell>
          <cell r="BB3402">
            <v>39.823552753574745</v>
          </cell>
          <cell r="BC3402">
            <v>60.176447246425255</v>
          </cell>
          <cell r="BD3402">
            <v>0</v>
          </cell>
          <cell r="BE3402">
            <v>1</v>
          </cell>
          <cell r="BG3402">
            <v>-0.73</v>
          </cell>
          <cell r="BP3402">
            <v>48.4</v>
          </cell>
          <cell r="BQ3402">
            <v>1.49</v>
          </cell>
          <cell r="BR3402">
            <v>17.2</v>
          </cell>
          <cell r="BT3402">
            <v>0.17</v>
          </cell>
          <cell r="BU3402">
            <v>12</v>
          </cell>
          <cell r="BV3402">
            <v>12.67</v>
          </cell>
          <cell r="BW3402">
            <v>3.09</v>
          </cell>
          <cell r="BX3402">
            <v>0.09</v>
          </cell>
          <cell r="BY3402">
            <v>0.24</v>
          </cell>
          <cell r="CR3402">
            <v>95.35</v>
          </cell>
          <cell r="CT3402">
            <v>50.760356581017305</v>
          </cell>
          <cell r="CU3402">
            <v>1.5626638699528055</v>
          </cell>
          <cell r="CV3402">
            <v>18.038804404824333</v>
          </cell>
          <cell r="CW3402">
            <v>0</v>
          </cell>
          <cell r="CX3402">
            <v>0.17829050865233351</v>
          </cell>
          <cell r="CY3402">
            <v>12.585212375458836</v>
          </cell>
          <cell r="CZ3402">
            <v>13.287886733088621</v>
          </cell>
          <cell r="DA3402">
            <v>3.2406921866806502</v>
          </cell>
          <cell r="DB3402">
            <v>9.4389092815941267E-2</v>
          </cell>
          <cell r="DC3402">
            <v>0.25170424750917675</v>
          </cell>
          <cell r="DD3402">
            <v>0</v>
          </cell>
          <cell r="DE3402">
            <v>1</v>
          </cell>
          <cell r="DF3402">
            <v>0.77992589914007426</v>
          </cell>
          <cell r="DH3402">
            <v>0.65372168284789645</v>
          </cell>
          <cell r="EA3402">
            <v>0.20134228187919462</v>
          </cell>
          <cell r="EJ3402">
            <v>0.36523809523809525</v>
          </cell>
          <cell r="FA3402">
            <v>5.0437158469945355E-5</v>
          </cell>
        </row>
        <row r="3403">
          <cell r="D3403" t="str">
            <v>M12</v>
          </cell>
          <cell r="E3403" t="str">
            <v>Mallman &amp; O'Neill (2007 CGA)</v>
          </cell>
          <cell r="F3403" t="str">
            <v>F2</v>
          </cell>
          <cell r="J3403">
            <v>1450</v>
          </cell>
          <cell r="K3403">
            <v>1723</v>
          </cell>
          <cell r="L3403">
            <v>5.8038305281485778</v>
          </cell>
          <cell r="M3403">
            <v>3</v>
          </cell>
          <cell r="O3403">
            <v>0.23521718543529668</v>
          </cell>
          <cell r="P3403">
            <v>1</v>
          </cell>
          <cell r="Q3403">
            <v>0.16493199727568339</v>
          </cell>
          <cell r="R3403">
            <v>42.286978819803146</v>
          </cell>
          <cell r="T3403">
            <v>50</v>
          </cell>
          <cell r="U3403">
            <v>14.9</v>
          </cell>
          <cell r="Y3403">
            <v>0.56999999999999995</v>
          </cell>
          <cell r="AB3403">
            <v>15.7</v>
          </cell>
          <cell r="AC3403">
            <v>0.14000000000000001</v>
          </cell>
          <cell r="AD3403">
            <v>16</v>
          </cell>
          <cell r="AF3403">
            <v>2.41</v>
          </cell>
          <cell r="AJ3403">
            <v>99.72</v>
          </cell>
          <cell r="AK3403">
            <v>1.7647828145647033</v>
          </cell>
          <cell r="AL3403">
            <v>0.62000486952135614</v>
          </cell>
          <cell r="AM3403">
            <v>0.23521718543529668</v>
          </cell>
          <cell r="AN3403">
            <v>0.38478768408605946</v>
          </cell>
          <cell r="AO3403">
            <v>0</v>
          </cell>
          <cell r="AP3403">
            <v>0</v>
          </cell>
          <cell r="AQ3403">
            <v>0</v>
          </cell>
          <cell r="AR3403">
            <v>1.5130439453441806E-2</v>
          </cell>
          <cell r="AS3403">
            <v>0</v>
          </cell>
          <cell r="AT3403">
            <v>0.8258527030937155</v>
          </cell>
          <cell r="AU3403">
            <v>4.1856250086853746E-3</v>
          </cell>
          <cell r="AV3403">
            <v>0.60511155108241388</v>
          </cell>
          <cell r="AW3403">
            <v>0.16493199727568339</v>
          </cell>
          <cell r="AX3403">
            <v>0</v>
          </cell>
          <cell r="AY3403">
            <v>42.286978819803146</v>
          </cell>
          <cell r="AZ3403">
            <v>57.713021180196854</v>
          </cell>
          <cell r="BA3403">
            <v>0</v>
          </cell>
          <cell r="BB3403">
            <v>45.87909949729363</v>
          </cell>
          <cell r="BC3403">
            <v>54.12090050270637</v>
          </cell>
          <cell r="BD3403">
            <v>0</v>
          </cell>
          <cell r="BE3403">
            <v>1</v>
          </cell>
          <cell r="BG3403">
            <v>-7.31</v>
          </cell>
          <cell r="BP3403">
            <v>50.3</v>
          </cell>
          <cell r="BQ3403">
            <v>2</v>
          </cell>
          <cell r="BR3403">
            <v>18</v>
          </cell>
          <cell r="BT3403">
            <v>0.12</v>
          </cell>
          <cell r="BU3403">
            <v>11.4</v>
          </cell>
          <cell r="BV3403">
            <v>11.58</v>
          </cell>
          <cell r="BW3403">
            <v>3.73</v>
          </cell>
          <cell r="BX3403">
            <v>0.14000000000000001</v>
          </cell>
          <cell r="BY3403">
            <v>0.28000000000000003</v>
          </cell>
          <cell r="CR3403">
            <v>97.55</v>
          </cell>
          <cell r="CT3403">
            <v>51.563300871348027</v>
          </cell>
          <cell r="CU3403">
            <v>2.0502306509482318</v>
          </cell>
          <cell r="CV3403">
            <v>18.452075858534087</v>
          </cell>
          <cell r="CW3403">
            <v>0</v>
          </cell>
          <cell r="CX3403">
            <v>0.12301383905689391</v>
          </cell>
          <cell r="CY3403">
            <v>11.68631471040492</v>
          </cell>
          <cell r="CZ3403">
            <v>11.870835468990261</v>
          </cell>
          <cell r="DA3403">
            <v>3.8236801640184521</v>
          </cell>
          <cell r="DB3403">
            <v>0.14351614556637624</v>
          </cell>
          <cell r="DC3403">
            <v>0.28703229113275247</v>
          </cell>
          <cell r="DD3403">
            <v>0</v>
          </cell>
          <cell r="DE3403">
            <v>1</v>
          </cell>
          <cell r="DF3403">
            <v>0.71689190089392429</v>
          </cell>
          <cell r="DH3403">
            <v>0.64611260053619302</v>
          </cell>
          <cell r="EA3403">
            <v>0.28499999999999998</v>
          </cell>
          <cell r="EJ3403">
            <v>0.36927083333333333</v>
          </cell>
          <cell r="FA3403">
            <v>0.19460317460317461</v>
          </cell>
        </row>
        <row r="3404">
          <cell r="D3404" t="str">
            <v>M12</v>
          </cell>
          <cell r="E3404" t="str">
            <v>Mallman &amp; O'Neill (2007 CGA)</v>
          </cell>
          <cell r="F3404" t="str">
            <v>Dl</v>
          </cell>
          <cell r="J3404">
            <v>1450</v>
          </cell>
          <cell r="K3404">
            <v>1723</v>
          </cell>
          <cell r="L3404">
            <v>5.8038305281485778</v>
          </cell>
          <cell r="M3404">
            <v>3</v>
          </cell>
          <cell r="O3404">
            <v>0.23673575694180693</v>
          </cell>
          <cell r="P3404">
            <v>1</v>
          </cell>
          <cell r="Q3404">
            <v>0.1281237543827205</v>
          </cell>
          <cell r="R3404">
            <v>40.704792762827772</v>
          </cell>
          <cell r="T3404">
            <v>50.7</v>
          </cell>
          <cell r="U3404">
            <v>13.4</v>
          </cell>
          <cell r="Y3404">
            <v>0.38</v>
          </cell>
          <cell r="AB3404">
            <v>17.7</v>
          </cell>
          <cell r="AC3404">
            <v>7.0000000000000007E-2</v>
          </cell>
          <cell r="AD3404">
            <v>16.899999999999999</v>
          </cell>
          <cell r="AF3404">
            <v>1.9</v>
          </cell>
          <cell r="AJ3404">
            <v>101.05</v>
          </cell>
          <cell r="AK3404">
            <v>1.7632642430581931</v>
          </cell>
          <cell r="AL3404">
            <v>0.5494166418409544</v>
          </cell>
          <cell r="AM3404">
            <v>0.23673575694180693</v>
          </cell>
          <cell r="AN3404">
            <v>0.31268088489914747</v>
          </cell>
          <cell r="AO3404">
            <v>0</v>
          </cell>
          <cell r="AP3404">
            <v>0</v>
          </cell>
          <cell r="AQ3404">
            <v>0</v>
          </cell>
          <cell r="AR3404">
            <v>9.9391320953063599E-3</v>
          </cell>
          <cell r="AS3404">
            <v>0</v>
          </cell>
          <cell r="AT3404">
            <v>0.91741194021153882</v>
          </cell>
          <cell r="AU3404">
            <v>2.062141684190067E-3</v>
          </cell>
          <cell r="AV3404">
            <v>0.62978214672709709</v>
          </cell>
          <cell r="AW3404">
            <v>0.1281237543827205</v>
          </cell>
          <cell r="AX3404">
            <v>0</v>
          </cell>
          <cell r="AY3404">
            <v>40.704792762827772</v>
          </cell>
          <cell r="AZ3404">
            <v>59.295207237172228</v>
          </cell>
          <cell r="BA3404">
            <v>0</v>
          </cell>
          <cell r="BB3404">
            <v>44.265597381822573</v>
          </cell>
          <cell r="BC3404">
            <v>55.734402618177427</v>
          </cell>
          <cell r="BD3404">
            <v>0</v>
          </cell>
          <cell r="BE3404">
            <v>1</v>
          </cell>
          <cell r="BG3404">
            <v>-7.42</v>
          </cell>
          <cell r="BP3404">
            <v>49.5</v>
          </cell>
          <cell r="BQ3404">
            <v>1.44</v>
          </cell>
          <cell r="BR3404">
            <v>19</v>
          </cell>
          <cell r="BT3404">
            <v>7.0000000000000007E-2</v>
          </cell>
          <cell r="BU3404">
            <v>14</v>
          </cell>
          <cell r="BV3404">
            <v>12.46</v>
          </cell>
          <cell r="BW3404">
            <v>3.01</v>
          </cell>
          <cell r="BX3404">
            <v>0.1</v>
          </cell>
          <cell r="BY3404">
            <v>0.44</v>
          </cell>
          <cell r="CR3404">
            <v>100.02</v>
          </cell>
          <cell r="CT3404">
            <v>49.490101979604077</v>
          </cell>
          <cell r="CU3404">
            <v>1.4397120575884823</v>
          </cell>
          <cell r="CV3404">
            <v>18.99620075984803</v>
          </cell>
          <cell r="CW3404">
            <v>0</v>
          </cell>
          <cell r="CX3404">
            <v>6.9986002799440117E-2</v>
          </cell>
          <cell r="CY3404">
            <v>13.997200559888022</v>
          </cell>
          <cell r="CZ3404">
            <v>12.45750849830034</v>
          </cell>
          <cell r="DA3404">
            <v>3.0093981203759248</v>
          </cell>
          <cell r="DB3404">
            <v>9.9980003999200165E-2</v>
          </cell>
          <cell r="DC3404">
            <v>0.43991201759648069</v>
          </cell>
          <cell r="DD3404">
            <v>0</v>
          </cell>
          <cell r="DE3404">
            <v>1</v>
          </cell>
          <cell r="DF3404">
            <v>0.78617050340300587</v>
          </cell>
          <cell r="DH3404">
            <v>0.6312292358803987</v>
          </cell>
          <cell r="EA3404">
            <v>0.2638888888888889</v>
          </cell>
          <cell r="EJ3404">
            <v>0.4351145038167939</v>
          </cell>
          <cell r="FA3404">
            <v>0.73043478260869565</v>
          </cell>
        </row>
        <row r="3405">
          <cell r="D3405" t="str">
            <v>M12</v>
          </cell>
          <cell r="E3405" t="str">
            <v>Mallman &amp; O'Neill (2007 CGA)</v>
          </cell>
          <cell r="F3405" t="str">
            <v>Kb1r</v>
          </cell>
          <cell r="J3405">
            <v>1275</v>
          </cell>
          <cell r="K3405">
            <v>1548</v>
          </cell>
          <cell r="L3405">
            <v>6.4599483204134369</v>
          </cell>
          <cell r="M3405">
            <v>1.5</v>
          </cell>
          <cell r="O3405">
            <v>0.24245995936871623</v>
          </cell>
          <cell r="P3405">
            <v>1</v>
          </cell>
          <cell r="Q3405">
            <v>5.4386828514118461E-2</v>
          </cell>
          <cell r="R3405">
            <v>38.790519313343353</v>
          </cell>
          <cell r="T3405">
            <v>49.5</v>
          </cell>
          <cell r="U3405">
            <v>11.7</v>
          </cell>
          <cell r="Y3405">
            <v>0.57999999999999996</v>
          </cell>
          <cell r="AB3405">
            <v>19.399999999999999</v>
          </cell>
          <cell r="AC3405">
            <v>0.19</v>
          </cell>
          <cell r="AD3405">
            <v>17.100000000000001</v>
          </cell>
          <cell r="AF3405">
            <v>0.79</v>
          </cell>
          <cell r="AJ3405">
            <v>99.26</v>
          </cell>
          <cell r="AK3405">
            <v>1.7575400406312838</v>
          </cell>
          <cell r="AL3405">
            <v>0.48974889098397983</v>
          </cell>
          <cell r="AM3405">
            <v>0.24245995936871623</v>
          </cell>
          <cell r="AN3405">
            <v>0.24728893161526361</v>
          </cell>
          <cell r="AO3405">
            <v>0</v>
          </cell>
          <cell r="AP3405">
            <v>0</v>
          </cell>
          <cell r="AQ3405">
            <v>0</v>
          </cell>
          <cell r="AR3405">
            <v>1.5487575885030434E-2</v>
          </cell>
          <cell r="AS3405">
            <v>0</v>
          </cell>
          <cell r="AT3405">
            <v>1.0265578764859691</v>
          </cell>
          <cell r="AU3405">
            <v>5.714321221203131E-3</v>
          </cell>
          <cell r="AV3405">
            <v>0.65056446627841502</v>
          </cell>
          <cell r="AW3405">
            <v>5.4386828514118461E-2</v>
          </cell>
          <cell r="AX3405">
            <v>0</v>
          </cell>
          <cell r="AY3405">
            <v>38.790519313343353</v>
          </cell>
          <cell r="AZ3405">
            <v>61.20948068665664</v>
          </cell>
          <cell r="BA3405">
            <v>0</v>
          </cell>
          <cell r="BB3405">
            <v>42.303336426421914</v>
          </cell>
          <cell r="BC3405">
            <v>57.6966635735781</v>
          </cell>
          <cell r="BD3405">
            <v>0</v>
          </cell>
          <cell r="BE3405">
            <v>1</v>
          </cell>
          <cell r="BG3405">
            <v>-0.73</v>
          </cell>
          <cell r="BO3405">
            <v>0.25</v>
          </cell>
          <cell r="BP3405">
            <v>48.6</v>
          </cell>
          <cell r="BQ3405">
            <v>1.47</v>
          </cell>
          <cell r="BR3405">
            <v>19.600000000000001</v>
          </cell>
          <cell r="BT3405">
            <v>0.19</v>
          </cell>
          <cell r="BU3405">
            <v>11.5</v>
          </cell>
          <cell r="BV3405">
            <v>12.39</v>
          </cell>
          <cell r="BW3405">
            <v>3.18</v>
          </cell>
          <cell r="BX3405">
            <v>0.13</v>
          </cell>
          <cell r="BY3405">
            <v>0.2</v>
          </cell>
          <cell r="CR3405">
            <v>97.26</v>
          </cell>
          <cell r="CT3405">
            <v>49.969154842689697</v>
          </cell>
          <cell r="CU3405">
            <v>1.5114127082048119</v>
          </cell>
          <cell r="CV3405">
            <v>20.152169442730827</v>
          </cell>
          <cell r="CW3405">
            <v>0</v>
          </cell>
          <cell r="CX3405">
            <v>0.19535266296524778</v>
          </cell>
          <cell r="CY3405">
            <v>11.823976968949207</v>
          </cell>
          <cell r="CZ3405">
            <v>12.739049969154841</v>
          </cell>
          <cell r="DA3405">
            <v>3.2695866748920417</v>
          </cell>
          <cell r="DB3405">
            <v>0.13366234834464322</v>
          </cell>
          <cell r="DC3405">
            <v>0.20563438206868187</v>
          </cell>
          <cell r="DD3405">
            <v>0</v>
          </cell>
          <cell r="DE3405">
            <v>1</v>
          </cell>
          <cell r="DF3405">
            <v>0.68127411868384435</v>
          </cell>
          <cell r="DH3405">
            <v>0.24842767295597484</v>
          </cell>
          <cell r="EA3405">
            <v>0.39455782312925169</v>
          </cell>
          <cell r="EJ3405">
            <v>0.66122448979591841</v>
          </cell>
          <cell r="FA3405">
            <v>3.9419087136929464E-4</v>
          </cell>
        </row>
        <row r="3406">
          <cell r="D3406" t="str">
            <v>M12</v>
          </cell>
          <cell r="E3406" t="str">
            <v>Mallman &amp; O'Neill (2007 CGA)</v>
          </cell>
          <cell r="F3406">
            <v>1</v>
          </cell>
          <cell r="J3406">
            <v>1300</v>
          </cell>
          <cell r="K3406">
            <v>1573</v>
          </cell>
          <cell r="L3406">
            <v>6.3572790845518119</v>
          </cell>
          <cell r="M3406">
            <v>1.5</v>
          </cell>
          <cell r="O3406">
            <v>0.25448371144386406</v>
          </cell>
          <cell r="P3406">
            <v>1</v>
          </cell>
          <cell r="Q3406">
            <v>5.0665701177750759E-2</v>
          </cell>
          <cell r="R3406">
            <v>39.367354503892244</v>
          </cell>
          <cell r="T3406">
            <v>50.1</v>
          </cell>
          <cell r="U3406">
            <v>12.3</v>
          </cell>
          <cell r="Y3406">
            <v>0.61</v>
          </cell>
          <cell r="AB3406">
            <v>19.600000000000001</v>
          </cell>
          <cell r="AC3406">
            <v>0.14000000000000001</v>
          </cell>
          <cell r="AD3406">
            <v>17.7</v>
          </cell>
          <cell r="AF3406">
            <v>0.75</v>
          </cell>
          <cell r="AJ3406">
            <v>101.2</v>
          </cell>
          <cell r="AK3406">
            <v>1.7455162885561359</v>
          </cell>
          <cell r="AL3406">
            <v>0.5052180541745076</v>
          </cell>
          <cell r="AM3406">
            <v>0.25448371144386406</v>
          </cell>
          <cell r="AN3406">
            <v>0.25073434273064354</v>
          </cell>
          <cell r="AO3406">
            <v>0</v>
          </cell>
          <cell r="AP3406">
            <v>0</v>
          </cell>
          <cell r="AQ3406">
            <v>0</v>
          </cell>
          <cell r="AR3406">
            <v>1.598348359736005E-2</v>
          </cell>
          <cell r="AS3406">
            <v>0</v>
          </cell>
          <cell r="AT3406">
            <v>1.017709742259048</v>
          </cell>
          <cell r="AU3406">
            <v>4.1316662781308968E-3</v>
          </cell>
          <cell r="AV3406">
            <v>0.66077506395706664</v>
          </cell>
          <cell r="AW3406">
            <v>5.0665701177750759E-2</v>
          </cell>
          <cell r="AX3406">
            <v>0</v>
          </cell>
          <cell r="AY3406">
            <v>39.367354503892244</v>
          </cell>
          <cell r="AZ3406">
            <v>60.632645496107749</v>
          </cell>
          <cell r="BA3406">
            <v>0</v>
          </cell>
          <cell r="BB3406">
            <v>42.895800884135284</v>
          </cell>
          <cell r="BC3406">
            <v>57.104199115864716</v>
          </cell>
          <cell r="BD3406">
            <v>0</v>
          </cell>
          <cell r="BE3406">
            <v>1</v>
          </cell>
          <cell r="BG3406">
            <v>-6.74</v>
          </cell>
          <cell r="BP3406">
            <v>49</v>
          </cell>
          <cell r="BQ3406">
            <v>1.56</v>
          </cell>
          <cell r="BR3406">
            <v>20.8</v>
          </cell>
          <cell r="BT3406">
            <v>0.17</v>
          </cell>
          <cell r="BU3406">
            <v>13.1</v>
          </cell>
          <cell r="BV3406">
            <v>12.23</v>
          </cell>
          <cell r="BW3406">
            <v>3.07</v>
          </cell>
          <cell r="BX3406">
            <v>0.1</v>
          </cell>
          <cell r="BY3406">
            <v>0.17</v>
          </cell>
          <cell r="CR3406">
            <v>100.2</v>
          </cell>
          <cell r="CT3406">
            <v>48.902195608782435</v>
          </cell>
          <cell r="CU3406">
            <v>1.5568862275449102</v>
          </cell>
          <cell r="CV3406">
            <v>20.758483033932137</v>
          </cell>
          <cell r="CW3406">
            <v>0</v>
          </cell>
          <cell r="CX3406">
            <v>0.16966067864271456</v>
          </cell>
          <cell r="CY3406">
            <v>13.073852295409182</v>
          </cell>
          <cell r="CZ3406">
            <v>12.20558882235529</v>
          </cell>
          <cell r="DA3406">
            <v>3.0638722554890219</v>
          </cell>
          <cell r="DB3406">
            <v>9.9800399201596807E-2</v>
          </cell>
          <cell r="DC3406">
            <v>0.16966067864271456</v>
          </cell>
          <cell r="DD3406">
            <v>0</v>
          </cell>
          <cell r="DE3406">
            <v>1</v>
          </cell>
          <cell r="DF3406">
            <v>0.7050618821053567</v>
          </cell>
          <cell r="DH3406">
            <v>0.244299674267101</v>
          </cell>
          <cell r="EA3406">
            <v>0.39102564102564102</v>
          </cell>
          <cell r="EJ3406">
            <v>0.67647058823529416</v>
          </cell>
          <cell r="FA3406">
            <v>0.37857142857142856</v>
          </cell>
        </row>
        <row r="3407">
          <cell r="D3407" t="str">
            <v>M12</v>
          </cell>
          <cell r="E3407" t="str">
            <v>Mallman &amp; O'Neill (2007 CGA)</v>
          </cell>
          <cell r="F3407" t="str">
            <v>Gl</v>
          </cell>
          <cell r="J3407">
            <v>1450</v>
          </cell>
          <cell r="K3407">
            <v>1723</v>
          </cell>
          <cell r="L3407">
            <v>5.8038305281485778</v>
          </cell>
          <cell r="M3407">
            <v>3</v>
          </cell>
          <cell r="O3407">
            <v>0.25527930875117</v>
          </cell>
          <cell r="P3407">
            <v>1</v>
          </cell>
          <cell r="Q3407">
            <v>0.13299810725319008</v>
          </cell>
          <cell r="R3407">
            <v>40.05593505095522</v>
          </cell>
          <cell r="T3407">
            <v>49.6</v>
          </cell>
          <cell r="U3407">
            <v>14.9</v>
          </cell>
          <cell r="Y3407">
            <v>0.51</v>
          </cell>
          <cell r="AB3407">
            <v>17</v>
          </cell>
          <cell r="AC3407">
            <v>0.14000000000000001</v>
          </cell>
          <cell r="AD3407">
            <v>15.8</v>
          </cell>
          <cell r="AF3407">
            <v>1.95</v>
          </cell>
          <cell r="AJ3407">
            <v>99.9</v>
          </cell>
          <cell r="AK3407">
            <v>1.74472069124883</v>
          </cell>
          <cell r="AL3407">
            <v>0.61789982739032878</v>
          </cell>
          <cell r="AM3407">
            <v>0.25527930875117</v>
          </cell>
          <cell r="AN3407">
            <v>0.36262051863915878</v>
          </cell>
          <cell r="AO3407">
            <v>0</v>
          </cell>
          <cell r="AP3407">
            <v>0</v>
          </cell>
          <cell r="AQ3407">
            <v>0</v>
          </cell>
          <cell r="AR3407">
            <v>1.349179817310512E-2</v>
          </cell>
          <cell r="AS3407">
            <v>0</v>
          </cell>
          <cell r="AT3407">
            <v>0.89119930062094843</v>
          </cell>
          <cell r="AU3407">
            <v>4.1714139638676677E-3</v>
          </cell>
          <cell r="AV3407">
            <v>0.59551886134973031</v>
          </cell>
          <cell r="AW3407">
            <v>0.13299810725319008</v>
          </cell>
          <cell r="AX3407">
            <v>0</v>
          </cell>
          <cell r="AY3407">
            <v>40.05593505095522</v>
          </cell>
          <cell r="AZ3407">
            <v>59.944064949044773</v>
          </cell>
          <cell r="BA3407">
            <v>0</v>
          </cell>
          <cell r="BB3407">
            <v>43.601716830624376</v>
          </cell>
          <cell r="BC3407">
            <v>56.398283169375617</v>
          </cell>
          <cell r="BD3407">
            <v>0</v>
          </cell>
          <cell r="BE3407">
            <v>1</v>
          </cell>
          <cell r="BG3407">
            <v>-7.4</v>
          </cell>
          <cell r="BP3407">
            <v>50.1</v>
          </cell>
          <cell r="BQ3407">
            <v>1.9</v>
          </cell>
          <cell r="BR3407">
            <v>18.3</v>
          </cell>
          <cell r="BT3407">
            <v>0.12</v>
          </cell>
          <cell r="BU3407">
            <v>11.8</v>
          </cell>
          <cell r="BV3407">
            <v>11.84</v>
          </cell>
          <cell r="BW3407">
            <v>3.72</v>
          </cell>
          <cell r="BX3407">
            <v>0.14000000000000001</v>
          </cell>
          <cell r="BY3407">
            <v>0.32</v>
          </cell>
          <cell r="CR3407">
            <v>98.24</v>
          </cell>
          <cell r="CT3407">
            <v>50.997557003257327</v>
          </cell>
          <cell r="CU3407">
            <v>1.9340390879478826</v>
          </cell>
          <cell r="CV3407">
            <v>18.627850162866448</v>
          </cell>
          <cell r="CW3407">
            <v>0</v>
          </cell>
          <cell r="CX3407">
            <v>0.12214983713355049</v>
          </cell>
          <cell r="CY3407">
            <v>12.011400651465797</v>
          </cell>
          <cell r="CZ3407">
            <v>12.052117263843648</v>
          </cell>
          <cell r="DA3407">
            <v>3.7866449511400648</v>
          </cell>
          <cell r="DB3407">
            <v>0.14250814332247558</v>
          </cell>
          <cell r="DC3407">
            <v>0.32573289902280128</v>
          </cell>
          <cell r="DD3407">
            <v>0</v>
          </cell>
          <cell r="DE3407">
            <v>1</v>
          </cell>
          <cell r="DF3407">
            <v>0.73044340005635466</v>
          </cell>
          <cell r="DH3407">
            <v>0.52419354838709675</v>
          </cell>
          <cell r="EA3407">
            <v>0.26842105263157895</v>
          </cell>
          <cell r="EJ3407">
            <v>0.49601990049751243</v>
          </cell>
          <cell r="FA3407">
            <v>0.26317991631799165</v>
          </cell>
        </row>
        <row r="3408">
          <cell r="D3408" t="str">
            <v>M12</v>
          </cell>
          <cell r="E3408" t="str">
            <v>Mallman &amp; O'Neill (2007 CGA)</v>
          </cell>
          <cell r="F3408" t="str">
            <v>L1</v>
          </cell>
          <cell r="J3408">
            <v>1400</v>
          </cell>
          <cell r="K3408">
            <v>1673</v>
          </cell>
          <cell r="L3408">
            <v>5.9772863120143453</v>
          </cell>
          <cell r="M3408">
            <v>3</v>
          </cell>
          <cell r="O3408">
            <v>0.25771440206580265</v>
          </cell>
          <cell r="P3408">
            <v>1</v>
          </cell>
          <cell r="Q3408">
            <v>0.16924873201578197</v>
          </cell>
          <cell r="R3408">
            <v>39.335071223407361</v>
          </cell>
          <cell r="T3408">
            <v>49.9</v>
          </cell>
          <cell r="U3408">
            <v>16.3</v>
          </cell>
          <cell r="Y3408">
            <v>0.57999999999999996</v>
          </cell>
          <cell r="AB3408">
            <v>16.3</v>
          </cell>
          <cell r="AC3408">
            <v>0.14000000000000001</v>
          </cell>
          <cell r="AD3408">
            <v>14.7</v>
          </cell>
          <cell r="AF3408">
            <v>2.5</v>
          </cell>
          <cell r="AJ3408">
            <v>100.42</v>
          </cell>
          <cell r="AK3408">
            <v>1.7422855979341973</v>
          </cell>
          <cell r="AL3408">
            <v>0.67095589953767254</v>
          </cell>
          <cell r="AM3408">
            <v>0.25771440206580265</v>
          </cell>
          <cell r="AN3408">
            <v>0.41324149747186989</v>
          </cell>
          <cell r="AO3408">
            <v>0</v>
          </cell>
          <cell r="AP3408">
            <v>0</v>
          </cell>
          <cell r="AQ3408">
            <v>0</v>
          </cell>
          <cell r="AR3408">
            <v>1.5230081217835478E-2</v>
          </cell>
          <cell r="AS3408">
            <v>0</v>
          </cell>
          <cell r="AT3408">
            <v>0.84818011407329286</v>
          </cell>
          <cell r="AU3408">
            <v>4.1405483143284686E-3</v>
          </cell>
          <cell r="AV3408">
            <v>0.54995902690689136</v>
          </cell>
          <cell r="AW3408">
            <v>0.16924873201578197</v>
          </cell>
          <cell r="AX3408">
            <v>0</v>
          </cell>
          <cell r="AY3408">
            <v>39.335071223407361</v>
          </cell>
          <cell r="AZ3408">
            <v>60.664928776592632</v>
          </cell>
          <cell r="BA3408">
            <v>0</v>
          </cell>
          <cell r="BB3408">
            <v>42.862669585257478</v>
          </cell>
          <cell r="BC3408">
            <v>57.137330414742515</v>
          </cell>
          <cell r="BD3408">
            <v>0</v>
          </cell>
          <cell r="BE3408">
            <v>1</v>
          </cell>
          <cell r="BG3408">
            <v>-7.57</v>
          </cell>
          <cell r="BO3408">
            <v>0.2</v>
          </cell>
          <cell r="BP3408">
            <v>48.5</v>
          </cell>
          <cell r="BQ3408">
            <v>1.92</v>
          </cell>
          <cell r="BR3408">
            <v>19.100000000000001</v>
          </cell>
          <cell r="BT3408">
            <v>0.09</v>
          </cell>
          <cell r="BU3408">
            <v>11.9</v>
          </cell>
          <cell r="BV3408">
            <v>11.95</v>
          </cell>
          <cell r="BW3408">
            <v>3.56</v>
          </cell>
          <cell r="BX3408">
            <v>0.15</v>
          </cell>
          <cell r="BY3408">
            <v>0.01</v>
          </cell>
          <cell r="CR3408">
            <v>97.18</v>
          </cell>
          <cell r="CT3408">
            <v>49.907388351512658</v>
          </cell>
          <cell r="CU3408">
            <v>1.9757151677299856</v>
          </cell>
          <cell r="CV3408">
            <v>19.654249845647254</v>
          </cell>
          <cell r="CW3408">
            <v>0</v>
          </cell>
          <cell r="CX3408">
            <v>9.2611648487343073E-2</v>
          </cell>
          <cell r="CY3408">
            <v>12.245317966659806</v>
          </cell>
          <cell r="CZ3408">
            <v>12.296768882486107</v>
          </cell>
          <cell r="DA3408">
            <v>3.6633052068326815</v>
          </cell>
          <cell r="DB3408">
            <v>0.15435274747890512</v>
          </cell>
          <cell r="DC3408">
            <v>1.0290183165260341E-2</v>
          </cell>
          <cell r="DD3408">
            <v>0</v>
          </cell>
          <cell r="DE3408">
            <v>1</v>
          </cell>
          <cell r="DF3408">
            <v>0.72638251079335492</v>
          </cell>
          <cell r="DH3408">
            <v>0.70224719101123589</v>
          </cell>
          <cell r="EA3408">
            <v>0.30208333333333331</v>
          </cell>
          <cell r="EJ3408">
            <v>0.95901639344262291</v>
          </cell>
          <cell r="FA3408">
            <v>0.87142857142857144</v>
          </cell>
        </row>
        <row r="3409">
          <cell r="D3409" t="str">
            <v>M12</v>
          </cell>
          <cell r="E3409" t="str">
            <v>Mallman &amp; O'Neill (2007 CGA)</v>
          </cell>
          <cell r="F3409" t="str">
            <v>F3</v>
          </cell>
          <cell r="J3409">
            <v>1300</v>
          </cell>
          <cell r="K3409">
            <v>1573</v>
          </cell>
          <cell r="L3409">
            <v>6.3572790845518119</v>
          </cell>
          <cell r="M3409">
            <v>1.5</v>
          </cell>
          <cell r="O3409">
            <v>0.25868090425717094</v>
          </cell>
          <cell r="P3409">
            <v>1</v>
          </cell>
          <cell r="Q3409">
            <v>6.0098686310371449E-2</v>
          </cell>
          <cell r="R3409">
            <v>38.268964649641461</v>
          </cell>
          <cell r="T3409">
            <v>50</v>
          </cell>
          <cell r="U3409">
            <v>12.9</v>
          </cell>
          <cell r="Y3409">
            <v>0.61</v>
          </cell>
          <cell r="AB3409">
            <v>19.600000000000001</v>
          </cell>
          <cell r="AC3409">
            <v>0.17</v>
          </cell>
          <cell r="AD3409">
            <v>16.899999999999999</v>
          </cell>
          <cell r="AF3409">
            <v>0.89</v>
          </cell>
          <cell r="AJ3409">
            <v>101.07</v>
          </cell>
          <cell r="AK3409">
            <v>1.7413190957428291</v>
          </cell>
          <cell r="AL3409">
            <v>0.52964592959588275</v>
          </cell>
          <cell r="AM3409">
            <v>0.25868090425717094</v>
          </cell>
          <cell r="AN3409">
            <v>0.27096502533871181</v>
          </cell>
          <cell r="AO3409">
            <v>0</v>
          </cell>
          <cell r="AP3409">
            <v>0</v>
          </cell>
          <cell r="AQ3409">
            <v>0</v>
          </cell>
          <cell r="AR3409">
            <v>1.5976940506268793E-2</v>
          </cell>
          <cell r="AS3409">
            <v>0</v>
          </cell>
          <cell r="AT3409">
            <v>1.0172931267254255</v>
          </cell>
          <cell r="AU3409">
            <v>5.0149695401019798E-3</v>
          </cell>
          <cell r="AV3409">
            <v>0.63065125157912039</v>
          </cell>
          <cell r="AW3409">
            <v>6.0098686310371449E-2</v>
          </cell>
          <cell r="AX3409">
            <v>0</v>
          </cell>
          <cell r="AY3409">
            <v>38.268964649641461</v>
          </cell>
          <cell r="AZ3409">
            <v>61.731035350358546</v>
          </cell>
          <cell r="BA3409">
            <v>0</v>
          </cell>
          <cell r="BB3409">
            <v>41.766779122506897</v>
          </cell>
          <cell r="BC3409">
            <v>58.23322087749311</v>
          </cell>
          <cell r="BD3409">
            <v>0</v>
          </cell>
          <cell r="BE3409">
            <v>1</v>
          </cell>
          <cell r="BG3409">
            <v>-7.37</v>
          </cell>
          <cell r="BP3409">
            <v>49.2</v>
          </cell>
          <cell r="BQ3409">
            <v>1.44</v>
          </cell>
          <cell r="BR3409">
            <v>20.5</v>
          </cell>
          <cell r="BT3409">
            <v>0.17</v>
          </cell>
          <cell r="BU3409">
            <v>13.3</v>
          </cell>
          <cell r="BV3409">
            <v>12.27</v>
          </cell>
          <cell r="BW3409">
            <v>3</v>
          </cell>
          <cell r="BX3409">
            <v>0.1</v>
          </cell>
          <cell r="BY3409">
            <v>0.39</v>
          </cell>
          <cell r="CR3409">
            <v>100.37</v>
          </cell>
          <cell r="CT3409">
            <v>49.018631065059282</v>
          </cell>
          <cell r="CU3409">
            <v>1.4346916409285642</v>
          </cell>
          <cell r="CV3409">
            <v>20.424429610441365</v>
          </cell>
          <cell r="CW3409">
            <v>0</v>
          </cell>
          <cell r="CX3409">
            <v>0.16937331872073327</v>
          </cell>
          <cell r="CY3409">
            <v>13.250971405798545</v>
          </cell>
          <cell r="CZ3409">
            <v>12.224768357078808</v>
          </cell>
          <cell r="DA3409">
            <v>2.9889409186011755</v>
          </cell>
          <cell r="DB3409">
            <v>9.963136395337252E-2</v>
          </cell>
          <cell r="DC3409">
            <v>0.38856231941815284</v>
          </cell>
          <cell r="DD3409">
            <v>0</v>
          </cell>
          <cell r="DE3409">
            <v>1</v>
          </cell>
          <cell r="DF3409">
            <v>0.71458857454434921</v>
          </cell>
          <cell r="DH3409">
            <v>0.29666666666666669</v>
          </cell>
          <cell r="EA3409">
            <v>0.4236111111111111</v>
          </cell>
          <cell r="EJ3409">
            <v>0.79365079365079361</v>
          </cell>
          <cell r="FA3409">
            <v>0.30426356589147285</v>
          </cell>
        </row>
        <row r="3410">
          <cell r="D3410" t="str">
            <v>M12</v>
          </cell>
          <cell r="E3410" t="str">
            <v>Mallman &amp; O'Neill (2007 CGA)</v>
          </cell>
          <cell r="F3410" t="str">
            <v>G3</v>
          </cell>
          <cell r="J3410">
            <v>1300</v>
          </cell>
          <cell r="K3410">
            <v>1573</v>
          </cell>
          <cell r="L3410">
            <v>6.3572790845518119</v>
          </cell>
          <cell r="M3410">
            <v>1.5</v>
          </cell>
          <cell r="O3410">
            <v>0.26221497652835701</v>
          </cell>
          <cell r="P3410">
            <v>1</v>
          </cell>
          <cell r="Q3410">
            <v>6.8624812670080762E-2</v>
          </cell>
          <cell r="R3410">
            <v>39.398900068055987</v>
          </cell>
          <cell r="T3410">
            <v>49.1</v>
          </cell>
          <cell r="U3410">
            <v>12.8</v>
          </cell>
          <cell r="Y3410">
            <v>0.69</v>
          </cell>
          <cell r="AB3410">
            <v>18.8</v>
          </cell>
          <cell r="AC3410">
            <v>0.16</v>
          </cell>
          <cell r="AD3410">
            <v>17</v>
          </cell>
          <cell r="AF3410">
            <v>1</v>
          </cell>
          <cell r="AJ3410">
            <v>99.55</v>
          </cell>
          <cell r="AK3410">
            <v>1.737785023471643</v>
          </cell>
          <cell r="AL3410">
            <v>0.53408711181221225</v>
          </cell>
          <cell r="AM3410">
            <v>0.26221497652835701</v>
          </cell>
          <cell r="AN3410">
            <v>0.27187213528385523</v>
          </cell>
          <cell r="AO3410">
            <v>0</v>
          </cell>
          <cell r="AP3410">
            <v>0</v>
          </cell>
          <cell r="AQ3410">
            <v>0</v>
          </cell>
          <cell r="AR3410">
            <v>1.8366190024109462E-2</v>
          </cell>
          <cell r="AS3410">
            <v>0</v>
          </cell>
          <cell r="AT3410">
            <v>0.99164011671178798</v>
          </cell>
          <cell r="AU3410">
            <v>4.7967331704730143E-3</v>
          </cell>
          <cell r="AV3410">
            <v>0.64470001213969397</v>
          </cell>
          <cell r="AW3410">
            <v>6.8624812670080762E-2</v>
          </cell>
          <cell r="AX3410">
            <v>0</v>
          </cell>
          <cell r="AY3410">
            <v>39.398900068055987</v>
          </cell>
          <cell r="AZ3410">
            <v>60.601099931944006</v>
          </cell>
          <cell r="BA3410">
            <v>0</v>
          </cell>
          <cell r="BB3410">
            <v>42.9281720338574</v>
          </cell>
          <cell r="BC3410">
            <v>57.0718279661426</v>
          </cell>
          <cell r="BD3410">
            <v>0</v>
          </cell>
          <cell r="BE3410">
            <v>1</v>
          </cell>
          <cell r="BG3410">
            <v>-7.82</v>
          </cell>
          <cell r="BP3410">
            <v>50.2</v>
          </cell>
          <cell r="BQ3410">
            <v>1.63</v>
          </cell>
          <cell r="BR3410">
            <v>20.9</v>
          </cell>
          <cell r="BT3410">
            <v>0.12</v>
          </cell>
          <cell r="BU3410">
            <v>11.5</v>
          </cell>
          <cell r="BV3410">
            <v>11.31</v>
          </cell>
          <cell r="BW3410">
            <v>3.64</v>
          </cell>
          <cell r="BX3410">
            <v>0.12</v>
          </cell>
          <cell r="BY3410">
            <v>0.46</v>
          </cell>
          <cell r="CR3410">
            <v>99.88</v>
          </cell>
          <cell r="CT3410">
            <v>50.260312374849818</v>
          </cell>
          <cell r="CU3410">
            <v>1.6319583500200241</v>
          </cell>
          <cell r="CV3410">
            <v>20.92511013215859</v>
          </cell>
          <cell r="CW3410">
            <v>0</v>
          </cell>
          <cell r="CX3410">
            <v>0.12014417300760913</v>
          </cell>
          <cell r="CY3410">
            <v>11.513816579895876</v>
          </cell>
          <cell r="CZ3410">
            <v>11.32358830596716</v>
          </cell>
          <cell r="DA3410">
            <v>3.6443732478974771</v>
          </cell>
          <cell r="DB3410">
            <v>0.12014417300760913</v>
          </cell>
          <cell r="DC3410">
            <v>0.46055266319583499</v>
          </cell>
          <cell r="DD3410">
            <v>0</v>
          </cell>
          <cell r="DE3410">
            <v>1</v>
          </cell>
          <cell r="DF3410">
            <v>0.61920808358380852</v>
          </cell>
          <cell r="DH3410">
            <v>0.27472527472527469</v>
          </cell>
          <cell r="EA3410">
            <v>0.42331288343558282</v>
          </cell>
          <cell r="EJ3410">
            <v>0.74514563106796117</v>
          </cell>
          <cell r="FA3410">
            <v>1.2418181818181817</v>
          </cell>
        </row>
        <row r="3411">
          <cell r="D3411" t="str">
            <v>M12</v>
          </cell>
          <cell r="E3411" t="str">
            <v>Mallman &amp; O'Neill (2007 CGA)</v>
          </cell>
          <cell r="F3411" t="str">
            <v>I8</v>
          </cell>
          <cell r="J3411">
            <v>1425</v>
          </cell>
          <cell r="K3411">
            <v>1698</v>
          </cell>
          <cell r="L3411">
            <v>5.8892815076560661</v>
          </cell>
          <cell r="M3411">
            <v>3</v>
          </cell>
          <cell r="O3411">
            <v>0.26658711264178669</v>
          </cell>
          <cell r="P3411">
            <v>1</v>
          </cell>
          <cell r="Q3411">
            <v>0.12252936248847592</v>
          </cell>
          <cell r="R3411">
            <v>36.57874591133691</v>
          </cell>
          <cell r="T3411">
            <v>49.1</v>
          </cell>
          <cell r="U3411">
            <v>14.9</v>
          </cell>
          <cell r="Y3411">
            <v>0.36</v>
          </cell>
          <cell r="AB3411">
            <v>18.2</v>
          </cell>
          <cell r="AC3411">
            <v>0.15</v>
          </cell>
          <cell r="AD3411">
            <v>14.6</v>
          </cell>
          <cell r="AF3411">
            <v>1.79</v>
          </cell>
          <cell r="AJ3411">
            <v>99.1</v>
          </cell>
          <cell r="AK3411">
            <v>1.7334128873582133</v>
          </cell>
          <cell r="AL3411">
            <v>0.62014660114359443</v>
          </cell>
          <cell r="AM3411">
            <v>0.26658711264178669</v>
          </cell>
          <cell r="AN3411">
            <v>0.35355948850180774</v>
          </cell>
          <cell r="AO3411">
            <v>0</v>
          </cell>
          <cell r="AP3411">
            <v>0</v>
          </cell>
          <cell r="AQ3411">
            <v>0</v>
          </cell>
          <cell r="AR3411">
            <v>9.5582515171683067E-3</v>
          </cell>
          <cell r="AS3411">
            <v>0</v>
          </cell>
          <cell r="AT3411">
            <v>0.95757676030890437</v>
          </cell>
          <cell r="AU3411">
            <v>4.4856233919612094E-3</v>
          </cell>
          <cell r="AV3411">
            <v>0.55229051379168237</v>
          </cell>
          <cell r="AW3411">
            <v>0.12252936248847592</v>
          </cell>
          <cell r="AX3411">
            <v>0</v>
          </cell>
          <cell r="AY3411">
            <v>36.57874591133691</v>
          </cell>
          <cell r="AZ3411">
            <v>63.42125408866309</v>
          </cell>
          <cell r="BA3411">
            <v>0</v>
          </cell>
          <cell r="BB3411">
            <v>40.022232187531436</v>
          </cell>
          <cell r="BC3411">
            <v>59.977767812468564</v>
          </cell>
          <cell r="BD3411">
            <v>0</v>
          </cell>
          <cell r="BE3411">
            <v>1</v>
          </cell>
          <cell r="BG3411">
            <v>-6.94</v>
          </cell>
          <cell r="BP3411">
            <v>48.2</v>
          </cell>
          <cell r="BQ3411">
            <v>1.61</v>
          </cell>
          <cell r="BR3411">
            <v>18.2</v>
          </cell>
          <cell r="BT3411">
            <v>0.16</v>
          </cell>
          <cell r="BU3411">
            <v>12.3</v>
          </cell>
          <cell r="BV3411">
            <v>12.32</v>
          </cell>
          <cell r="BW3411">
            <v>3.29</v>
          </cell>
          <cell r="BX3411">
            <v>0.09</v>
          </cell>
          <cell r="BY3411">
            <v>0.23</v>
          </cell>
          <cell r="CR3411">
            <v>96.4</v>
          </cell>
          <cell r="CT3411">
            <v>50</v>
          </cell>
          <cell r="CU3411">
            <v>1.6701244813278007</v>
          </cell>
          <cell r="CV3411">
            <v>18.879668049792532</v>
          </cell>
          <cell r="CW3411">
            <v>0</v>
          </cell>
          <cell r="CX3411">
            <v>0.16597510373443983</v>
          </cell>
          <cell r="CY3411">
            <v>12.759336099585061</v>
          </cell>
          <cell r="CZ3411">
            <v>12.780082987551866</v>
          </cell>
          <cell r="DA3411">
            <v>3.412863070539419</v>
          </cell>
          <cell r="DB3411">
            <v>9.3360995850622408E-2</v>
          </cell>
          <cell r="DC3411">
            <v>0.23858921161825725</v>
          </cell>
          <cell r="DD3411">
            <v>0</v>
          </cell>
          <cell r="DE3411">
            <v>1</v>
          </cell>
          <cell r="DF3411">
            <v>0.7646319548900582</v>
          </cell>
          <cell r="DH3411">
            <v>0.54407294832826747</v>
          </cell>
          <cell r="EA3411">
            <v>0.22360248447204967</v>
          </cell>
          <cell r="EJ3411">
            <v>0.35023041474654376</v>
          </cell>
          <cell r="FA3411">
            <v>0.21525423728813559</v>
          </cell>
        </row>
        <row r="3412">
          <cell r="D3412" t="str">
            <v>M12</v>
          </cell>
          <cell r="E3412" t="str">
            <v>Mallman &amp; O'Neill (2007 CGA)</v>
          </cell>
          <cell r="F3412" t="str">
            <v>E5</v>
          </cell>
          <cell r="J3412">
            <v>1300</v>
          </cell>
          <cell r="K3412">
            <v>1573</v>
          </cell>
          <cell r="L3412">
            <v>6.3572790845518119</v>
          </cell>
          <cell r="M3412">
            <v>1.5</v>
          </cell>
          <cell r="O3412">
            <v>0.26716062584456113</v>
          </cell>
          <cell r="P3412">
            <v>1</v>
          </cell>
          <cell r="Q3412">
            <v>5.8814957217026974E-2</v>
          </cell>
          <cell r="R3412">
            <v>37.280418124640121</v>
          </cell>
          <cell r="T3412">
            <v>49.7</v>
          </cell>
          <cell r="U3412">
            <v>12.5</v>
          </cell>
          <cell r="Y3412">
            <v>0.61</v>
          </cell>
          <cell r="AB3412">
            <v>20.2</v>
          </cell>
          <cell r="AC3412">
            <v>0.17</v>
          </cell>
          <cell r="AD3412">
            <v>16.7</v>
          </cell>
          <cell r="AF3412">
            <v>0.87</v>
          </cell>
          <cell r="AJ3412">
            <v>100.75</v>
          </cell>
          <cell r="AK3412">
            <v>1.7328393741554389</v>
          </cell>
          <cell r="AL3412">
            <v>0.51380639138440765</v>
          </cell>
          <cell r="AM3412">
            <v>0.26716062584456113</v>
          </cell>
          <cell r="AN3412">
            <v>0.24664576553984652</v>
          </cell>
          <cell r="AO3412">
            <v>0</v>
          </cell>
          <cell r="AP3412">
            <v>0</v>
          </cell>
          <cell r="AQ3412">
            <v>0</v>
          </cell>
          <cell r="AR3412">
            <v>1.5995108064086695E-2</v>
          </cell>
          <cell r="AS3412">
            <v>0</v>
          </cell>
          <cell r="AT3412">
            <v>1.0496269399425353</v>
          </cell>
          <cell r="AU3412">
            <v>5.0206721180792273E-3</v>
          </cell>
          <cell r="AV3412">
            <v>0.62389655711842573</v>
          </cell>
          <cell r="AW3412">
            <v>5.8814957217026974E-2</v>
          </cell>
          <cell r="AX3412">
            <v>0</v>
          </cell>
          <cell r="AY3412">
            <v>37.280418124640121</v>
          </cell>
          <cell r="AZ3412">
            <v>62.719581875359872</v>
          </cell>
          <cell r="BA3412">
            <v>0</v>
          </cell>
          <cell r="BB3412">
            <v>40.747519623995771</v>
          </cell>
          <cell r="BC3412">
            <v>59.252480376004236</v>
          </cell>
          <cell r="BD3412">
            <v>0</v>
          </cell>
          <cell r="BE3412">
            <v>1</v>
          </cell>
          <cell r="BG3412">
            <v>-7.89</v>
          </cell>
          <cell r="BP3412">
            <v>49.1</v>
          </cell>
          <cell r="BQ3412">
            <v>1.53</v>
          </cell>
          <cell r="BR3412">
            <v>20.7</v>
          </cell>
          <cell r="BT3412">
            <v>0.14000000000000001</v>
          </cell>
          <cell r="BU3412">
            <v>12.7</v>
          </cell>
          <cell r="BV3412">
            <v>12.22</v>
          </cell>
          <cell r="BW3412">
            <v>3.33</v>
          </cell>
          <cell r="BX3412">
            <v>0.1</v>
          </cell>
          <cell r="BY3412">
            <v>0.27</v>
          </cell>
          <cell r="CR3412">
            <v>100.09</v>
          </cell>
          <cell r="CT3412">
            <v>49.055849735238283</v>
          </cell>
          <cell r="CU3412">
            <v>1.528624238185633</v>
          </cell>
          <cell r="CV3412">
            <v>20.68138675192327</v>
          </cell>
          <cell r="CW3412">
            <v>0</v>
          </cell>
          <cell r="CX3412">
            <v>0.13987411329803179</v>
          </cell>
          <cell r="CY3412">
            <v>12.688580277750026</v>
          </cell>
          <cell r="CZ3412">
            <v>12.20901188929963</v>
          </cell>
          <cell r="DA3412">
            <v>3.3270056948746127</v>
          </cell>
          <cell r="DB3412">
            <v>9.9910080927165551E-2</v>
          </cell>
          <cell r="DC3412">
            <v>0.269757218503347</v>
          </cell>
          <cell r="DD3412">
            <v>0</v>
          </cell>
          <cell r="DE3412">
            <v>1</v>
          </cell>
          <cell r="DF3412">
            <v>0.69563377609157206</v>
          </cell>
          <cell r="DH3412">
            <v>0.26126126126126126</v>
          </cell>
          <cell r="EA3412">
            <v>0.39869281045751631</v>
          </cell>
          <cell r="EJ3412">
            <v>0.87887323943661977</v>
          </cell>
          <cell r="FA3412">
            <v>1.1705756929637527</v>
          </cell>
        </row>
        <row r="3413">
          <cell r="D3413" t="str">
            <v>M12</v>
          </cell>
          <cell r="E3413" t="str">
            <v>Mallman &amp; O'Neill (2007 CGA)</v>
          </cell>
          <cell r="F3413" t="str">
            <v>Jl</v>
          </cell>
          <cell r="J3413">
            <v>1450</v>
          </cell>
          <cell r="K3413">
            <v>1723</v>
          </cell>
          <cell r="L3413">
            <v>5.8038305281485778</v>
          </cell>
          <cell r="M3413">
            <v>3</v>
          </cell>
          <cell r="O3413">
            <v>0.26725184125185386</v>
          </cell>
          <cell r="P3413">
            <v>1</v>
          </cell>
          <cell r="Q3413">
            <v>0.10363627967597996</v>
          </cell>
          <cell r="R3413">
            <v>34.672976994950112</v>
          </cell>
          <cell r="T3413">
            <v>49.6</v>
          </cell>
          <cell r="U3413">
            <v>15.3</v>
          </cell>
          <cell r="Y3413">
            <v>0.35</v>
          </cell>
          <cell r="AB3413">
            <v>19.100000000000001</v>
          </cell>
          <cell r="AC3413">
            <v>7.0000000000000007E-2</v>
          </cell>
          <cell r="AD3413">
            <v>14.1</v>
          </cell>
          <cell r="AF3413">
            <v>1.53</v>
          </cell>
          <cell r="AJ3413">
            <v>100.05</v>
          </cell>
          <cell r="AK3413">
            <v>1.7327481587481461</v>
          </cell>
          <cell r="AL3413">
            <v>0.63013379310149009</v>
          </cell>
          <cell r="AM3413">
            <v>0.26725184125185386</v>
          </cell>
          <cell r="AN3413">
            <v>0.36288195184963623</v>
          </cell>
          <cell r="AO3413">
            <v>0</v>
          </cell>
          <cell r="AP3413">
            <v>0</v>
          </cell>
          <cell r="AQ3413">
            <v>0</v>
          </cell>
          <cell r="AR3413">
            <v>9.1955400149157287E-3</v>
          </cell>
          <cell r="AS3413">
            <v>0</v>
          </cell>
          <cell r="AT3413">
            <v>0.99441763473375477</v>
          </cell>
          <cell r="AU3413">
            <v>2.0713945508648627E-3</v>
          </cell>
          <cell r="AV3413">
            <v>0.5277971991748478</v>
          </cell>
          <cell r="AW3413">
            <v>0.10363627967597996</v>
          </cell>
          <cell r="AX3413">
            <v>0</v>
          </cell>
          <cell r="AY3413">
            <v>34.672976994950112</v>
          </cell>
          <cell r="AZ3413">
            <v>65.327023005049881</v>
          </cell>
          <cell r="BA3413">
            <v>0</v>
          </cell>
          <cell r="BB3413">
            <v>38.044677562686296</v>
          </cell>
          <cell r="BC3413">
            <v>61.955322437313697</v>
          </cell>
          <cell r="BD3413">
            <v>0</v>
          </cell>
          <cell r="BE3413">
            <v>1</v>
          </cell>
          <cell r="BG3413">
            <v>-7.73</v>
          </cell>
          <cell r="BP3413">
            <v>46.6</v>
          </cell>
          <cell r="BQ3413">
            <v>1.48</v>
          </cell>
          <cell r="BR3413">
            <v>20.2</v>
          </cell>
          <cell r="BT3413">
            <v>7.0000000000000007E-2</v>
          </cell>
          <cell r="BU3413">
            <v>14.8</v>
          </cell>
          <cell r="BV3413">
            <v>11.45</v>
          </cell>
          <cell r="BW3413">
            <v>2.93</v>
          </cell>
          <cell r="BX3413">
            <v>0.09</v>
          </cell>
          <cell r="BY3413">
            <v>0.31</v>
          </cell>
          <cell r="CR3413">
            <v>97.93</v>
          </cell>
          <cell r="CT3413">
            <v>47.585009700806701</v>
          </cell>
          <cell r="CU3413">
            <v>1.5112835698968652</v>
          </cell>
          <cell r="CV3413">
            <v>20.626978453997754</v>
          </cell>
          <cell r="CW3413">
            <v>0</v>
          </cell>
          <cell r="CX3413">
            <v>7.1479628305932824E-2</v>
          </cell>
          <cell r="CY3413">
            <v>15.112835698968651</v>
          </cell>
          <cell r="CZ3413">
            <v>11.692024915756152</v>
          </cell>
          <cell r="DA3413">
            <v>2.9919330133769018</v>
          </cell>
          <cell r="DB3413">
            <v>9.1902379250485042E-2</v>
          </cell>
          <cell r="DC3413">
            <v>0.31655263964055957</v>
          </cell>
          <cell r="DD3413">
            <v>0</v>
          </cell>
          <cell r="DE3413">
            <v>1</v>
          </cell>
          <cell r="DF3413">
            <v>0.78478360741475051</v>
          </cell>
          <cell r="DH3413">
            <v>0.52218430034129693</v>
          </cell>
          <cell r="EA3413">
            <v>0.23648648648648649</v>
          </cell>
          <cell r="EJ3413">
            <v>0.51308900523560208</v>
          </cell>
          <cell r="FA3413">
            <v>0.44063647490820074</v>
          </cell>
        </row>
        <row r="3414">
          <cell r="D3414" t="str">
            <v>M12</v>
          </cell>
          <cell r="E3414" t="str">
            <v>Mallman &amp; O'Neill (2007 CGA)</v>
          </cell>
          <cell r="F3414" t="str">
            <v>E7</v>
          </cell>
          <cell r="J3414">
            <v>1275</v>
          </cell>
          <cell r="K3414">
            <v>1548</v>
          </cell>
          <cell r="L3414">
            <v>6.4599483204134369</v>
          </cell>
          <cell r="M3414">
            <v>1.5</v>
          </cell>
          <cell r="O3414">
            <v>0.26930812383963376</v>
          </cell>
          <cell r="P3414">
            <v>1</v>
          </cell>
          <cell r="Q3414">
            <v>4.7550759732735183E-2</v>
          </cell>
          <cell r="R3414">
            <v>40.668511461261502</v>
          </cell>
          <cell r="T3414">
            <v>49.4</v>
          </cell>
          <cell r="U3414">
            <v>12.2</v>
          </cell>
          <cell r="Y3414">
            <v>0.57999999999999996</v>
          </cell>
          <cell r="AB3414">
            <v>19.3</v>
          </cell>
          <cell r="AC3414">
            <v>0.14000000000000001</v>
          </cell>
          <cell r="AD3414">
            <v>18.399999999999999</v>
          </cell>
          <cell r="AF3414">
            <v>0.7</v>
          </cell>
          <cell r="AJ3414">
            <v>100.72</v>
          </cell>
          <cell r="AK3414">
            <v>1.7306918761603662</v>
          </cell>
          <cell r="AL3414">
            <v>0.50389518365149788</v>
          </cell>
          <cell r="AM3414">
            <v>0.26930812383963376</v>
          </cell>
          <cell r="AN3414">
            <v>0.23458705981186412</v>
          </cell>
          <cell r="AO3414">
            <v>0</v>
          </cell>
          <cell r="AP3414">
            <v>0</v>
          </cell>
          <cell r="AQ3414">
            <v>0</v>
          </cell>
          <cell r="AR3414">
            <v>1.5281860272282739E-2</v>
          </cell>
          <cell r="AS3414">
            <v>0</v>
          </cell>
          <cell r="AT3414">
            <v>1.007701246496949</v>
          </cell>
          <cell r="AU3414">
            <v>4.1546253027268006E-3</v>
          </cell>
          <cell r="AV3414">
            <v>0.69072444838344227</v>
          </cell>
          <cell r="AW3414">
            <v>4.7550759732735183E-2</v>
          </cell>
          <cell r="AX3414">
            <v>0</v>
          </cell>
          <cell r="AY3414">
            <v>40.668511461261502</v>
          </cell>
          <cell r="AZ3414">
            <v>59.331488538738498</v>
          </cell>
          <cell r="BA3414">
            <v>0</v>
          </cell>
          <cell r="BB3414">
            <v>44.22850961820464</v>
          </cell>
          <cell r="BC3414">
            <v>55.771490381795374</v>
          </cell>
          <cell r="BD3414">
            <v>0</v>
          </cell>
          <cell r="BE3414">
            <v>1</v>
          </cell>
          <cell r="BG3414">
            <v>-5.82</v>
          </cell>
          <cell r="BP3414">
            <v>47.8</v>
          </cell>
          <cell r="BQ3414">
            <v>1.41</v>
          </cell>
          <cell r="BR3414">
            <v>20</v>
          </cell>
          <cell r="BT3414">
            <v>0.2</v>
          </cell>
          <cell r="BU3414">
            <v>13.4</v>
          </cell>
          <cell r="BV3414">
            <v>12.5</v>
          </cell>
          <cell r="BW3414">
            <v>2.88</v>
          </cell>
          <cell r="BX3414">
            <v>0.06</v>
          </cell>
          <cell r="BY3414">
            <v>0.16</v>
          </cell>
          <cell r="CR3414">
            <v>98.41</v>
          </cell>
          <cell r="CT3414">
            <v>48.572299563052539</v>
          </cell>
          <cell r="CU3414">
            <v>1.4327812214205873</v>
          </cell>
          <cell r="CV3414">
            <v>20.3231378924906</v>
          </cell>
          <cell r="CW3414">
            <v>0</v>
          </cell>
          <cell r="CX3414">
            <v>0.203231378924906</v>
          </cell>
          <cell r="CY3414">
            <v>13.616502387968703</v>
          </cell>
          <cell r="CZ3414">
            <v>12.701961182806626</v>
          </cell>
          <cell r="DA3414">
            <v>2.9265318565186464</v>
          </cell>
          <cell r="DB3414">
            <v>6.0969413677471801E-2</v>
          </cell>
          <cell r="DC3414">
            <v>0.1625851031399248</v>
          </cell>
          <cell r="DD3414">
            <v>0</v>
          </cell>
          <cell r="DE3414">
            <v>1</v>
          </cell>
          <cell r="DF3414">
            <v>0.7484751125169351</v>
          </cell>
          <cell r="DH3414">
            <v>0.24305555555555555</v>
          </cell>
          <cell r="EA3414">
            <v>0.41134751773049644</v>
          </cell>
          <cell r="EJ3414">
            <v>0.74064837905236913</v>
          </cell>
          <cell r="FA3414">
            <v>8.0511811023622051E-2</v>
          </cell>
        </row>
        <row r="3415">
          <cell r="D3415" t="str">
            <v>M12</v>
          </cell>
          <cell r="E3415" t="str">
            <v>Mallman &amp; O'Neill (2007 CGA)</v>
          </cell>
          <cell r="F3415" t="str">
            <v>Kl</v>
          </cell>
          <cell r="J3415">
            <v>1400</v>
          </cell>
          <cell r="K3415">
            <v>1673</v>
          </cell>
          <cell r="L3415">
            <v>5.9772863120143453</v>
          </cell>
          <cell r="M3415">
            <v>3</v>
          </cell>
          <cell r="O3415">
            <v>0.27110165496073724</v>
          </cell>
          <cell r="P3415">
            <v>1</v>
          </cell>
          <cell r="Q3415">
            <v>0.14328154537921761</v>
          </cell>
          <cell r="R3415">
            <v>39.610065744729084</v>
          </cell>
          <cell r="T3415">
            <v>49.6</v>
          </cell>
          <cell r="U3415">
            <v>15.6</v>
          </cell>
          <cell r="Y3415">
            <v>0.49</v>
          </cell>
          <cell r="AB3415">
            <v>17.100000000000001</v>
          </cell>
          <cell r="AC3415">
            <v>0.1</v>
          </cell>
          <cell r="AD3415">
            <v>15.6</v>
          </cell>
          <cell r="AF3415">
            <v>2.12</v>
          </cell>
          <cell r="AJ3415">
            <v>100.61</v>
          </cell>
          <cell r="AK3415">
            <v>1.7288983450392628</v>
          </cell>
          <cell r="AL3415">
            <v>0.64106187709768592</v>
          </cell>
          <cell r="AM3415">
            <v>0.27110165496073724</v>
          </cell>
          <cell r="AN3415">
            <v>0.36996022213694868</v>
          </cell>
          <cell r="AO3415">
            <v>0</v>
          </cell>
          <cell r="AP3415">
            <v>0</v>
          </cell>
          <cell r="AQ3415">
            <v>0</v>
          </cell>
          <cell r="AR3415">
            <v>1.2845153155448985E-2</v>
          </cell>
          <cell r="AS3415">
            <v>0</v>
          </cell>
          <cell r="AT3415">
            <v>0.8883120902554259</v>
          </cell>
          <cell r="AU3415">
            <v>2.9525604768628104E-3</v>
          </cell>
          <cell r="AV3415">
            <v>0.58264842859609578</v>
          </cell>
          <cell r="AW3415">
            <v>0.14328154537921761</v>
          </cell>
          <cell r="AX3415">
            <v>0</v>
          </cell>
          <cell r="AY3415">
            <v>39.610065744729084</v>
          </cell>
          <cell r="AZ3415">
            <v>60.389934255270923</v>
          </cell>
          <cell r="BA3415">
            <v>0</v>
          </cell>
          <cell r="BB3415">
            <v>43.144786454267823</v>
          </cell>
          <cell r="BC3415">
            <v>56.855213545732177</v>
          </cell>
          <cell r="BD3415">
            <v>0</v>
          </cell>
          <cell r="BE3415">
            <v>1</v>
          </cell>
          <cell r="BG3415">
            <v>-7.25</v>
          </cell>
          <cell r="BP3415">
            <v>49</v>
          </cell>
          <cell r="BQ3415">
            <v>1.9</v>
          </cell>
          <cell r="BR3415">
            <v>18.8</v>
          </cell>
          <cell r="BT3415">
            <v>0.08</v>
          </cell>
          <cell r="BU3415">
            <v>11.6</v>
          </cell>
          <cell r="BV3415">
            <v>11.51</v>
          </cell>
          <cell r="BW3415">
            <v>3.68</v>
          </cell>
          <cell r="BX3415">
            <v>0.12</v>
          </cell>
          <cell r="BY3415">
            <v>0.31</v>
          </cell>
          <cell r="CR3415">
            <v>97</v>
          </cell>
          <cell r="CT3415">
            <v>50.515463917525771</v>
          </cell>
          <cell r="CU3415">
            <v>1.9587628865979381</v>
          </cell>
          <cell r="CV3415">
            <v>19.381443298969071</v>
          </cell>
          <cell r="CW3415">
            <v>0</v>
          </cell>
          <cell r="CX3415">
            <v>8.247422680412371E-2</v>
          </cell>
          <cell r="CY3415">
            <v>11.958762886597938</v>
          </cell>
          <cell r="CZ3415">
            <v>11.865979381443299</v>
          </cell>
          <cell r="DA3415">
            <v>3.7938144329896906</v>
          </cell>
          <cell r="DB3415">
            <v>0.12371134020618557</v>
          </cell>
          <cell r="DC3415">
            <v>0.31958762886597936</v>
          </cell>
          <cell r="DD3415">
            <v>0</v>
          </cell>
          <cell r="DE3415">
            <v>1</v>
          </cell>
          <cell r="DF3415">
            <v>0.70674076903256877</v>
          </cell>
          <cell r="DH3415">
            <v>0.57608695652173914</v>
          </cell>
          <cell r="EA3415">
            <v>0.25789473684210529</v>
          </cell>
          <cell r="EJ3415">
            <v>0.70560747663551404</v>
          </cell>
          <cell r="FA3415">
            <v>0.21679586563307493</v>
          </cell>
        </row>
        <row r="3416">
          <cell r="D3416" t="str">
            <v>M12</v>
          </cell>
          <cell r="E3416" t="str">
            <v>Mallman &amp; O'Neill (2007 CGA)</v>
          </cell>
          <cell r="F3416" t="str">
            <v>J2r</v>
          </cell>
          <cell r="J3416">
            <v>1275</v>
          </cell>
          <cell r="K3416">
            <v>1548</v>
          </cell>
          <cell r="L3416">
            <v>6.4599483204134369</v>
          </cell>
          <cell r="M3416">
            <v>1.5</v>
          </cell>
          <cell r="O3416">
            <v>0.2714141299533066</v>
          </cell>
          <cell r="P3416">
            <v>1</v>
          </cell>
          <cell r="Q3416">
            <v>5.4593749828649021E-2</v>
          </cell>
          <cell r="R3416">
            <v>44.097100385977221</v>
          </cell>
          <cell r="T3416">
            <v>48.5</v>
          </cell>
          <cell r="U3416">
            <v>12.7</v>
          </cell>
          <cell r="Y3416">
            <v>0.56999999999999995</v>
          </cell>
          <cell r="AB3416">
            <v>17.5</v>
          </cell>
          <cell r="AC3416">
            <v>0.17</v>
          </cell>
          <cell r="AD3416">
            <v>19.2</v>
          </cell>
          <cell r="AF3416">
            <v>0.79</v>
          </cell>
          <cell r="AJ3416">
            <v>99.43</v>
          </cell>
          <cell r="AK3416">
            <v>1.7285858700466934</v>
          </cell>
          <cell r="AL3416">
            <v>0.53363033707923757</v>
          </cell>
          <cell r="AM3416">
            <v>0.2714141299533066</v>
          </cell>
          <cell r="AN3416">
            <v>0.26221620712593097</v>
          </cell>
          <cell r="AO3416">
            <v>0</v>
          </cell>
          <cell r="AP3416">
            <v>0</v>
          </cell>
          <cell r="AQ3416">
            <v>0</v>
          </cell>
          <cell r="AR3416">
            <v>1.5278457146363444E-2</v>
          </cell>
          <cell r="AS3416">
            <v>0</v>
          </cell>
          <cell r="AT3416">
            <v>0.92954185397968403</v>
          </cell>
          <cell r="AU3416">
            <v>5.1322660468954423E-3</v>
          </cell>
          <cell r="AV3416">
            <v>0.73323746587247651</v>
          </cell>
          <cell r="AW3416">
            <v>5.4593749828649021E-2</v>
          </cell>
          <cell r="AX3416">
            <v>0</v>
          </cell>
          <cell r="AY3416">
            <v>44.097100385977221</v>
          </cell>
          <cell r="AZ3416">
            <v>55.902899614022779</v>
          </cell>
          <cell r="BA3416">
            <v>0</v>
          </cell>
          <cell r="BB3416">
            <v>47.715856207659698</v>
          </cell>
          <cell r="BC3416">
            <v>52.284143792340302</v>
          </cell>
          <cell r="BD3416">
            <v>0</v>
          </cell>
          <cell r="BE3416">
            <v>1</v>
          </cell>
          <cell r="BG3416">
            <v>-0.73</v>
          </cell>
          <cell r="BP3416">
            <v>47.5</v>
          </cell>
          <cell r="BQ3416">
            <v>1.24</v>
          </cell>
          <cell r="BR3416">
            <v>19.600000000000001</v>
          </cell>
          <cell r="BT3416">
            <v>0.2</v>
          </cell>
          <cell r="BU3416">
            <v>11.1</v>
          </cell>
          <cell r="BV3416">
            <v>13.25</v>
          </cell>
          <cell r="BW3416">
            <v>3.23</v>
          </cell>
          <cell r="BX3416">
            <v>0.17</v>
          </cell>
          <cell r="BY3416">
            <v>0.21</v>
          </cell>
          <cell r="CR3416">
            <v>96.5</v>
          </cell>
          <cell r="CT3416">
            <v>49.222797927461137</v>
          </cell>
          <cell r="CU3416">
            <v>1.2849740932642486</v>
          </cell>
          <cell r="CV3416">
            <v>20.310880829015545</v>
          </cell>
          <cell r="CW3416">
            <v>0</v>
          </cell>
          <cell r="CX3416">
            <v>0.20725388601036268</v>
          </cell>
          <cell r="CY3416">
            <v>11.50259067357513</v>
          </cell>
          <cell r="CZ3416">
            <v>13.730569948186528</v>
          </cell>
          <cell r="DA3416">
            <v>3.3471502590673574</v>
          </cell>
          <cell r="DB3416">
            <v>0.17616580310880828</v>
          </cell>
          <cell r="DC3416">
            <v>0.21761658031088082</v>
          </cell>
          <cell r="DD3416">
            <v>0</v>
          </cell>
          <cell r="DE3416">
            <v>1</v>
          </cell>
          <cell r="DF3416">
            <v>0.69364749885170818</v>
          </cell>
          <cell r="DH3416">
            <v>0.24458204334365327</v>
          </cell>
          <cell r="EA3416">
            <v>0.45967741935483869</v>
          </cell>
          <cell r="EJ3416">
            <v>0.70823529411764707</v>
          </cell>
          <cell r="FA3416">
            <v>1.0247933884297521E-4</v>
          </cell>
        </row>
        <row r="3417">
          <cell r="D3417" t="str">
            <v>M12</v>
          </cell>
          <cell r="E3417" t="str">
            <v>Mallman &amp; O'Neill (2007 CGA)</v>
          </cell>
          <cell r="F3417">
            <v>3</v>
          </cell>
          <cell r="J3417">
            <v>1380</v>
          </cell>
          <cell r="K3417">
            <v>1653</v>
          </cell>
          <cell r="L3417">
            <v>6.0496067755595888</v>
          </cell>
          <cell r="M3417">
            <v>2.5</v>
          </cell>
          <cell r="O3417">
            <v>0.28146906604652644</v>
          </cell>
          <cell r="P3417">
            <v>1</v>
          </cell>
          <cell r="Q3417">
            <v>0.14368594924568409</v>
          </cell>
          <cell r="R3417">
            <v>34.842217781289214</v>
          </cell>
          <cell r="T3417">
            <v>48.7</v>
          </cell>
          <cell r="U3417">
            <v>19.5</v>
          </cell>
          <cell r="Y3417">
            <v>1.29</v>
          </cell>
          <cell r="AB3417">
            <v>16</v>
          </cell>
          <cell r="AC3417">
            <v>0.03</v>
          </cell>
          <cell r="AD3417">
            <v>11.9</v>
          </cell>
          <cell r="AF3417">
            <v>2.1</v>
          </cell>
          <cell r="AJ3417">
            <v>99.52</v>
          </cell>
          <cell r="AK3417">
            <v>1.7185309339534736</v>
          </cell>
          <cell r="AL3417">
            <v>0.81124227542740746</v>
          </cell>
          <cell r="AM3417">
            <v>0.28146906604652644</v>
          </cell>
          <cell r="AN3417">
            <v>0.52977320938088102</v>
          </cell>
          <cell r="AO3417">
            <v>0</v>
          </cell>
          <cell r="AP3417">
            <v>0</v>
          </cell>
          <cell r="AQ3417">
            <v>0</v>
          </cell>
          <cell r="AR3417">
            <v>3.423525190097243E-2</v>
          </cell>
          <cell r="AS3417">
            <v>0</v>
          </cell>
          <cell r="AT3417">
            <v>0.84145337359655992</v>
          </cell>
          <cell r="AU3417">
            <v>8.9672786924020211E-4</v>
          </cell>
          <cell r="AV3417">
            <v>0.44995548800666268</v>
          </cell>
          <cell r="AW3417">
            <v>0.14368594924568409</v>
          </cell>
          <cell r="AX3417">
            <v>0</v>
          </cell>
          <cell r="AY3417">
            <v>34.842217781289214</v>
          </cell>
          <cell r="AZ3417">
            <v>65.157782218710778</v>
          </cell>
          <cell r="BA3417">
            <v>0</v>
          </cell>
          <cell r="BB3417">
            <v>38.220747078206237</v>
          </cell>
          <cell r="BC3417">
            <v>61.779252921793756</v>
          </cell>
          <cell r="BD3417">
            <v>0</v>
          </cell>
          <cell r="BE3417">
            <v>1</v>
          </cell>
          <cell r="BG3417">
            <v>-8.26</v>
          </cell>
          <cell r="BP3417">
            <v>48.7</v>
          </cell>
          <cell r="BQ3417">
            <v>1.27</v>
          </cell>
          <cell r="BR3417">
            <v>19.5</v>
          </cell>
          <cell r="BT3417">
            <v>0.03</v>
          </cell>
          <cell r="BU3417">
            <v>16.2</v>
          </cell>
          <cell r="BV3417">
            <v>11.87</v>
          </cell>
          <cell r="BW3417">
            <v>2.59</v>
          </cell>
          <cell r="BX3417">
            <v>0.1</v>
          </cell>
          <cell r="BY3417">
            <v>0.13</v>
          </cell>
          <cell r="CR3417">
            <v>100.39</v>
          </cell>
          <cell r="CT3417">
            <v>48.51080784938739</v>
          </cell>
          <cell r="CU3417">
            <v>1.2650662416575356</v>
          </cell>
          <cell r="CV3417">
            <v>19.424245442773184</v>
          </cell>
          <cell r="CW3417">
            <v>0</v>
          </cell>
          <cell r="CX3417">
            <v>2.988345452734336E-2</v>
          </cell>
          <cell r="CY3417">
            <v>16.137065444765415</v>
          </cell>
          <cell r="CZ3417">
            <v>11.823886841318856</v>
          </cell>
          <cell r="DA3417">
            <v>2.5799382408606433</v>
          </cell>
          <cell r="DB3417">
            <v>9.9611515091144534E-2</v>
          </cell>
          <cell r="DC3417">
            <v>0.12949496961848789</v>
          </cell>
          <cell r="DD3417">
            <v>0</v>
          </cell>
          <cell r="DE3417">
            <v>1</v>
          </cell>
          <cell r="DF3417">
            <v>0.8337959596542609</v>
          </cell>
          <cell r="DH3417">
            <v>0.81081081081081086</v>
          </cell>
          <cell r="EA3417">
            <v>1.015748031496063</v>
          </cell>
          <cell r="EJ3417">
            <v>1.0538922155688624</v>
          </cell>
          <cell r="FA3417">
            <v>0.96621621621621623</v>
          </cell>
        </row>
        <row r="3418">
          <cell r="D3418" t="str">
            <v>M12</v>
          </cell>
          <cell r="E3418" t="str">
            <v>Mallman &amp; O'Neill (2007 CGA)</v>
          </cell>
          <cell r="F3418" t="str">
            <v>El</v>
          </cell>
          <cell r="J3418">
            <v>1400</v>
          </cell>
          <cell r="K3418">
            <v>1673</v>
          </cell>
          <cell r="L3418">
            <v>5.9772863120143453</v>
          </cell>
          <cell r="M3418">
            <v>3</v>
          </cell>
          <cell r="O3418">
            <v>0.29318733869147562</v>
          </cell>
          <cell r="P3418">
            <v>1</v>
          </cell>
          <cell r="Q3418">
            <v>0.15629725281007742</v>
          </cell>
          <cell r="R3418">
            <v>38.554831306676014</v>
          </cell>
          <cell r="T3418">
            <v>48.7</v>
          </cell>
          <cell r="U3418">
            <v>17.3</v>
          </cell>
          <cell r="Y3418">
            <v>0.56999999999999995</v>
          </cell>
          <cell r="AB3418">
            <v>16.5</v>
          </cell>
          <cell r="AC3418">
            <v>0.15</v>
          </cell>
          <cell r="AD3418">
            <v>14.4</v>
          </cell>
          <cell r="AF3418">
            <v>2.2999999999999998</v>
          </cell>
          <cell r="AJ3418">
            <v>99.92</v>
          </cell>
          <cell r="AK3418">
            <v>1.7068126613085244</v>
          </cell>
          <cell r="AL3418">
            <v>0.71480991546418615</v>
          </cell>
          <cell r="AM3418">
            <v>0.29318733869147562</v>
          </cell>
          <cell r="AN3418">
            <v>0.42162257677271053</v>
          </cell>
          <cell r="AO3418">
            <v>0</v>
          </cell>
          <cell r="AP3418">
            <v>0</v>
          </cell>
          <cell r="AQ3418">
            <v>0</v>
          </cell>
          <cell r="AR3418">
            <v>1.5024055353143342E-2</v>
          </cell>
          <cell r="AS3418">
            <v>0</v>
          </cell>
          <cell r="AT3418">
            <v>0.8618318093330779</v>
          </cell>
          <cell r="AU3418">
            <v>4.4530664264691927E-3</v>
          </cell>
          <cell r="AV3418">
            <v>0.54077123930452131</v>
          </cell>
          <cell r="AW3418">
            <v>0.15629725281007742</v>
          </cell>
          <cell r="AX3418">
            <v>0</v>
          </cell>
          <cell r="AY3418">
            <v>38.554831306676014</v>
          </cell>
          <cell r="AZ3418">
            <v>61.445168693323986</v>
          </cell>
          <cell r="BA3418">
            <v>0</v>
          </cell>
          <cell r="BB3418">
            <v>42.060971383957146</v>
          </cell>
          <cell r="BC3418">
            <v>57.93902861604284</v>
          </cell>
          <cell r="BD3418">
            <v>0</v>
          </cell>
          <cell r="BE3418">
            <v>1</v>
          </cell>
          <cell r="BG3418">
            <v>-7.16</v>
          </cell>
          <cell r="BP3418">
            <v>50.1</v>
          </cell>
          <cell r="BQ3418">
            <v>1.83</v>
          </cell>
          <cell r="BR3418">
            <v>17.8</v>
          </cell>
          <cell r="BT3418">
            <v>0.1</v>
          </cell>
          <cell r="BU3418">
            <v>11</v>
          </cell>
          <cell r="BV3418">
            <v>12.04</v>
          </cell>
          <cell r="BW3418">
            <v>3.64</v>
          </cell>
          <cell r="BX3418">
            <v>0.11</v>
          </cell>
          <cell r="BY3418">
            <v>0.28999999999999998</v>
          </cell>
          <cell r="CR3418">
            <v>96.91</v>
          </cell>
          <cell r="CT3418">
            <v>51.697451243421732</v>
          </cell>
          <cell r="CU3418">
            <v>1.8883500154782789</v>
          </cell>
          <cell r="CV3418">
            <v>18.36755752760293</v>
          </cell>
          <cell r="CW3418">
            <v>0</v>
          </cell>
          <cell r="CX3418">
            <v>0.10318852543597151</v>
          </cell>
          <cell r="CY3418">
            <v>11.350737797956867</v>
          </cell>
          <cell r="CZ3418">
            <v>12.423898462490971</v>
          </cell>
          <cell r="DA3418">
            <v>3.7560623258693631</v>
          </cell>
          <cell r="DB3418">
            <v>0.11350737797956867</v>
          </cell>
          <cell r="DC3418">
            <v>0.29924672376431738</v>
          </cell>
          <cell r="DD3418">
            <v>0</v>
          </cell>
          <cell r="DE3418">
            <v>1</v>
          </cell>
          <cell r="DF3418">
            <v>0.71108864103709424</v>
          </cell>
          <cell r="DH3418">
            <v>0.63186813186813184</v>
          </cell>
          <cell r="EA3418">
            <v>0.31147540983606553</v>
          </cell>
          <cell r="EJ3418">
            <v>0.35408163265306125</v>
          </cell>
          <cell r="FA3418">
            <v>0.13216266173752308</v>
          </cell>
        </row>
        <row r="3419">
          <cell r="D3419" t="str">
            <v>M12</v>
          </cell>
          <cell r="E3419" t="str">
            <v>Mallman &amp; O'Neill (2007 CGA)</v>
          </cell>
          <cell r="F3419" t="str">
            <v>F4</v>
          </cell>
          <cell r="J3419">
            <v>1450</v>
          </cell>
          <cell r="K3419">
            <v>1723</v>
          </cell>
          <cell r="L3419">
            <v>5.8038305281485778</v>
          </cell>
          <cell r="M3419">
            <v>3</v>
          </cell>
          <cell r="O3419">
            <v>0.29595230307065967</v>
          </cell>
          <cell r="P3419">
            <v>1</v>
          </cell>
          <cell r="Q3419">
            <v>0.12088036508059863</v>
          </cell>
          <cell r="R3419">
            <v>32.68663244631913</v>
          </cell>
          <cell r="T3419">
            <v>49.2</v>
          </cell>
          <cell r="U3419">
            <v>17</v>
          </cell>
          <cell r="Y3419">
            <v>0.49</v>
          </cell>
          <cell r="AB3419">
            <v>19.100000000000001</v>
          </cell>
          <cell r="AC3419">
            <v>0.12</v>
          </cell>
          <cell r="AD3419">
            <v>12.9</v>
          </cell>
          <cell r="AF3419">
            <v>1.8</v>
          </cell>
          <cell r="AJ3419">
            <v>100.61</v>
          </cell>
          <cell r="AK3419">
            <v>1.7040476969293403</v>
          </cell>
          <cell r="AL3419">
            <v>0.69414969264728865</v>
          </cell>
          <cell r="AM3419">
            <v>0.29595230307065967</v>
          </cell>
          <cell r="AN3419">
            <v>0.39819738957662898</v>
          </cell>
          <cell r="AO3419">
            <v>0</v>
          </cell>
          <cell r="AP3419">
            <v>0</v>
          </cell>
          <cell r="AQ3419">
            <v>0</v>
          </cell>
          <cell r="AR3419">
            <v>1.2763451975832897E-2</v>
          </cell>
          <cell r="AS3419">
            <v>0</v>
          </cell>
          <cell r="AT3419">
            <v>0.9858973328574886</v>
          </cell>
          <cell r="AU3419">
            <v>3.5205369741686228E-3</v>
          </cell>
          <cell r="AV3419">
            <v>0.47874092353528225</v>
          </cell>
          <cell r="AW3419">
            <v>0.12088036508059863</v>
          </cell>
          <cell r="AX3419">
            <v>0</v>
          </cell>
          <cell r="AY3419">
            <v>32.68663244631913</v>
          </cell>
          <cell r="AZ3419">
            <v>67.313367553680862</v>
          </cell>
          <cell r="BA3419">
            <v>0</v>
          </cell>
          <cell r="BB3419">
            <v>35.97153518065587</v>
          </cell>
          <cell r="BC3419">
            <v>64.028464819344137</v>
          </cell>
          <cell r="BD3419">
            <v>0</v>
          </cell>
          <cell r="BE3419">
            <v>1</v>
          </cell>
          <cell r="BG3419">
            <v>-7.38</v>
          </cell>
          <cell r="BO3419">
            <v>0.05</v>
          </cell>
          <cell r="BP3419">
            <v>49.3</v>
          </cell>
          <cell r="BQ3419">
            <v>1.8</v>
          </cell>
          <cell r="BR3419">
            <v>20.7</v>
          </cell>
          <cell r="BT3419">
            <v>0.1</v>
          </cell>
          <cell r="BU3419">
            <v>13.9</v>
          </cell>
          <cell r="BV3419">
            <v>10.81</v>
          </cell>
          <cell r="BW3419">
            <v>3.18</v>
          </cell>
          <cell r="BX3419">
            <v>0.09</v>
          </cell>
          <cell r="BY3419">
            <v>0.28999999999999998</v>
          </cell>
          <cell r="CR3419">
            <v>100.17</v>
          </cell>
          <cell r="CT3419">
            <v>49.216332235200163</v>
          </cell>
          <cell r="CU3419">
            <v>1.7969451931716083</v>
          </cell>
          <cell r="CV3419">
            <v>20.664869721473497</v>
          </cell>
          <cell r="CW3419">
            <v>0</v>
          </cell>
          <cell r="CX3419">
            <v>9.9830288509533793E-2</v>
          </cell>
          <cell r="CY3419">
            <v>13.876410102825197</v>
          </cell>
          <cell r="CZ3419">
            <v>10.791654187880603</v>
          </cell>
          <cell r="DA3419">
            <v>3.1746031746031749</v>
          </cell>
          <cell r="DB3419">
            <v>8.9847259658580411E-2</v>
          </cell>
          <cell r="DC3419">
            <v>0.28950783667764796</v>
          </cell>
          <cell r="DD3419">
            <v>0</v>
          </cell>
          <cell r="DE3419">
            <v>1</v>
          </cell>
          <cell r="DF3419">
            <v>0.70729086490427207</v>
          </cell>
          <cell r="DH3419">
            <v>0.56603773584905659</v>
          </cell>
          <cell r="EA3419">
            <v>0.2722222222222222</v>
          </cell>
          <cell r="EJ3419">
            <v>0.53811659192825112</v>
          </cell>
          <cell r="FA3419">
            <v>0.22347826086956524</v>
          </cell>
        </row>
        <row r="3420">
          <cell r="D3420" t="str">
            <v>M12</v>
          </cell>
          <cell r="E3420" t="str">
            <v>Mallman &amp; O'Neill (2007 CGA)</v>
          </cell>
          <cell r="F3420" t="str">
            <v>H3</v>
          </cell>
          <cell r="J3420">
            <v>1450</v>
          </cell>
          <cell r="K3420">
            <v>1723</v>
          </cell>
          <cell r="L3420">
            <v>5.8038305281485778</v>
          </cell>
          <cell r="M3420">
            <v>3</v>
          </cell>
          <cell r="O3420">
            <v>0.29960532111210925</v>
          </cell>
          <cell r="P3420">
            <v>1</v>
          </cell>
          <cell r="Q3420">
            <v>0.11215137881268793</v>
          </cell>
          <cell r="R3420">
            <v>34.587869362363925</v>
          </cell>
          <cell r="T3420">
            <v>48.8</v>
          </cell>
          <cell r="U3420">
            <v>16.399999999999999</v>
          </cell>
          <cell r="Y3420">
            <v>0.43</v>
          </cell>
          <cell r="AB3420">
            <v>18.899999999999999</v>
          </cell>
          <cell r="AC3420">
            <v>7.0000000000000007E-2</v>
          </cell>
          <cell r="AD3420">
            <v>13.9</v>
          </cell>
          <cell r="AF3420">
            <v>1.66</v>
          </cell>
          <cell r="AJ3420">
            <v>100.16</v>
          </cell>
          <cell r="AK3420">
            <v>1.7003946788878908</v>
          </cell>
          <cell r="AL3420">
            <v>0.67369191238004156</v>
          </cell>
          <cell r="AM3420">
            <v>0.29960532111210925</v>
          </cell>
          <cell r="AN3420">
            <v>0.37408659126793231</v>
          </cell>
          <cell r="AO3420">
            <v>0</v>
          </cell>
          <cell r="AP3420">
            <v>0</v>
          </cell>
          <cell r="AQ3420">
            <v>0</v>
          </cell>
          <cell r="AR3420">
            <v>1.1268180509802351E-2</v>
          </cell>
          <cell r="AS3420">
            <v>0</v>
          </cell>
          <cell r="AT3420">
            <v>0.98146179803765388</v>
          </cell>
          <cell r="AU3420">
            <v>2.0660411874864628E-3</v>
          </cell>
          <cell r="AV3420">
            <v>0.51896601018443711</v>
          </cell>
          <cell r="AW3420">
            <v>0.11215137881268793</v>
          </cell>
          <cell r="AX3420">
            <v>0</v>
          </cell>
          <cell r="AY3420">
            <v>34.587869362363925</v>
          </cell>
          <cell r="AZ3420">
            <v>65.412130637636082</v>
          </cell>
          <cell r="BA3420">
            <v>0</v>
          </cell>
          <cell r="BB3420">
            <v>37.956102378636722</v>
          </cell>
          <cell r="BC3420">
            <v>62.043897621363264</v>
          </cell>
          <cell r="BD3420">
            <v>0</v>
          </cell>
          <cell r="BE3420">
            <v>1</v>
          </cell>
          <cell r="BG3420">
            <v>-7.6</v>
          </cell>
          <cell r="BP3420">
            <v>49.2</v>
          </cell>
          <cell r="BQ3420">
            <v>1.57</v>
          </cell>
          <cell r="BR3420">
            <v>20.3</v>
          </cell>
          <cell r="BT3420">
            <v>0.05</v>
          </cell>
          <cell r="BU3420">
            <v>14.7</v>
          </cell>
          <cell r="BV3420">
            <v>11.21</v>
          </cell>
          <cell r="BW3420">
            <v>2.92</v>
          </cell>
          <cell r="BX3420">
            <v>0.09</v>
          </cell>
          <cell r="BY3420">
            <v>0.31</v>
          </cell>
          <cell r="CR3420">
            <v>100.35</v>
          </cell>
          <cell r="CT3420">
            <v>49.028400597907321</v>
          </cell>
          <cell r="CU3420">
            <v>1.5645241654210265</v>
          </cell>
          <cell r="CV3420">
            <v>20.229197807673142</v>
          </cell>
          <cell r="CW3420">
            <v>0</v>
          </cell>
          <cell r="CX3420">
            <v>4.9825610363726951E-2</v>
          </cell>
          <cell r="CY3420">
            <v>14.648729446935725</v>
          </cell>
          <cell r="CZ3420">
            <v>11.170901843547583</v>
          </cell>
          <cell r="DA3420">
            <v>2.9098156452416539</v>
          </cell>
          <cell r="DB3420">
            <v>8.9686098654708515E-2</v>
          </cell>
          <cell r="DC3420">
            <v>0.3089187842551071</v>
          </cell>
          <cell r="DD3420">
            <v>0</v>
          </cell>
          <cell r="DE3420">
            <v>1</v>
          </cell>
          <cell r="DF3420">
            <v>0.74601014954249301</v>
          </cell>
          <cell r="DH3420">
            <v>0.56849315068493145</v>
          </cell>
          <cell r="EA3420">
            <v>0.27388535031847133</v>
          </cell>
          <cell r="EJ3420">
            <v>0.58415841584158412</v>
          </cell>
          <cell r="FA3420">
            <v>0.24786324786324787</v>
          </cell>
        </row>
        <row r="3421">
          <cell r="D3421" t="str">
            <v>M12</v>
          </cell>
          <cell r="E3421" t="str">
            <v>Mallman &amp; O'Neill (2007 CGA)</v>
          </cell>
          <cell r="F3421" t="str">
            <v>E2</v>
          </cell>
          <cell r="J3421">
            <v>1450</v>
          </cell>
          <cell r="K3421">
            <v>1723</v>
          </cell>
          <cell r="L3421">
            <v>5.8038305281485778</v>
          </cell>
          <cell r="M3421">
            <v>3</v>
          </cell>
          <cell r="O3421">
            <v>0.31136928027127442</v>
          </cell>
          <cell r="P3421">
            <v>1</v>
          </cell>
          <cell r="Q3421">
            <v>0.11727360405168287</v>
          </cell>
          <cell r="R3421">
            <v>33.785307291507969</v>
          </cell>
          <cell r="T3421">
            <v>48.3</v>
          </cell>
          <cell r="U3421">
            <v>17.3</v>
          </cell>
          <cell r="Y3421">
            <v>0.46</v>
          </cell>
          <cell r="AB3421">
            <v>18.600000000000001</v>
          </cell>
          <cell r="AC3421">
            <v>0.18</v>
          </cell>
          <cell r="AD3421">
            <v>13.2</v>
          </cell>
          <cell r="AF3421">
            <v>1.73</v>
          </cell>
          <cell r="AJ3421">
            <v>99.77</v>
          </cell>
          <cell r="AK3421">
            <v>1.6886307197287256</v>
          </cell>
          <cell r="AL3421">
            <v>0.71305204299896108</v>
          </cell>
          <cell r="AM3421">
            <v>0.31136928027127442</v>
          </cell>
          <cell r="AN3421">
            <v>0.40168276272768666</v>
          </cell>
          <cell r="AO3421">
            <v>0</v>
          </cell>
          <cell r="AP3421">
            <v>0</v>
          </cell>
          <cell r="AQ3421">
            <v>0</v>
          </cell>
          <cell r="AR3421">
            <v>1.2094859043864252E-2</v>
          </cell>
          <cell r="AS3421">
            <v>0</v>
          </cell>
          <cell r="AT3421">
            <v>0.96913031721491216</v>
          </cell>
          <cell r="AU3421">
            <v>5.3305384454975929E-3</v>
          </cell>
          <cell r="AV3421">
            <v>0.49448791851635654</v>
          </cell>
          <cell r="AW3421">
            <v>0.11727360405168287</v>
          </cell>
          <cell r="AX3421">
            <v>0</v>
          </cell>
          <cell r="AY3421">
            <v>33.785307291507969</v>
          </cell>
          <cell r="AZ3421">
            <v>66.214692708492052</v>
          </cell>
          <cell r="BA3421">
            <v>0</v>
          </cell>
          <cell r="BB3421">
            <v>37.119736287226331</v>
          </cell>
          <cell r="BC3421">
            <v>62.880263712773669</v>
          </cell>
          <cell r="BD3421">
            <v>0</v>
          </cell>
          <cell r="BE3421">
            <v>1</v>
          </cell>
          <cell r="BG3421">
            <v>-7.36</v>
          </cell>
          <cell r="BP3421">
            <v>50.4</v>
          </cell>
          <cell r="BQ3421">
            <v>1.69</v>
          </cell>
          <cell r="BR3421">
            <v>18</v>
          </cell>
          <cell r="BT3421">
            <v>0.15</v>
          </cell>
          <cell r="BU3421">
            <v>12.8</v>
          </cell>
          <cell r="BV3421">
            <v>12.12</v>
          </cell>
          <cell r="BW3421">
            <v>3.48</v>
          </cell>
          <cell r="BX3421">
            <v>0.09</v>
          </cell>
          <cell r="BY3421">
            <v>0.36</v>
          </cell>
          <cell r="CR3421">
            <v>99.09</v>
          </cell>
          <cell r="CT3421">
            <v>50.862851952770207</v>
          </cell>
          <cell r="CU3421">
            <v>1.7055202341305884</v>
          </cell>
          <cell r="CV3421">
            <v>18.165304268846505</v>
          </cell>
          <cell r="CW3421">
            <v>0</v>
          </cell>
          <cell r="CX3421">
            <v>0.15137753557372086</v>
          </cell>
          <cell r="CY3421">
            <v>12.917549702290847</v>
          </cell>
          <cell r="CZ3421">
            <v>12.231304874356645</v>
          </cell>
          <cell r="DA3421">
            <v>3.511958825310324</v>
          </cell>
          <cell r="DB3421">
            <v>9.0826521344232511E-2</v>
          </cell>
          <cell r="DC3421">
            <v>0.36330608537693004</v>
          </cell>
          <cell r="DD3421">
            <v>0</v>
          </cell>
          <cell r="DE3421">
            <v>1</v>
          </cell>
          <cell r="DF3421">
            <v>0.77038284458833128</v>
          </cell>
          <cell r="DH3421">
            <v>0.49712643678160917</v>
          </cell>
          <cell r="EA3421">
            <v>0.27218934911242604</v>
          </cell>
          <cell r="EJ3421">
            <v>0.57013574660633481</v>
          </cell>
          <cell r="FA3421">
            <v>0.29859154929577464</v>
          </cell>
        </row>
        <row r="3422">
          <cell r="D3422" t="str">
            <v>M12</v>
          </cell>
          <cell r="E3422" t="str">
            <v>Mallman &amp; O'Neill (2007 CGA)</v>
          </cell>
          <cell r="F3422" t="str">
            <v>I9</v>
          </cell>
          <cell r="J3422">
            <v>1275</v>
          </cell>
          <cell r="K3422">
            <v>1548</v>
          </cell>
          <cell r="L3422">
            <v>6.4599483204134369</v>
          </cell>
          <cell r="M3422">
            <v>1.5</v>
          </cell>
          <cell r="O3422">
            <v>0.33974867033911504</v>
          </cell>
          <cell r="P3422">
            <v>1</v>
          </cell>
          <cell r="Q3422">
            <v>3.4614455323769881E-2</v>
          </cell>
          <cell r="R3422">
            <v>44.161223514417713</v>
          </cell>
          <cell r="T3422">
            <v>46.5</v>
          </cell>
          <cell r="U3422">
            <v>15.7</v>
          </cell>
          <cell r="Y3422">
            <v>0.69</v>
          </cell>
          <cell r="AB3422">
            <v>17</v>
          </cell>
          <cell r="AC3422">
            <v>0.19</v>
          </cell>
          <cell r="AD3422">
            <v>18.7</v>
          </cell>
          <cell r="AF3422">
            <v>0.5</v>
          </cell>
          <cell r="AJ3422">
            <v>99.28</v>
          </cell>
          <cell r="AK3422">
            <v>1.660251329660885</v>
          </cell>
          <cell r="AL3422">
            <v>0.66085793147112237</v>
          </cell>
          <cell r="AM3422">
            <v>0.33974867033911504</v>
          </cell>
          <cell r="AN3422">
            <v>0.32110926113200733</v>
          </cell>
          <cell r="AO3422">
            <v>0</v>
          </cell>
          <cell r="AP3422">
            <v>0</v>
          </cell>
          <cell r="AQ3422">
            <v>0</v>
          </cell>
          <cell r="AR3422">
            <v>1.8527865922600178E-2</v>
          </cell>
          <cell r="AS3422">
            <v>0</v>
          </cell>
          <cell r="AT3422">
            <v>0.90458938214098183</v>
          </cell>
          <cell r="AU3422">
            <v>5.7462630712828023E-3</v>
          </cell>
          <cell r="AV3422">
            <v>0.71541277240935852</v>
          </cell>
          <cell r="AW3422">
            <v>3.4614455323769881E-2</v>
          </cell>
          <cell r="AX3422">
            <v>0</v>
          </cell>
          <cell r="AY3422">
            <v>44.161223514417713</v>
          </cell>
          <cell r="AZ3422">
            <v>55.838776485582279</v>
          </cell>
          <cell r="BA3422">
            <v>0</v>
          </cell>
          <cell r="BB3422">
            <v>47.78074387735812</v>
          </cell>
          <cell r="BC3422">
            <v>52.21925612264188</v>
          </cell>
          <cell r="BD3422">
            <v>0</v>
          </cell>
          <cell r="BE3422">
            <v>1</v>
          </cell>
          <cell r="BG3422">
            <v>-4.7300000000000004</v>
          </cell>
          <cell r="BP3422">
            <v>49.2</v>
          </cell>
          <cell r="BQ3422">
            <v>1.55</v>
          </cell>
          <cell r="BR3422">
            <v>20.7</v>
          </cell>
          <cell r="BT3422">
            <v>0.16</v>
          </cell>
          <cell r="BU3422">
            <v>10.199999999999999</v>
          </cell>
          <cell r="BV3422">
            <v>13</v>
          </cell>
          <cell r="BW3422">
            <v>1.54</v>
          </cell>
          <cell r="BX3422">
            <v>0.02</v>
          </cell>
          <cell r="BY3422">
            <v>0.01</v>
          </cell>
          <cell r="CR3422">
            <v>96.38</v>
          </cell>
          <cell r="CT3422">
            <v>51.047935256277235</v>
          </cell>
          <cell r="CU3422">
            <v>1.608217472504669</v>
          </cell>
          <cell r="CV3422">
            <v>21.477484955384934</v>
          </cell>
          <cell r="CW3422">
            <v>0</v>
          </cell>
          <cell r="CX3422">
            <v>0.16600954554886907</v>
          </cell>
          <cell r="CY3422">
            <v>10.583108528740402</v>
          </cell>
          <cell r="CZ3422">
            <v>13.488275575845611</v>
          </cell>
          <cell r="DA3422">
            <v>1.5978418759078648</v>
          </cell>
          <cell r="DB3422">
            <v>2.0751193193608634E-2</v>
          </cell>
          <cell r="DC3422">
            <v>1.0375596596804317E-2</v>
          </cell>
          <cell r="DD3422">
            <v>0</v>
          </cell>
          <cell r="DE3422">
            <v>1</v>
          </cell>
          <cell r="DF3422">
            <v>0.56800036295576539</v>
          </cell>
          <cell r="DH3422">
            <v>0.32467532467532467</v>
          </cell>
          <cell r="EA3422">
            <v>0.44516129032258062</v>
          </cell>
          <cell r="EJ3422">
            <v>0.74832962138084635</v>
          </cell>
          <cell r="FA3422">
            <v>1.4472049689440995E-2</v>
          </cell>
        </row>
        <row r="3423">
          <cell r="D3423" t="str">
            <v>K5</v>
          </cell>
          <cell r="E3423" t="str">
            <v>Konzett 1997 CMP</v>
          </cell>
          <cell r="F3423" t="str">
            <v>Ma44</v>
          </cell>
          <cell r="J3423">
            <v>1250</v>
          </cell>
          <cell r="K3423">
            <v>1523</v>
          </cell>
          <cell r="L3423">
            <v>6.5659881812212735</v>
          </cell>
          <cell r="M3423">
            <v>4</v>
          </cell>
          <cell r="O3423">
            <v>4.452200310164911E-2</v>
          </cell>
          <cell r="P3423">
            <v>1</v>
          </cell>
          <cell r="Q3423">
            <v>9.1682339793419901E-2</v>
          </cell>
          <cell r="R3423">
            <v>42.336852458245446</v>
          </cell>
          <cell r="T3423">
            <v>55.83</v>
          </cell>
          <cell r="U3423">
            <v>1.99</v>
          </cell>
          <cell r="Y3423">
            <v>1.05</v>
          </cell>
          <cell r="AB3423">
            <v>20.29</v>
          </cell>
          <cell r="AD3423">
            <v>20.72</v>
          </cell>
          <cell r="AF3423">
            <v>1.35</v>
          </cell>
          <cell r="AG3423">
            <v>0.14000000000000001</v>
          </cell>
          <cell r="AJ3423">
            <v>101.37</v>
          </cell>
          <cell r="AK3423">
            <v>1.9554779968983509</v>
          </cell>
          <cell r="AL3423">
            <v>8.2172396415471291E-2</v>
          </cell>
          <cell r="AM3423">
            <v>4.452200310164911E-2</v>
          </cell>
          <cell r="AN3423">
            <v>3.7650393313822181E-2</v>
          </cell>
          <cell r="AO3423">
            <v>0</v>
          </cell>
          <cell r="AP3423">
            <v>0</v>
          </cell>
          <cell r="AQ3423">
            <v>0</v>
          </cell>
          <cell r="AR3423">
            <v>2.765858955328206E-2</v>
          </cell>
          <cell r="AS3423">
            <v>0</v>
          </cell>
          <cell r="AT3423">
            <v>1.0591294237689868</v>
          </cell>
          <cell r="AU3423">
            <v>0</v>
          </cell>
          <cell r="AV3423">
            <v>0.77762328384562773</v>
          </cell>
          <cell r="AW3423">
            <v>9.1682339793419901E-2</v>
          </cell>
          <cell r="AX3423">
            <v>6.2559697248612501E-3</v>
          </cell>
          <cell r="AY3423">
            <v>42.336852458245446</v>
          </cell>
          <cell r="AZ3423">
            <v>57.663147541754554</v>
          </cell>
          <cell r="BA3423">
            <v>0</v>
          </cell>
          <cell r="BB3423">
            <v>45.92983811187699</v>
          </cell>
          <cell r="BC3423">
            <v>54.070161888123003</v>
          </cell>
          <cell r="BD3423">
            <v>0</v>
          </cell>
          <cell r="BE3423">
            <v>1</v>
          </cell>
          <cell r="BH3423" t="str">
            <v>CCO</v>
          </cell>
          <cell r="BO3423">
            <v>11.74</v>
          </cell>
          <cell r="BP3423">
            <v>39.78</v>
          </cell>
          <cell r="BQ3423">
            <v>9.01</v>
          </cell>
          <cell r="BR3423">
            <v>5.48</v>
          </cell>
          <cell r="BU3423">
            <v>14.65</v>
          </cell>
          <cell r="BV3423">
            <v>6.25</v>
          </cell>
          <cell r="BW3423">
            <v>2.81</v>
          </cell>
          <cell r="BX3423">
            <v>10.28</v>
          </cell>
          <cell r="CR3423">
            <v>88.26</v>
          </cell>
          <cell r="CT3423">
            <v>45.07138001359619</v>
          </cell>
          <cell r="CU3423">
            <v>10.208474960344436</v>
          </cell>
          <cell r="CV3423">
            <v>6.2089281667799678</v>
          </cell>
          <cell r="CW3423">
            <v>0</v>
          </cell>
          <cell r="CX3423">
            <v>0</v>
          </cell>
          <cell r="CY3423">
            <v>16.598685701336958</v>
          </cell>
          <cell r="CZ3423">
            <v>7.0813505551778828</v>
          </cell>
          <cell r="DA3423">
            <v>3.1837752096079761</v>
          </cell>
          <cell r="DB3423">
            <v>11.647405393156582</v>
          </cell>
          <cell r="DC3423">
            <v>0</v>
          </cell>
          <cell r="DD3423">
            <v>0</v>
          </cell>
          <cell r="DE3423">
            <v>1</v>
          </cell>
          <cell r="DF3423">
            <v>2.0818951538933765</v>
          </cell>
          <cell r="DH3423">
            <v>0.4804270462633452</v>
          </cell>
          <cell r="DJ3423">
            <v>1.3618677042801558E-2</v>
          </cell>
          <cell r="EA3423">
            <v>0.1165371809100999</v>
          </cell>
        </row>
        <row r="3424">
          <cell r="D3424" t="str">
            <v>K5</v>
          </cell>
          <cell r="E3424" t="str">
            <v>Konzett 1997 CMP</v>
          </cell>
          <cell r="F3424" t="str">
            <v>Ma41</v>
          </cell>
          <cell r="J3424">
            <v>1300</v>
          </cell>
          <cell r="K3424">
            <v>1573</v>
          </cell>
          <cell r="L3424">
            <v>6.3572790845518119</v>
          </cell>
          <cell r="M3424">
            <v>4</v>
          </cell>
          <cell r="O3424">
            <v>4.2783070419512015E-2</v>
          </cell>
          <cell r="P3424">
            <v>1</v>
          </cell>
          <cell r="Q3424">
            <v>8.5584959878909711E-2</v>
          </cell>
          <cell r="R3424">
            <v>43.616961018658024</v>
          </cell>
          <cell r="T3424">
            <v>55.87</v>
          </cell>
          <cell r="U3424">
            <v>2.04</v>
          </cell>
          <cell r="Y3424">
            <v>1.05</v>
          </cell>
          <cell r="AB3424">
            <v>19.88</v>
          </cell>
          <cell r="AD3424">
            <v>21.39</v>
          </cell>
          <cell r="AF3424">
            <v>1.26</v>
          </cell>
          <cell r="AG3424">
            <v>0.1</v>
          </cell>
          <cell r="AJ3424">
            <v>101.59</v>
          </cell>
          <cell r="AK3424">
            <v>1.957216929580488</v>
          </cell>
          <cell r="AL3424">
            <v>8.4251575356790551E-2</v>
          </cell>
          <cell r="AM3424">
            <v>4.2783070419512015E-2</v>
          </cell>
          <cell r="AN3424">
            <v>4.1468504937278536E-2</v>
          </cell>
          <cell r="AO3424">
            <v>0</v>
          </cell>
          <cell r="AP3424">
            <v>0</v>
          </cell>
          <cell r="AQ3424">
            <v>0</v>
          </cell>
          <cell r="AR3424">
            <v>2.766336557788163E-2</v>
          </cell>
          <cell r="AS3424">
            <v>0</v>
          </cell>
          <cell r="AT3424">
            <v>1.0379067895950047</v>
          </cell>
          <cell r="AU3424">
            <v>0</v>
          </cell>
          <cell r="AV3424">
            <v>0.80290705858807077</v>
          </cell>
          <cell r="AW3424">
            <v>8.5584959878909711E-2</v>
          </cell>
          <cell r="AX3424">
            <v>4.4693214228545995E-3</v>
          </cell>
          <cell r="AY3424">
            <v>43.616961018658024</v>
          </cell>
          <cell r="AZ3424">
            <v>56.383038981341969</v>
          </cell>
          <cell r="BA3424">
            <v>0</v>
          </cell>
          <cell r="BB3424">
            <v>47.229603671471942</v>
          </cell>
          <cell r="BC3424">
            <v>52.770396328528044</v>
          </cell>
          <cell r="BD3424">
            <v>0</v>
          </cell>
          <cell r="BE3424">
            <v>1</v>
          </cell>
          <cell r="BO3424">
            <v>10.9</v>
          </cell>
          <cell r="BP3424">
            <v>41.11</v>
          </cell>
          <cell r="BQ3424">
            <v>8.4700000000000006</v>
          </cell>
          <cell r="BR3424">
            <v>6.56</v>
          </cell>
          <cell r="BU3424">
            <v>13.82</v>
          </cell>
          <cell r="BV3424">
            <v>5.9</v>
          </cell>
          <cell r="BW3424">
            <v>3.18</v>
          </cell>
          <cell r="BX3424">
            <v>10.119999999999999</v>
          </cell>
          <cell r="CR3424">
            <v>89.16</v>
          </cell>
          <cell r="CT3424">
            <v>46.108120233288467</v>
          </cell>
          <cell r="CU3424">
            <v>9.4997756841633034</v>
          </cell>
          <cell r="CV3424">
            <v>7.3575594436967249</v>
          </cell>
          <cell r="CW3424">
            <v>0</v>
          </cell>
          <cell r="CX3424">
            <v>0</v>
          </cell>
          <cell r="CY3424">
            <v>15.500224315836698</v>
          </cell>
          <cell r="CZ3424">
            <v>6.6173171825930908</v>
          </cell>
          <cell r="DA3424">
            <v>3.5666218034993271</v>
          </cell>
          <cell r="DB3424">
            <v>11.350381336922386</v>
          </cell>
          <cell r="DC3424">
            <v>0</v>
          </cell>
          <cell r="DD3424">
            <v>0</v>
          </cell>
          <cell r="DE3424">
            <v>1</v>
          </cell>
          <cell r="DF3424">
            <v>1.856112111006146</v>
          </cell>
          <cell r="DH3424">
            <v>0.39622641509433959</v>
          </cell>
          <cell r="DJ3424">
            <v>9.8814229249011877E-3</v>
          </cell>
          <cell r="EA3424">
            <v>0.12396694214876032</v>
          </cell>
        </row>
        <row r="3425">
          <cell r="D3425" t="str">
            <v>H5</v>
          </cell>
          <cell r="E3425" t="str">
            <v>Hermann &amp; Green 2001</v>
          </cell>
          <cell r="F3425">
            <v>810</v>
          </cell>
          <cell r="J3425">
            <v>900</v>
          </cell>
          <cell r="K3425">
            <v>1173</v>
          </cell>
          <cell r="L3425">
            <v>8.5251491901108274</v>
          </cell>
          <cell r="M3425">
            <v>3.5</v>
          </cell>
          <cell r="O3425">
            <v>2.1888185091663459E-2</v>
          </cell>
          <cell r="P3425">
            <v>1</v>
          </cell>
          <cell r="Q3425">
            <v>2.075465334752296E-2</v>
          </cell>
          <cell r="R3425">
            <v>48.336142236078835</v>
          </cell>
          <cell r="T3425">
            <v>55.44</v>
          </cell>
          <cell r="U3425">
            <v>3.55</v>
          </cell>
          <cell r="AB3425">
            <v>17.89</v>
          </cell>
          <cell r="AD3425">
            <v>23.28</v>
          </cell>
          <cell r="AF3425">
            <v>0.3</v>
          </cell>
          <cell r="AG3425">
            <v>0.23</v>
          </cell>
          <cell r="AJ3425">
            <v>100.69</v>
          </cell>
          <cell r="AK3425">
            <v>1.9781118149083365</v>
          </cell>
          <cell r="AL3425">
            <v>0.14932878750378972</v>
          </cell>
          <cell r="AM3425">
            <v>2.1888185091663459E-2</v>
          </cell>
          <cell r="AN3425">
            <v>0.12744060241212626</v>
          </cell>
          <cell r="AO3425">
            <v>0</v>
          </cell>
          <cell r="AP3425">
            <v>0</v>
          </cell>
          <cell r="AQ3425">
            <v>0</v>
          </cell>
          <cell r="AR3425">
            <v>0</v>
          </cell>
          <cell r="AS3425">
            <v>0</v>
          </cell>
          <cell r="AT3425">
            <v>0.95130468694339254</v>
          </cell>
          <cell r="AU3425">
            <v>0</v>
          </cell>
          <cell r="AV3425">
            <v>0.89003029677074408</v>
          </cell>
          <cell r="AW3425">
            <v>2.075465334752296E-2</v>
          </cell>
          <cell r="AX3425">
            <v>1.0469760526214391E-2</v>
          </cell>
          <cell r="AY3425">
            <v>48.336142236078835</v>
          </cell>
          <cell r="AZ3425">
            <v>51.663857763921172</v>
          </cell>
          <cell r="BA3425">
            <v>0</v>
          </cell>
          <cell r="BB3425">
            <v>51.979313567581954</v>
          </cell>
          <cell r="BC3425">
            <v>48.020686432418053</v>
          </cell>
          <cell r="BD3425">
            <v>0</v>
          </cell>
          <cell r="BE3425">
            <v>1</v>
          </cell>
          <cell r="BO3425">
            <v>12</v>
          </cell>
          <cell r="BP3425">
            <v>67.069999999999993</v>
          </cell>
          <cell r="BR3425">
            <v>12.54</v>
          </cell>
          <cell r="BU3425">
            <v>0.4</v>
          </cell>
          <cell r="BV3425">
            <v>1.17</v>
          </cell>
          <cell r="BW3425">
            <v>0.25</v>
          </cell>
          <cell r="BX3425">
            <v>6.38</v>
          </cell>
          <cell r="CR3425">
            <v>87.81</v>
          </cell>
          <cell r="CT3425">
            <v>76.38082222981437</v>
          </cell>
          <cell r="CU3425">
            <v>0</v>
          </cell>
          <cell r="CV3425">
            <v>14.280833618038949</v>
          </cell>
          <cell r="CW3425">
            <v>0</v>
          </cell>
          <cell r="CX3425">
            <v>0</v>
          </cell>
          <cell r="CY3425">
            <v>0.45552898303154543</v>
          </cell>
          <cell r="CZ3425">
            <v>1.3324222753672703</v>
          </cell>
          <cell r="DA3425">
            <v>0.28470561439471587</v>
          </cell>
          <cell r="DB3425">
            <v>7.2656872793531493</v>
          </cell>
          <cell r="DC3425">
            <v>0</v>
          </cell>
          <cell r="DD3425">
            <v>0</v>
          </cell>
          <cell r="DE3425">
            <v>1</v>
          </cell>
          <cell r="DF3425">
            <v>-3.0051961001727197E-2</v>
          </cell>
          <cell r="DH3425">
            <v>1.2</v>
          </cell>
          <cell r="DJ3425">
            <v>3.6050156739811913E-2</v>
          </cell>
        </row>
        <row r="3426">
          <cell r="D3426" t="str">
            <v>H5</v>
          </cell>
          <cell r="E3426" t="str">
            <v>Hermann &amp; Green 2001</v>
          </cell>
          <cell r="F3426">
            <v>982</v>
          </cell>
          <cell r="J3426">
            <v>950</v>
          </cell>
          <cell r="K3426">
            <v>1223</v>
          </cell>
          <cell r="L3426">
            <v>8.1766148814390842</v>
          </cell>
          <cell r="M3426">
            <v>3</v>
          </cell>
          <cell r="O3426">
            <v>3.9265606018065613E-2</v>
          </cell>
          <cell r="P3426">
            <v>1</v>
          </cell>
          <cell r="Q3426">
            <v>1.8321763797631795E-2</v>
          </cell>
          <cell r="R3426">
            <v>47.930312647714224</v>
          </cell>
          <cell r="T3426">
            <v>53.95</v>
          </cell>
          <cell r="U3426">
            <v>5.29</v>
          </cell>
          <cell r="AB3426">
            <v>17.16</v>
          </cell>
          <cell r="AD3426">
            <v>21.97</v>
          </cell>
          <cell r="AF3426">
            <v>0.26</v>
          </cell>
          <cell r="AG3426">
            <v>0.2</v>
          </cell>
          <cell r="AJ3426">
            <v>98.83</v>
          </cell>
          <cell r="AK3426">
            <v>1.9607343939819344</v>
          </cell>
          <cell r="AL3426">
            <v>0.22665774331803268</v>
          </cell>
          <cell r="AM3426">
            <v>3.9265606018065613E-2</v>
          </cell>
          <cell r="AN3426">
            <v>0.18739213729996707</v>
          </cell>
          <cell r="AO3426">
            <v>0</v>
          </cell>
          <cell r="AP3426">
            <v>0</v>
          </cell>
          <cell r="AQ3426">
            <v>0</v>
          </cell>
          <cell r="AR3426">
            <v>0</v>
          </cell>
          <cell r="AS3426">
            <v>0</v>
          </cell>
          <cell r="AT3426">
            <v>0.92945053577030901</v>
          </cell>
          <cell r="AU3426">
            <v>0</v>
          </cell>
          <cell r="AV3426">
            <v>0.85556217130043477</v>
          </cell>
          <cell r="AW3426">
            <v>1.8321763797631795E-2</v>
          </cell>
          <cell r="AX3426">
            <v>9.2733918316577971E-3</v>
          </cell>
          <cell r="AY3426">
            <v>47.930312647714224</v>
          </cell>
          <cell r="AZ3426">
            <v>52.069687352285776</v>
          </cell>
          <cell r="BA3426">
            <v>0</v>
          </cell>
          <cell r="BB3426">
            <v>51.573430440968814</v>
          </cell>
          <cell r="BC3426">
            <v>48.426569559031186</v>
          </cell>
          <cell r="BD3426">
            <v>0</v>
          </cell>
          <cell r="BE3426">
            <v>1</v>
          </cell>
          <cell r="BO3426">
            <v>7</v>
          </cell>
          <cell r="BP3426">
            <v>68.8</v>
          </cell>
          <cell r="BR3426">
            <v>12.83</v>
          </cell>
          <cell r="BU3426">
            <v>0.71</v>
          </cell>
          <cell r="BV3426">
            <v>1.59</v>
          </cell>
          <cell r="BW3426">
            <v>0.18</v>
          </cell>
          <cell r="BX3426">
            <v>8.1</v>
          </cell>
          <cell r="CR3426">
            <v>92.21</v>
          </cell>
          <cell r="CT3426">
            <v>74.612298015399631</v>
          </cell>
          <cell r="CU3426">
            <v>0</v>
          </cell>
          <cell r="CV3426">
            <v>13.913892202581065</v>
          </cell>
          <cell r="CW3426">
            <v>0</v>
          </cell>
          <cell r="CX3426">
            <v>0</v>
          </cell>
          <cell r="CY3426">
            <v>0.76998156382171135</v>
          </cell>
          <cell r="CZ3426">
            <v>1.7243249105303113</v>
          </cell>
          <cell r="DA3426">
            <v>0.19520659364494089</v>
          </cell>
          <cell r="DB3426">
            <v>8.7842967140223411</v>
          </cell>
          <cell r="DC3426">
            <v>0</v>
          </cell>
          <cell r="DD3426">
            <v>0</v>
          </cell>
          <cell r="DE3426">
            <v>1</v>
          </cell>
          <cell r="DF3426">
            <v>1.2879905689399087E-2</v>
          </cell>
          <cell r="DH3426">
            <v>1.4444444444444446</v>
          </cell>
          <cell r="DJ3426">
            <v>2.469135802469136E-2</v>
          </cell>
        </row>
        <row r="3427">
          <cell r="D3427" t="str">
            <v>H5</v>
          </cell>
          <cell r="E3427" t="str">
            <v>Hermann &amp; Green 2001</v>
          </cell>
          <cell r="F3427">
            <v>910</v>
          </cell>
          <cell r="J3427">
            <v>970</v>
          </cell>
          <cell r="K3427">
            <v>1243</v>
          </cell>
          <cell r="L3427">
            <v>8.0450522928399035</v>
          </cell>
          <cell r="M3427">
            <v>3.5</v>
          </cell>
          <cell r="O3427">
            <v>4.0279506635309659E-2</v>
          </cell>
          <cell r="P3427">
            <v>1</v>
          </cell>
          <cell r="Q3427">
            <v>0.3666949422396254</v>
          </cell>
          <cell r="R3427">
            <v>45.289024064142055</v>
          </cell>
          <cell r="T3427">
            <v>56.06</v>
          </cell>
          <cell r="U3427">
            <v>15.41</v>
          </cell>
          <cell r="AB3427">
            <v>10.77</v>
          </cell>
          <cell r="AD3427">
            <v>12.4</v>
          </cell>
          <cell r="AF3427">
            <v>5.41</v>
          </cell>
          <cell r="AG3427">
            <v>0.28999999999999998</v>
          </cell>
          <cell r="AJ3427">
            <v>100.34</v>
          </cell>
          <cell r="AK3427">
            <v>1.9597204933646903</v>
          </cell>
          <cell r="AL3427">
            <v>0.63508411470250614</v>
          </cell>
          <cell r="AM3427">
            <v>4.0279506635309659E-2</v>
          </cell>
          <cell r="AN3427">
            <v>0.59480460806719648</v>
          </cell>
          <cell r="AO3427">
            <v>0</v>
          </cell>
          <cell r="AP3427">
            <v>0</v>
          </cell>
          <cell r="AQ3427">
            <v>0</v>
          </cell>
          <cell r="AR3427">
            <v>0</v>
          </cell>
          <cell r="AS3427">
            <v>0</v>
          </cell>
          <cell r="AT3427">
            <v>0.56109761751089449</v>
          </cell>
          <cell r="AU3427">
            <v>0</v>
          </cell>
          <cell r="AV3427">
            <v>0.46446920507460315</v>
          </cell>
          <cell r="AW3427">
            <v>0.3666949422396254</v>
          </cell>
          <cell r="AX3427">
            <v>1.2933627107679757E-2</v>
          </cell>
          <cell r="AY3427">
            <v>45.289024064142055</v>
          </cell>
          <cell r="AZ3427">
            <v>54.710975935857938</v>
          </cell>
          <cell r="BA3427">
            <v>0</v>
          </cell>
          <cell r="BB3427">
            <v>48.9199978624697</v>
          </cell>
          <cell r="BC3427">
            <v>51.080002137530286</v>
          </cell>
          <cell r="BD3427">
            <v>0</v>
          </cell>
          <cell r="BE3427">
            <v>1</v>
          </cell>
          <cell r="BO3427">
            <v>7</v>
          </cell>
          <cell r="BP3427">
            <v>67.14</v>
          </cell>
          <cell r="BR3427">
            <v>13.47</v>
          </cell>
          <cell r="BU3427">
            <v>0.61</v>
          </cell>
          <cell r="BV3427">
            <v>0.56999999999999995</v>
          </cell>
          <cell r="BW3427">
            <v>1.59</v>
          </cell>
          <cell r="BX3427">
            <v>8.08</v>
          </cell>
          <cell r="CR3427">
            <v>91.46</v>
          </cell>
          <cell r="CT3427">
            <v>73.409140607916029</v>
          </cell>
          <cell r="CU3427">
            <v>0</v>
          </cell>
          <cell r="CV3427">
            <v>14.727749835993876</v>
          </cell>
          <cell r="CW3427">
            <v>0</v>
          </cell>
          <cell r="CX3427">
            <v>0</v>
          </cell>
          <cell r="CY3427">
            <v>0.66695823310736935</v>
          </cell>
          <cell r="CZ3427">
            <v>0.62322326700196795</v>
          </cell>
          <cell r="DA3427">
            <v>1.7384649026897003</v>
          </cell>
          <cell r="DB3427">
            <v>8.8344631532910558</v>
          </cell>
          <cell r="DC3427">
            <v>0</v>
          </cell>
          <cell r="DD3427">
            <v>0</v>
          </cell>
          <cell r="DE3427">
            <v>1</v>
          </cell>
          <cell r="DF3427">
            <v>6.6358338299909647E-3</v>
          </cell>
          <cell r="DH3427">
            <v>3.4025157232704402</v>
          </cell>
          <cell r="DJ3427">
            <v>3.5891089108910888E-2</v>
          </cell>
        </row>
        <row r="3428">
          <cell r="D3428" t="str">
            <v>H5</v>
          </cell>
          <cell r="E3428" t="str">
            <v>Hermann &amp; Green 2001</v>
          </cell>
          <cell r="F3428">
            <v>936</v>
          </cell>
          <cell r="J3428">
            <v>900</v>
          </cell>
          <cell r="K3428">
            <v>1173</v>
          </cell>
          <cell r="L3428">
            <v>8.5251491901108274</v>
          </cell>
          <cell r="M3428">
            <v>3</v>
          </cell>
          <cell r="O3428">
            <v>5.4293207155557743E-2</v>
          </cell>
          <cell r="P3428">
            <v>1</v>
          </cell>
          <cell r="Q3428">
            <v>1.3980464037488833E-2</v>
          </cell>
          <cell r="R3428">
            <v>49.627552982612393</v>
          </cell>
          <cell r="T3428">
            <v>53.97</v>
          </cell>
          <cell r="U3428">
            <v>5.09</v>
          </cell>
          <cell r="AB3428">
            <v>17.04</v>
          </cell>
          <cell r="AD3428">
            <v>23.35</v>
          </cell>
          <cell r="AF3428">
            <v>0.2</v>
          </cell>
          <cell r="AG3428">
            <v>0.14000000000000001</v>
          </cell>
          <cell r="AJ3428">
            <v>99.79</v>
          </cell>
          <cell r="AK3428">
            <v>1.9457067928444423</v>
          </cell>
          <cell r="AL3428">
            <v>0.21633676431408722</v>
          </cell>
          <cell r="AM3428">
            <v>5.4293207155557743E-2</v>
          </cell>
          <cell r="AN3428">
            <v>0.16204355715852947</v>
          </cell>
          <cell r="AO3428">
            <v>0</v>
          </cell>
          <cell r="AP3428">
            <v>0</v>
          </cell>
          <cell r="AQ3428">
            <v>0</v>
          </cell>
          <cell r="AR3428">
            <v>0</v>
          </cell>
          <cell r="AS3428">
            <v>0</v>
          </cell>
          <cell r="AT3428">
            <v>0.91553773303550479</v>
          </cell>
          <cell r="AU3428">
            <v>0</v>
          </cell>
          <cell r="AV3428">
            <v>0.90199901025488705</v>
          </cell>
          <cell r="AW3428">
            <v>1.3980464037488833E-2</v>
          </cell>
          <cell r="AX3428">
            <v>6.439235513589628E-3</v>
          </cell>
          <cell r="AY3428">
            <v>49.627552982612393</v>
          </cell>
          <cell r="AZ3428">
            <v>50.372447017387607</v>
          </cell>
          <cell r="BA3428">
            <v>0</v>
          </cell>
          <cell r="BB3428">
            <v>53.267702640620598</v>
          </cell>
          <cell r="BC3428">
            <v>46.732297359379409</v>
          </cell>
          <cell r="BD3428">
            <v>0</v>
          </cell>
          <cell r="BE3428">
            <v>1</v>
          </cell>
          <cell r="BO3428">
            <v>10</v>
          </cell>
          <cell r="BP3428">
            <v>66.28</v>
          </cell>
          <cell r="BR3428">
            <v>12.4</v>
          </cell>
          <cell r="BU3428">
            <v>0.91</v>
          </cell>
          <cell r="BV3428">
            <v>2.09</v>
          </cell>
          <cell r="BW3428">
            <v>0.19</v>
          </cell>
          <cell r="BX3428">
            <v>6.73</v>
          </cell>
          <cell r="CR3428">
            <v>88.6</v>
          </cell>
          <cell r="CT3428">
            <v>74.808126410835214</v>
          </cell>
          <cell r="CU3428">
            <v>0</v>
          </cell>
          <cell r="CV3428">
            <v>13.995485327313769</v>
          </cell>
          <cell r="CW3428">
            <v>0</v>
          </cell>
          <cell r="CX3428">
            <v>0</v>
          </cell>
          <cell r="CY3428">
            <v>1.0270880361173815</v>
          </cell>
          <cell r="CZ3428">
            <v>2.3589164785553045</v>
          </cell>
          <cell r="DA3428">
            <v>0.2144469525959368</v>
          </cell>
          <cell r="DB3428">
            <v>7.5959367945823928</v>
          </cell>
          <cell r="DC3428">
            <v>0</v>
          </cell>
          <cell r="DD3428">
            <v>0</v>
          </cell>
          <cell r="DE3428">
            <v>1</v>
          </cell>
          <cell r="DF3428">
            <v>1.8876425405969347E-2</v>
          </cell>
          <cell r="DH3428">
            <v>1.0526315789473684</v>
          </cell>
          <cell r="DJ3428">
            <v>2.0802377414561663E-2</v>
          </cell>
        </row>
        <row r="3429">
          <cell r="D3429" t="str">
            <v>H5</v>
          </cell>
          <cell r="E3429" t="str">
            <v>Hermann &amp; Green 2001</v>
          </cell>
          <cell r="F3429">
            <v>870</v>
          </cell>
          <cell r="G3429" t="str">
            <v>pers comm</v>
          </cell>
          <cell r="J3429">
            <v>1050</v>
          </cell>
          <cell r="K3429">
            <v>1323</v>
          </cell>
          <cell r="L3429">
            <v>7.5585789871504154</v>
          </cell>
          <cell r="M3429">
            <v>3.5</v>
          </cell>
          <cell r="O3429">
            <v>6.0372784429759463E-2</v>
          </cell>
          <cell r="P3429">
            <v>1</v>
          </cell>
          <cell r="Q3429">
            <v>2.435326694576186E-2</v>
          </cell>
          <cell r="R3429">
            <v>50.668543279380721</v>
          </cell>
          <cell r="T3429">
            <v>54.05</v>
          </cell>
          <cell r="U3429">
            <v>8.24</v>
          </cell>
          <cell r="AB3429">
            <v>15.4</v>
          </cell>
          <cell r="AD3429">
            <v>22</v>
          </cell>
          <cell r="AF3429">
            <v>0.35</v>
          </cell>
          <cell r="AG3429">
            <v>0.39</v>
          </cell>
          <cell r="AJ3429">
            <v>100.43</v>
          </cell>
          <cell r="AK3429">
            <v>1.9396272155702405</v>
          </cell>
          <cell r="AL3429">
            <v>0.34860800304653788</v>
          </cell>
          <cell r="AM3429">
            <v>6.0372784429759463E-2</v>
          </cell>
          <cell r="AN3429">
            <v>0.28823521861677842</v>
          </cell>
          <cell r="AO3429">
            <v>0</v>
          </cell>
          <cell r="AP3429">
            <v>0</v>
          </cell>
          <cell r="AQ3429">
            <v>0</v>
          </cell>
          <cell r="AR3429">
            <v>0</v>
          </cell>
          <cell r="AS3429">
            <v>0</v>
          </cell>
          <cell r="AT3429">
            <v>0.82361637451162351</v>
          </cell>
          <cell r="AU3429">
            <v>0</v>
          </cell>
          <cell r="AV3429">
            <v>0.84593978551835791</v>
          </cell>
          <cell r="AW3429">
            <v>2.435326694576186E-2</v>
          </cell>
          <cell r="AX3429">
            <v>1.7855354407478392E-2</v>
          </cell>
          <cell r="AY3429">
            <v>50.668543279380721</v>
          </cell>
          <cell r="AZ3429">
            <v>49.331456720619286</v>
          </cell>
          <cell r="BA3429">
            <v>0</v>
          </cell>
          <cell r="BB3429">
            <v>54.302735295200321</v>
          </cell>
          <cell r="BC3429">
            <v>45.697264704799679</v>
          </cell>
          <cell r="BD3429">
            <v>0</v>
          </cell>
          <cell r="BE3429">
            <v>1</v>
          </cell>
          <cell r="BO3429">
            <v>5</v>
          </cell>
          <cell r="BP3429">
            <v>67.739999999999995</v>
          </cell>
          <cell r="BR3429">
            <v>13.85</v>
          </cell>
          <cell r="BU3429">
            <v>0.36</v>
          </cell>
          <cell r="BV3429">
            <v>1.18</v>
          </cell>
          <cell r="BW3429">
            <v>0.12</v>
          </cell>
          <cell r="BX3429">
            <v>9.7799999999999994</v>
          </cell>
          <cell r="CR3429">
            <v>93.03</v>
          </cell>
          <cell r="CT3429">
            <v>72.815220896485002</v>
          </cell>
          <cell r="CU3429">
            <v>0</v>
          </cell>
          <cell r="CV3429">
            <v>14.88767064387832</v>
          </cell>
          <cell r="CW3429">
            <v>0</v>
          </cell>
          <cell r="CX3429">
            <v>0</v>
          </cell>
          <cell r="CY3429">
            <v>0.38697194453402128</v>
          </cell>
          <cell r="CZ3429">
            <v>1.2684080404170699</v>
          </cell>
          <cell r="DA3429">
            <v>0.12899064817800709</v>
          </cell>
          <cell r="DB3429">
            <v>10.512737826507578</v>
          </cell>
          <cell r="DC3429">
            <v>0</v>
          </cell>
          <cell r="DD3429">
            <v>0</v>
          </cell>
          <cell r="DE3429">
            <v>1</v>
          </cell>
          <cell r="DF3429">
            <v>-1.9526419001029627E-4</v>
          </cell>
          <cell r="DH3429">
            <v>2.9166666666666665</v>
          </cell>
          <cell r="DJ3429">
            <v>3.9877300613496938E-2</v>
          </cell>
        </row>
        <row r="3430">
          <cell r="D3430" t="str">
            <v>C2</v>
          </cell>
          <cell r="E3430" t="str">
            <v>Canil &amp; Fedortchouk 2000</v>
          </cell>
          <cell r="F3430" t="str">
            <v>117da1cpx av</v>
          </cell>
          <cell r="J3430">
            <v>1320</v>
          </cell>
          <cell r="K3430">
            <v>1593</v>
          </cell>
          <cell r="L3430">
            <v>6.2774639045825484</v>
          </cell>
          <cell r="M3430">
            <v>1E-4</v>
          </cell>
          <cell r="O3430">
            <v>3.8169246232414578E-2</v>
          </cell>
          <cell r="P3430">
            <v>1</v>
          </cell>
          <cell r="Q3430">
            <v>2.6968888296167813E-4</v>
          </cell>
          <cell r="R3430">
            <v>48.52634206497293</v>
          </cell>
          <cell r="T3430">
            <v>54.404000000000003</v>
          </cell>
          <cell r="U3430">
            <v>0.91371428571428581</v>
          </cell>
          <cell r="AA3430">
            <v>6.6344357212953883E-2</v>
          </cell>
          <cell r="AB3430">
            <v>19.131714285714285</v>
          </cell>
          <cell r="AD3430">
            <v>25.086142857142857</v>
          </cell>
          <cell r="AF3430">
            <v>3.8571428571428576E-3</v>
          </cell>
          <cell r="AJ3430">
            <v>99.605772928641528</v>
          </cell>
          <cell r="AK3430">
            <v>1.9618307537675854</v>
          </cell>
          <cell r="AL3430">
            <v>3.8844424525138886E-2</v>
          </cell>
          <cell r="AM3430">
            <v>3.8169246232414578E-2</v>
          </cell>
          <cell r="AN3430">
            <v>6.7517829272430857E-4</v>
          </cell>
          <cell r="AO3430">
            <v>0</v>
          </cell>
          <cell r="AP3430">
            <v>0</v>
          </cell>
          <cell r="AQ3430">
            <v>0</v>
          </cell>
          <cell r="AR3430">
            <v>0</v>
          </cell>
          <cell r="AS3430">
            <v>0</v>
          </cell>
          <cell r="AT3430">
            <v>1.0281731854722895</v>
          </cell>
          <cell r="AU3430">
            <v>0</v>
          </cell>
          <cell r="AV3430">
            <v>0.96930130287689131</v>
          </cell>
          <cell r="AW3430">
            <v>2.6968888296167813E-4</v>
          </cell>
          <cell r="AX3430">
            <v>0</v>
          </cell>
          <cell r="AY3430">
            <v>48.52634206497293</v>
          </cell>
          <cell r="AZ3430">
            <v>51.47365793502707</v>
          </cell>
          <cell r="BA3430">
            <v>0</v>
          </cell>
          <cell r="BB3430">
            <v>52.16937312632718</v>
          </cell>
          <cell r="BC3430">
            <v>47.83062687367282</v>
          </cell>
          <cell r="BD3430">
            <v>0</v>
          </cell>
          <cell r="BE3430">
            <v>1</v>
          </cell>
          <cell r="BG3430">
            <v>-6.48</v>
          </cell>
          <cell r="BH3430">
            <v>0</v>
          </cell>
          <cell r="BO3430">
            <v>0</v>
          </cell>
          <cell r="BP3430">
            <v>51.181428571428569</v>
          </cell>
          <cell r="BR3430">
            <v>9.2145714285714302</v>
          </cell>
          <cell r="BU3430">
            <v>13.299857142857141</v>
          </cell>
          <cell r="BV3430">
            <v>25.288000000000004</v>
          </cell>
          <cell r="BW3430">
            <v>9.799999999999999E-2</v>
          </cell>
          <cell r="CR3430">
            <v>99.081857142857146</v>
          </cell>
          <cell r="CT3430">
            <v>51.655701706958027</v>
          </cell>
          <cell r="CU3430">
            <v>0</v>
          </cell>
          <cell r="CV3430">
            <v>9.2999583317113004</v>
          </cell>
          <cell r="CW3430">
            <v>0</v>
          </cell>
          <cell r="CX3430">
            <v>0</v>
          </cell>
          <cell r="CY3430">
            <v>13.42310038020511</v>
          </cell>
          <cell r="CZ3430">
            <v>25.522331463306674</v>
          </cell>
          <cell r="DA3430">
            <v>9.8908117818888558E-2</v>
          </cell>
          <cell r="DB3430">
            <v>0</v>
          </cell>
          <cell r="DC3430">
            <v>0</v>
          </cell>
          <cell r="DD3430">
            <v>0</v>
          </cell>
          <cell r="DE3430">
            <v>1</v>
          </cell>
          <cell r="DF3430">
            <v>1.3403456367531084</v>
          </cell>
          <cell r="DH3430">
            <v>3.9358600583090389E-2</v>
          </cell>
          <cell r="ER3430">
            <v>0.60689246834335853</v>
          </cell>
        </row>
        <row r="3431">
          <cell r="D3431" t="str">
            <v>C2</v>
          </cell>
          <cell r="E3431" t="str">
            <v>Canil &amp; Fedortchouk 2000</v>
          </cell>
          <cell r="F3431" t="str">
            <v>117da3cpx av</v>
          </cell>
          <cell r="J3431">
            <v>1320</v>
          </cell>
          <cell r="K3431">
            <v>1593</v>
          </cell>
          <cell r="L3431">
            <v>6.2774639045825484</v>
          </cell>
          <cell r="M3431">
            <v>1E-4</v>
          </cell>
          <cell r="O3431">
            <v>2.1202257560029494E-2</v>
          </cell>
          <cell r="P3431">
            <v>1</v>
          </cell>
          <cell r="Q3431">
            <v>4.3501122004263697E-3</v>
          </cell>
          <cell r="R3431">
            <v>47.996046186816294</v>
          </cell>
          <cell r="T3431">
            <v>54.74</v>
          </cell>
          <cell r="U3431">
            <v>0.49928571428571428</v>
          </cell>
          <cell r="AA3431">
            <v>6.3009486751717372E-2</v>
          </cell>
          <cell r="AB3431">
            <v>19.386571428571433</v>
          </cell>
          <cell r="AD3431">
            <v>24.886142857142858</v>
          </cell>
          <cell r="AF3431">
            <v>6.2285714285714285E-2</v>
          </cell>
          <cell r="AJ3431">
            <v>99.637295201037446</v>
          </cell>
          <cell r="AK3431">
            <v>1.9717424588577392</v>
          </cell>
          <cell r="AL3431">
            <v>2.1202257560029494E-2</v>
          </cell>
          <cell r="AM3431">
            <v>2.1202257560029494E-2</v>
          </cell>
          <cell r="AN3431">
            <v>0</v>
          </cell>
          <cell r="AO3431">
            <v>0</v>
          </cell>
          <cell r="AP3431">
            <v>0</v>
          </cell>
          <cell r="AQ3431">
            <v>0</v>
          </cell>
          <cell r="AR3431">
            <v>0</v>
          </cell>
          <cell r="AS3431">
            <v>0</v>
          </cell>
          <cell r="AT3431">
            <v>1.0407060652092011</v>
          </cell>
          <cell r="AU3431">
            <v>0</v>
          </cell>
          <cell r="AV3431">
            <v>0.96049959109104732</v>
          </cell>
          <cell r="AW3431">
            <v>4.3501122004263697E-3</v>
          </cell>
          <cell r="AX3431">
            <v>0</v>
          </cell>
          <cell r="AY3431">
            <v>47.996046186816294</v>
          </cell>
          <cell r="AZ3431">
            <v>52.003953813183706</v>
          </cell>
          <cell r="BA3431">
            <v>0</v>
          </cell>
          <cell r="BB3431">
            <v>51.639205286728981</v>
          </cell>
          <cell r="BC3431">
            <v>48.360794713271019</v>
          </cell>
          <cell r="BD3431">
            <v>0</v>
          </cell>
          <cell r="BE3431">
            <v>1</v>
          </cell>
          <cell r="BG3431">
            <v>-6.48</v>
          </cell>
          <cell r="BH3431">
            <v>0</v>
          </cell>
          <cell r="BO3431">
            <v>0</v>
          </cell>
          <cell r="BP3431">
            <v>54.594333333333338</v>
          </cell>
          <cell r="BR3431">
            <v>8.2916666666666661</v>
          </cell>
          <cell r="BU3431">
            <v>12.558999999999999</v>
          </cell>
          <cell r="BV3431">
            <v>22.537000000000003</v>
          </cell>
          <cell r="BW3431">
            <v>0.92300000000000004</v>
          </cell>
          <cell r="CR3431">
            <v>98.905000000000001</v>
          </cell>
          <cell r="CT3431">
            <v>55.198759752624582</v>
          </cell>
          <cell r="CU3431">
            <v>0</v>
          </cell>
          <cell r="CV3431">
            <v>8.3834656151525859</v>
          </cell>
          <cell r="CW3431">
            <v>0</v>
          </cell>
          <cell r="CX3431">
            <v>0</v>
          </cell>
          <cell r="CY3431">
            <v>12.69804357717001</v>
          </cell>
          <cell r="CZ3431">
            <v>22.786512309792226</v>
          </cell>
          <cell r="DA3431">
            <v>0.93321874526060367</v>
          </cell>
          <cell r="DB3431">
            <v>0</v>
          </cell>
          <cell r="DC3431">
            <v>0</v>
          </cell>
          <cell r="DD3431">
            <v>0</v>
          </cell>
          <cell r="DE3431">
            <v>1</v>
          </cell>
          <cell r="DF3431">
            <v>1.2077969114675133</v>
          </cell>
          <cell r="DH3431">
            <v>6.7481813960687198E-2</v>
          </cell>
          <cell r="ER3431">
            <v>0.61512501256588104</v>
          </cell>
        </row>
        <row r="3432">
          <cell r="D3432" t="str">
            <v>C2</v>
          </cell>
          <cell r="E3432" t="str">
            <v>Canil &amp; Fedortchouk 2000</v>
          </cell>
          <cell r="F3432" t="str">
            <v>119da1cpx av</v>
          </cell>
          <cell r="J3432">
            <v>1311</v>
          </cell>
          <cell r="K3432">
            <v>1584</v>
          </cell>
          <cell r="L3432">
            <v>6.3131313131313131</v>
          </cell>
          <cell r="M3432">
            <v>1E-4</v>
          </cell>
          <cell r="O3432">
            <v>4.7415894650693513E-2</v>
          </cell>
          <cell r="P3432">
            <v>1</v>
          </cell>
          <cell r="Q3432">
            <v>6.1520360508932732E-4</v>
          </cell>
          <cell r="R3432">
            <v>48.936853713989827</v>
          </cell>
          <cell r="T3432">
            <v>54.36033333333333</v>
          </cell>
          <cell r="U3432">
            <v>1.5336666666666667</v>
          </cell>
          <cell r="AA3432">
            <v>0.16515773110893031</v>
          </cell>
          <cell r="AB3432">
            <v>18.867333333333331</v>
          </cell>
          <cell r="AD3432">
            <v>25.149333333333335</v>
          </cell>
          <cell r="AF3432">
            <v>8.8333333333333337E-3</v>
          </cell>
          <cell r="AJ3432">
            <v>100.08465773110892</v>
          </cell>
          <cell r="AK3432">
            <v>1.9525841053493065</v>
          </cell>
          <cell r="AL3432">
            <v>6.4945069746104964E-2</v>
          </cell>
          <cell r="AM3432">
            <v>4.7415894650693513E-2</v>
          </cell>
          <cell r="AN3432">
            <v>1.7529175095411451E-2</v>
          </cell>
          <cell r="AO3432">
            <v>0</v>
          </cell>
          <cell r="AP3432">
            <v>0</v>
          </cell>
          <cell r="AQ3432">
            <v>0</v>
          </cell>
          <cell r="AR3432">
            <v>0</v>
          </cell>
          <cell r="AS3432">
            <v>0</v>
          </cell>
          <cell r="AT3432">
            <v>1.0099964363611407</v>
          </cell>
          <cell r="AU3432">
            <v>0</v>
          </cell>
          <cell r="AV3432">
            <v>0.96793972664777783</v>
          </cell>
          <cell r="AW3432">
            <v>6.1520360508932732E-4</v>
          </cell>
          <cell r="AX3432">
            <v>0</v>
          </cell>
          <cell r="AY3432">
            <v>48.936853713989827</v>
          </cell>
          <cell r="AZ3432">
            <v>51.063146286010173</v>
          </cell>
          <cell r="BA3432">
            <v>0</v>
          </cell>
          <cell r="BB3432">
            <v>52.579222848460972</v>
          </cell>
          <cell r="BC3432">
            <v>47.420777151539021</v>
          </cell>
          <cell r="BD3432">
            <v>0</v>
          </cell>
          <cell r="BE3432">
            <v>1</v>
          </cell>
          <cell r="BG3432">
            <v>-10.1</v>
          </cell>
          <cell r="BH3432">
            <v>-3.5</v>
          </cell>
          <cell r="BO3432">
            <v>0</v>
          </cell>
          <cell r="BP3432">
            <v>51.222499999999997</v>
          </cell>
          <cell r="BR3432">
            <v>10.033333333333333</v>
          </cell>
          <cell r="BU3432">
            <v>12.960499999999998</v>
          </cell>
          <cell r="BV3432">
            <v>25.251500000000004</v>
          </cell>
          <cell r="BW3432">
            <v>5.0166666666666665E-2</v>
          </cell>
          <cell r="CR3432">
            <v>99.518000000000001</v>
          </cell>
          <cell r="CT3432">
            <v>51.470588235294116</v>
          </cell>
          <cell r="CU3432">
            <v>0</v>
          </cell>
          <cell r="CV3432">
            <v>10.081928227389351</v>
          </cell>
          <cell r="CW3432">
            <v>0</v>
          </cell>
          <cell r="CX3432">
            <v>0</v>
          </cell>
          <cell r="CY3432">
            <v>13.023272171868403</v>
          </cell>
          <cell r="CZ3432">
            <v>25.373801724311186</v>
          </cell>
          <cell r="DA3432">
            <v>5.0409641136946751E-2</v>
          </cell>
          <cell r="DB3432">
            <v>0</v>
          </cell>
          <cell r="DC3432">
            <v>0</v>
          </cell>
          <cell r="DD3432">
            <v>0</v>
          </cell>
          <cell r="DE3432">
            <v>1</v>
          </cell>
          <cell r="DF3432">
            <v>1.2848895041979844</v>
          </cell>
          <cell r="DH3432">
            <v>0.17607973421926912</v>
          </cell>
          <cell r="ER3432">
            <v>4.8201957753735192</v>
          </cell>
        </row>
        <row r="3433">
          <cell r="D3433" t="str">
            <v>C2</v>
          </cell>
          <cell r="E3433" t="str">
            <v>Canil &amp; Fedortchouk 2000</v>
          </cell>
          <cell r="F3433" t="str">
            <v>119da2cpx av</v>
          </cell>
          <cell r="J3433">
            <v>1311</v>
          </cell>
          <cell r="K3433">
            <v>1584</v>
          </cell>
          <cell r="L3433">
            <v>6.3131313131313131</v>
          </cell>
          <cell r="M3433">
            <v>1E-4</v>
          </cell>
          <cell r="O3433">
            <v>1.4346538795757979E-2</v>
          </cell>
          <cell r="P3433">
            <v>1</v>
          </cell>
          <cell r="Q3433">
            <v>7.3231454937527128E-3</v>
          </cell>
          <cell r="R3433">
            <v>46.962614199907328</v>
          </cell>
          <cell r="T3433">
            <v>55.290500000000002</v>
          </cell>
          <cell r="U3433">
            <v>0.40666666666666673</v>
          </cell>
          <cell r="AA3433">
            <v>0.14935938910696761</v>
          </cell>
          <cell r="AB3433">
            <v>19.682666666666666</v>
          </cell>
          <cell r="AD3433">
            <v>24.240500000000001</v>
          </cell>
          <cell r="AF3433">
            <v>0.10516666666666667</v>
          </cell>
          <cell r="AJ3433">
            <v>99.874859389106959</v>
          </cell>
          <cell r="AK3433">
            <v>1.985653461204242</v>
          </cell>
          <cell r="AL3433">
            <v>1.7217856589218681E-2</v>
          </cell>
          <cell r="AM3433">
            <v>1.4346538795757979E-2</v>
          </cell>
          <cell r="AN3433">
            <v>2.8713177934607016E-3</v>
          </cell>
          <cell r="AO3433">
            <v>0</v>
          </cell>
          <cell r="AP3433">
            <v>0</v>
          </cell>
          <cell r="AQ3433">
            <v>0</v>
          </cell>
          <cell r="AR3433">
            <v>0</v>
          </cell>
          <cell r="AS3433">
            <v>0</v>
          </cell>
          <cell r="AT3433">
            <v>1.0534612320699366</v>
          </cell>
          <cell r="AU3433">
            <v>0</v>
          </cell>
          <cell r="AV3433">
            <v>0.9328003759976613</v>
          </cell>
          <cell r="AW3433">
            <v>7.3231454937527128E-3</v>
          </cell>
          <cell r="AX3433">
            <v>0</v>
          </cell>
          <cell r="AY3433">
            <v>46.962614199907328</v>
          </cell>
          <cell r="AZ3433">
            <v>53.037385800092672</v>
          </cell>
          <cell r="BA3433">
            <v>0</v>
          </cell>
          <cell r="BB3433">
            <v>50.603661090070716</v>
          </cell>
          <cell r="BC3433">
            <v>49.396338909929291</v>
          </cell>
          <cell r="BD3433">
            <v>0</v>
          </cell>
          <cell r="BE3433">
            <v>1</v>
          </cell>
          <cell r="BG3433">
            <v>-10.1</v>
          </cell>
          <cell r="BH3433">
            <v>-3.5</v>
          </cell>
          <cell r="BO3433">
            <v>0</v>
          </cell>
          <cell r="BP3433">
            <v>59.844833333333334</v>
          </cell>
          <cell r="BR3433">
            <v>7.6505000000000001</v>
          </cell>
          <cell r="BU3433">
            <v>11.317333333333336</v>
          </cell>
          <cell r="BV3433">
            <v>19.861666666666665</v>
          </cell>
          <cell r="BW3433">
            <v>0.41633333333333328</v>
          </cell>
          <cell r="CR3433">
            <v>99.090666666666664</v>
          </cell>
          <cell r="CT3433">
            <v>60.394016254474018</v>
          </cell>
          <cell r="CU3433">
            <v>0</v>
          </cell>
          <cell r="CV3433">
            <v>7.7207069619742184</v>
          </cell>
          <cell r="CW3433">
            <v>0</v>
          </cell>
          <cell r="CX3433">
            <v>0</v>
          </cell>
          <cell r="CY3433">
            <v>11.421190021259994</v>
          </cell>
          <cell r="CZ3433">
            <v>20.043932829193466</v>
          </cell>
          <cell r="DA3433">
            <v>0.42015393309830718</v>
          </cell>
          <cell r="DB3433">
            <v>0</v>
          </cell>
          <cell r="DC3433">
            <v>0</v>
          </cell>
          <cell r="DD3433">
            <v>0</v>
          </cell>
          <cell r="DE3433">
            <v>1</v>
          </cell>
          <cell r="DF3433">
            <v>0.98867975975438993</v>
          </cell>
          <cell r="DH3433">
            <v>0.25260208166533232</v>
          </cell>
          <cell r="ER3433">
            <v>2.557622550254421</v>
          </cell>
        </row>
        <row r="3434">
          <cell r="D3434" t="str">
            <v>C2</v>
          </cell>
          <cell r="E3434" t="str">
            <v>Canil &amp; Fedortchouk 2000</v>
          </cell>
          <cell r="F3434" t="str">
            <v>119da3cpx av</v>
          </cell>
          <cell r="J3434">
            <v>1311</v>
          </cell>
          <cell r="K3434">
            <v>1584</v>
          </cell>
          <cell r="L3434">
            <v>6.3131313131313131</v>
          </cell>
          <cell r="M3434">
            <v>1E-4</v>
          </cell>
          <cell r="O3434">
            <v>2.9405596850802906E-2</v>
          </cell>
          <cell r="P3434">
            <v>1</v>
          </cell>
          <cell r="Q3434">
            <v>4.1886081130854368E-3</v>
          </cell>
          <cell r="R3434">
            <v>47.691845753135858</v>
          </cell>
          <cell r="T3434">
            <v>54.993142857142857</v>
          </cell>
          <cell r="U3434">
            <v>0.70157142857142862</v>
          </cell>
          <cell r="AA3434">
            <v>0.19600565063788028</v>
          </cell>
          <cell r="AB3434">
            <v>19.501000000000001</v>
          </cell>
          <cell r="AD3434">
            <v>24.729714285714287</v>
          </cell>
          <cell r="AF3434">
            <v>6.0285714285714283E-2</v>
          </cell>
          <cell r="AJ3434">
            <v>100.18171993635217</v>
          </cell>
          <cell r="AK3434">
            <v>1.9705944031491971</v>
          </cell>
          <cell r="AL3434">
            <v>2.9637950557955275E-2</v>
          </cell>
          <cell r="AM3434">
            <v>2.9405596850802906E-2</v>
          </cell>
          <cell r="AN3434">
            <v>2.3235370715236903E-4</v>
          </cell>
          <cell r="AO3434">
            <v>0</v>
          </cell>
          <cell r="AP3434">
            <v>0</v>
          </cell>
          <cell r="AQ3434">
            <v>0</v>
          </cell>
          <cell r="AR3434">
            <v>0</v>
          </cell>
          <cell r="AS3434">
            <v>0</v>
          </cell>
          <cell r="AT3434">
            <v>1.0414232461123998</v>
          </cell>
          <cell r="AU3434">
            <v>0</v>
          </cell>
          <cell r="AV3434">
            <v>0.94951537733335623</v>
          </cell>
          <cell r="AW3434">
            <v>4.1886081130854368E-3</v>
          </cell>
          <cell r="AX3434">
            <v>0</v>
          </cell>
          <cell r="AY3434">
            <v>47.691845753135858</v>
          </cell>
          <cell r="AZ3434">
            <v>52.308154246864149</v>
          </cell>
          <cell r="BA3434">
            <v>0</v>
          </cell>
          <cell r="BB3434">
            <v>51.334707698762713</v>
          </cell>
          <cell r="BC3434">
            <v>48.665292301237294</v>
          </cell>
          <cell r="BD3434">
            <v>0</v>
          </cell>
          <cell r="BE3434">
            <v>1</v>
          </cell>
          <cell r="BG3434">
            <v>-10.1</v>
          </cell>
          <cell r="BH3434">
            <v>-3.5</v>
          </cell>
          <cell r="BO3434">
            <v>0</v>
          </cell>
          <cell r="BP3434">
            <v>55.314200000000007</v>
          </cell>
          <cell r="BR3434">
            <v>9.0781999999999989</v>
          </cell>
          <cell r="BU3434">
            <v>11.881800000000002</v>
          </cell>
          <cell r="BV3434">
            <v>22.675800000000002</v>
          </cell>
          <cell r="BW3434">
            <v>0.13440000000000002</v>
          </cell>
          <cell r="CR3434">
            <v>99.084400000000016</v>
          </cell>
          <cell r="CT3434">
            <v>55.825336783590558</v>
          </cell>
          <cell r="CU3434">
            <v>0</v>
          </cell>
          <cell r="CV3434">
            <v>9.1620880784462528</v>
          </cell>
          <cell r="CW3434">
            <v>0</v>
          </cell>
          <cell r="CX3434">
            <v>0</v>
          </cell>
          <cell r="CY3434">
            <v>11.991595044224924</v>
          </cell>
          <cell r="CZ3434">
            <v>22.885338156157783</v>
          </cell>
          <cell r="DA3434">
            <v>0.13564193758048693</v>
          </cell>
          <cell r="DB3434">
            <v>0</v>
          </cell>
          <cell r="DC3434">
            <v>0</v>
          </cell>
          <cell r="DD3434">
            <v>0</v>
          </cell>
          <cell r="DE3434">
            <v>1</v>
          </cell>
          <cell r="DF3434">
            <v>1.1143846340702741</v>
          </cell>
          <cell r="DH3434">
            <v>0.44855442176870741</v>
          </cell>
          <cell r="ER3434">
            <v>3.6151560783036913</v>
          </cell>
        </row>
        <row r="3435">
          <cell r="D3435" t="str">
            <v>C2</v>
          </cell>
          <cell r="E3435" t="str">
            <v>Canil &amp; Fedortchouk 2000</v>
          </cell>
          <cell r="F3435" t="str">
            <v>120da3cpx av</v>
          </cell>
          <cell r="J3435">
            <v>1311</v>
          </cell>
          <cell r="K3435">
            <v>1584</v>
          </cell>
          <cell r="L3435">
            <v>6.3131313131313131</v>
          </cell>
          <cell r="M3435">
            <v>1E-4</v>
          </cell>
          <cell r="O3435">
            <v>2.5603288149126602E-2</v>
          </cell>
          <cell r="P3435">
            <v>1</v>
          </cell>
          <cell r="Q3435">
            <v>6.6340926291766234E-3</v>
          </cell>
          <cell r="R3435">
            <v>48.193803526819657</v>
          </cell>
          <cell r="T3435">
            <v>54.676250000000003</v>
          </cell>
          <cell r="U3435">
            <v>0.89375000000000004</v>
          </cell>
          <cell r="AA3435">
            <v>0.18462413640824335</v>
          </cell>
          <cell r="AB3435">
            <v>19.02675</v>
          </cell>
          <cell r="AD3435">
            <v>24.618499999999997</v>
          </cell>
          <cell r="AF3435">
            <v>9.4750000000000001E-2</v>
          </cell>
          <cell r="AJ3435">
            <v>99.494624136408248</v>
          </cell>
          <cell r="AK3435">
            <v>1.9743967118508734</v>
          </cell>
          <cell r="AL3435">
            <v>3.8048656263638729E-2</v>
          </cell>
          <cell r="AM3435">
            <v>2.5603288149126602E-2</v>
          </cell>
          <cell r="AN3435">
            <v>1.2445368114512127E-2</v>
          </cell>
          <cell r="AO3435">
            <v>0</v>
          </cell>
          <cell r="AP3435">
            <v>0</v>
          </cell>
          <cell r="AQ3435">
            <v>0</v>
          </cell>
          <cell r="AR3435">
            <v>0</v>
          </cell>
          <cell r="AS3435">
            <v>0</v>
          </cell>
          <cell r="AT3435">
            <v>1.023957640433363</v>
          </cell>
          <cell r="AU3435">
            <v>0</v>
          </cell>
          <cell r="AV3435">
            <v>0.95255812436218179</v>
          </cell>
          <cell r="AW3435">
            <v>6.6340926291766234E-3</v>
          </cell>
          <cell r="AX3435">
            <v>0</v>
          </cell>
          <cell r="AY3435">
            <v>48.193803526819657</v>
          </cell>
          <cell r="AZ3435">
            <v>51.806196473180343</v>
          </cell>
          <cell r="BA3435">
            <v>0</v>
          </cell>
          <cell r="BB3435">
            <v>51.837010814536114</v>
          </cell>
          <cell r="BC3435">
            <v>48.162989185463886</v>
          </cell>
          <cell r="BD3435">
            <v>0</v>
          </cell>
          <cell r="BE3435">
            <v>1</v>
          </cell>
          <cell r="BG3435">
            <v>-8.5</v>
          </cell>
          <cell r="BH3435">
            <v>-2</v>
          </cell>
          <cell r="BO3435">
            <v>0</v>
          </cell>
          <cell r="BP3435">
            <v>55.511000000000003</v>
          </cell>
          <cell r="BR3435">
            <v>9.0852000000000004</v>
          </cell>
          <cell r="BU3435">
            <v>11.882999999999999</v>
          </cell>
          <cell r="BV3435">
            <v>22.497999999999998</v>
          </cell>
          <cell r="BW3435">
            <v>0.54120000000000013</v>
          </cell>
          <cell r="CR3435">
            <v>99.518400000000014</v>
          </cell>
          <cell r="CT3435">
            <v>55.779634720815451</v>
          </cell>
          <cell r="CU3435">
            <v>0</v>
          </cell>
          <cell r="CV3435">
            <v>9.1291660637630834</v>
          </cell>
          <cell r="CW3435">
            <v>0</v>
          </cell>
          <cell r="CX3435">
            <v>0</v>
          </cell>
          <cell r="CY3435">
            <v>11.940505474364539</v>
          </cell>
          <cell r="CZ3435">
            <v>22.6068747085966</v>
          </cell>
          <cell r="DA3435">
            <v>0.54381903246032903</v>
          </cell>
          <cell r="DB3435">
            <v>0</v>
          </cell>
          <cell r="DC3435">
            <v>0</v>
          </cell>
          <cell r="DD3435">
            <v>0</v>
          </cell>
          <cell r="DE3435">
            <v>1</v>
          </cell>
          <cell r="DF3435">
            <v>1.1170205426268509</v>
          </cell>
          <cell r="DH3435">
            <v>0.17507390983000734</v>
          </cell>
          <cell r="ER3435">
            <v>1.6064434375239998</v>
          </cell>
        </row>
        <row r="3436">
          <cell r="D3436" t="str">
            <v>C2</v>
          </cell>
          <cell r="E3436" t="str">
            <v>Canil &amp; Fedortchouk 2000</v>
          </cell>
          <cell r="F3436" t="str">
            <v>121da1cpx av</v>
          </cell>
          <cell r="J3436">
            <v>1310</v>
          </cell>
          <cell r="K3436">
            <v>1583</v>
          </cell>
          <cell r="L3436">
            <v>6.3171193935565384</v>
          </cell>
          <cell r="M3436">
            <v>1E-4</v>
          </cell>
          <cell r="O3436">
            <v>4.4931425438179184E-2</v>
          </cell>
          <cell r="P3436">
            <v>1</v>
          </cell>
          <cell r="Q3436">
            <v>3.6706123359243577E-4</v>
          </cell>
          <cell r="R3436">
            <v>48.813100285501825</v>
          </cell>
          <cell r="T3436">
            <v>54.587571428571437</v>
          </cell>
          <cell r="U3436">
            <v>1.3881428571428571</v>
          </cell>
          <cell r="AA3436">
            <v>0.16555638567222769</v>
          </cell>
          <cell r="AB3436">
            <v>19.007285714285711</v>
          </cell>
          <cell r="AD3436">
            <v>25.210714285714285</v>
          </cell>
          <cell r="AF3436">
            <v>5.2857142857142868E-3</v>
          </cell>
          <cell r="AJ3436">
            <v>100.36455638567224</v>
          </cell>
          <cell r="AK3436">
            <v>1.9550685745618208</v>
          </cell>
          <cell r="AL3436">
            <v>5.8612460750779354E-2</v>
          </cell>
          <cell r="AM3436">
            <v>4.4931425438179184E-2</v>
          </cell>
          <cell r="AN3436">
            <v>1.3681035312600169E-2</v>
          </cell>
          <cell r="AO3436">
            <v>0</v>
          </cell>
          <cell r="AP3436">
            <v>0</v>
          </cell>
          <cell r="AQ3436">
            <v>0</v>
          </cell>
          <cell r="AR3436">
            <v>0</v>
          </cell>
          <cell r="AS3436">
            <v>0</v>
          </cell>
          <cell r="AT3436">
            <v>1.0145419409147129</v>
          </cell>
          <cell r="AU3436">
            <v>0</v>
          </cell>
          <cell r="AV3436">
            <v>0.96749242055952589</v>
          </cell>
          <cell r="AW3436">
            <v>3.6706123359243577E-4</v>
          </cell>
          <cell r="AX3436">
            <v>0</v>
          </cell>
          <cell r="AY3436">
            <v>48.813100285501825</v>
          </cell>
          <cell r="AZ3436">
            <v>51.186899714498175</v>
          </cell>
          <cell r="BA3436">
            <v>0</v>
          </cell>
          <cell r="BB3436">
            <v>52.455720617851945</v>
          </cell>
          <cell r="BC3436">
            <v>47.544279382148055</v>
          </cell>
          <cell r="BD3436">
            <v>0</v>
          </cell>
          <cell r="BE3436">
            <v>1</v>
          </cell>
          <cell r="BG3436">
            <v>-8.5</v>
          </cell>
          <cell r="BH3436">
            <v>-2</v>
          </cell>
          <cell r="BO3436">
            <v>0</v>
          </cell>
          <cell r="BP3436">
            <v>51.126428571428569</v>
          </cell>
          <cell r="BR3436">
            <v>10.665428571428572</v>
          </cell>
          <cell r="BU3436">
            <v>12.475857142857143</v>
          </cell>
          <cell r="BV3436">
            <v>25.185571428571428</v>
          </cell>
          <cell r="BW3436">
            <v>3.8857142857142861E-2</v>
          </cell>
          <cell r="CR3436">
            <v>99.492142857142838</v>
          </cell>
          <cell r="CT3436">
            <v>51.387403168950883</v>
          </cell>
          <cell r="CU3436">
            <v>0</v>
          </cell>
          <cell r="CV3436">
            <v>10.719870197933792</v>
          </cell>
          <cell r="CW3436">
            <v>0</v>
          </cell>
          <cell r="CX3436">
            <v>0</v>
          </cell>
          <cell r="CY3436">
            <v>12.539540092900372</v>
          </cell>
          <cell r="CZ3436">
            <v>25.314131051267509</v>
          </cell>
          <cell r="DA3436">
            <v>3.9055488947440216E-2</v>
          </cell>
          <cell r="DB3436">
            <v>0</v>
          </cell>
          <cell r="DC3436">
            <v>0</v>
          </cell>
          <cell r="DD3436">
            <v>0</v>
          </cell>
          <cell r="DE3436">
            <v>1</v>
          </cell>
          <cell r="DF3436">
            <v>1.2348580373868172</v>
          </cell>
          <cell r="DH3436">
            <v>0.1360294117647059</v>
          </cell>
          <cell r="ER3436">
            <v>1.9801009905519293</v>
          </cell>
        </row>
        <row r="3437">
          <cell r="D3437" t="str">
            <v>C2</v>
          </cell>
          <cell r="E3437" t="str">
            <v>Canil &amp; Fedortchouk 2000</v>
          </cell>
          <cell r="F3437" t="str">
            <v>121da2cpx av</v>
          </cell>
          <cell r="J3437">
            <v>1310</v>
          </cell>
          <cell r="K3437">
            <v>1583</v>
          </cell>
          <cell r="L3437">
            <v>6.3171193935565384</v>
          </cell>
          <cell r="M3437">
            <v>1E-4</v>
          </cell>
          <cell r="O3437">
            <v>1.3794847879065708E-2</v>
          </cell>
          <cell r="P3437">
            <v>1</v>
          </cell>
          <cell r="Q3437">
            <v>8.5466645297214861E-3</v>
          </cell>
          <cell r="R3437">
            <v>46.935583738881178</v>
          </cell>
          <cell r="T3437">
            <v>55.424166666666672</v>
          </cell>
          <cell r="U3437">
            <v>0.46116666666666667</v>
          </cell>
          <cell r="AA3437">
            <v>8.4523593719332685E-2</v>
          </cell>
          <cell r="AB3437">
            <v>19.71</v>
          </cell>
          <cell r="AD3437">
            <v>24.247833333333332</v>
          </cell>
          <cell r="AF3437">
            <v>0.123</v>
          </cell>
          <cell r="AJ3437">
            <v>100.05069026038601</v>
          </cell>
          <cell r="AK3437">
            <v>1.9862051521209343</v>
          </cell>
          <cell r="AL3437">
            <v>1.9483654122998548E-2</v>
          </cell>
          <cell r="AM3437">
            <v>1.3794847879065708E-2</v>
          </cell>
          <cell r="AN3437">
            <v>5.6888062439328403E-3</v>
          </cell>
          <cell r="AO3437">
            <v>0</v>
          </cell>
          <cell r="AP3437">
            <v>0</v>
          </cell>
          <cell r="AQ3437">
            <v>0</v>
          </cell>
          <cell r="AR3437">
            <v>0</v>
          </cell>
          <cell r="AS3437">
            <v>0</v>
          </cell>
          <cell r="AT3437">
            <v>1.0526724015768563</v>
          </cell>
          <cell r="AU3437">
            <v>0</v>
          </cell>
          <cell r="AV3437">
            <v>0.93109087284960113</v>
          </cell>
          <cell r="AW3437">
            <v>8.5466645297214861E-3</v>
          </cell>
          <cell r="AX3437">
            <v>0</v>
          </cell>
          <cell r="AY3437">
            <v>46.935583738881178</v>
          </cell>
          <cell r="AZ3437">
            <v>53.064416261118822</v>
          </cell>
          <cell r="BA3437">
            <v>0</v>
          </cell>
          <cell r="BB3437">
            <v>50.576533392186271</v>
          </cell>
          <cell r="BC3437">
            <v>49.423466607813715</v>
          </cell>
          <cell r="BD3437">
            <v>0</v>
          </cell>
          <cell r="BE3437">
            <v>1</v>
          </cell>
          <cell r="BG3437">
            <v>-8.5</v>
          </cell>
          <cell r="BH3437">
            <v>-2</v>
          </cell>
          <cell r="BO3437">
            <v>0</v>
          </cell>
          <cell r="BP3437">
            <v>60.901166666666676</v>
          </cell>
          <cell r="BR3437">
            <v>7.7496666666666671</v>
          </cell>
          <cell r="BU3437">
            <v>11.0025</v>
          </cell>
          <cell r="BV3437">
            <v>19.27</v>
          </cell>
          <cell r="BW3437">
            <v>0.35499999999999998</v>
          </cell>
          <cell r="CR3437">
            <v>99.278333333333336</v>
          </cell>
          <cell r="CT3437">
            <v>61.343864891634638</v>
          </cell>
          <cell r="CU3437">
            <v>0</v>
          </cell>
          <cell r="CV3437">
            <v>7.8059999664243618</v>
          </cell>
          <cell r="CW3437">
            <v>0</v>
          </cell>
          <cell r="CX3437">
            <v>0</v>
          </cell>
          <cell r="CY3437">
            <v>11.082478553561534</v>
          </cell>
          <cell r="CZ3437">
            <v>19.410076048818976</v>
          </cell>
          <cell r="DA3437">
            <v>0.35758053956049485</v>
          </cell>
          <cell r="DB3437">
            <v>0</v>
          </cell>
          <cell r="DC3437">
            <v>0</v>
          </cell>
          <cell r="DD3437">
            <v>0</v>
          </cell>
          <cell r="DE3437">
            <v>1</v>
          </cell>
          <cell r="DF3437">
            <v>0.93724797568291385</v>
          </cell>
          <cell r="DH3437">
            <v>0.34647887323943666</v>
          </cell>
          <cell r="ER3437">
            <v>0.9653561827956989</v>
          </cell>
        </row>
        <row r="3438">
          <cell r="D3438" t="str">
            <v>C2</v>
          </cell>
          <cell r="E3438" t="str">
            <v>Canil &amp; Fedortchouk 2000</v>
          </cell>
          <cell r="F3438" t="str">
            <v>121da3cpx av</v>
          </cell>
          <cell r="J3438">
            <v>1310</v>
          </cell>
          <cell r="K3438">
            <v>1583</v>
          </cell>
          <cell r="L3438">
            <v>6.3171193935565384</v>
          </cell>
          <cell r="M3438">
            <v>1E-4</v>
          </cell>
          <cell r="O3438">
            <v>2.1424039275291129E-2</v>
          </cell>
          <cell r="P3438">
            <v>1</v>
          </cell>
          <cell r="Q3438">
            <v>5.4983780632445944E-3</v>
          </cell>
          <cell r="R3438">
            <v>47.970544593200579</v>
          </cell>
          <cell r="T3438">
            <v>55.120333333333328</v>
          </cell>
          <cell r="U3438">
            <v>0.76100000000000012</v>
          </cell>
          <cell r="AA3438">
            <v>0.18933738076545631</v>
          </cell>
          <cell r="AB3438">
            <v>19.249666666666666</v>
          </cell>
          <cell r="AD3438">
            <v>24.685166666666671</v>
          </cell>
          <cell r="AF3438">
            <v>7.9000000000000001E-2</v>
          </cell>
          <cell r="AJ3438">
            <v>100.08450404743212</v>
          </cell>
          <cell r="AK3438">
            <v>1.9785759607247089</v>
          </cell>
          <cell r="AL3438">
            <v>3.2204244864476768E-2</v>
          </cell>
          <cell r="AM3438">
            <v>2.1424039275291129E-2</v>
          </cell>
          <cell r="AN3438">
            <v>1.0780205589185639E-2</v>
          </cell>
          <cell r="AO3438">
            <v>0</v>
          </cell>
          <cell r="AP3438">
            <v>0</v>
          </cell>
          <cell r="AQ3438">
            <v>0</v>
          </cell>
          <cell r="AR3438">
            <v>0</v>
          </cell>
          <cell r="AS3438">
            <v>0</v>
          </cell>
          <cell r="AT3438">
            <v>1.0297831635409032</v>
          </cell>
          <cell r="AU3438">
            <v>0</v>
          </cell>
          <cell r="AV3438">
            <v>0.94944793832130636</v>
          </cell>
          <cell r="AW3438">
            <v>5.4983780632445944E-3</v>
          </cell>
          <cell r="AX3438">
            <v>0</v>
          </cell>
          <cell r="AY3438">
            <v>47.970544593200579</v>
          </cell>
          <cell r="AZ3438">
            <v>52.029455406799421</v>
          </cell>
          <cell r="BA3438">
            <v>0</v>
          </cell>
          <cell r="BB3438">
            <v>51.613689166551247</v>
          </cell>
          <cell r="BC3438">
            <v>48.386310833448768</v>
          </cell>
          <cell r="BD3438">
            <v>0</v>
          </cell>
          <cell r="BE3438">
            <v>1</v>
          </cell>
          <cell r="BG3438">
            <v>-8.5</v>
          </cell>
          <cell r="BH3438">
            <v>-2</v>
          </cell>
          <cell r="BO3438">
            <v>0</v>
          </cell>
          <cell r="BP3438">
            <v>55.521999999999998</v>
          </cell>
          <cell r="BR3438">
            <v>9.1340000000000003</v>
          </cell>
          <cell r="BU3438">
            <v>11.983666666666666</v>
          </cell>
          <cell r="BV3438">
            <v>22.629666666666665</v>
          </cell>
          <cell r="BW3438">
            <v>0.1075</v>
          </cell>
          <cell r="CR3438">
            <v>99.376833333333337</v>
          </cell>
          <cell r="CT3438">
            <v>55.870164240156576</v>
          </cell>
          <cell r="CU3438">
            <v>0</v>
          </cell>
          <cell r="CV3438">
            <v>9.1912769743451292</v>
          </cell>
          <cell r="CW3438">
            <v>0</v>
          </cell>
          <cell r="CX3438">
            <v>0</v>
          </cell>
          <cell r="CY3438">
            <v>12.058813170742342</v>
          </cell>
          <cell r="CZ3438">
            <v>22.771571509791855</v>
          </cell>
          <cell r="DA3438">
            <v>0.10817410496410129</v>
          </cell>
          <cell r="DB3438">
            <v>0</v>
          </cell>
          <cell r="DC3438">
            <v>0</v>
          </cell>
          <cell r="DD3438">
            <v>0</v>
          </cell>
          <cell r="DE3438">
            <v>1</v>
          </cell>
          <cell r="DF3438">
            <v>1.111095242541317</v>
          </cell>
          <cell r="DH3438">
            <v>0.73488372093023258</v>
          </cell>
          <cell r="ER3438">
            <v>1.9094874267487576</v>
          </cell>
        </row>
        <row r="3439">
          <cell r="D3439" t="str">
            <v>C2</v>
          </cell>
          <cell r="E3439" t="str">
            <v>Canil &amp; Fedortchouk 2000</v>
          </cell>
          <cell r="F3439" t="str">
            <v>122da1cpx av</v>
          </cell>
          <cell r="J3439">
            <v>1310</v>
          </cell>
          <cell r="K3439">
            <v>1583</v>
          </cell>
          <cell r="L3439">
            <v>6.3171193935565384</v>
          </cell>
          <cell r="M3439">
            <v>1E-4</v>
          </cell>
          <cell r="O3439">
            <v>3.5448012289603481E-2</v>
          </cell>
          <cell r="P3439">
            <v>1</v>
          </cell>
          <cell r="Q3439">
            <v>3.4759714222465192E-4</v>
          </cell>
          <cell r="R3439">
            <v>47.663094132525131</v>
          </cell>
          <cell r="T3439">
            <v>54.792857142857152</v>
          </cell>
          <cell r="U3439">
            <v>1.1577142857142857</v>
          </cell>
          <cell r="AA3439">
            <v>0.10456370853778214</v>
          </cell>
          <cell r="AB3439">
            <v>19.42942857142857</v>
          </cell>
          <cell r="AD3439">
            <v>24.610571428571433</v>
          </cell>
          <cell r="AF3439">
            <v>5.0000000000000001E-3</v>
          </cell>
          <cell r="AJ3439">
            <v>100.10013513710922</v>
          </cell>
          <cell r="AK3439">
            <v>1.9645519877103965</v>
          </cell>
          <cell r="AL3439">
            <v>4.8936008359584435E-2</v>
          </cell>
          <cell r="AM3439">
            <v>3.5448012289603481E-2</v>
          </cell>
          <cell r="AN3439">
            <v>1.3487996069980954E-2</v>
          </cell>
          <cell r="AO3439">
            <v>0</v>
          </cell>
          <cell r="AP3439">
            <v>0</v>
          </cell>
          <cell r="AQ3439">
            <v>0</v>
          </cell>
          <cell r="AR3439">
            <v>0</v>
          </cell>
          <cell r="AS3439">
            <v>0</v>
          </cell>
          <cell r="AT3439">
            <v>1.0382006285538956</v>
          </cell>
          <cell r="AU3439">
            <v>0</v>
          </cell>
          <cell r="AV3439">
            <v>0.94548681216485841</v>
          </cell>
          <cell r="AW3439">
            <v>3.4759714222465192E-4</v>
          </cell>
          <cell r="AX3439">
            <v>0</v>
          </cell>
          <cell r="AY3439">
            <v>47.663094132525131</v>
          </cell>
          <cell r="AZ3439">
            <v>52.336905867474869</v>
          </cell>
          <cell r="BA3439">
            <v>0</v>
          </cell>
          <cell r="BB3439">
            <v>51.305913999351162</v>
          </cell>
          <cell r="BC3439">
            <v>48.694086000648838</v>
          </cell>
          <cell r="BD3439">
            <v>0</v>
          </cell>
          <cell r="BE3439">
            <v>1</v>
          </cell>
          <cell r="BG3439">
            <v>-6.27</v>
          </cell>
          <cell r="BH3439">
            <v>0.3</v>
          </cell>
          <cell r="BO3439">
            <v>0</v>
          </cell>
          <cell r="BP3439">
            <v>51.103500000000004</v>
          </cell>
          <cell r="BR3439">
            <v>10.369666666666667</v>
          </cell>
          <cell r="BU3439">
            <v>12.790166666666666</v>
          </cell>
          <cell r="BV3439">
            <v>25.1675</v>
          </cell>
          <cell r="BW3439">
            <v>0.105</v>
          </cell>
          <cell r="CR3439">
            <v>99.535833333333343</v>
          </cell>
          <cell r="CT3439">
            <v>51.341811575395795</v>
          </cell>
          <cell r="CU3439">
            <v>0</v>
          </cell>
          <cell r="CV3439">
            <v>10.418023659821003</v>
          </cell>
          <cell r="CW3439">
            <v>0</v>
          </cell>
          <cell r="CX3439">
            <v>0</v>
          </cell>
          <cell r="CY3439">
            <v>12.849811207019247</v>
          </cell>
          <cell r="CZ3439">
            <v>25.284863909982167</v>
          </cell>
          <cell r="DA3439">
            <v>0.10548964778178713</v>
          </cell>
          <cell r="DB3439">
            <v>0</v>
          </cell>
          <cell r="DC3439">
            <v>0</v>
          </cell>
          <cell r="DD3439">
            <v>0</v>
          </cell>
          <cell r="DE3439">
            <v>1</v>
          </cell>
          <cell r="DF3439">
            <v>1.2638171089891113</v>
          </cell>
          <cell r="DH3439">
            <v>4.7619047619047623E-2</v>
          </cell>
          <cell r="ER3439">
            <v>0.75202869264380701</v>
          </cell>
        </row>
        <row r="3440">
          <cell r="D3440" t="str">
            <v>C2</v>
          </cell>
          <cell r="E3440" t="str">
            <v>Canil &amp; Fedortchouk 2000</v>
          </cell>
          <cell r="F3440" t="str">
            <v>122da2cpx av</v>
          </cell>
          <cell r="J3440">
            <v>1310</v>
          </cell>
          <cell r="K3440">
            <v>1583</v>
          </cell>
          <cell r="L3440">
            <v>6.3171193935565384</v>
          </cell>
          <cell r="M3440">
            <v>1E-4</v>
          </cell>
          <cell r="O3440">
            <v>1.7187397662304926E-2</v>
          </cell>
          <cell r="P3440">
            <v>1</v>
          </cell>
          <cell r="Q3440">
            <v>8.9503870242883081E-3</v>
          </cell>
          <cell r="R3440">
            <v>47.805359309307484</v>
          </cell>
          <cell r="T3440">
            <v>55.165571428571425</v>
          </cell>
          <cell r="U3440">
            <v>0.41499999999999998</v>
          </cell>
          <cell r="AA3440">
            <v>8.8479247301275765E-2</v>
          </cell>
          <cell r="AB3440">
            <v>19.37614285714286</v>
          </cell>
          <cell r="AD3440">
            <v>24.683428571428575</v>
          </cell>
          <cell r="AF3440">
            <v>0.12842857142857142</v>
          </cell>
          <cell r="AJ3440">
            <v>99.857050675872699</v>
          </cell>
          <cell r="AK3440">
            <v>1.9828126023376951</v>
          </cell>
          <cell r="AL3440">
            <v>1.7585277116782774E-2</v>
          </cell>
          <cell r="AM3440">
            <v>1.7187397662304926E-2</v>
          </cell>
          <cell r="AN3440">
            <v>3.97879454477848E-4</v>
          </cell>
          <cell r="AO3440">
            <v>0</v>
          </cell>
          <cell r="AP3440">
            <v>0</v>
          </cell>
          <cell r="AQ3440">
            <v>0</v>
          </cell>
          <cell r="AR3440">
            <v>0</v>
          </cell>
          <cell r="AS3440">
            <v>0</v>
          </cell>
          <cell r="AT3440">
            <v>1.0379168385572484</v>
          </cell>
          <cell r="AU3440">
            <v>0</v>
          </cell>
          <cell r="AV3440">
            <v>0.95063375748571355</v>
          </cell>
          <cell r="AW3440">
            <v>8.9503870242883081E-3</v>
          </cell>
          <cell r="AX3440">
            <v>0</v>
          </cell>
          <cell r="AY3440">
            <v>47.805359309307484</v>
          </cell>
          <cell r="AZ3440">
            <v>52.194640690692516</v>
          </cell>
          <cell r="BA3440">
            <v>0</v>
          </cell>
          <cell r="BB3440">
            <v>51.448363772877258</v>
          </cell>
          <cell r="BC3440">
            <v>48.551636227122749</v>
          </cell>
          <cell r="BD3440">
            <v>0</v>
          </cell>
          <cell r="BE3440">
            <v>1</v>
          </cell>
          <cell r="BG3440">
            <v>-6.27</v>
          </cell>
          <cell r="BH3440">
            <v>0.3</v>
          </cell>
          <cell r="BO3440">
            <v>0</v>
          </cell>
          <cell r="BP3440">
            <v>59.586166666666664</v>
          </cell>
          <cell r="BR3440">
            <v>7.8561666666666667</v>
          </cell>
          <cell r="BU3440">
            <v>10.736833333333335</v>
          </cell>
          <cell r="BV3440">
            <v>18.679333333333332</v>
          </cell>
          <cell r="BW3440">
            <v>2.3541666666666665</v>
          </cell>
          <cell r="CR3440">
            <v>99.212666666666664</v>
          </cell>
          <cell r="CT3440">
            <v>60.059031440877845</v>
          </cell>
          <cell r="CU3440">
            <v>0</v>
          </cell>
          <cell r="CV3440">
            <v>7.9185117491718131</v>
          </cell>
          <cell r="CW3440">
            <v>0</v>
          </cell>
          <cell r="CX3440">
            <v>0</v>
          </cell>
          <cell r="CY3440">
            <v>10.82203885256587</v>
          </cell>
          <cell r="CZ3440">
            <v>18.827569060402233</v>
          </cell>
          <cell r="DA3440">
            <v>2.3728488969822403</v>
          </cell>
          <cell r="DB3440">
            <v>0</v>
          </cell>
          <cell r="DC3440">
            <v>0</v>
          </cell>
          <cell r="DD3440">
            <v>0</v>
          </cell>
          <cell r="DE3440">
            <v>1</v>
          </cell>
          <cell r="DF3440">
            <v>0.97803152903229418</v>
          </cell>
          <cell r="DH3440">
            <v>5.4553729456384321E-2</v>
          </cell>
          <cell r="ER3440">
            <v>0.6854358974358975</v>
          </cell>
        </row>
        <row r="3441">
          <cell r="D3441" t="str">
            <v>C2</v>
          </cell>
          <cell r="E3441" t="str">
            <v>Canil &amp; Fedortchouk 2000</v>
          </cell>
          <cell r="F3441" t="str">
            <v>122da3cpx av</v>
          </cell>
          <cell r="J3441">
            <v>1310</v>
          </cell>
          <cell r="K3441">
            <v>1583</v>
          </cell>
          <cell r="L3441">
            <v>6.3171193935565384</v>
          </cell>
          <cell r="M3441">
            <v>1E-4</v>
          </cell>
          <cell r="O3441">
            <v>2.6539267263828794E-2</v>
          </cell>
          <cell r="P3441">
            <v>1</v>
          </cell>
          <cell r="Q3441">
            <v>5.094133218451799E-3</v>
          </cell>
          <cell r="R3441">
            <v>48.068898506874937</v>
          </cell>
          <cell r="T3441">
            <v>54.812857142857133</v>
          </cell>
          <cell r="U3441">
            <v>0.62671428571428567</v>
          </cell>
          <cell r="AA3441">
            <v>5.7047320902845929E-2</v>
          </cell>
          <cell r="AB3441">
            <v>19.383999999999997</v>
          </cell>
          <cell r="AD3441">
            <v>24.955571428571432</v>
          </cell>
          <cell r="AF3441">
            <v>7.3142857142857148E-2</v>
          </cell>
          <cell r="AJ3441">
            <v>99.909333035188553</v>
          </cell>
          <cell r="AK3441">
            <v>1.9688571342351571</v>
          </cell>
          <cell r="AL3441">
            <v>2.6539267263828794E-2</v>
          </cell>
          <cell r="AM3441">
            <v>2.6539267263828794E-2</v>
          </cell>
          <cell r="AN3441">
            <v>0</v>
          </cell>
          <cell r="AO3441">
            <v>0</v>
          </cell>
          <cell r="AP3441">
            <v>0</v>
          </cell>
          <cell r="AQ3441">
            <v>0</v>
          </cell>
          <cell r="AR3441">
            <v>0</v>
          </cell>
          <cell r="AS3441">
            <v>0</v>
          </cell>
          <cell r="AT3441">
            <v>1.0376642270900474</v>
          </cell>
          <cell r="AU3441">
            <v>0</v>
          </cell>
          <cell r="AV3441">
            <v>0.96049140076124973</v>
          </cell>
          <cell r="AW3441">
            <v>5.094133218451799E-3</v>
          </cell>
          <cell r="AX3441">
            <v>0</v>
          </cell>
          <cell r="AY3441">
            <v>48.068898506874937</v>
          </cell>
          <cell r="AZ3441">
            <v>51.931101493125055</v>
          </cell>
          <cell r="BA3441">
            <v>0</v>
          </cell>
          <cell r="BB3441">
            <v>51.712088642517998</v>
          </cell>
          <cell r="BC3441">
            <v>48.287911357481995</v>
          </cell>
          <cell r="BD3441">
            <v>0</v>
          </cell>
          <cell r="BE3441">
            <v>1</v>
          </cell>
          <cell r="BG3441">
            <v>-6.27</v>
          </cell>
          <cell r="BH3441">
            <v>0.3</v>
          </cell>
          <cell r="BO3441">
            <v>0</v>
          </cell>
          <cell r="BP3441">
            <v>54.645399999999995</v>
          </cell>
          <cell r="BR3441">
            <v>9.0297999999999981</v>
          </cell>
          <cell r="BU3441">
            <v>11.8918</v>
          </cell>
          <cell r="BV3441">
            <v>22.320799999999998</v>
          </cell>
          <cell r="BW3441">
            <v>1.1163999999999998</v>
          </cell>
          <cell r="CR3441">
            <v>99.004199999999997</v>
          </cell>
          <cell r="CT3441">
            <v>55.195032129950036</v>
          </cell>
          <cell r="CU3441">
            <v>0</v>
          </cell>
          <cell r="CV3441">
            <v>9.1206231654818666</v>
          </cell>
          <cell r="CW3441">
            <v>0</v>
          </cell>
          <cell r="CX3441">
            <v>0</v>
          </cell>
          <cell r="CY3441">
            <v>12.011409616965746</v>
          </cell>
          <cell r="CZ3441">
            <v>22.545306158728621</v>
          </cell>
          <cell r="DA3441">
            <v>1.1276289288737245</v>
          </cell>
          <cell r="DB3441">
            <v>0</v>
          </cell>
          <cell r="DC3441">
            <v>0</v>
          </cell>
          <cell r="DD3441">
            <v>0</v>
          </cell>
          <cell r="DE3441">
            <v>1</v>
          </cell>
          <cell r="DF3441">
            <v>1.1456146332236481</v>
          </cell>
          <cell r="DH3441">
            <v>6.5516711880022532E-2</v>
          </cell>
          <cell r="ER3441">
            <v>0.4057079488628042</v>
          </cell>
        </row>
        <row r="3442">
          <cell r="D3442" t="str">
            <v>C2</v>
          </cell>
          <cell r="E3442" t="str">
            <v>Canil &amp; Fedortchouk 2000</v>
          </cell>
          <cell r="F3442" t="str">
            <v>124da3cpx av</v>
          </cell>
          <cell r="J3442">
            <v>1310</v>
          </cell>
          <cell r="K3442">
            <v>1583</v>
          </cell>
          <cell r="L3442">
            <v>6.3171193935565384</v>
          </cell>
          <cell r="M3442">
            <v>1E-4</v>
          </cell>
          <cell r="O3442">
            <v>1.54964359723746E-2</v>
          </cell>
          <cell r="P3442">
            <v>1</v>
          </cell>
          <cell r="Q3442">
            <v>4.3842564465798274E-3</v>
          </cell>
          <cell r="R3442">
            <v>48.629339092189007</v>
          </cell>
          <cell r="T3442">
            <v>54.707000000000001</v>
          </cell>
          <cell r="U3442">
            <v>0.51400000000000012</v>
          </cell>
          <cell r="AA3442">
            <v>0.11181230765456331</v>
          </cell>
          <cell r="AB3442">
            <v>18.875666666666667</v>
          </cell>
          <cell r="AD3442">
            <v>24.852666666666664</v>
          </cell>
          <cell r="AF3442">
            <v>6.2333333333333331E-2</v>
          </cell>
          <cell r="AJ3442">
            <v>99.123478974321216</v>
          </cell>
          <cell r="AK3442">
            <v>1.9845035640276254</v>
          </cell>
          <cell r="AL3442">
            <v>2.1981618835074775E-2</v>
          </cell>
          <cell r="AM3442">
            <v>1.54964359723746E-2</v>
          </cell>
          <cell r="AN3442">
            <v>6.4851828627001742E-3</v>
          </cell>
          <cell r="AO3442">
            <v>0</v>
          </cell>
          <cell r="AP3442">
            <v>0</v>
          </cell>
          <cell r="AQ3442">
            <v>0</v>
          </cell>
          <cell r="AR3442">
            <v>0</v>
          </cell>
          <cell r="AS3442">
            <v>0</v>
          </cell>
          <cell r="AT3442">
            <v>1.0204528979668732</v>
          </cell>
          <cell r="AU3442">
            <v>0</v>
          </cell>
          <cell r="AV3442">
            <v>0.9659978891821619</v>
          </cell>
          <cell r="AW3442">
            <v>4.3842564465798274E-3</v>
          </cell>
          <cell r="AX3442">
            <v>0</v>
          </cell>
          <cell r="AY3442">
            <v>48.629339092189007</v>
          </cell>
          <cell r="AZ3442">
            <v>51.370660907811001</v>
          </cell>
          <cell r="BA3442">
            <v>0</v>
          </cell>
          <cell r="BB3442">
            <v>52.272250189782923</v>
          </cell>
          <cell r="BC3442">
            <v>47.727749810217077</v>
          </cell>
          <cell r="BD3442">
            <v>0</v>
          </cell>
          <cell r="BE3442">
            <v>1</v>
          </cell>
          <cell r="BG3442">
            <v>-8.5</v>
          </cell>
          <cell r="BH3442">
            <v>-2</v>
          </cell>
          <cell r="BO3442">
            <v>0</v>
          </cell>
          <cell r="BP3442">
            <v>55.332800000000006</v>
          </cell>
          <cell r="BR3442">
            <v>9.9540000000000024</v>
          </cell>
          <cell r="BU3442">
            <v>11.002399999999998</v>
          </cell>
          <cell r="BV3442">
            <v>22.659600000000001</v>
          </cell>
          <cell r="BW3442">
            <v>7.8800000000000009E-2</v>
          </cell>
          <cell r="CR3442">
            <v>99.027600000000007</v>
          </cell>
          <cell r="CT3442">
            <v>55.876139581288449</v>
          </cell>
          <cell r="CU3442">
            <v>0</v>
          </cell>
          <cell r="CV3442">
            <v>10.051743150394437</v>
          </cell>
          <cell r="CW3442">
            <v>0</v>
          </cell>
          <cell r="CX3442">
            <v>0</v>
          </cell>
          <cell r="CY3442">
            <v>11.110437898121329</v>
          </cell>
          <cell r="CZ3442">
            <v>22.882105594803871</v>
          </cell>
          <cell r="DA3442">
            <v>7.9573775391910948E-2</v>
          </cell>
          <cell r="DB3442">
            <v>0</v>
          </cell>
          <cell r="DC3442">
            <v>0</v>
          </cell>
          <cell r="DD3442">
            <v>0</v>
          </cell>
          <cell r="DE3442">
            <v>1</v>
          </cell>
          <cell r="DF3442">
            <v>1.040317079133636</v>
          </cell>
          <cell r="DH3442">
            <v>0.79103214890016904</v>
          </cell>
          <cell r="ER3442">
            <v>1.1153772781968128</v>
          </cell>
        </row>
        <row r="3443">
          <cell r="D3443" t="str">
            <v>C2</v>
          </cell>
          <cell r="E3443" t="str">
            <v>Canil &amp; Fedortchouk 2000</v>
          </cell>
          <cell r="F3443" t="str">
            <v>126da1cpx av</v>
          </cell>
          <cell r="J3443">
            <v>1310</v>
          </cell>
          <cell r="K3443">
            <v>1583</v>
          </cell>
          <cell r="L3443">
            <v>6.3171193935565384</v>
          </cell>
          <cell r="M3443">
            <v>1E-4</v>
          </cell>
          <cell r="O3443">
            <v>3.5932322168507946E-2</v>
          </cell>
          <cell r="P3443">
            <v>1</v>
          </cell>
          <cell r="Q3443">
            <v>3.3489596599098684E-4</v>
          </cell>
          <cell r="R3443">
            <v>47.286806803981797</v>
          </cell>
          <cell r="T3443">
            <v>54.961666666666673</v>
          </cell>
          <cell r="U3443">
            <v>1.5614999999999999</v>
          </cell>
          <cell r="AA3443">
            <v>0.15156522865554464</v>
          </cell>
          <cell r="AB3443">
            <v>19.461499999999997</v>
          </cell>
          <cell r="AD3443">
            <v>24.281999999999996</v>
          </cell>
          <cell r="AF3443">
            <v>4.8333333333333327E-3</v>
          </cell>
          <cell r="AJ3443">
            <v>100.42306522865555</v>
          </cell>
          <cell r="AK3443">
            <v>1.9640676778314921</v>
          </cell>
          <cell r="AL3443">
            <v>6.5784884079010578E-2</v>
          </cell>
          <cell r="AM3443">
            <v>3.5932322168507946E-2</v>
          </cell>
          <cell r="AN3443">
            <v>2.9852561910502631E-2</v>
          </cell>
          <cell r="AO3443">
            <v>0</v>
          </cell>
          <cell r="AP3443">
            <v>0</v>
          </cell>
          <cell r="AQ3443">
            <v>0</v>
          </cell>
          <cell r="AR3443">
            <v>0</v>
          </cell>
          <cell r="AS3443">
            <v>0</v>
          </cell>
          <cell r="AT3443">
            <v>1.0364647727091649</v>
          </cell>
          <cell r="AU3443">
            <v>0</v>
          </cell>
          <cell r="AV3443">
            <v>0.92976931380308303</v>
          </cell>
          <cell r="AW3443">
            <v>3.3489596599098684E-4</v>
          </cell>
          <cell r="AX3443">
            <v>0</v>
          </cell>
          <cell r="AY3443">
            <v>47.286806803981797</v>
          </cell>
          <cell r="AZ3443">
            <v>52.713193196018196</v>
          </cell>
          <cell r="BA3443">
            <v>0</v>
          </cell>
          <cell r="BB3443">
            <v>50.928852946943579</v>
          </cell>
          <cell r="BC3443">
            <v>49.071147053056428</v>
          </cell>
          <cell r="BD3443">
            <v>0</v>
          </cell>
          <cell r="BE3443">
            <v>1</v>
          </cell>
          <cell r="BG3443">
            <v>-7.6</v>
          </cell>
          <cell r="BH3443">
            <v>-1</v>
          </cell>
          <cell r="BO3443">
            <v>0</v>
          </cell>
          <cell r="BP3443">
            <v>51.227714285714285</v>
          </cell>
          <cell r="BR3443">
            <v>11.058857142857141</v>
          </cell>
          <cell r="BU3443">
            <v>12.629428571428571</v>
          </cell>
          <cell r="BV3443">
            <v>24.725428571428573</v>
          </cell>
          <cell r="BW3443">
            <v>0.13242857142857142</v>
          </cell>
          <cell r="CR3443">
            <v>99.773857142857153</v>
          </cell>
          <cell r="CT3443">
            <v>51.343824677807099</v>
          </cell>
          <cell r="CU3443">
            <v>0</v>
          </cell>
          <cell r="CV3443">
            <v>11.083922642203724</v>
          </cell>
          <cell r="CW3443">
            <v>0</v>
          </cell>
          <cell r="CX3443">
            <v>0</v>
          </cell>
          <cell r="CY3443">
            <v>12.658053856077386</v>
          </cell>
          <cell r="CZ3443">
            <v>24.781470095945547</v>
          </cell>
          <cell r="DA3443">
            <v>0.13272872796624366</v>
          </cell>
          <cell r="DB3443">
            <v>0</v>
          </cell>
          <cell r="DC3443">
            <v>0</v>
          </cell>
          <cell r="DD3443">
            <v>0</v>
          </cell>
          <cell r="DE3443">
            <v>1</v>
          </cell>
          <cell r="DF3443">
            <v>1.2113839165069933</v>
          </cell>
          <cell r="DH3443">
            <v>3.6497662711254944E-2</v>
          </cell>
          <cell r="ER3443">
            <v>0.98099554404539735</v>
          </cell>
        </row>
        <row r="3444">
          <cell r="D3444" t="str">
            <v>C2</v>
          </cell>
          <cell r="E3444" t="str">
            <v>Canil &amp; Fedortchouk 2000</v>
          </cell>
          <cell r="F3444" t="str">
            <v>126da2cpx av</v>
          </cell>
          <cell r="J3444">
            <v>1310</v>
          </cell>
          <cell r="K3444">
            <v>1583</v>
          </cell>
          <cell r="L3444">
            <v>6.3171193935565384</v>
          </cell>
          <cell r="M3444">
            <v>1E-4</v>
          </cell>
          <cell r="O3444">
            <v>1.6304073959847898E-2</v>
          </cell>
          <cell r="P3444">
            <v>1</v>
          </cell>
          <cell r="Q3444">
            <v>1.1281589639835238E-2</v>
          </cell>
          <cell r="R3444">
            <v>45.949620752292667</v>
          </cell>
          <cell r="T3444">
            <v>55.615000000000002</v>
          </cell>
          <cell r="U3444">
            <v>0.48942857142857138</v>
          </cell>
          <cell r="AA3444">
            <v>0.12525844062806671</v>
          </cell>
          <cell r="AB3444">
            <v>20.147714285714283</v>
          </cell>
          <cell r="AD3444">
            <v>23.823</v>
          </cell>
          <cell r="AF3444">
            <v>0.16312499999999999</v>
          </cell>
          <cell r="AJ3444">
            <v>100.36352629777092</v>
          </cell>
          <cell r="AK3444">
            <v>1.9836959260401521</v>
          </cell>
          <cell r="AL3444">
            <v>2.0580695582926245E-2</v>
          </cell>
          <cell r="AM3444">
            <v>1.6304073959847898E-2</v>
          </cell>
          <cell r="AN3444">
            <v>4.2766216230783471E-3</v>
          </cell>
          <cell r="AO3444">
            <v>0</v>
          </cell>
          <cell r="AP3444">
            <v>0</v>
          </cell>
          <cell r="AQ3444">
            <v>0</v>
          </cell>
          <cell r="AR3444">
            <v>0</v>
          </cell>
          <cell r="AS3444">
            <v>0</v>
          </cell>
          <cell r="AT3444">
            <v>1.0710028436282226</v>
          </cell>
          <cell r="AU3444">
            <v>0</v>
          </cell>
          <cell r="AV3444">
            <v>0.91048712653447827</v>
          </cell>
          <cell r="AW3444">
            <v>1.1281589639835238E-2</v>
          </cell>
          <cell r="AX3444">
            <v>0</v>
          </cell>
          <cell r="AY3444">
            <v>45.949620752292667</v>
          </cell>
          <cell r="AZ3444">
            <v>54.050379247707333</v>
          </cell>
          <cell r="BA3444">
            <v>0</v>
          </cell>
          <cell r="BB3444">
            <v>49.585556148055012</v>
          </cell>
          <cell r="BC3444">
            <v>50.414443851944988</v>
          </cell>
          <cell r="BD3444">
            <v>0</v>
          </cell>
          <cell r="BE3444">
            <v>1</v>
          </cell>
          <cell r="BG3444">
            <v>-7.6</v>
          </cell>
          <cell r="BH3444">
            <v>-1</v>
          </cell>
          <cell r="BO3444">
            <v>0</v>
          </cell>
          <cell r="BP3444">
            <v>60.337499999999999</v>
          </cell>
          <cell r="BR3444">
            <v>7.7023333333333346</v>
          </cell>
          <cell r="BU3444">
            <v>10.963999999999999</v>
          </cell>
          <cell r="BV3444">
            <v>18.544</v>
          </cell>
          <cell r="BW3444">
            <v>2.1846666666666663</v>
          </cell>
          <cell r="CR3444">
            <v>99.732500000000002</v>
          </cell>
          <cell r="CT3444">
            <v>60.499335723059183</v>
          </cell>
          <cell r="CU3444">
            <v>0</v>
          </cell>
          <cell r="CV3444">
            <v>7.7229923378370486</v>
          </cell>
          <cell r="CW3444">
            <v>0</v>
          </cell>
          <cell r="CX3444">
            <v>0</v>
          </cell>
          <cell r="CY3444">
            <v>10.993407364700573</v>
          </cell>
          <cell r="CZ3444">
            <v>18.593738249818266</v>
          </cell>
          <cell r="DA3444">
            <v>2.1905263245849311</v>
          </cell>
          <cell r="DB3444">
            <v>0</v>
          </cell>
          <cell r="DC3444">
            <v>0</v>
          </cell>
          <cell r="DD3444">
            <v>0</v>
          </cell>
          <cell r="DE3444">
            <v>1</v>
          </cell>
          <cell r="DF3444">
            <v>0.97345545272616107</v>
          </cell>
          <cell r="DH3444">
            <v>7.4668141592920359E-2</v>
          </cell>
          <cell r="ER3444">
            <v>0.66730668254950987</v>
          </cell>
        </row>
        <row r="3445">
          <cell r="D3445" t="str">
            <v>C2</v>
          </cell>
          <cell r="E3445" t="str">
            <v>Canil &amp; Fedortchouk 2000</v>
          </cell>
          <cell r="F3445" t="str">
            <v>127da1cpx av</v>
          </cell>
          <cell r="J3445">
            <v>1310</v>
          </cell>
          <cell r="K3445">
            <v>1583</v>
          </cell>
          <cell r="L3445">
            <v>6.3171193935565384</v>
          </cell>
          <cell r="M3445">
            <v>1E-4</v>
          </cell>
          <cell r="O3445">
            <v>4.1468830518956556E-2</v>
          </cell>
          <cell r="P3445">
            <v>1</v>
          </cell>
          <cell r="Q3445">
            <v>2.383370329941721E-4</v>
          </cell>
          <cell r="R3445">
            <v>47.743862850578921</v>
          </cell>
          <cell r="T3445">
            <v>54.173199999999994</v>
          </cell>
          <cell r="U3445">
            <v>1.379</v>
          </cell>
          <cell r="AA3445">
            <v>0.21609725220804707</v>
          </cell>
          <cell r="AB3445">
            <v>19.177</v>
          </cell>
          <cell r="AD3445">
            <v>24.369599999999998</v>
          </cell>
          <cell r="AF3445">
            <v>3.4000000000000002E-3</v>
          </cell>
          <cell r="AJ3445">
            <v>99.318297252208026</v>
          </cell>
          <cell r="AK3445">
            <v>1.9585311694810434</v>
          </cell>
          <cell r="AL3445">
            <v>5.877570325422897E-2</v>
          </cell>
          <cell r="AM3445">
            <v>4.1468830518956556E-2</v>
          </cell>
          <cell r="AN3445">
            <v>1.7306872735272413E-2</v>
          </cell>
          <cell r="AO3445">
            <v>0</v>
          </cell>
          <cell r="AP3445">
            <v>0</v>
          </cell>
          <cell r="AQ3445">
            <v>0</v>
          </cell>
          <cell r="AR3445">
            <v>0</v>
          </cell>
          <cell r="AS3445">
            <v>0</v>
          </cell>
          <cell r="AT3445">
            <v>1.0332569767599704</v>
          </cell>
          <cell r="AU3445">
            <v>0</v>
          </cell>
          <cell r="AV3445">
            <v>0.94403608990027243</v>
          </cell>
          <cell r="AW3445">
            <v>2.383370329941721E-4</v>
          </cell>
          <cell r="AX3445">
            <v>0</v>
          </cell>
          <cell r="AY3445">
            <v>47.743862850578921</v>
          </cell>
          <cell r="AZ3445">
            <v>52.256137149421079</v>
          </cell>
          <cell r="BA3445">
            <v>0</v>
          </cell>
          <cell r="BB3445">
            <v>51.386794781114986</v>
          </cell>
          <cell r="BC3445">
            <v>48.613205218885028</v>
          </cell>
          <cell r="BD3445">
            <v>0</v>
          </cell>
          <cell r="BE3445">
            <v>1</v>
          </cell>
          <cell r="BG3445">
            <v>-11.58</v>
          </cell>
          <cell r="BH3445" t="str">
            <v>NNO-5</v>
          </cell>
          <cell r="BO3445">
            <v>0</v>
          </cell>
          <cell r="BP3445">
            <v>51.641833333333324</v>
          </cell>
          <cell r="BR3445">
            <v>9.9771666666666654</v>
          </cell>
          <cell r="BU3445">
            <v>13.183833333333332</v>
          </cell>
          <cell r="BV3445">
            <v>24.741</v>
          </cell>
          <cell r="BW3445">
            <v>1.4333333333333332E-2</v>
          </cell>
          <cell r="CR3445">
            <v>99.558166666666665</v>
          </cell>
          <cell r="CT3445">
            <v>51.871016775787687</v>
          </cell>
          <cell r="CU3445">
            <v>0</v>
          </cell>
          <cell r="CV3445">
            <v>10.021444750053989</v>
          </cell>
          <cell r="CW3445">
            <v>0</v>
          </cell>
          <cell r="CX3445">
            <v>0</v>
          </cell>
          <cell r="CY3445">
            <v>13.242342416242431</v>
          </cell>
          <cell r="CZ3445">
            <v>24.850799114085738</v>
          </cell>
          <cell r="DA3445">
            <v>1.4396943830156239E-2</v>
          </cell>
          <cell r="DB3445">
            <v>0</v>
          </cell>
          <cell r="DC3445">
            <v>0</v>
          </cell>
          <cell r="DD3445">
            <v>0</v>
          </cell>
          <cell r="DE3445">
            <v>1</v>
          </cell>
          <cell r="DF3445">
            <v>1.270926617545675</v>
          </cell>
          <cell r="DH3445">
            <v>0.23720930232558143</v>
          </cell>
          <cell r="ER3445">
            <v>4.5621118012422359</v>
          </cell>
        </row>
        <row r="3446">
          <cell r="D3446" t="str">
            <v>C2</v>
          </cell>
          <cell r="E3446" t="str">
            <v>Canil &amp; Fedortchouk 2000</v>
          </cell>
          <cell r="F3446" t="str">
            <v>127da2cpx av</v>
          </cell>
          <cell r="J3446">
            <v>1310</v>
          </cell>
          <cell r="K3446">
            <v>1583</v>
          </cell>
          <cell r="L3446">
            <v>6.3171193935565384</v>
          </cell>
          <cell r="M3446">
            <v>1E-4</v>
          </cell>
          <cell r="O3446">
            <v>1.7833560879655153E-2</v>
          </cell>
          <cell r="P3446">
            <v>1</v>
          </cell>
          <cell r="Q3446">
            <v>6.6405396148714229E-3</v>
          </cell>
          <cell r="R3446">
            <v>45.549238490589161</v>
          </cell>
          <cell r="T3446">
            <v>55.230857142857147</v>
          </cell>
          <cell r="U3446">
            <v>0.47671428571428576</v>
          </cell>
          <cell r="AA3446">
            <v>0.27376241413150149</v>
          </cell>
          <cell r="AB3446">
            <v>20.203285714285716</v>
          </cell>
          <cell r="AD3446">
            <v>23.506428571428575</v>
          </cell>
          <cell r="AF3446">
            <v>9.5428571428571432E-2</v>
          </cell>
          <cell r="AJ3446">
            <v>99.786476699845792</v>
          </cell>
          <cell r="AK3446">
            <v>1.9821664391203448</v>
          </cell>
          <cell r="AL3446">
            <v>2.0169915208234229E-2</v>
          </cell>
          <cell r="AM3446">
            <v>1.7833560879655153E-2</v>
          </cell>
          <cell r="AN3446">
            <v>2.336354328579076E-3</v>
          </cell>
          <cell r="AO3446">
            <v>0</v>
          </cell>
          <cell r="AP3446">
            <v>0</v>
          </cell>
          <cell r="AQ3446">
            <v>0</v>
          </cell>
          <cell r="AR3446">
            <v>0</v>
          </cell>
          <cell r="AS3446">
            <v>0</v>
          </cell>
          <cell r="AT3446">
            <v>1.0805926809798265</v>
          </cell>
          <cell r="AU3446">
            <v>0</v>
          </cell>
          <cell r="AV3446">
            <v>0.9039391254175283</v>
          </cell>
          <cell r="AW3446">
            <v>6.6405396148714229E-3</v>
          </cell>
          <cell r="AX3446">
            <v>0</v>
          </cell>
          <cell r="AY3446">
            <v>45.549238490589161</v>
          </cell>
          <cell r="AZ3446">
            <v>54.450761509410846</v>
          </cell>
          <cell r="BA3446">
            <v>0</v>
          </cell>
          <cell r="BB3446">
            <v>49.182320463574833</v>
          </cell>
          <cell r="BC3446">
            <v>50.817679536425175</v>
          </cell>
          <cell r="BD3446">
            <v>0</v>
          </cell>
          <cell r="BE3446">
            <v>1</v>
          </cell>
          <cell r="BG3446">
            <v>-11.58</v>
          </cell>
          <cell r="BH3446">
            <v>-5</v>
          </cell>
          <cell r="BO3446">
            <v>0</v>
          </cell>
          <cell r="BP3446">
            <v>60.346600000000002</v>
          </cell>
          <cell r="BR3446">
            <v>7.3322000000000003</v>
          </cell>
          <cell r="BU3446">
            <v>11.83</v>
          </cell>
          <cell r="BV3446">
            <v>19.4848</v>
          </cell>
          <cell r="BW3446">
            <v>1.2199999999999999E-2</v>
          </cell>
          <cell r="CR3446">
            <v>99.005799999999994</v>
          </cell>
          <cell r="CT3446">
            <v>60.952590656304984</v>
          </cell>
          <cell r="CU3446">
            <v>0</v>
          </cell>
          <cell r="CV3446">
            <v>7.4058287494268011</v>
          </cell>
          <cell r="CW3446">
            <v>0</v>
          </cell>
          <cell r="CX3446">
            <v>0</v>
          </cell>
          <cell r="CY3446">
            <v>11.948794919085548</v>
          </cell>
          <cell r="CZ3446">
            <v>19.680463164784285</v>
          </cell>
          <cell r="DA3446">
            <v>1.23225103983807E-2</v>
          </cell>
          <cell r="DB3446">
            <v>0</v>
          </cell>
          <cell r="DC3446">
            <v>0</v>
          </cell>
          <cell r="DD3446">
            <v>0</v>
          </cell>
          <cell r="DE3446">
            <v>1</v>
          </cell>
          <cell r="DF3446">
            <v>0.99139071101498855</v>
          </cell>
          <cell r="DH3446">
            <v>7.8220140515222489</v>
          </cell>
          <cell r="ER3446">
            <v>6.4172413793103447</v>
          </cell>
        </row>
        <row r="3447">
          <cell r="D3447" t="str">
            <v>C2</v>
          </cell>
          <cell r="E3447" t="str">
            <v>Canil &amp; Fedortchouk 2000</v>
          </cell>
          <cell r="F3447" t="str">
            <v>p123da2cpx av</v>
          </cell>
          <cell r="J3447">
            <v>1560</v>
          </cell>
          <cell r="K3447">
            <v>1833</v>
          </cell>
          <cell r="L3447">
            <v>5.4555373704309877</v>
          </cell>
          <cell r="M3447">
            <v>2</v>
          </cell>
          <cell r="O3447">
            <v>2.3110536943873328E-2</v>
          </cell>
          <cell r="P3447">
            <v>1</v>
          </cell>
          <cell r="Q3447">
            <v>2.0555120787759243E-2</v>
          </cell>
          <cell r="R3447">
            <v>47.030853363765459</v>
          </cell>
          <cell r="T3447">
            <v>54.862000000000002</v>
          </cell>
          <cell r="U3447">
            <v>0.63239999999999996</v>
          </cell>
          <cell r="AA3447">
            <v>0.21036162806673209</v>
          </cell>
          <cell r="AB3447">
            <v>19.437800000000003</v>
          </cell>
          <cell r="AD3447">
            <v>24.0046</v>
          </cell>
          <cell r="AF3447">
            <v>0.29420000000000002</v>
          </cell>
          <cell r="AJ3447">
            <v>99.441361628066744</v>
          </cell>
          <cell r="AK3447">
            <v>1.9768894630561267</v>
          </cell>
          <cell r="AL3447">
            <v>2.6865206459410193E-2</v>
          </cell>
          <cell r="AM3447">
            <v>2.3110536943873328E-2</v>
          </cell>
          <cell r="AN3447">
            <v>3.7546695155368653E-3</v>
          </cell>
          <cell r="AO3447">
            <v>0</v>
          </cell>
          <cell r="AP3447">
            <v>0</v>
          </cell>
          <cell r="AQ3447">
            <v>0</v>
          </cell>
          <cell r="AR3447">
            <v>0</v>
          </cell>
          <cell r="AS3447">
            <v>0</v>
          </cell>
          <cell r="AT3447">
            <v>1.0438534733144254</v>
          </cell>
          <cell r="AU3447">
            <v>0</v>
          </cell>
          <cell r="AV3447">
            <v>0.92682859276280638</v>
          </cell>
          <cell r="AW3447">
            <v>2.0555120787759243E-2</v>
          </cell>
          <cell r="AX3447">
            <v>0</v>
          </cell>
          <cell r="AY3447">
            <v>47.030853363765459</v>
          </cell>
          <cell r="AZ3447">
            <v>52.969146636234541</v>
          </cell>
          <cell r="BA3447">
            <v>0</v>
          </cell>
          <cell r="BB3447">
            <v>50.672136194471307</v>
          </cell>
          <cell r="BC3447">
            <v>49.327863805528708</v>
          </cell>
          <cell r="BD3447">
            <v>0</v>
          </cell>
          <cell r="BE3447">
            <v>1</v>
          </cell>
          <cell r="BG3447">
            <v>-5.8</v>
          </cell>
          <cell r="BH3447">
            <v>-2.5</v>
          </cell>
          <cell r="BO3447">
            <v>0</v>
          </cell>
          <cell r="BP3447">
            <v>57.691999999999993</v>
          </cell>
          <cell r="BR3447">
            <v>4.5268571428571427</v>
          </cell>
          <cell r="BU3447">
            <v>13.950285714285712</v>
          </cell>
          <cell r="BV3447">
            <v>20.687285714285714</v>
          </cell>
          <cell r="BW3447">
            <v>2.4159999999999999</v>
          </cell>
          <cell r="CR3447">
            <v>99.272428571428549</v>
          </cell>
          <cell r="CT3447">
            <v>58.11482687611435</v>
          </cell>
          <cell r="CU3447">
            <v>0</v>
          </cell>
          <cell r="CV3447">
            <v>4.560034652118917</v>
          </cell>
          <cell r="CW3447">
            <v>0</v>
          </cell>
          <cell r="CX3447">
            <v>0</v>
          </cell>
          <cell r="CY3447">
            <v>14.052527892221548</v>
          </cell>
          <cell r="CZ3447">
            <v>20.838903623074742</v>
          </cell>
          <cell r="DA3447">
            <v>2.4337069564704343</v>
          </cell>
          <cell r="DB3447">
            <v>0</v>
          </cell>
          <cell r="DC3447">
            <v>0</v>
          </cell>
          <cell r="DD3447">
            <v>0</v>
          </cell>
          <cell r="DE3447">
            <v>1</v>
          </cell>
          <cell r="DF3447">
            <v>1.3527411186819518</v>
          </cell>
          <cell r="DH3447">
            <v>0.12177152317880796</v>
          </cell>
          <cell r="ER3447">
            <v>1.9308542957832058</v>
          </cell>
        </row>
        <row r="3449">
          <cell r="E3449" t="str">
            <v>SYNTHETIC PARTITIONING</v>
          </cell>
        </row>
        <row r="3451">
          <cell r="D3451" t="str">
            <v>w</v>
          </cell>
          <cell r="E3451" t="str">
            <v>Watson et al 1987</v>
          </cell>
          <cell r="F3451">
            <v>3</v>
          </cell>
          <cell r="J3451">
            <v>1275</v>
          </cell>
          <cell r="K3451">
            <v>1548</v>
          </cell>
          <cell r="L3451">
            <v>6.4599483204134369</v>
          </cell>
          <cell r="M3451">
            <v>1E-4</v>
          </cell>
          <cell r="O3451">
            <v>5.4242454377300797E-2</v>
          </cell>
          <cell r="P3451">
            <v>1</v>
          </cell>
          <cell r="Q3451">
            <v>3.5134351160520237E-2</v>
          </cell>
          <cell r="R3451">
            <v>49.987421902385712</v>
          </cell>
          <cell r="T3451">
            <v>53.69</v>
          </cell>
          <cell r="U3451">
            <v>2.19</v>
          </cell>
          <cell r="Y3451">
            <v>0.24</v>
          </cell>
          <cell r="Z3451">
            <v>1.77</v>
          </cell>
          <cell r="AB3451">
            <v>17.3</v>
          </cell>
          <cell r="AD3451">
            <v>24.05</v>
          </cell>
          <cell r="AF3451">
            <v>0.5</v>
          </cell>
          <cell r="AJ3451" t="e">
            <v>#DIV/0!</v>
          </cell>
          <cell r="AK3451">
            <v>1.9457575456226992</v>
          </cell>
          <cell r="AL3451">
            <v>9.3567926318475381E-2</v>
          </cell>
          <cell r="AM3451">
            <v>5.4242454377300797E-2</v>
          </cell>
          <cell r="AN3451">
            <v>3.9325471941174583E-2</v>
          </cell>
          <cell r="AO3451">
            <v>0</v>
          </cell>
          <cell r="AP3451">
            <v>0</v>
          </cell>
          <cell r="AQ3451">
            <v>0</v>
          </cell>
          <cell r="AR3451">
            <v>6.5412686467024739E-3</v>
          </cell>
          <cell r="AS3451">
            <v>5.071075274210652E-2</v>
          </cell>
          <cell r="AT3451">
            <v>0.9343790728626642</v>
          </cell>
          <cell r="AU3451">
            <v>0</v>
          </cell>
          <cell r="AV3451">
            <v>0.93390908264683192</v>
          </cell>
          <cell r="AW3451">
            <v>3.5134351160520237E-2</v>
          </cell>
          <cell r="AY3451">
            <v>49.987421902385712</v>
          </cell>
          <cell r="AZ3451">
            <v>50.012578097614288</v>
          </cell>
          <cell r="BA3451">
            <v>0</v>
          </cell>
          <cell r="BB3451">
            <v>53.6258667041702</v>
          </cell>
          <cell r="BC3451">
            <v>46.374133295829807</v>
          </cell>
          <cell r="BD3451">
            <v>0</v>
          </cell>
          <cell r="BE3451">
            <v>1</v>
          </cell>
          <cell r="BO3451">
            <v>0</v>
          </cell>
          <cell r="BP3451">
            <v>52.35</v>
          </cell>
          <cell r="BQ3451">
            <v>1.08</v>
          </cell>
          <cell r="BR3451">
            <v>12.86</v>
          </cell>
          <cell r="BU3451">
            <v>9.58</v>
          </cell>
          <cell r="BV3451">
            <v>20.66</v>
          </cell>
          <cell r="BW3451">
            <v>2.82</v>
          </cell>
          <cell r="CA3451">
            <v>0.17</v>
          </cell>
          <cell r="CR3451">
            <v>99.52</v>
          </cell>
          <cell r="CT3451">
            <v>52.602491961414792</v>
          </cell>
          <cell r="CU3451">
            <v>1.085209003215434</v>
          </cell>
          <cell r="CV3451">
            <v>12.922025723472668</v>
          </cell>
          <cell r="CW3451">
            <v>0</v>
          </cell>
          <cell r="CX3451">
            <v>0</v>
          </cell>
          <cell r="CY3451">
            <v>9.6262057877813501</v>
          </cell>
          <cell r="CZ3451">
            <v>20.759646302250804</v>
          </cell>
          <cell r="DA3451">
            <v>2.8336012861736335</v>
          </cell>
          <cell r="DB3451">
            <v>0</v>
          </cell>
          <cell r="DC3451">
            <v>0</v>
          </cell>
          <cell r="DD3451">
            <v>0.17081993569131831</v>
          </cell>
          <cell r="DE3451">
            <v>1</v>
          </cell>
          <cell r="DF3451">
            <v>0.98929290925181423</v>
          </cell>
          <cell r="DH3451">
            <v>0.1773049645390071</v>
          </cell>
          <cell r="DI3451">
            <v>4.1999999999999997E-3</v>
          </cell>
          <cell r="DT3451">
            <v>9.0399999999999994E-3</v>
          </cell>
          <cell r="EA3451">
            <v>0.22222222222222221</v>
          </cell>
          <cell r="EM3451">
            <v>10.411764705882351</v>
          </cell>
        </row>
        <row r="3452">
          <cell r="D3452" t="str">
            <v>w</v>
          </cell>
          <cell r="E3452" t="str">
            <v>Watson et al 1987</v>
          </cell>
          <cell r="F3452">
            <v>4</v>
          </cell>
          <cell r="J3452">
            <v>1275</v>
          </cell>
          <cell r="K3452">
            <v>1548</v>
          </cell>
          <cell r="L3452">
            <v>6.4599483204134369</v>
          </cell>
          <cell r="M3452">
            <v>1E-4</v>
          </cell>
          <cell r="O3452">
            <v>7.2033096515274897E-2</v>
          </cell>
          <cell r="P3452">
            <v>1</v>
          </cell>
          <cell r="Q3452">
            <v>3.9760998939814857E-2</v>
          </cell>
          <cell r="R3452">
            <v>50.400751626784832</v>
          </cell>
          <cell r="T3452">
            <v>53.59</v>
          </cell>
          <cell r="U3452">
            <v>2.9</v>
          </cell>
          <cell r="Y3452">
            <v>0.35</v>
          </cell>
          <cell r="Z3452">
            <v>1.88</v>
          </cell>
          <cell r="AB3452">
            <v>17.079999999999998</v>
          </cell>
          <cell r="AD3452">
            <v>24.14</v>
          </cell>
          <cell r="AF3452">
            <v>0.56999999999999995</v>
          </cell>
          <cell r="AJ3452" t="e">
            <v>#DIV/0!</v>
          </cell>
          <cell r="AK3452">
            <v>1.9279669034847251</v>
          </cell>
          <cell r="AL3452">
            <v>0.12299894477374124</v>
          </cell>
          <cell r="AM3452">
            <v>7.2033096515274897E-2</v>
          </cell>
          <cell r="AN3452">
            <v>5.096584825846634E-2</v>
          </cell>
          <cell r="AO3452">
            <v>0</v>
          </cell>
          <cell r="AP3452">
            <v>0</v>
          </cell>
          <cell r="AQ3452">
            <v>0</v>
          </cell>
          <cell r="AR3452">
            <v>9.4697668434299623E-3</v>
          </cell>
          <cell r="AS3452">
            <v>5.3469378731569213E-2</v>
          </cell>
          <cell r="AT3452">
            <v>0.9157677900435176</v>
          </cell>
          <cell r="AU3452">
            <v>0</v>
          </cell>
          <cell r="AV3452">
            <v>0.93056621718320287</v>
          </cell>
          <cell r="AW3452">
            <v>3.9760998939814857E-2</v>
          </cell>
          <cell r="AY3452">
            <v>50.400751626784832</v>
          </cell>
          <cell r="AZ3452">
            <v>49.599248373215168</v>
          </cell>
          <cell r="BA3452">
            <v>0</v>
          </cell>
          <cell r="BB3452">
            <v>54.036775668524783</v>
          </cell>
          <cell r="BC3452">
            <v>45.963224331475224</v>
          </cell>
          <cell r="BD3452">
            <v>0</v>
          </cell>
          <cell r="BE3452">
            <v>1</v>
          </cell>
          <cell r="BO3452">
            <v>0</v>
          </cell>
          <cell r="BP3452">
            <v>51.76</v>
          </cell>
          <cell r="BQ3452">
            <v>1.1000000000000001</v>
          </cell>
          <cell r="BR3452">
            <v>13.18</v>
          </cell>
          <cell r="BU3452">
            <v>9.3699999999999992</v>
          </cell>
          <cell r="BV3452">
            <v>20.65</v>
          </cell>
          <cell r="BW3452">
            <v>2.94</v>
          </cell>
          <cell r="CA3452">
            <v>0.19</v>
          </cell>
          <cell r="CR3452">
            <v>99.19</v>
          </cell>
          <cell r="CT3452">
            <v>52.182679705615485</v>
          </cell>
          <cell r="CU3452">
            <v>1.1089827603589073</v>
          </cell>
          <cell r="CV3452">
            <v>13.287629801391271</v>
          </cell>
          <cell r="CW3452">
            <v>0</v>
          </cell>
          <cell r="CX3452">
            <v>0</v>
          </cell>
          <cell r="CY3452">
            <v>9.4465167859663257</v>
          </cell>
          <cell r="CZ3452">
            <v>20.818630910374029</v>
          </cell>
          <cell r="DA3452">
            <v>2.9640084685956247</v>
          </cell>
          <cell r="DB3452">
            <v>0</v>
          </cell>
          <cell r="DC3452">
            <v>0</v>
          </cell>
          <cell r="DD3452">
            <v>0.19155156769835668</v>
          </cell>
          <cell r="DE3452">
            <v>1</v>
          </cell>
          <cell r="DF3452">
            <v>0.98225131136989074</v>
          </cell>
          <cell r="DH3452">
            <v>0.19387755102040816</v>
          </cell>
          <cell r="DI3452">
            <v>3.5999999999999999E-3</v>
          </cell>
          <cell r="DT3452">
            <v>8.9200000000000008E-3</v>
          </cell>
          <cell r="EA3452">
            <v>0.31818181818181812</v>
          </cell>
          <cell r="EM3452">
            <v>9.8947368421052619</v>
          </cell>
        </row>
        <row r="3453">
          <cell r="D3453" t="str">
            <v>w</v>
          </cell>
          <cell r="E3453" t="str">
            <v>Watson et al 1987</v>
          </cell>
          <cell r="F3453">
            <v>6</v>
          </cell>
          <cell r="J3453">
            <v>1275</v>
          </cell>
          <cell r="K3453">
            <v>1548</v>
          </cell>
          <cell r="L3453">
            <v>6.4599483204134369</v>
          </cell>
          <cell r="M3453">
            <v>1E-4</v>
          </cell>
          <cell r="O3453">
            <v>7.4153674683323345E-2</v>
          </cell>
          <cell r="P3453">
            <v>1</v>
          </cell>
          <cell r="Q3453">
            <v>3.3464852277678273E-2</v>
          </cell>
          <cell r="R3453">
            <v>50.236545471707807</v>
          </cell>
          <cell r="T3453">
            <v>53.56</v>
          </cell>
          <cell r="U3453">
            <v>2.6549999999999998</v>
          </cell>
          <cell r="Y3453">
            <v>0.38500000000000001</v>
          </cell>
          <cell r="Z3453">
            <v>1.7949999999999999</v>
          </cell>
          <cell r="AB3453">
            <v>17.335000000000001</v>
          </cell>
          <cell r="AD3453">
            <v>24.34</v>
          </cell>
          <cell r="AF3453">
            <v>0.48</v>
          </cell>
          <cell r="AJ3453" t="e">
            <v>#DIV/0!</v>
          </cell>
          <cell r="AK3453">
            <v>1.9258463253166767</v>
          </cell>
          <cell r="AL3453">
            <v>0.11254680138926226</v>
          </cell>
          <cell r="AM3453">
            <v>7.4153674683323345E-2</v>
          </cell>
          <cell r="AN3453">
            <v>3.8393126705938918E-2</v>
          </cell>
          <cell r="AO3453">
            <v>0</v>
          </cell>
          <cell r="AP3453">
            <v>0</v>
          </cell>
          <cell r="AQ3453">
            <v>0</v>
          </cell>
          <cell r="AR3453">
            <v>1.0411114315314666E-2</v>
          </cell>
          <cell r="AS3453">
            <v>5.102429176815719E-2</v>
          </cell>
          <cell r="AT3453">
            <v>0.92893769749876187</v>
          </cell>
          <cell r="AU3453">
            <v>0</v>
          </cell>
          <cell r="AV3453">
            <v>0.93776891743414981</v>
          </cell>
          <cell r="AW3453">
            <v>3.3464852277678273E-2</v>
          </cell>
          <cell r="AY3453">
            <v>50.236545471707807</v>
          </cell>
          <cell r="AZ3453">
            <v>49.763454528292186</v>
          </cell>
          <cell r="BA3453">
            <v>0</v>
          </cell>
          <cell r="BB3453">
            <v>53.873590390260482</v>
          </cell>
          <cell r="BC3453">
            <v>46.126409609739525</v>
          </cell>
          <cell r="BD3453">
            <v>0</v>
          </cell>
          <cell r="BE3453">
            <v>1</v>
          </cell>
          <cell r="BO3453">
            <v>0</v>
          </cell>
          <cell r="BP3453">
            <v>52.3</v>
          </cell>
          <cell r="BQ3453">
            <v>1.1599999999999999</v>
          </cell>
          <cell r="BR3453">
            <v>12.72</v>
          </cell>
          <cell r="BU3453">
            <v>9.8699999999999992</v>
          </cell>
          <cell r="BV3453">
            <v>20.8</v>
          </cell>
          <cell r="BW3453">
            <v>2.78</v>
          </cell>
          <cell r="CA3453">
            <v>0.32</v>
          </cell>
          <cell r="CR3453">
            <v>99.95</v>
          </cell>
          <cell r="CT3453">
            <v>52.32616308154077</v>
          </cell>
          <cell r="CU3453">
            <v>1.1605802901450724</v>
          </cell>
          <cell r="CV3453">
            <v>12.726363181590795</v>
          </cell>
          <cell r="CW3453">
            <v>0</v>
          </cell>
          <cell r="CX3453">
            <v>0</v>
          </cell>
          <cell r="CY3453">
            <v>9.8749374687343661</v>
          </cell>
          <cell r="CZ3453">
            <v>20.810405202601302</v>
          </cell>
          <cell r="DA3453">
            <v>2.7813906953476737</v>
          </cell>
          <cell r="DB3453">
            <v>0</v>
          </cell>
          <cell r="DC3453">
            <v>0</v>
          </cell>
          <cell r="DD3453">
            <v>0.32016008004002</v>
          </cell>
          <cell r="DE3453">
            <v>1</v>
          </cell>
          <cell r="DF3453">
            <v>1.0199197167832643</v>
          </cell>
          <cell r="DH3453">
            <v>0.17266187050359713</v>
          </cell>
          <cell r="EA3453">
            <v>0.33189655172413796</v>
          </cell>
          <cell r="EJ3453">
            <v>0.20100000000000001</v>
          </cell>
          <cell r="EM3453">
            <v>5.609375</v>
          </cell>
        </row>
        <row r="3454">
          <cell r="D3454" t="str">
            <v>w</v>
          </cell>
          <cell r="E3454" t="str">
            <v>Watson et al 1987</v>
          </cell>
          <cell r="F3454">
            <v>7</v>
          </cell>
          <cell r="J3454">
            <v>1275</v>
          </cell>
          <cell r="K3454">
            <v>1548</v>
          </cell>
          <cell r="L3454">
            <v>6.4599483204134369</v>
          </cell>
          <cell r="M3454">
            <v>1E-4</v>
          </cell>
          <cell r="O3454">
            <v>8.1324948700139732E-2</v>
          </cell>
          <cell r="P3454">
            <v>1</v>
          </cell>
          <cell r="Q3454">
            <v>3.9072025766513599E-2</v>
          </cell>
          <cell r="R3454">
            <v>50.489673183572819</v>
          </cell>
          <cell r="T3454">
            <v>53.32</v>
          </cell>
          <cell r="U3454">
            <v>2.92</v>
          </cell>
          <cell r="Y3454">
            <v>0.4</v>
          </cell>
          <cell r="Z3454">
            <v>2.44</v>
          </cell>
          <cell r="AB3454">
            <v>16.97</v>
          </cell>
          <cell r="AD3454">
            <v>24.07</v>
          </cell>
          <cell r="AF3454">
            <v>0.56000000000000005</v>
          </cell>
          <cell r="AJ3454" t="e">
            <v>#DIV/0!</v>
          </cell>
          <cell r="AK3454">
            <v>1.9186750512998603</v>
          </cell>
          <cell r="AL3454">
            <v>0.12387444153240236</v>
          </cell>
          <cell r="AM3454">
            <v>8.1324948700139732E-2</v>
          </cell>
          <cell r="AN3454">
            <v>4.2549492832262628E-2</v>
          </cell>
          <cell r="AO3454">
            <v>0</v>
          </cell>
          <cell r="AP3454">
            <v>0</v>
          </cell>
          <cell r="AQ3454">
            <v>0</v>
          </cell>
          <cell r="AR3454">
            <v>1.0824970056588798E-2</v>
          </cell>
          <cell r="AS3454">
            <v>6.9411684724125955E-2</v>
          </cell>
          <cell r="AT3454">
            <v>0.91007002570925843</v>
          </cell>
          <cell r="AU3454">
            <v>0</v>
          </cell>
          <cell r="AV3454">
            <v>0.92807180091125097</v>
          </cell>
          <cell r="AW3454">
            <v>3.9072025766513599E-2</v>
          </cell>
          <cell r="AY3454">
            <v>50.489673183572819</v>
          </cell>
          <cell r="AZ3454">
            <v>49.510326816427181</v>
          </cell>
          <cell r="BA3454">
            <v>0</v>
          </cell>
          <cell r="BB3454">
            <v>54.125111865172649</v>
          </cell>
          <cell r="BC3454">
            <v>45.874888134827358</v>
          </cell>
          <cell r="BD3454">
            <v>0</v>
          </cell>
          <cell r="BE3454">
            <v>1</v>
          </cell>
          <cell r="BO3454">
            <v>0</v>
          </cell>
          <cell r="BP3454">
            <v>52.54</v>
          </cell>
          <cell r="BQ3454">
            <v>1</v>
          </cell>
          <cell r="BR3454">
            <v>11.92</v>
          </cell>
          <cell r="BU3454">
            <v>10.35</v>
          </cell>
          <cell r="BV3454">
            <v>20.9</v>
          </cell>
          <cell r="BW3454">
            <v>2.71</v>
          </cell>
          <cell r="CA3454">
            <v>0.39</v>
          </cell>
          <cell r="CR3454">
            <v>99.81</v>
          </cell>
          <cell r="CT3454">
            <v>52.640016030457872</v>
          </cell>
          <cell r="CU3454">
            <v>1.001903616872057</v>
          </cell>
          <cell r="CV3454">
            <v>11.942691113114918</v>
          </cell>
          <cell r="CW3454">
            <v>0</v>
          </cell>
          <cell r="CX3454">
            <v>0</v>
          </cell>
          <cell r="CY3454">
            <v>10.36970243462579</v>
          </cell>
          <cell r="CZ3454">
            <v>20.939785592625991</v>
          </cell>
          <cell r="DA3454">
            <v>2.7151588017232742</v>
          </cell>
          <cell r="DB3454">
            <v>0</v>
          </cell>
          <cell r="DC3454">
            <v>0</v>
          </cell>
          <cell r="DD3454">
            <v>0.39074241058010223</v>
          </cell>
          <cell r="DE3454">
            <v>1</v>
          </cell>
          <cell r="DF3454">
            <v>1.0627813260435579</v>
          </cell>
          <cell r="DH3454">
            <v>0.20664206642066424</v>
          </cell>
          <cell r="EA3454">
            <v>0.4</v>
          </cell>
          <cell r="EJ3454">
            <v>0.17799999999999999</v>
          </cell>
          <cell r="EM3454">
            <v>6.2564102564102564</v>
          </cell>
        </row>
        <row r="3455">
          <cell r="D3455" t="str">
            <v>w</v>
          </cell>
          <cell r="E3455" t="str">
            <v>Watson et al 1987</v>
          </cell>
          <cell r="F3455">
            <v>11</v>
          </cell>
          <cell r="J3455">
            <v>1275</v>
          </cell>
          <cell r="K3455">
            <v>1548</v>
          </cell>
          <cell r="L3455">
            <v>6.4599483204134369</v>
          </cell>
          <cell r="M3455">
            <v>1E-4</v>
          </cell>
          <cell r="O3455">
            <v>0.10815809829796419</v>
          </cell>
          <cell r="P3455">
            <v>1</v>
          </cell>
          <cell r="Q3455">
            <v>3.7765889799716248E-2</v>
          </cell>
          <cell r="R3455">
            <v>51.225086740892792</v>
          </cell>
          <cell r="T3455">
            <v>52.45</v>
          </cell>
          <cell r="U3455">
            <v>3.68</v>
          </cell>
          <cell r="Y3455">
            <v>0.47</v>
          </cell>
          <cell r="Z3455">
            <v>3.17</v>
          </cell>
          <cell r="AB3455">
            <v>16.43</v>
          </cell>
          <cell r="AD3455">
            <v>24</v>
          </cell>
          <cell r="AF3455">
            <v>0.54</v>
          </cell>
          <cell r="AJ3455" t="e">
            <v>#DIV/0!</v>
          </cell>
          <cell r="AK3455">
            <v>1.8918419017020358</v>
          </cell>
          <cell r="AL3455">
            <v>0.15648572879040915</v>
          </cell>
          <cell r="AM3455">
            <v>0.10815809829796419</v>
          </cell>
          <cell r="AN3455">
            <v>4.8327630492444956E-2</v>
          </cell>
          <cell r="AO3455">
            <v>0</v>
          </cell>
          <cell r="AP3455">
            <v>0</v>
          </cell>
          <cell r="AQ3455">
            <v>0</v>
          </cell>
          <cell r="AR3455">
            <v>1.2749484649052354E-2</v>
          </cell>
          <cell r="AS3455">
            <v>9.0392017857838611E-2</v>
          </cell>
          <cell r="AT3455">
            <v>0.88319904695605489</v>
          </cell>
          <cell r="AU3455">
            <v>0</v>
          </cell>
          <cell r="AV3455">
            <v>0.9275659302448932</v>
          </cell>
          <cell r="AW3455">
            <v>3.7765889799716248E-2</v>
          </cell>
          <cell r="AY3455">
            <v>51.225086740892792</v>
          </cell>
          <cell r="AZ3455">
            <v>48.774913259107215</v>
          </cell>
          <cell r="BA3455">
            <v>0</v>
          </cell>
          <cell r="BB3455">
            <v>54.854809375807292</v>
          </cell>
          <cell r="BC3455">
            <v>45.145190624192701</v>
          </cell>
          <cell r="BD3455">
            <v>0</v>
          </cell>
          <cell r="BE3455">
            <v>1</v>
          </cell>
          <cell r="BO3455">
            <v>0</v>
          </cell>
          <cell r="BP3455">
            <v>52.29</v>
          </cell>
          <cell r="BQ3455">
            <v>1.1299999999999999</v>
          </cell>
          <cell r="BR3455">
            <v>13.21</v>
          </cell>
          <cell r="BU3455">
            <v>9.4</v>
          </cell>
          <cell r="BV3455">
            <v>20.61</v>
          </cell>
          <cell r="BW3455">
            <v>2.85</v>
          </cell>
          <cell r="CA3455">
            <v>0.17</v>
          </cell>
          <cell r="CR3455">
            <v>99.66</v>
          </cell>
          <cell r="CT3455">
            <v>52.468392534617699</v>
          </cell>
          <cell r="CU3455">
            <v>1.1338551073650409</v>
          </cell>
          <cell r="CV3455">
            <v>13.255067228577163</v>
          </cell>
          <cell r="CW3455">
            <v>0</v>
          </cell>
          <cell r="CX3455">
            <v>0</v>
          </cell>
          <cell r="CY3455">
            <v>9.432069034718042</v>
          </cell>
          <cell r="CZ3455">
            <v>20.680313064419025</v>
          </cell>
          <cell r="DA3455">
            <v>2.8597230583985551</v>
          </cell>
          <cell r="DB3455">
            <v>0</v>
          </cell>
          <cell r="DC3455">
            <v>0</v>
          </cell>
          <cell r="DD3455">
            <v>0.17057997190447521</v>
          </cell>
          <cell r="DE3455">
            <v>1</v>
          </cell>
          <cell r="DF3455">
            <v>0.97166106345337233</v>
          </cell>
          <cell r="DH3455">
            <v>0.18947368421052632</v>
          </cell>
          <cell r="DI3455">
            <v>1.5E-3</v>
          </cell>
          <cell r="DN3455">
            <v>4.95E-4</v>
          </cell>
          <cell r="DT3455">
            <v>1.2500000000000001E-2</v>
          </cell>
          <cell r="EA3455">
            <v>0.41592920353982304</v>
          </cell>
          <cell r="EM3455">
            <v>18.647058823529409</v>
          </cell>
        </row>
        <row r="3456">
          <cell r="D3456" t="str">
            <v>w</v>
          </cell>
          <cell r="E3456" t="str">
            <v>Watson et al 1987</v>
          </cell>
          <cell r="F3456">
            <v>12</v>
          </cell>
          <cell r="J3456">
            <v>1275</v>
          </cell>
          <cell r="K3456">
            <v>1548</v>
          </cell>
          <cell r="L3456">
            <v>6.4599483204134369</v>
          </cell>
          <cell r="M3456">
            <v>1E-4</v>
          </cell>
          <cell r="O3456">
            <v>7.0757656300042937E-2</v>
          </cell>
          <cell r="P3456">
            <v>1</v>
          </cell>
          <cell r="Q3456">
            <v>3.4810203578591714E-2</v>
          </cell>
          <cell r="R3456">
            <v>50.099547630265278</v>
          </cell>
          <cell r="T3456">
            <v>53.73</v>
          </cell>
          <cell r="U3456">
            <v>2.71</v>
          </cell>
          <cell r="Y3456">
            <v>0.36</v>
          </cell>
          <cell r="Z3456">
            <v>1.87</v>
          </cell>
          <cell r="AB3456">
            <v>17.329999999999998</v>
          </cell>
          <cell r="AD3456">
            <v>24.2</v>
          </cell>
          <cell r="AF3456">
            <v>0.5</v>
          </cell>
          <cell r="AJ3456" t="e">
            <v>#DIV/0!</v>
          </cell>
          <cell r="AK3456">
            <v>1.9292423436999571</v>
          </cell>
          <cell r="AL3456">
            <v>0.11471674246702798</v>
          </cell>
          <cell r="AM3456">
            <v>7.0757656300042937E-2</v>
          </cell>
          <cell r="AN3456">
            <v>4.3959086166985045E-2</v>
          </cell>
          <cell r="AO3456">
            <v>0</v>
          </cell>
          <cell r="AP3456">
            <v>0</v>
          </cell>
          <cell r="AQ3456">
            <v>0</v>
          </cell>
          <cell r="AR3456">
            <v>9.7213788955566663E-3</v>
          </cell>
          <cell r="AS3456">
            <v>5.3081479955919851E-2</v>
          </cell>
          <cell r="AT3456">
            <v>0.92736390481521191</v>
          </cell>
          <cell r="AU3456">
            <v>0</v>
          </cell>
          <cell r="AV3456">
            <v>0.93106394658773495</v>
          </cell>
          <cell r="AW3456">
            <v>3.4810203578591714E-2</v>
          </cell>
          <cell r="AY3456">
            <v>50.099547630265278</v>
          </cell>
          <cell r="AZ3456">
            <v>49.90045236973473</v>
          </cell>
          <cell r="BA3456">
            <v>0</v>
          </cell>
          <cell r="BB3456">
            <v>53.73738459831263</v>
          </cell>
          <cell r="BC3456">
            <v>46.262615401687377</v>
          </cell>
          <cell r="BD3456">
            <v>0</v>
          </cell>
          <cell r="BE3456">
            <v>1</v>
          </cell>
          <cell r="BO3456">
            <v>0</v>
          </cell>
          <cell r="BP3456">
            <v>52.52</v>
          </cell>
          <cell r="BQ3456">
            <v>1.06</v>
          </cell>
          <cell r="BR3456">
            <v>12.9</v>
          </cell>
          <cell r="BU3456">
            <v>9.67</v>
          </cell>
          <cell r="BV3456">
            <v>21</v>
          </cell>
          <cell r="BW3456">
            <v>2.79</v>
          </cell>
          <cell r="CA3456">
            <v>0.18</v>
          </cell>
          <cell r="CR3456">
            <v>100.12</v>
          </cell>
          <cell r="CT3456">
            <v>52.457051538154211</v>
          </cell>
          <cell r="CU3456">
            <v>1.0587295245705153</v>
          </cell>
          <cell r="CV3456">
            <v>12.884538553735517</v>
          </cell>
          <cell r="CW3456">
            <v>0</v>
          </cell>
          <cell r="CX3456">
            <v>0</v>
          </cell>
          <cell r="CY3456">
            <v>9.6584099081102668</v>
          </cell>
          <cell r="CZ3456">
            <v>20.974830203755491</v>
          </cell>
          <cell r="DA3456">
            <v>2.7866560127846585</v>
          </cell>
          <cell r="DB3456">
            <v>0</v>
          </cell>
          <cell r="DC3456">
            <v>0</v>
          </cell>
          <cell r="DD3456">
            <v>0.1797842588893328</v>
          </cell>
          <cell r="DE3456">
            <v>1</v>
          </cell>
          <cell r="DF3456">
            <v>0.99874652279317366</v>
          </cell>
          <cell r="DH3456">
            <v>0.17921146953405018</v>
          </cell>
          <cell r="DZ3456">
            <v>0.36699999999999999</v>
          </cell>
          <cell r="EA3456">
            <v>0.33962264150943394</v>
          </cell>
          <cell r="EM3456">
            <v>10.388888888888889</v>
          </cell>
        </row>
        <row r="3457">
          <cell r="D3457" t="str">
            <v>w</v>
          </cell>
          <cell r="E3457" t="str">
            <v>Watson et al 1987</v>
          </cell>
          <cell r="F3457">
            <v>13</v>
          </cell>
          <cell r="J3457">
            <v>1275</v>
          </cell>
          <cell r="K3457">
            <v>1548</v>
          </cell>
          <cell r="L3457">
            <v>6.4599483204134369</v>
          </cell>
          <cell r="M3457">
            <v>1E-4</v>
          </cell>
          <cell r="O3457">
            <v>0.10876608349482031</v>
          </cell>
          <cell r="P3457">
            <v>1</v>
          </cell>
          <cell r="Q3457">
            <v>3.5361697550353066E-2</v>
          </cell>
          <cell r="R3457">
            <v>50.244929779039602</v>
          </cell>
          <cell r="T3457">
            <v>51.85</v>
          </cell>
          <cell r="U3457">
            <v>2.98</v>
          </cell>
          <cell r="Y3457">
            <v>0.49</v>
          </cell>
          <cell r="Z3457">
            <v>2.2799999999999998</v>
          </cell>
          <cell r="AB3457">
            <v>17.079999999999998</v>
          </cell>
          <cell r="AD3457">
            <v>23.99</v>
          </cell>
          <cell r="AF3457">
            <v>0.5</v>
          </cell>
          <cell r="AJ3457" t="e">
            <v>#DIV/0!</v>
          </cell>
          <cell r="AK3457">
            <v>1.8912339165051797</v>
          </cell>
          <cell r="AL3457">
            <v>0.12814460345196452</v>
          </cell>
          <cell r="AM3457">
            <v>0.10876608349482031</v>
          </cell>
          <cell r="AN3457">
            <v>1.9378519957144208E-2</v>
          </cell>
          <cell r="AO3457">
            <v>0</v>
          </cell>
          <cell r="AP3457">
            <v>0</v>
          </cell>
          <cell r="AQ3457">
            <v>0</v>
          </cell>
          <cell r="AR3457">
            <v>1.3441507902469736E-2</v>
          </cell>
          <cell r="AS3457">
            <v>6.5745011467575873E-2</v>
          </cell>
          <cell r="AT3457">
            <v>0.92846606244114571</v>
          </cell>
          <cell r="AU3457">
            <v>0</v>
          </cell>
          <cell r="AV3457">
            <v>0.93760720068131154</v>
          </cell>
          <cell r="AW3457">
            <v>3.5361697550353066E-2</v>
          </cell>
          <cell r="AY3457">
            <v>50.244929779039602</v>
          </cell>
          <cell r="AZ3457">
            <v>49.755070220960398</v>
          </cell>
          <cell r="BA3457">
            <v>0</v>
          </cell>
          <cell r="BB3457">
            <v>53.881924460850392</v>
          </cell>
          <cell r="BC3457">
            <v>46.118075539149608</v>
          </cell>
          <cell r="BD3457">
            <v>0</v>
          </cell>
          <cell r="BE3457">
            <v>1</v>
          </cell>
          <cell r="BO3457">
            <v>0</v>
          </cell>
          <cell r="BP3457">
            <v>51.08</v>
          </cell>
          <cell r="BQ3457">
            <v>1.03</v>
          </cell>
          <cell r="BR3457">
            <v>11.86</v>
          </cell>
          <cell r="BU3457">
            <v>10.15</v>
          </cell>
          <cell r="BV3457">
            <v>20.99</v>
          </cell>
          <cell r="BW3457">
            <v>2.59</v>
          </cell>
          <cell r="CA3457">
            <v>0.26</v>
          </cell>
          <cell r="CR3457">
            <v>97.96</v>
          </cell>
          <cell r="CT3457">
            <v>52.143732135565536</v>
          </cell>
          <cell r="CU3457">
            <v>1.051449571253573</v>
          </cell>
          <cell r="CV3457">
            <v>12.106982441812985</v>
          </cell>
          <cell r="CW3457">
            <v>0</v>
          </cell>
          <cell r="CX3457">
            <v>0</v>
          </cell>
          <cell r="CY3457">
            <v>10.361371988566763</v>
          </cell>
          <cell r="CZ3457">
            <v>21.427113107390774</v>
          </cell>
          <cell r="DA3457">
            <v>2.6439363005308292</v>
          </cell>
          <cell r="DB3457">
            <v>0</v>
          </cell>
          <cell r="DC3457">
            <v>0</v>
          </cell>
          <cell r="DD3457">
            <v>0.26541445487954268</v>
          </cell>
          <cell r="DE3457">
            <v>1</v>
          </cell>
          <cell r="DF3457">
            <v>1.0757469523568399</v>
          </cell>
          <cell r="DH3457">
            <v>0.19305019305019305</v>
          </cell>
          <cell r="DZ3457">
            <v>0.33774999999999999</v>
          </cell>
          <cell r="EA3457">
            <v>0.47572815533980578</v>
          </cell>
          <cell r="EM3457">
            <v>8.7692307692307683</v>
          </cell>
        </row>
        <row r="3458">
          <cell r="D3458" t="str">
            <v>w</v>
          </cell>
          <cell r="E3458" t="str">
            <v>Watson et al 1987</v>
          </cell>
          <cell r="F3458">
            <v>14</v>
          </cell>
          <cell r="J3458">
            <v>1275</v>
          </cell>
          <cell r="K3458">
            <v>1548</v>
          </cell>
          <cell r="L3458">
            <v>6.4599483204134369</v>
          </cell>
          <cell r="M3458">
            <v>1E-4</v>
          </cell>
          <cell r="O3458">
            <v>0.10525418857218938</v>
          </cell>
          <cell r="P3458">
            <v>1</v>
          </cell>
          <cell r="Q3458">
            <v>2.6055442728327473E-2</v>
          </cell>
          <cell r="R3458">
            <v>50.499770887555577</v>
          </cell>
          <cell r="T3458">
            <v>52.17</v>
          </cell>
          <cell r="U3458">
            <v>3.05</v>
          </cell>
          <cell r="Y3458">
            <v>0.37</v>
          </cell>
          <cell r="Z3458">
            <v>2.4300000000000002</v>
          </cell>
          <cell r="AB3458">
            <v>17.09</v>
          </cell>
          <cell r="AD3458">
            <v>24.25</v>
          </cell>
          <cell r="AF3458">
            <v>0.37</v>
          </cell>
          <cell r="AJ3458" t="e">
            <v>#DIV/0!</v>
          </cell>
          <cell r="AK3458">
            <v>1.8947458114278106</v>
          </cell>
          <cell r="AL3458">
            <v>0.13059228735824838</v>
          </cell>
          <cell r="AM3458">
            <v>0.10525418857218938</v>
          </cell>
          <cell r="AN3458">
            <v>2.5338098786058999E-2</v>
          </cell>
          <cell r="AO3458">
            <v>0</v>
          </cell>
          <cell r="AP3458">
            <v>0</v>
          </cell>
          <cell r="AQ3458">
            <v>0</v>
          </cell>
          <cell r="AR3458">
            <v>1.0106185551859784E-2</v>
          </cell>
          <cell r="AS3458">
            <v>6.9769862009352965E-2</v>
          </cell>
          <cell r="AT3458">
            <v>0.92502583490150214</v>
          </cell>
          <cell r="AU3458">
            <v>0</v>
          </cell>
          <cell r="AV3458">
            <v>0.94370457602289792</v>
          </cell>
          <cell r="AW3458">
            <v>2.6055442728327473E-2</v>
          </cell>
          <cell r="AY3458">
            <v>50.499770887555577</v>
          </cell>
          <cell r="AZ3458">
            <v>49.500229112444423</v>
          </cell>
          <cell r="BA3458">
            <v>0</v>
          </cell>
          <cell r="BB3458">
            <v>54.135141652630558</v>
          </cell>
          <cell r="BC3458">
            <v>45.864858347369449</v>
          </cell>
          <cell r="BD3458">
            <v>0</v>
          </cell>
          <cell r="BE3458">
            <v>1</v>
          </cell>
          <cell r="BO3458">
            <v>0</v>
          </cell>
          <cell r="BP3458">
            <v>50.78</v>
          </cell>
          <cell r="BQ3458">
            <v>1.0900000000000001</v>
          </cell>
          <cell r="BR3458">
            <v>12.12</v>
          </cell>
          <cell r="BU3458">
            <v>10.09</v>
          </cell>
          <cell r="BV3458">
            <v>20.89</v>
          </cell>
          <cell r="BW3458">
            <v>2.4500000000000002</v>
          </cell>
          <cell r="CA3458">
            <v>0.32</v>
          </cell>
          <cell r="CR3458">
            <v>97.74</v>
          </cell>
          <cell r="CT3458">
            <v>51.95416410886024</v>
          </cell>
          <cell r="CU3458">
            <v>1.1152036013914468</v>
          </cell>
          <cell r="CV3458">
            <v>12.40024554941682</v>
          </cell>
          <cell r="CW3458">
            <v>0</v>
          </cell>
          <cell r="CX3458">
            <v>0</v>
          </cell>
          <cell r="CY3458">
            <v>10.323306732146511</v>
          </cell>
          <cell r="CZ3458">
            <v>21.373030489052589</v>
          </cell>
          <cell r="DA3458">
            <v>2.5066502967055455</v>
          </cell>
          <cell r="DB3458">
            <v>0</v>
          </cell>
          <cell r="DC3458">
            <v>0</v>
          </cell>
          <cell r="DD3458">
            <v>0.32739922242684671</v>
          </cell>
          <cell r="DE3458">
            <v>1</v>
          </cell>
          <cell r="DF3458">
            <v>1.0656755085385798</v>
          </cell>
          <cell r="DH3458">
            <v>0.15102040816326529</v>
          </cell>
          <cell r="DN3458">
            <v>2.3599999999999999E-4</v>
          </cell>
          <cell r="EA3458">
            <v>0.33944954128440363</v>
          </cell>
          <cell r="EM3458">
            <v>7.59375</v>
          </cell>
        </row>
        <row r="3459">
          <cell r="D3459" t="str">
            <v>w</v>
          </cell>
          <cell r="E3459" t="str">
            <v>Watson et al 1987</v>
          </cell>
          <cell r="F3459" t="str">
            <v>15 Di-Ab-An</v>
          </cell>
          <cell r="J3459">
            <v>1275</v>
          </cell>
          <cell r="K3459">
            <v>1548</v>
          </cell>
          <cell r="L3459">
            <v>6.4599483204134369</v>
          </cell>
          <cell r="M3459">
            <v>1E-4</v>
          </cell>
          <cell r="O3459">
            <v>0.1208768108821261</v>
          </cell>
          <cell r="P3459">
            <v>1</v>
          </cell>
          <cell r="Q3459">
            <v>3.3945893859214898E-2</v>
          </cell>
          <cell r="R3459">
            <v>51.122626377998124</v>
          </cell>
          <cell r="T3459">
            <v>51.52</v>
          </cell>
          <cell r="U3459">
            <v>3.41</v>
          </cell>
          <cell r="Y3459">
            <v>0.55000000000000004</v>
          </cell>
          <cell r="Z3459">
            <v>2.82</v>
          </cell>
          <cell r="AB3459">
            <v>16.579999999999998</v>
          </cell>
          <cell r="AD3459">
            <v>24.12</v>
          </cell>
          <cell r="AF3459">
            <v>0.48</v>
          </cell>
          <cell r="AJ3459" t="e">
            <v>#DIV/0!</v>
          </cell>
          <cell r="AK3459">
            <v>1.8791231891178739</v>
          </cell>
          <cell r="AL3459">
            <v>0.14662949775910128</v>
          </cell>
          <cell r="AM3459">
            <v>0.1208768108821261</v>
          </cell>
          <cell r="AN3459">
            <v>2.5752686876975184E-2</v>
          </cell>
          <cell r="AO3459">
            <v>0</v>
          </cell>
          <cell r="AP3459">
            <v>0</v>
          </cell>
          <cell r="AQ3459">
            <v>0</v>
          </cell>
          <cell r="AR3459">
            <v>1.5086813155116055E-2</v>
          </cell>
          <cell r="AS3459">
            <v>8.1312998684011414E-2</v>
          </cell>
          <cell r="AT3459">
            <v>0.90125067788306057</v>
          </cell>
          <cell r="AU3459">
            <v>0</v>
          </cell>
          <cell r="AV3459">
            <v>0.94265092954162244</v>
          </cell>
          <cell r="AW3459">
            <v>3.3945893859214898E-2</v>
          </cell>
          <cell r="AY3459">
            <v>51.122626377998124</v>
          </cell>
          <cell r="AZ3459">
            <v>48.877373622001876</v>
          </cell>
          <cell r="BA3459">
            <v>0</v>
          </cell>
          <cell r="BB3459">
            <v>54.753238889310055</v>
          </cell>
          <cell r="BC3459">
            <v>45.246761110689945</v>
          </cell>
          <cell r="BD3459">
            <v>0</v>
          </cell>
          <cell r="BE3459">
            <v>1</v>
          </cell>
          <cell r="BO3459">
            <v>0</v>
          </cell>
          <cell r="BP3459">
            <v>51.51</v>
          </cell>
          <cell r="BQ3459">
            <v>1.03</v>
          </cell>
          <cell r="BR3459">
            <v>12.49</v>
          </cell>
          <cell r="BU3459">
            <v>9.86</v>
          </cell>
          <cell r="BV3459">
            <v>20.87</v>
          </cell>
          <cell r="BW3459">
            <v>2.74</v>
          </cell>
          <cell r="CA3459">
            <v>0.26</v>
          </cell>
          <cell r="CR3459">
            <v>98.76</v>
          </cell>
          <cell r="CT3459">
            <v>52.15674362089915</v>
          </cell>
          <cell r="CU3459">
            <v>1.0429323612798704</v>
          </cell>
          <cell r="CV3459">
            <v>12.646820575131633</v>
          </cell>
          <cell r="CW3459">
            <v>0</v>
          </cell>
          <cell r="CX3459">
            <v>0</v>
          </cell>
          <cell r="CY3459">
            <v>9.9837991089509917</v>
          </cell>
          <cell r="CZ3459">
            <v>21.132037262049412</v>
          </cell>
          <cell r="DA3459">
            <v>2.7744025921425677</v>
          </cell>
          <cell r="DB3459">
            <v>0</v>
          </cell>
          <cell r="DC3459">
            <v>0</v>
          </cell>
          <cell r="DD3459">
            <v>0.26326447954637505</v>
          </cell>
          <cell r="DE3459">
            <v>1</v>
          </cell>
          <cell r="DF3459">
            <v>1.0329448555818161</v>
          </cell>
          <cell r="DH3459">
            <v>0.1751824817518248</v>
          </cell>
          <cell r="DI3459">
            <v>8.9999999999999998E-4</v>
          </cell>
          <cell r="EA3459">
            <v>0.53398058252427183</v>
          </cell>
          <cell r="EM3459">
            <v>10.846153846153845</v>
          </cell>
          <cell r="EY3459">
            <v>7.8571428571428584E-2</v>
          </cell>
          <cell r="FA3459">
            <v>3.5199999999999995E-2</v>
          </cell>
        </row>
        <row r="3460">
          <cell r="D3460" t="str">
            <v>s</v>
          </cell>
          <cell r="E3460" t="str">
            <v>Shimizu 1974 Geoch 38 p 1789</v>
          </cell>
          <cell r="F3460" t="str">
            <v>Di50Ab25An25</v>
          </cell>
          <cell r="J3460">
            <v>1200</v>
          </cell>
          <cell r="K3460">
            <v>1473</v>
          </cell>
          <cell r="L3460">
            <v>6.7888662593346911</v>
          </cell>
          <cell r="M3460">
            <v>2.5</v>
          </cell>
          <cell r="O3460">
            <v>5.2479712999999997E-2</v>
          </cell>
          <cell r="P3460">
            <v>1</v>
          </cell>
          <cell r="Q3460">
            <v>4.5813517999999998E-2</v>
          </cell>
          <cell r="R3460">
            <v>48.343632030000002</v>
          </cell>
          <cell r="T3460">
            <v>54.4</v>
          </cell>
          <cell r="U3460">
            <v>3.74</v>
          </cell>
          <cell r="AB3460">
            <v>17.899999999999999</v>
          </cell>
          <cell r="AD3460">
            <v>23.3</v>
          </cell>
          <cell r="AF3460">
            <v>0.66</v>
          </cell>
          <cell r="AJ3460">
            <v>100</v>
          </cell>
          <cell r="AK3460">
            <v>1.9475202869999999</v>
          </cell>
          <cell r="AL3460">
            <v>0.15784915599999999</v>
          </cell>
          <cell r="AM3460">
            <v>5.2479712999999997E-2</v>
          </cell>
          <cell r="AN3460">
            <v>0.10536944299999999</v>
          </cell>
          <cell r="AO3460">
            <v>0</v>
          </cell>
          <cell r="AP3460">
            <v>0</v>
          </cell>
          <cell r="AQ3460">
            <v>0</v>
          </cell>
          <cell r="AR3460">
            <v>0</v>
          </cell>
          <cell r="AS3460">
            <v>0</v>
          </cell>
          <cell r="AT3460">
            <v>0.95503173299999999</v>
          </cell>
          <cell r="AU3460">
            <v>0</v>
          </cell>
          <cell r="AV3460">
            <v>0.89378530599999995</v>
          </cell>
          <cell r="AW3460">
            <v>4.5813517999999998E-2</v>
          </cell>
          <cell r="AX3460">
            <v>0</v>
          </cell>
          <cell r="AY3460">
            <v>48.343632030000002</v>
          </cell>
          <cell r="AZ3460">
            <v>51.656367969999998</v>
          </cell>
          <cell r="BA3460">
            <v>0</v>
          </cell>
          <cell r="BB3460">
            <v>51.986799830000002</v>
          </cell>
          <cell r="BC3460">
            <v>48.013200169999998</v>
          </cell>
          <cell r="BD3460">
            <v>0</v>
          </cell>
          <cell r="BE3460">
            <v>1</v>
          </cell>
          <cell r="BO3460">
            <v>14.84</v>
          </cell>
          <cell r="BP3460">
            <v>54.3</v>
          </cell>
          <cell r="BR3460">
            <v>19.100000000000001</v>
          </cell>
          <cell r="BU3460">
            <v>1.94</v>
          </cell>
          <cell r="BV3460">
            <v>9.82</v>
          </cell>
          <cell r="CR3460">
            <v>85.16</v>
          </cell>
          <cell r="CT3460">
            <v>54.3</v>
          </cell>
          <cell r="CV3460">
            <v>19.100000000000001</v>
          </cell>
          <cell r="CY3460">
            <v>1.94</v>
          </cell>
          <cell r="CZ3460">
            <v>9.82</v>
          </cell>
          <cell r="DA3460">
            <v>0</v>
          </cell>
          <cell r="DB3460">
            <v>0</v>
          </cell>
          <cell r="DC3460">
            <v>0</v>
          </cell>
          <cell r="DD3460">
            <v>0</v>
          </cell>
          <cell r="DE3460">
            <v>1</v>
          </cell>
          <cell r="DF3460">
            <v>5.6097716536424584E-2</v>
          </cell>
          <cell r="DI3460">
            <v>3.5E-4</v>
          </cell>
          <cell r="DJ3460">
            <v>1.6999999999999999E-3</v>
          </cell>
          <cell r="DK3460">
            <v>1E-3</v>
          </cell>
          <cell r="DL3460">
            <v>7.7999999999999999E-4</v>
          </cell>
          <cell r="DU3460">
            <v>5.3999999999999999E-2</v>
          </cell>
        </row>
        <row r="3461">
          <cell r="D3461" t="str">
            <v>s</v>
          </cell>
          <cell r="E3461" t="str">
            <v>Shimizu 1974 Geoch 38 p 1789</v>
          </cell>
          <cell r="F3461" t="str">
            <v>Di50Ab25An25</v>
          </cell>
          <cell r="J3461">
            <v>1100</v>
          </cell>
          <cell r="K3461">
            <v>1373</v>
          </cell>
          <cell r="L3461">
            <v>7.2833211944646763</v>
          </cell>
          <cell r="M3461">
            <v>1.5</v>
          </cell>
          <cell r="O3461">
            <v>4.5342773000000003E-2</v>
          </cell>
          <cell r="P3461">
            <v>1</v>
          </cell>
          <cell r="Q3461">
            <v>2.3643929000000001E-2</v>
          </cell>
          <cell r="R3461">
            <v>49.080851539999998</v>
          </cell>
          <cell r="T3461">
            <v>54.5</v>
          </cell>
          <cell r="U3461">
            <v>2.63</v>
          </cell>
          <cell r="AB3461">
            <v>18.2</v>
          </cell>
          <cell r="AD3461">
            <v>24.4</v>
          </cell>
          <cell r="AF3461">
            <v>0.34</v>
          </cell>
          <cell r="AJ3461">
            <v>100.07</v>
          </cell>
          <cell r="AK3461">
            <v>1.954657227</v>
          </cell>
          <cell r="AL3461">
            <v>0.111203236</v>
          </cell>
          <cell r="AM3461">
            <v>4.5342773000000003E-2</v>
          </cell>
          <cell r="AN3461">
            <v>6.5860462999999994E-2</v>
          </cell>
          <cell r="AO3461">
            <v>0</v>
          </cell>
          <cell r="AP3461">
            <v>0</v>
          </cell>
          <cell r="AQ3461">
            <v>0</v>
          </cell>
          <cell r="AR3461">
            <v>0</v>
          </cell>
          <cell r="AS3461">
            <v>0</v>
          </cell>
          <cell r="AT3461">
            <v>0.97280809499999998</v>
          </cell>
          <cell r="AU3461">
            <v>0</v>
          </cell>
          <cell r="AV3461">
            <v>0.93768751299999997</v>
          </cell>
          <cell r="AW3461">
            <v>2.3643929000000001E-2</v>
          </cell>
          <cell r="AX3461">
            <v>0</v>
          </cell>
          <cell r="AY3461">
            <v>49.080851539999998</v>
          </cell>
          <cell r="AZ3461">
            <v>50.919148460000002</v>
          </cell>
          <cell r="BA3461">
            <v>0</v>
          </cell>
          <cell r="BB3461">
            <v>52.72287231</v>
          </cell>
          <cell r="BC3461">
            <v>47.27712769</v>
          </cell>
          <cell r="BD3461">
            <v>0</v>
          </cell>
          <cell r="BE3461">
            <v>1</v>
          </cell>
          <cell r="BO3461">
            <v>15.76</v>
          </cell>
          <cell r="BP3461">
            <v>50.7</v>
          </cell>
          <cell r="BR3461">
            <v>17.100000000000001</v>
          </cell>
          <cell r="BU3461">
            <v>4.24</v>
          </cell>
          <cell r="BV3461">
            <v>12.2</v>
          </cell>
          <cell r="CR3461">
            <v>84.24</v>
          </cell>
          <cell r="CT3461">
            <v>50.7</v>
          </cell>
          <cell r="CV3461">
            <v>17.100000000000001</v>
          </cell>
          <cell r="CY3461">
            <v>4.24</v>
          </cell>
          <cell r="CZ3461">
            <v>12.2</v>
          </cell>
          <cell r="DA3461">
            <v>0</v>
          </cell>
          <cell r="DB3461">
            <v>0</v>
          </cell>
          <cell r="DC3461">
            <v>0</v>
          </cell>
          <cell r="DD3461">
            <v>0</v>
          </cell>
          <cell r="DE3461">
            <v>1</v>
          </cell>
          <cell r="DF3461">
            <v>0.26281540194940523</v>
          </cell>
          <cell r="DI3461">
            <v>3.5999999999999999E-3</v>
          </cell>
          <cell r="DJ3461">
            <v>1.4E-3</v>
          </cell>
          <cell r="DK3461">
            <v>4.1000000000000003E-3</v>
          </cell>
          <cell r="DL3461">
            <v>2.3E-3</v>
          </cell>
          <cell r="DU3461">
            <v>8.1000000000000003E-2</v>
          </cell>
        </row>
        <row r="3462">
          <cell r="D3462" t="str">
            <v>s</v>
          </cell>
          <cell r="E3462" t="str">
            <v>Shimizu 1974 Geoch 38 p 1789</v>
          </cell>
          <cell r="F3462" t="str">
            <v>Di50Ab25An25</v>
          </cell>
          <cell r="J3462">
            <v>1100</v>
          </cell>
          <cell r="K3462">
            <v>1373</v>
          </cell>
          <cell r="L3462">
            <v>7.2833211944646763</v>
          </cell>
          <cell r="M3462">
            <v>2</v>
          </cell>
          <cell r="O3462">
            <v>8.7495473000000004E-2</v>
          </cell>
          <cell r="P3462">
            <v>1</v>
          </cell>
          <cell r="Q3462">
            <v>4.2280988999999998E-2</v>
          </cell>
          <cell r="R3462">
            <v>49.515229980000001</v>
          </cell>
          <cell r="T3462">
            <v>53.5</v>
          </cell>
          <cell r="U3462">
            <v>5.21</v>
          </cell>
          <cell r="AB3462">
            <v>17.3</v>
          </cell>
          <cell r="AD3462">
            <v>23.6</v>
          </cell>
          <cell r="AF3462">
            <v>0.61</v>
          </cell>
          <cell r="AJ3462">
            <v>100.22</v>
          </cell>
          <cell r="AK3462">
            <v>1.9125045270000001</v>
          </cell>
          <cell r="AL3462">
            <v>0.219570496</v>
          </cell>
          <cell r="AM3462">
            <v>8.7495473000000004E-2</v>
          </cell>
          <cell r="AN3462">
            <v>0.13207502300000001</v>
          </cell>
          <cell r="AO3462">
            <v>0</v>
          </cell>
          <cell r="AP3462">
            <v>0</v>
          </cell>
          <cell r="AQ3462">
            <v>0</v>
          </cell>
          <cell r="AR3462">
            <v>0</v>
          </cell>
          <cell r="AS3462">
            <v>0</v>
          </cell>
          <cell r="AT3462">
            <v>0.92167216900000004</v>
          </cell>
          <cell r="AU3462">
            <v>0</v>
          </cell>
          <cell r="AV3462">
            <v>0.90397181900000001</v>
          </cell>
          <cell r="AW3462">
            <v>4.2280988999999998E-2</v>
          </cell>
          <cell r="AX3462">
            <v>0</v>
          </cell>
          <cell r="AY3462">
            <v>49.515229980000001</v>
          </cell>
          <cell r="AZ3462">
            <v>50.484770019999999</v>
          </cell>
          <cell r="BA3462">
            <v>0</v>
          </cell>
          <cell r="BB3462">
            <v>53.15583488</v>
          </cell>
          <cell r="BC3462">
            <v>46.84416512</v>
          </cell>
          <cell r="BD3462">
            <v>0</v>
          </cell>
          <cell r="BE3462">
            <v>1</v>
          </cell>
          <cell r="BO3462">
            <v>16.32</v>
          </cell>
          <cell r="BP3462">
            <v>50.6</v>
          </cell>
          <cell r="BR3462">
            <v>17.3</v>
          </cell>
          <cell r="BU3462">
            <v>3.68</v>
          </cell>
          <cell r="BV3462">
            <v>12.1</v>
          </cell>
          <cell r="CR3462">
            <v>83.68</v>
          </cell>
          <cell r="CT3462">
            <v>50.6</v>
          </cell>
          <cell r="CV3462">
            <v>17.3</v>
          </cell>
          <cell r="CY3462">
            <v>3.68</v>
          </cell>
          <cell r="CZ3462">
            <v>12.1</v>
          </cell>
          <cell r="DA3462">
            <v>0</v>
          </cell>
          <cell r="DB3462">
            <v>0</v>
          </cell>
          <cell r="DC3462">
            <v>0</v>
          </cell>
          <cell r="DD3462">
            <v>0</v>
          </cell>
          <cell r="DE3462">
            <v>1</v>
          </cell>
          <cell r="DF3462">
            <v>0.2324621966989828</v>
          </cell>
          <cell r="DI3462">
            <v>6.3000000000000003E-4</v>
          </cell>
          <cell r="DJ3462">
            <v>2.0999999999999999E-3</v>
          </cell>
          <cell r="DK3462">
            <v>1.9E-3</v>
          </cell>
          <cell r="DL3462">
            <v>1.2999999999999999E-3</v>
          </cell>
          <cell r="DU3462">
            <v>6.6000000000000003E-2</v>
          </cell>
        </row>
        <row r="3463">
          <cell r="D3463" t="str">
            <v>s</v>
          </cell>
          <cell r="E3463" t="str">
            <v>Shimizu 1974 Geoch 38 p 1789</v>
          </cell>
          <cell r="F3463" t="str">
            <v>Di50Ab25An25</v>
          </cell>
          <cell r="J3463">
            <v>1100</v>
          </cell>
          <cell r="K3463">
            <v>1373</v>
          </cell>
          <cell r="L3463">
            <v>7.2833211944646763</v>
          </cell>
          <cell r="M3463">
            <v>2.5</v>
          </cell>
          <cell r="O3463">
            <v>9.6458745999999998E-2</v>
          </cell>
          <cell r="P3463">
            <v>1</v>
          </cell>
          <cell r="Q3463">
            <v>7.0764827000000002E-2</v>
          </cell>
          <cell r="R3463">
            <v>50.295438429999997</v>
          </cell>
          <cell r="T3463">
            <v>53.2</v>
          </cell>
          <cell r="U3463">
            <v>6.82</v>
          </cell>
          <cell r="AB3463">
            <v>16.2</v>
          </cell>
          <cell r="AD3463">
            <v>22.8</v>
          </cell>
          <cell r="AF3463">
            <v>1.02</v>
          </cell>
          <cell r="AJ3463">
            <v>100.04</v>
          </cell>
          <cell r="AK3463">
            <v>1.9035412540000001</v>
          </cell>
          <cell r="AL3463">
            <v>0.28768856900000001</v>
          </cell>
          <cell r="AM3463">
            <v>9.6458745999999998E-2</v>
          </cell>
          <cell r="AN3463">
            <v>0.19122982399999999</v>
          </cell>
          <cell r="AO3463">
            <v>0</v>
          </cell>
          <cell r="AP3463">
            <v>0</v>
          </cell>
          <cell r="AQ3463">
            <v>0</v>
          </cell>
          <cell r="AR3463">
            <v>0</v>
          </cell>
          <cell r="AS3463">
            <v>0</v>
          </cell>
          <cell r="AT3463">
            <v>0.86386793900000003</v>
          </cell>
          <cell r="AU3463">
            <v>0</v>
          </cell>
          <cell r="AV3463">
            <v>0.87413741099999998</v>
          </cell>
          <cell r="AW3463">
            <v>7.0764827000000002E-2</v>
          </cell>
          <cell r="AX3463">
            <v>0</v>
          </cell>
          <cell r="AY3463">
            <v>50.295438429999997</v>
          </cell>
          <cell r="AZ3463">
            <v>49.704561570000003</v>
          </cell>
          <cell r="BA3463">
            <v>0</v>
          </cell>
          <cell r="BB3463">
            <v>53.932126179999997</v>
          </cell>
          <cell r="BC3463">
            <v>46.067873820000003</v>
          </cell>
          <cell r="BD3463">
            <v>0</v>
          </cell>
          <cell r="BE3463">
            <v>1</v>
          </cell>
          <cell r="BO3463">
            <v>15.95</v>
          </cell>
          <cell r="BP3463">
            <v>52.9</v>
          </cell>
          <cell r="BR3463">
            <v>18.100000000000001</v>
          </cell>
          <cell r="BU3463">
            <v>2.65</v>
          </cell>
          <cell r="BV3463">
            <v>10.4</v>
          </cell>
          <cell r="CR3463">
            <v>84.05</v>
          </cell>
          <cell r="CT3463">
            <v>52.9</v>
          </cell>
          <cell r="CV3463">
            <v>18.100000000000001</v>
          </cell>
          <cell r="CY3463">
            <v>2.65</v>
          </cell>
          <cell r="CZ3463">
            <v>10.4</v>
          </cell>
          <cell r="DA3463">
            <v>0</v>
          </cell>
          <cell r="DB3463">
            <v>0</v>
          </cell>
          <cell r="DC3463">
            <v>0</v>
          </cell>
          <cell r="DD3463">
            <v>0</v>
          </cell>
          <cell r="DE3463">
            <v>1</v>
          </cell>
          <cell r="DF3463">
            <v>0.11917555986216886</v>
          </cell>
          <cell r="DI3463">
            <v>5.1999999999999995E-4</v>
          </cell>
          <cell r="DJ3463">
            <v>2.2000000000000001E-3</v>
          </cell>
          <cell r="DK3463">
            <v>1.9E-3</v>
          </cell>
          <cell r="DL3463">
            <v>1.1000000000000001E-3</v>
          </cell>
          <cell r="DU3463">
            <v>6.7000000000000004E-2</v>
          </cell>
        </row>
        <row r="3464">
          <cell r="D3464" t="str">
            <v>s</v>
          </cell>
          <cell r="E3464" t="str">
            <v>Shimizu 1974 Geoch 38 p 1789</v>
          </cell>
          <cell r="F3464" t="str">
            <v>Di50Ab25An25</v>
          </cell>
          <cell r="J3464">
            <v>1100</v>
          </cell>
          <cell r="K3464">
            <v>1373</v>
          </cell>
          <cell r="L3464">
            <v>7.2833211944646763</v>
          </cell>
          <cell r="M3464">
            <v>3</v>
          </cell>
          <cell r="P3464">
            <v>1</v>
          </cell>
          <cell r="BE3464">
            <v>1</v>
          </cell>
          <cell r="DI3464">
            <v>4.6999999999999999E-4</v>
          </cell>
          <cell r="DJ3464">
            <v>2.5999999999999999E-3</v>
          </cell>
          <cell r="DK3464">
            <v>1.6000000000000001E-3</v>
          </cell>
          <cell r="DL3464">
            <v>1E-3</v>
          </cell>
          <cell r="DU3464">
            <v>6.6000000000000003E-2</v>
          </cell>
        </row>
        <row r="3465">
          <cell r="D3465" t="str">
            <v>s5</v>
          </cell>
          <cell r="E3465" t="str">
            <v>Schosnig &amp; Hoffer 1998</v>
          </cell>
          <cell r="F3465" t="str">
            <v>DTNaR3</v>
          </cell>
          <cell r="J3465">
            <v>1274</v>
          </cell>
          <cell r="K3465">
            <v>1547</v>
          </cell>
          <cell r="L3465">
            <v>6.4641241111829348</v>
          </cell>
          <cell r="M3465">
            <v>1E-4</v>
          </cell>
          <cell r="O3465">
            <v>0</v>
          </cell>
          <cell r="P3465">
            <v>1</v>
          </cell>
          <cell r="Q3465">
            <v>3.4686029999999998E-3</v>
          </cell>
          <cell r="R3465">
            <v>49.397056939999999</v>
          </cell>
          <cell r="T3465">
            <v>55.47</v>
          </cell>
          <cell r="Y3465">
            <v>2.66</v>
          </cell>
          <cell r="AB3465">
            <v>18.309999999999999</v>
          </cell>
          <cell r="AD3465">
            <v>24.86</v>
          </cell>
          <cell r="AF3465">
            <v>0.05</v>
          </cell>
          <cell r="AJ3465">
            <v>101.35</v>
          </cell>
          <cell r="AK3465">
            <v>1.9846142760000001</v>
          </cell>
          <cell r="AL3465">
            <v>0</v>
          </cell>
          <cell r="AM3465">
            <v>0</v>
          </cell>
          <cell r="AN3465">
            <v>0</v>
          </cell>
          <cell r="AO3465">
            <v>0</v>
          </cell>
          <cell r="AP3465">
            <v>0</v>
          </cell>
          <cell r="AQ3465">
            <v>0</v>
          </cell>
          <cell r="AR3465">
            <v>7.1573952999999996E-2</v>
          </cell>
          <cell r="AS3465">
            <v>0</v>
          </cell>
          <cell r="AT3465">
            <v>0.97631052200000001</v>
          </cell>
          <cell r="AU3465">
            <v>0</v>
          </cell>
          <cell r="AV3465">
            <v>0.953044695</v>
          </cell>
          <cell r="AW3465">
            <v>3.4686029999999998E-3</v>
          </cell>
          <cell r="AX3465">
            <v>0</v>
          </cell>
          <cell r="AY3465">
            <v>49.397056939999999</v>
          </cell>
          <cell r="AZ3465">
            <v>50.602943060000001</v>
          </cell>
          <cell r="BA3465">
            <v>0</v>
          </cell>
          <cell r="BB3465">
            <v>53.038101279999999</v>
          </cell>
          <cell r="BC3465">
            <v>46.961898720000001</v>
          </cell>
          <cell r="BD3465">
            <v>0</v>
          </cell>
          <cell r="BE3465">
            <v>1</v>
          </cell>
          <cell r="BO3465">
            <v>0</v>
          </cell>
          <cell r="BP3465">
            <v>45.66</v>
          </cell>
          <cell r="BQ3465">
            <v>15.15</v>
          </cell>
          <cell r="BU3465">
            <v>6.7</v>
          </cell>
          <cell r="BV3465">
            <v>26.36</v>
          </cell>
          <cell r="BW3465">
            <v>2.82</v>
          </cell>
          <cell r="CR3465">
            <v>96.69</v>
          </cell>
          <cell r="CT3465">
            <v>47.223084083152344</v>
          </cell>
          <cell r="CU3465">
            <v>15.668631709587341</v>
          </cell>
          <cell r="CV3465">
            <v>0</v>
          </cell>
          <cell r="CW3465">
            <v>0</v>
          </cell>
          <cell r="CX3465">
            <v>0</v>
          </cell>
          <cell r="CY3465">
            <v>6.929361878167339</v>
          </cell>
          <cell r="CZ3465">
            <v>27.262384941565831</v>
          </cell>
          <cell r="DA3465">
            <v>2.9165373875271485</v>
          </cell>
          <cell r="DB3465">
            <v>0</v>
          </cell>
          <cell r="DC3465">
            <v>0</v>
          </cell>
          <cell r="DD3465">
            <v>0</v>
          </cell>
          <cell r="DE3465">
            <v>1</v>
          </cell>
          <cell r="DF3465">
            <v>2.7924466296252044</v>
          </cell>
          <cell r="DH3465">
            <v>1.7730496453900711E-2</v>
          </cell>
          <cell r="DU3465">
            <v>0.2017543859649123</v>
          </cell>
          <cell r="EA3465">
            <v>0.17557755775577558</v>
          </cell>
          <cell r="EB3465">
            <v>8.6956521739130432E-2</v>
          </cell>
          <cell r="EC3465">
            <v>9.0909090909090898E-2</v>
          </cell>
        </row>
        <row r="3466">
          <cell r="D3466" t="str">
            <v>s5</v>
          </cell>
          <cell r="E3466" t="str">
            <v>Schosnig &amp; Hoffer 1998</v>
          </cell>
          <cell r="F3466" t="str">
            <v>DTNaR1</v>
          </cell>
          <cell r="J3466">
            <v>1274</v>
          </cell>
          <cell r="K3466">
            <v>1547</v>
          </cell>
          <cell r="L3466">
            <v>6.4641241111829348</v>
          </cell>
          <cell r="M3466">
            <v>1E-4</v>
          </cell>
          <cell r="O3466">
            <v>0</v>
          </cell>
          <cell r="P3466">
            <v>1</v>
          </cell>
          <cell r="Q3466">
            <v>3.5105620000000001E-3</v>
          </cell>
          <cell r="R3466">
            <v>49.817272129999999</v>
          </cell>
          <cell r="T3466">
            <v>53.85</v>
          </cell>
          <cell r="Y3466">
            <v>2.88</v>
          </cell>
          <cell r="AB3466">
            <v>18.28</v>
          </cell>
          <cell r="AD3466">
            <v>25.24</v>
          </cell>
          <cell r="AF3466">
            <v>0.05</v>
          </cell>
          <cell r="AJ3466">
            <v>100.3</v>
          </cell>
          <cell r="AK3466">
            <v>1.9499601129999999</v>
          </cell>
          <cell r="AL3466">
            <v>0</v>
          </cell>
          <cell r="AM3466">
            <v>0</v>
          </cell>
          <cell r="AN3466">
            <v>0</v>
          </cell>
          <cell r="AO3466">
            <v>0</v>
          </cell>
          <cell r="AP3466">
            <v>0</v>
          </cell>
          <cell r="AQ3466">
            <v>0</v>
          </cell>
          <cell r="AR3466">
            <v>7.8431032999999997E-2</v>
          </cell>
          <cell r="AS3466">
            <v>0</v>
          </cell>
          <cell r="AT3466">
            <v>0.986501823</v>
          </cell>
          <cell r="AU3466">
            <v>0</v>
          </cell>
          <cell r="AV3466">
            <v>0.97931762300000003</v>
          </cell>
          <cell r="AW3466">
            <v>3.5105620000000001E-3</v>
          </cell>
          <cell r="AX3466">
            <v>0</v>
          </cell>
          <cell r="AY3466">
            <v>49.817272129999999</v>
          </cell>
          <cell r="AZ3466">
            <v>50.182727870000001</v>
          </cell>
          <cell r="BA3466">
            <v>0</v>
          </cell>
          <cell r="BB3466">
            <v>53.456569780000002</v>
          </cell>
          <cell r="BC3466">
            <v>46.543430219999998</v>
          </cell>
          <cell r="BD3466">
            <v>0</v>
          </cell>
          <cell r="BE3466">
            <v>1</v>
          </cell>
          <cell r="BO3466">
            <v>0</v>
          </cell>
          <cell r="BP3466">
            <v>42.76</v>
          </cell>
          <cell r="BQ3466">
            <v>18.149999999999999</v>
          </cell>
          <cell r="BU3466">
            <v>8.11</v>
          </cell>
          <cell r="BV3466">
            <v>27.41</v>
          </cell>
          <cell r="BW3466">
            <v>1.59</v>
          </cell>
          <cell r="CR3466">
            <v>98.02</v>
          </cell>
          <cell r="CT3466">
            <v>43.623750255049991</v>
          </cell>
          <cell r="CU3466">
            <v>18.516629259334827</v>
          </cell>
          <cell r="CV3466">
            <v>0</v>
          </cell>
          <cell r="CW3466">
            <v>0</v>
          </cell>
          <cell r="CX3466">
            <v>0</v>
          </cell>
          <cell r="CY3466">
            <v>8.273821669047134</v>
          </cell>
          <cell r="CZ3466">
            <v>27.963680881452767</v>
          </cell>
          <cell r="DA3466">
            <v>1.6221179351152826</v>
          </cell>
          <cell r="DB3466">
            <v>0</v>
          </cell>
          <cell r="DC3466">
            <v>0</v>
          </cell>
          <cell r="DD3466">
            <v>0</v>
          </cell>
          <cell r="DE3466">
            <v>1</v>
          </cell>
          <cell r="DF3466">
            <v>3.2880231352288423</v>
          </cell>
          <cell r="DH3466">
            <v>3.1446540880503145E-2</v>
          </cell>
          <cell r="DQ3466">
            <v>2.7397260273972605E-2</v>
          </cell>
          <cell r="DR3466">
            <v>7.6923076923076927E-2</v>
          </cell>
          <cell r="EA3466">
            <v>0.15867768595041323</v>
          </cell>
          <cell r="EF3466">
            <v>7.9545454545454558E-2</v>
          </cell>
        </row>
        <row r="3467">
          <cell r="D3467" t="str">
            <v>s5</v>
          </cell>
          <cell r="E3467" t="str">
            <v>Schosnig &amp; Hoffer 1998</v>
          </cell>
          <cell r="F3467" t="str">
            <v>DTNaR2</v>
          </cell>
          <cell r="J3467">
            <v>1274</v>
          </cell>
          <cell r="K3467">
            <v>1547</v>
          </cell>
          <cell r="L3467">
            <v>6.4641241111829348</v>
          </cell>
          <cell r="M3467">
            <v>1E-4</v>
          </cell>
          <cell r="O3467">
            <v>0</v>
          </cell>
          <cell r="P3467">
            <v>1</v>
          </cell>
          <cell r="Q3467">
            <v>7.0115289999999999E-3</v>
          </cell>
          <cell r="R3467">
            <v>50.388456390000002</v>
          </cell>
          <cell r="T3467">
            <v>54.33</v>
          </cell>
          <cell r="Y3467">
            <v>3.08</v>
          </cell>
          <cell r="AB3467">
            <v>17.86</v>
          </cell>
          <cell r="AD3467">
            <v>25.23</v>
          </cell>
          <cell r="AF3467">
            <v>0.1</v>
          </cell>
          <cell r="AJ3467">
            <v>100.6</v>
          </cell>
          <cell r="AK3467">
            <v>1.964652821</v>
          </cell>
          <cell r="AL3467">
            <v>0</v>
          </cell>
          <cell r="AM3467">
            <v>0</v>
          </cell>
          <cell r="AN3467">
            <v>0</v>
          </cell>
          <cell r="AO3467">
            <v>0</v>
          </cell>
          <cell r="AP3467">
            <v>0</v>
          </cell>
          <cell r="AQ3467">
            <v>0</v>
          </cell>
          <cell r="AR3467">
            <v>8.3763006000000001E-2</v>
          </cell>
          <cell r="AS3467">
            <v>0</v>
          </cell>
          <cell r="AT3467">
            <v>0.96251885599999998</v>
          </cell>
          <cell r="AU3467">
            <v>0</v>
          </cell>
          <cell r="AV3467">
            <v>0.977591824</v>
          </cell>
          <cell r="AW3467">
            <v>7.0115289999999999E-3</v>
          </cell>
          <cell r="AX3467">
            <v>0</v>
          </cell>
          <cell r="AY3467">
            <v>50.388456390000002</v>
          </cell>
          <cell r="AZ3467">
            <v>49.611543609999998</v>
          </cell>
          <cell r="BA3467">
            <v>0</v>
          </cell>
          <cell r="BB3467">
            <v>54.024559570000001</v>
          </cell>
          <cell r="BC3467">
            <v>45.975440429999999</v>
          </cell>
          <cell r="BD3467">
            <v>0</v>
          </cell>
          <cell r="BE3467">
            <v>1</v>
          </cell>
          <cell r="BO3467">
            <v>0</v>
          </cell>
          <cell r="BP3467">
            <v>45.42</v>
          </cell>
          <cell r="BQ3467">
            <v>13.35</v>
          </cell>
          <cell r="BU3467">
            <v>5.77</v>
          </cell>
          <cell r="BV3467">
            <v>27.72</v>
          </cell>
          <cell r="BW3467">
            <v>2.84</v>
          </cell>
          <cell r="CR3467">
            <v>95.1</v>
          </cell>
          <cell r="CT3467">
            <v>47.760252365930597</v>
          </cell>
          <cell r="CU3467">
            <v>14.037854889589905</v>
          </cell>
          <cell r="CV3467">
            <v>0</v>
          </cell>
          <cell r="CW3467">
            <v>0</v>
          </cell>
          <cell r="CX3467">
            <v>0</v>
          </cell>
          <cell r="CY3467">
            <v>6.0672975814931647</v>
          </cell>
          <cell r="CZ3467">
            <v>29.148264984227129</v>
          </cell>
          <cell r="DA3467">
            <v>2.9863301787592009</v>
          </cell>
          <cell r="DB3467">
            <v>0</v>
          </cell>
          <cell r="DC3467">
            <v>0</v>
          </cell>
          <cell r="DD3467">
            <v>0</v>
          </cell>
          <cell r="DE3467">
            <v>1</v>
          </cell>
          <cell r="DF3467">
            <v>2.6919750809189198</v>
          </cell>
          <cell r="DH3467">
            <v>3.5211267605633804E-2</v>
          </cell>
          <cell r="DW3467">
            <v>7.0175438596491238E-2</v>
          </cell>
          <cell r="DX3467">
            <v>0.11290322580645162</v>
          </cell>
          <cell r="EA3467">
            <v>0.2307116104868914</v>
          </cell>
          <cell r="EJ3467">
            <v>0.11382113821138212</v>
          </cell>
          <cell r="EK3467">
            <v>0.1068702290076336</v>
          </cell>
        </row>
        <row r="3468">
          <cell r="D3468" t="str">
            <v>s5</v>
          </cell>
          <cell r="E3468" t="str">
            <v>Schosnig &amp; Hoffer 1998</v>
          </cell>
          <cell r="F3468" t="str">
            <v>ADTNaR1</v>
          </cell>
          <cell r="J3468">
            <v>1274</v>
          </cell>
          <cell r="K3468">
            <v>1547</v>
          </cell>
          <cell r="L3468">
            <v>6.4641241111829348</v>
          </cell>
          <cell r="M3468">
            <v>1E-4</v>
          </cell>
          <cell r="O3468">
            <v>0.25644140799999998</v>
          </cell>
          <cell r="P3468">
            <v>1</v>
          </cell>
          <cell r="Q3468">
            <v>1.6022147E-2</v>
          </cell>
          <cell r="R3468">
            <v>52.18152843</v>
          </cell>
          <cell r="T3468">
            <v>48.53</v>
          </cell>
          <cell r="U3468">
            <v>6.62</v>
          </cell>
          <cell r="Y3468">
            <v>5.97</v>
          </cell>
          <cell r="AB3468">
            <v>16.03</v>
          </cell>
          <cell r="AD3468">
            <v>24.33</v>
          </cell>
          <cell r="AF3468">
            <v>0.23</v>
          </cell>
          <cell r="AJ3468">
            <v>101.71</v>
          </cell>
          <cell r="AK3468">
            <v>1.7435585920000001</v>
          </cell>
          <cell r="AL3468">
            <v>0.28039600100000001</v>
          </cell>
          <cell r="AM3468">
            <v>0.25644140799999998</v>
          </cell>
          <cell r="AN3468">
            <v>2.3954592E-2</v>
          </cell>
          <cell r="AO3468">
            <v>0</v>
          </cell>
          <cell r="AP3468">
            <v>0</v>
          </cell>
          <cell r="AQ3468">
            <v>0</v>
          </cell>
          <cell r="AR3468">
            <v>0.16130803899999999</v>
          </cell>
          <cell r="AS3468">
            <v>0</v>
          </cell>
          <cell r="AT3468">
            <v>0.85830463499999998</v>
          </cell>
          <cell r="AU3468">
            <v>0</v>
          </cell>
          <cell r="AV3468">
            <v>0.93661813599999999</v>
          </cell>
          <cell r="AW3468">
            <v>1.6022147E-2</v>
          </cell>
          <cell r="AX3468">
            <v>0</v>
          </cell>
          <cell r="AY3468">
            <v>52.18152843</v>
          </cell>
          <cell r="AZ3468">
            <v>47.81847157</v>
          </cell>
          <cell r="BA3468">
            <v>0</v>
          </cell>
          <cell r="BB3468">
            <v>55.801487770000001</v>
          </cell>
          <cell r="BC3468">
            <v>44.198512229999999</v>
          </cell>
          <cell r="BD3468">
            <v>0</v>
          </cell>
          <cell r="BE3468">
            <v>1</v>
          </cell>
          <cell r="BO3468">
            <v>0</v>
          </cell>
          <cell r="BP3468">
            <v>45.24</v>
          </cell>
          <cell r="BQ3468">
            <v>10.54</v>
          </cell>
          <cell r="BR3468">
            <v>9.82</v>
          </cell>
          <cell r="BU3468">
            <v>6.85</v>
          </cell>
          <cell r="BV3468">
            <v>24.55</v>
          </cell>
          <cell r="BW3468">
            <v>1.55</v>
          </cell>
          <cell r="CR3468">
            <v>98.55</v>
          </cell>
          <cell r="CT3468">
            <v>45.905631659056318</v>
          </cell>
          <cell r="CU3468">
            <v>10.69507864028412</v>
          </cell>
          <cell r="CV3468">
            <v>9.9644850329781836</v>
          </cell>
          <cell r="CW3468">
            <v>0</v>
          </cell>
          <cell r="CX3468">
            <v>0</v>
          </cell>
          <cell r="CY3468">
            <v>6.9507864028411976</v>
          </cell>
          <cell r="CZ3468">
            <v>24.911212582445458</v>
          </cell>
          <cell r="DA3468">
            <v>1.5728056823947234</v>
          </cell>
          <cell r="DB3468">
            <v>0</v>
          </cell>
          <cell r="DC3468">
            <v>0</v>
          </cell>
          <cell r="DD3468">
            <v>0</v>
          </cell>
          <cell r="DE3468">
            <v>1</v>
          </cell>
          <cell r="DF3468">
            <v>1.6925145557389332</v>
          </cell>
          <cell r="DH3468">
            <v>0.14838709677419354</v>
          </cell>
          <cell r="DQ3468">
            <v>7.0175438596491238E-2</v>
          </cell>
          <cell r="DR3468">
            <v>4.3478260869565216E-2</v>
          </cell>
          <cell r="EA3468">
            <v>0.56641366223908918</v>
          </cell>
          <cell r="EF3468">
            <v>0.26785714285714285</v>
          </cell>
        </row>
        <row r="3469">
          <cell r="D3469" t="str">
            <v>s5</v>
          </cell>
          <cell r="E3469" t="str">
            <v>Schosnig &amp; Hoffer 1998</v>
          </cell>
          <cell r="F3469" t="str">
            <v>ADTR3</v>
          </cell>
          <cell r="J3469">
            <v>1274</v>
          </cell>
          <cell r="K3469">
            <v>1547</v>
          </cell>
          <cell r="L3469">
            <v>6.4641241111829348</v>
          </cell>
          <cell r="M3469">
            <v>1E-4</v>
          </cell>
          <cell r="O3469">
            <v>0.25235143399999999</v>
          </cell>
          <cell r="P3469">
            <v>1</v>
          </cell>
          <cell r="R3469">
            <v>52.574055960000003</v>
          </cell>
          <cell r="T3469">
            <v>47.68</v>
          </cell>
          <cell r="U3469">
            <v>6.05</v>
          </cell>
          <cell r="Y3469">
            <v>6.48</v>
          </cell>
          <cell r="AB3469">
            <v>15.65</v>
          </cell>
          <cell r="AD3469">
            <v>24.13</v>
          </cell>
          <cell r="AJ3469">
            <v>99.99</v>
          </cell>
          <cell r="AK3469">
            <v>1.7476485660000001</v>
          </cell>
          <cell r="AL3469">
            <v>0.26143323899999998</v>
          </cell>
          <cell r="AM3469">
            <v>0.25235143399999999</v>
          </cell>
          <cell r="AN3469">
            <v>9.0818050000000001E-3</v>
          </cell>
          <cell r="AO3469">
            <v>0</v>
          </cell>
          <cell r="AP3469">
            <v>0</v>
          </cell>
          <cell r="AQ3469">
            <v>0</v>
          </cell>
          <cell r="AR3469">
            <v>0.178627487</v>
          </cell>
          <cell r="AS3469">
            <v>0</v>
          </cell>
          <cell r="AT3469">
            <v>0.85489717200000004</v>
          </cell>
          <cell r="AU3469">
            <v>0</v>
          </cell>
          <cell r="AV3469">
            <v>0.94769672400000005</v>
          </cell>
          <cell r="AW3469">
            <v>0</v>
          </cell>
          <cell r="AX3469">
            <v>0</v>
          </cell>
          <cell r="AY3469">
            <v>52.574055960000003</v>
          </cell>
          <cell r="AZ3469">
            <v>47.425944039999997</v>
          </cell>
          <cell r="BA3469">
            <v>0</v>
          </cell>
          <cell r="BB3469">
            <v>56.189248499999998</v>
          </cell>
          <cell r="BC3469">
            <v>43.810751500000002</v>
          </cell>
          <cell r="BD3469">
            <v>0</v>
          </cell>
          <cell r="BE3469">
            <v>1</v>
          </cell>
          <cell r="BO3469">
            <v>0</v>
          </cell>
          <cell r="BP3469">
            <v>44.2</v>
          </cell>
          <cell r="BQ3469">
            <v>10.85</v>
          </cell>
          <cell r="BR3469">
            <v>10.32</v>
          </cell>
          <cell r="BU3469">
            <v>6.41</v>
          </cell>
          <cell r="BV3469">
            <v>25.01</v>
          </cell>
          <cell r="CR3469">
            <v>96.79</v>
          </cell>
          <cell r="CT3469">
            <v>45.665874573819607</v>
          </cell>
          <cell r="CU3469">
            <v>11.209835726831283</v>
          </cell>
          <cell r="CV3469">
            <v>10.662258497778696</v>
          </cell>
          <cell r="CW3469">
            <v>0</v>
          </cell>
          <cell r="CX3469">
            <v>0</v>
          </cell>
          <cell r="CY3469">
            <v>6.6225849777869614</v>
          </cell>
          <cell r="CZ3469">
            <v>25.839446223783447</v>
          </cell>
          <cell r="DA3469">
            <v>0</v>
          </cell>
          <cell r="DB3469">
            <v>0</v>
          </cell>
          <cell r="DC3469">
            <v>0</v>
          </cell>
          <cell r="DD3469">
            <v>0</v>
          </cell>
          <cell r="DE3469">
            <v>1</v>
          </cell>
          <cell r="DF3469">
            <v>1.6530329511490918</v>
          </cell>
          <cell r="DU3469">
            <v>0.17989417989417991</v>
          </cell>
          <cell r="EA3469">
            <v>0.59723502304147469</v>
          </cell>
          <cell r="EB3469">
            <v>0.26190476190476192</v>
          </cell>
          <cell r="EC3469">
            <v>0.22500000000000001</v>
          </cell>
        </row>
        <row r="3470">
          <cell r="D3470" t="str">
            <v>s5</v>
          </cell>
          <cell r="E3470" t="str">
            <v>Schosnig &amp; Hoffer 1998</v>
          </cell>
          <cell r="F3470" t="str">
            <v>ADTNaR3</v>
          </cell>
          <cell r="J3470">
            <v>1274</v>
          </cell>
          <cell r="K3470">
            <v>1547</v>
          </cell>
          <cell r="L3470">
            <v>6.4641241111829348</v>
          </cell>
          <cell r="M3470">
            <v>1E-4</v>
          </cell>
          <cell r="O3470">
            <v>0.25884794999999999</v>
          </cell>
          <cell r="P3470">
            <v>1</v>
          </cell>
          <cell r="Q3470">
            <v>1.4869156999999999E-2</v>
          </cell>
          <cell r="R3470">
            <v>52.574055960000003</v>
          </cell>
          <cell r="T3470">
            <v>47.68</v>
          </cell>
          <cell r="U3470">
            <v>6.05</v>
          </cell>
          <cell r="Y3470">
            <v>6.48</v>
          </cell>
          <cell r="AB3470">
            <v>15.65</v>
          </cell>
          <cell r="AD3470">
            <v>24.13</v>
          </cell>
          <cell r="AF3470">
            <v>0.21</v>
          </cell>
          <cell r="AJ3470">
            <v>100.2</v>
          </cell>
          <cell r="AK3470">
            <v>1.74115205</v>
          </cell>
          <cell r="AL3470">
            <v>0.260461416</v>
          </cell>
          <cell r="AM3470">
            <v>0.25884794999999999</v>
          </cell>
          <cell r="AN3470">
            <v>1.613466E-3</v>
          </cell>
          <cell r="AO3470">
            <v>0</v>
          </cell>
          <cell r="AP3470">
            <v>0</v>
          </cell>
          <cell r="AQ3470">
            <v>0</v>
          </cell>
          <cell r="AR3470">
            <v>0.17796347700000001</v>
          </cell>
          <cell r="AS3470">
            <v>0</v>
          </cell>
          <cell r="AT3470">
            <v>0.85171927199999997</v>
          </cell>
          <cell r="AU3470">
            <v>0</v>
          </cell>
          <cell r="AV3470">
            <v>0.944173861</v>
          </cell>
          <cell r="AW3470">
            <v>1.4869156999999999E-2</v>
          </cell>
          <cell r="AX3470">
            <v>0</v>
          </cell>
          <cell r="AY3470">
            <v>52.574055960000003</v>
          </cell>
          <cell r="AZ3470">
            <v>47.425944039999997</v>
          </cell>
          <cell r="BA3470">
            <v>0</v>
          </cell>
          <cell r="BB3470">
            <v>56.189248499999998</v>
          </cell>
          <cell r="BC3470">
            <v>43.810751500000002</v>
          </cell>
          <cell r="BD3470">
            <v>0</v>
          </cell>
          <cell r="BE3470">
            <v>1</v>
          </cell>
          <cell r="BO3470">
            <v>0</v>
          </cell>
          <cell r="BP3470">
            <v>44.32</v>
          </cell>
          <cell r="BQ3470">
            <v>10.92</v>
          </cell>
          <cell r="BR3470">
            <v>9.2100000000000009</v>
          </cell>
          <cell r="BU3470">
            <v>6.83</v>
          </cell>
          <cell r="BV3470">
            <v>24.3</v>
          </cell>
          <cell r="BW3470">
            <v>1.33</v>
          </cell>
          <cell r="CR3470">
            <v>96.91</v>
          </cell>
          <cell r="CT3470">
            <v>45.733154473222577</v>
          </cell>
          <cell r="CU3470">
            <v>11.268186977608091</v>
          </cell>
          <cell r="CV3470">
            <v>9.5036631926529775</v>
          </cell>
          <cell r="CW3470">
            <v>0</v>
          </cell>
          <cell r="CX3470">
            <v>0</v>
          </cell>
          <cell r="CY3470">
            <v>7.0477762872768546</v>
          </cell>
          <cell r="CZ3470">
            <v>25.074811680941078</v>
          </cell>
          <cell r="DA3470">
            <v>1.3724073882984211</v>
          </cell>
          <cell r="DB3470">
            <v>0</v>
          </cell>
          <cell r="DC3470">
            <v>0</v>
          </cell>
          <cell r="DD3470">
            <v>0</v>
          </cell>
          <cell r="DE3470">
            <v>1</v>
          </cell>
          <cell r="DF3470">
            <v>1.7580231752910909</v>
          </cell>
          <cell r="DH3470">
            <v>0.15789473684210525</v>
          </cell>
          <cell r="DU3470">
            <v>0.2207792207792208</v>
          </cell>
          <cell r="EA3470">
            <v>0.59340659340659341</v>
          </cell>
          <cell r="EB3470">
            <v>0.23404255319148937</v>
          </cell>
          <cell r="EC3470">
            <v>0.23076923076923075</v>
          </cell>
        </row>
        <row r="3471">
          <cell r="D3471" t="str">
            <v>s5</v>
          </cell>
          <cell r="E3471" t="str">
            <v>Schosnig &amp; Hoffer 1998</v>
          </cell>
          <cell r="F3471" t="str">
            <v>ADTR1</v>
          </cell>
          <cell r="J3471">
            <v>1274</v>
          </cell>
          <cell r="K3471">
            <v>1547</v>
          </cell>
          <cell r="L3471">
            <v>6.4641241111829348</v>
          </cell>
          <cell r="M3471">
            <v>1E-4</v>
          </cell>
          <cell r="O3471">
            <v>0.28527352700000003</v>
          </cell>
          <cell r="P3471">
            <v>1</v>
          </cell>
          <cell r="R3471">
            <v>53.33129435</v>
          </cell>
          <cell r="T3471">
            <v>46.78</v>
          </cell>
          <cell r="U3471">
            <v>7.78</v>
          </cell>
          <cell r="Y3471">
            <v>6.28</v>
          </cell>
          <cell r="AB3471">
            <v>15.15</v>
          </cell>
          <cell r="AD3471">
            <v>24.08</v>
          </cell>
          <cell r="AJ3471">
            <v>100.07</v>
          </cell>
          <cell r="AK3471">
            <v>1.714726473</v>
          </cell>
          <cell r="AL3471">
            <v>0.33620316900000002</v>
          </cell>
          <cell r="AM3471">
            <v>0.28527352700000003</v>
          </cell>
          <cell r="AN3471">
            <v>5.0929642999999997E-2</v>
          </cell>
          <cell r="AO3471">
            <v>0</v>
          </cell>
          <cell r="AP3471">
            <v>0</v>
          </cell>
          <cell r="AQ3471">
            <v>0</v>
          </cell>
          <cell r="AR3471">
            <v>0.17312098100000001</v>
          </cell>
          <cell r="AS3471">
            <v>0</v>
          </cell>
          <cell r="AT3471">
            <v>0.82761613499999998</v>
          </cell>
          <cell r="AU3471">
            <v>0</v>
          </cell>
          <cell r="AV3471">
            <v>0.94576952800000003</v>
          </cell>
          <cell r="AW3471">
            <v>0</v>
          </cell>
          <cell r="AX3471">
            <v>0</v>
          </cell>
          <cell r="AY3471">
            <v>53.33129435</v>
          </cell>
          <cell r="AZ3471">
            <v>46.66870565</v>
          </cell>
          <cell r="BA3471">
            <v>0</v>
          </cell>
          <cell r="BB3471">
            <v>56.936045419999999</v>
          </cell>
          <cell r="BC3471">
            <v>43.063954580000001</v>
          </cell>
          <cell r="BD3471">
            <v>0</v>
          </cell>
          <cell r="BE3471">
            <v>1</v>
          </cell>
          <cell r="BO3471">
            <v>0</v>
          </cell>
          <cell r="BP3471">
            <v>43.32</v>
          </cell>
          <cell r="BQ3471">
            <v>14.14</v>
          </cell>
          <cell r="BR3471">
            <v>8.0500000000000007</v>
          </cell>
          <cell r="BU3471">
            <v>7.37</v>
          </cell>
          <cell r="BV3471">
            <v>25.14</v>
          </cell>
          <cell r="CR3471">
            <v>98.02</v>
          </cell>
          <cell r="CT3471">
            <v>44.195062232197508</v>
          </cell>
          <cell r="CU3471">
            <v>14.425627422974904</v>
          </cell>
          <cell r="CV3471">
            <v>8.2126096714956134</v>
          </cell>
          <cell r="CW3471">
            <v>0</v>
          </cell>
          <cell r="CX3471">
            <v>0</v>
          </cell>
          <cell r="CY3471">
            <v>7.5188736992450522</v>
          </cell>
          <cell r="CZ3471">
            <v>25.647826974086922</v>
          </cell>
          <cell r="DA3471">
            <v>0</v>
          </cell>
          <cell r="DB3471">
            <v>0</v>
          </cell>
          <cell r="DC3471">
            <v>0</v>
          </cell>
          <cell r="DD3471">
            <v>0</v>
          </cell>
          <cell r="DE3471">
            <v>1</v>
          </cell>
          <cell r="DF3471">
            <v>2.0618887378969974</v>
          </cell>
          <cell r="DQ3471">
            <v>6.1224489795918366E-2</v>
          </cell>
          <cell r="DR3471">
            <v>7.1428571428571425E-2</v>
          </cell>
          <cell r="EA3471">
            <v>0.44413012729844414</v>
          </cell>
          <cell r="EF3471">
            <v>0.21428571428571427</v>
          </cell>
        </row>
        <row r="3472">
          <cell r="D3472" t="str">
            <v>s5</v>
          </cell>
          <cell r="E3472" t="str">
            <v>Schosnig &amp; Hoffer 1998</v>
          </cell>
          <cell r="F3472" t="str">
            <v>ADTR2</v>
          </cell>
          <cell r="J3472">
            <v>1274</v>
          </cell>
          <cell r="K3472">
            <v>1547</v>
          </cell>
          <cell r="L3472">
            <v>6.4641241111829348</v>
          </cell>
          <cell r="M3472">
            <v>1E-4</v>
          </cell>
          <cell r="O3472">
            <v>0.21018334299999999</v>
          </cell>
          <cell r="P3472">
            <v>1</v>
          </cell>
          <cell r="R3472">
            <v>53.385478560000003</v>
          </cell>
          <cell r="T3472">
            <v>48.25</v>
          </cell>
          <cell r="U3472">
            <v>5.46</v>
          </cell>
          <cell r="Y3472">
            <v>4.62</v>
          </cell>
          <cell r="AB3472">
            <v>15.5</v>
          </cell>
          <cell r="AD3472">
            <v>24.69</v>
          </cell>
          <cell r="AJ3472">
            <v>98.52</v>
          </cell>
          <cell r="AK3472">
            <v>1.789816657</v>
          </cell>
          <cell r="AL3472">
            <v>0.23877642199999999</v>
          </cell>
          <cell r="AM3472">
            <v>0.21018334299999999</v>
          </cell>
          <cell r="AN3472">
            <v>2.8593079E-2</v>
          </cell>
          <cell r="AO3472">
            <v>0</v>
          </cell>
          <cell r="AP3472">
            <v>0</v>
          </cell>
          <cell r="AQ3472">
            <v>0</v>
          </cell>
          <cell r="AR3472">
            <v>0.12888685499999999</v>
          </cell>
          <cell r="AS3472">
            <v>0</v>
          </cell>
          <cell r="AT3472">
            <v>0.85688907700000005</v>
          </cell>
          <cell r="AU3472">
            <v>0</v>
          </cell>
          <cell r="AV3472">
            <v>0.98135585299999994</v>
          </cell>
          <cell r="AW3472">
            <v>0</v>
          </cell>
          <cell r="AX3472">
            <v>0</v>
          </cell>
          <cell r="AY3472">
            <v>53.385478560000003</v>
          </cell>
          <cell r="AZ3472">
            <v>46.614521439999997</v>
          </cell>
          <cell r="BA3472">
            <v>0</v>
          </cell>
          <cell r="BB3472">
            <v>56.989419689999998</v>
          </cell>
          <cell r="BC3472">
            <v>43.010580310000002</v>
          </cell>
          <cell r="BD3472">
            <v>0</v>
          </cell>
          <cell r="BE3472">
            <v>1</v>
          </cell>
          <cell r="BO3472">
            <v>0</v>
          </cell>
          <cell r="BP3472">
            <v>42.77</v>
          </cell>
          <cell r="BQ3472">
            <v>12.32</v>
          </cell>
          <cell r="BR3472">
            <v>8.93</v>
          </cell>
          <cell r="BU3472">
            <v>7.43</v>
          </cell>
          <cell r="BV3472">
            <v>25.3</v>
          </cell>
          <cell r="CR3472">
            <v>96.75</v>
          </cell>
          <cell r="CT3472">
            <v>44.206718346253226</v>
          </cell>
          <cell r="CU3472">
            <v>12.733850129198967</v>
          </cell>
          <cell r="CV3472">
            <v>9.2299741602067176</v>
          </cell>
          <cell r="CW3472">
            <v>0</v>
          </cell>
          <cell r="CX3472">
            <v>0</v>
          </cell>
          <cell r="CY3472">
            <v>7.6795865633074936</v>
          </cell>
          <cell r="CZ3472">
            <v>26.14987080103359</v>
          </cell>
          <cell r="DA3472">
            <v>0</v>
          </cell>
          <cell r="DB3472">
            <v>0</v>
          </cell>
          <cell r="DC3472">
            <v>0</v>
          </cell>
          <cell r="DD3472">
            <v>0</v>
          </cell>
          <cell r="DE3472">
            <v>1</v>
          </cell>
          <cell r="DF3472">
            <v>1.930629125949163</v>
          </cell>
          <cell r="DW3472">
            <v>0.11111111111111112</v>
          </cell>
          <cell r="DX3472">
            <v>0.16326530612244899</v>
          </cell>
          <cell r="EA3472">
            <v>0.375</v>
          </cell>
          <cell r="EJ3472">
            <v>0.19354838709677419</v>
          </cell>
          <cell r="EK3472">
            <v>0.18333333333333335</v>
          </cell>
        </row>
        <row r="3473">
          <cell r="D3473" t="str">
            <v>s5</v>
          </cell>
          <cell r="E3473" t="str">
            <v>Schosnig &amp; Hoffer 1998</v>
          </cell>
          <cell r="F3473" t="str">
            <v>ADTNaR2</v>
          </cell>
          <cell r="J3473">
            <v>1274</v>
          </cell>
          <cell r="K3473">
            <v>1547</v>
          </cell>
          <cell r="L3473">
            <v>6.4641241111829348</v>
          </cell>
          <cell r="M3473">
            <v>1E-4</v>
          </cell>
          <cell r="O3473">
            <v>0.30623919300000002</v>
          </cell>
          <cell r="P3473">
            <v>1</v>
          </cell>
          <cell r="Q3473">
            <v>1.2110701999999999E-2</v>
          </cell>
          <cell r="R3473">
            <v>53.851056300000003</v>
          </cell>
          <cell r="T3473">
            <v>46.09</v>
          </cell>
          <cell r="U3473">
            <v>7.07</v>
          </cell>
          <cell r="Y3473">
            <v>7.16</v>
          </cell>
          <cell r="AB3473">
            <v>15.04</v>
          </cell>
          <cell r="AD3473">
            <v>24.41</v>
          </cell>
          <cell r="AF3473">
            <v>0.17</v>
          </cell>
          <cell r="AJ3473">
            <v>99.94</v>
          </cell>
          <cell r="AK3473">
            <v>1.6934036649999999</v>
          </cell>
          <cell r="AL3473">
            <v>0.30623919300000002</v>
          </cell>
          <cell r="AM3473">
            <v>0.30623919300000002</v>
          </cell>
          <cell r="AN3473">
            <v>0</v>
          </cell>
          <cell r="AO3473">
            <v>0</v>
          </cell>
          <cell r="AP3473">
            <v>0</v>
          </cell>
          <cell r="AQ3473">
            <v>0</v>
          </cell>
          <cell r="AR3473">
            <v>0.19784370400000001</v>
          </cell>
          <cell r="AS3473">
            <v>0</v>
          </cell>
          <cell r="AT3473">
            <v>0.823537356</v>
          </cell>
          <cell r="AU3473">
            <v>0</v>
          </cell>
          <cell r="AV3473">
            <v>0.96098313400000002</v>
          </cell>
          <cell r="AW3473">
            <v>1.2110701999999999E-2</v>
          </cell>
          <cell r="AX3473">
            <v>0</v>
          </cell>
          <cell r="AY3473">
            <v>53.851056300000003</v>
          </cell>
          <cell r="AZ3473">
            <v>46.148943699999997</v>
          </cell>
          <cell r="BA3473">
            <v>0</v>
          </cell>
          <cell r="BB3473">
            <v>57.447693090000001</v>
          </cell>
          <cell r="BC3473">
            <v>42.552306909999999</v>
          </cell>
          <cell r="BD3473">
            <v>0</v>
          </cell>
          <cell r="BE3473">
            <v>1</v>
          </cell>
          <cell r="BO3473">
            <v>0</v>
          </cell>
          <cell r="BP3473">
            <v>43.65</v>
          </cell>
          <cell r="BQ3473">
            <v>11.75</v>
          </cell>
          <cell r="BR3473">
            <v>9.07</v>
          </cell>
          <cell r="BU3473">
            <v>6.9</v>
          </cell>
          <cell r="BV3473">
            <v>25.19</v>
          </cell>
          <cell r="BW3473">
            <v>1.2</v>
          </cell>
          <cell r="CR3473">
            <v>97.76</v>
          </cell>
          <cell r="CT3473">
            <v>44.650163666121109</v>
          </cell>
          <cell r="CU3473">
            <v>12.01923076923077</v>
          </cell>
          <cell r="CV3473">
            <v>9.2778232405891981</v>
          </cell>
          <cell r="CW3473">
            <v>0</v>
          </cell>
          <cell r="CX3473">
            <v>0</v>
          </cell>
          <cell r="CY3473">
            <v>7.0581014729950899</v>
          </cell>
          <cell r="CZ3473">
            <v>25.767184942716856</v>
          </cell>
          <cell r="DA3473">
            <v>1.2274959083469721</v>
          </cell>
          <cell r="DB3473">
            <v>0</v>
          </cell>
          <cell r="DC3473">
            <v>0</v>
          </cell>
          <cell r="DD3473">
            <v>0</v>
          </cell>
          <cell r="DE3473">
            <v>1</v>
          </cell>
          <cell r="DF3473">
            <v>1.8683192099413211</v>
          </cell>
          <cell r="DH3473">
            <v>0.14166666666666669</v>
          </cell>
          <cell r="DW3473">
            <v>0.18181818181818182</v>
          </cell>
          <cell r="DX3473">
            <v>0.23255813953488375</v>
          </cell>
          <cell r="EA3473">
            <v>0.60936170212765961</v>
          </cell>
          <cell r="EJ3473">
            <v>0.23333333333333336</v>
          </cell>
          <cell r="EK3473">
            <v>0.26865671641791045</v>
          </cell>
        </row>
        <row r="3474">
          <cell r="D3474" t="str">
            <v>s5</v>
          </cell>
          <cell r="E3474" t="str">
            <v>Schosnig &amp; Hoffer 1998</v>
          </cell>
          <cell r="F3474" t="str">
            <v>ADR3</v>
          </cell>
          <cell r="J3474">
            <v>1274</v>
          </cell>
          <cell r="K3474">
            <v>1547</v>
          </cell>
          <cell r="L3474">
            <v>6.4641241111829348</v>
          </cell>
          <cell r="M3474">
            <v>1E-4</v>
          </cell>
          <cell r="O3474">
            <v>0.177791274</v>
          </cell>
          <cell r="P3474">
            <v>1</v>
          </cell>
          <cell r="R3474">
            <v>54.035360609999998</v>
          </cell>
          <cell r="T3474">
            <v>50.93</v>
          </cell>
          <cell r="U3474">
            <v>10</v>
          </cell>
          <cell r="AB3474">
            <v>14.99</v>
          </cell>
          <cell r="AD3474">
            <v>24.51</v>
          </cell>
          <cell r="AJ3474">
            <v>100.43</v>
          </cell>
          <cell r="AK3474">
            <v>1.8222087259999999</v>
          </cell>
          <cell r="AL3474">
            <v>0.421805284</v>
          </cell>
          <cell r="AM3474">
            <v>0.177791274</v>
          </cell>
          <cell r="AN3474">
            <v>0.24401401</v>
          </cell>
          <cell r="AO3474">
            <v>0</v>
          </cell>
          <cell r="AP3474">
            <v>0</v>
          </cell>
          <cell r="AQ3474">
            <v>0</v>
          </cell>
          <cell r="AR3474">
            <v>0</v>
          </cell>
          <cell r="AS3474">
            <v>0</v>
          </cell>
          <cell r="AT3474">
            <v>0.79929622</v>
          </cell>
          <cell r="AU3474">
            <v>0</v>
          </cell>
          <cell r="AV3474">
            <v>0.93964099499999998</v>
          </cell>
          <cell r="AW3474">
            <v>0</v>
          </cell>
          <cell r="AX3474">
            <v>0</v>
          </cell>
          <cell r="AY3474">
            <v>54.035360609999998</v>
          </cell>
          <cell r="AZ3474">
            <v>45.964639390000002</v>
          </cell>
          <cell r="BA3474">
            <v>0</v>
          </cell>
          <cell r="BB3474">
            <v>57.628935310000003</v>
          </cell>
          <cell r="BC3474">
            <v>42.371064689999997</v>
          </cell>
          <cell r="BD3474">
            <v>0</v>
          </cell>
          <cell r="BE3474">
            <v>1</v>
          </cell>
          <cell r="BO3474">
            <v>0</v>
          </cell>
          <cell r="BP3474">
            <v>46.48</v>
          </cell>
          <cell r="BR3474">
            <v>13.08</v>
          </cell>
          <cell r="BU3474">
            <v>6.47</v>
          </cell>
          <cell r="BV3474">
            <v>29.56</v>
          </cell>
          <cell r="CR3474">
            <v>95.59</v>
          </cell>
          <cell r="CT3474">
            <v>48.624333089235279</v>
          </cell>
          <cell r="CU3474">
            <v>0</v>
          </cell>
          <cell r="CV3474">
            <v>13.683439690344178</v>
          </cell>
          <cell r="CW3474">
            <v>0</v>
          </cell>
          <cell r="CX3474">
            <v>0</v>
          </cell>
          <cell r="CY3474">
            <v>6.7684904278690246</v>
          </cell>
          <cell r="CZ3474">
            <v>30.923736792551523</v>
          </cell>
          <cell r="DA3474">
            <v>0</v>
          </cell>
          <cell r="DB3474">
            <v>0</v>
          </cell>
          <cell r="DC3474">
            <v>0</v>
          </cell>
          <cell r="DD3474">
            <v>0</v>
          </cell>
          <cell r="DE3474">
            <v>1</v>
          </cell>
          <cell r="DF3474">
            <v>1.0858061587665486</v>
          </cell>
          <cell r="DU3474">
            <v>0.13229571984435801</v>
          </cell>
          <cell r="EB3474">
            <v>0.3</v>
          </cell>
          <cell r="EC3474">
            <v>0.3203125</v>
          </cell>
        </row>
        <row r="3475">
          <cell r="D3475" t="str">
            <v>s5</v>
          </cell>
          <cell r="E3475" t="str">
            <v>Schosnig &amp; Hoffer 1998</v>
          </cell>
          <cell r="F3475" t="str">
            <v>ADR2</v>
          </cell>
          <cell r="J3475">
            <v>1274</v>
          </cell>
          <cell r="K3475">
            <v>1547</v>
          </cell>
          <cell r="L3475">
            <v>6.4641241111829348</v>
          </cell>
          <cell r="M3475">
            <v>1E-4</v>
          </cell>
          <cell r="O3475">
            <v>0.19734837299999999</v>
          </cell>
          <cell r="P3475">
            <v>1</v>
          </cell>
          <cell r="R3475">
            <v>54.329561259999998</v>
          </cell>
          <cell r="T3475">
            <v>49.23</v>
          </cell>
          <cell r="U3475">
            <v>9.99</v>
          </cell>
          <cell r="AB3475">
            <v>14.62</v>
          </cell>
          <cell r="AD3475">
            <v>24.19</v>
          </cell>
          <cell r="AJ3475">
            <v>98.03</v>
          </cell>
          <cell r="AK3475">
            <v>1.8026516269999999</v>
          </cell>
          <cell r="AL3475">
            <v>0.43125587799999998</v>
          </cell>
          <cell r="AM3475">
            <v>0.19734837299999999</v>
          </cell>
          <cell r="AN3475">
            <v>0.23390750499999999</v>
          </cell>
          <cell r="AO3475">
            <v>0</v>
          </cell>
          <cell r="AP3475">
            <v>0</v>
          </cell>
          <cell r="AQ3475">
            <v>0</v>
          </cell>
          <cell r="AR3475">
            <v>0</v>
          </cell>
          <cell r="AS3475">
            <v>0</v>
          </cell>
          <cell r="AT3475">
            <v>0.79783121199999996</v>
          </cell>
          <cell r="AU3475">
            <v>0</v>
          </cell>
          <cell r="AV3475">
            <v>0.94910013800000004</v>
          </cell>
          <cell r="AW3475">
            <v>0</v>
          </cell>
          <cell r="AX3475">
            <v>0</v>
          </cell>
          <cell r="AY3475">
            <v>54.329561259999998</v>
          </cell>
          <cell r="AZ3475">
            <v>45.670438740000002</v>
          </cell>
          <cell r="BA3475">
            <v>0</v>
          </cell>
          <cell r="BB3475">
            <v>57.918047809999997</v>
          </cell>
          <cell r="BC3475">
            <v>42.081952190000003</v>
          </cell>
          <cell r="BD3475">
            <v>0</v>
          </cell>
          <cell r="BE3475">
            <v>1</v>
          </cell>
          <cell r="BO3475">
            <v>0</v>
          </cell>
          <cell r="BP3475">
            <v>43.73</v>
          </cell>
          <cell r="BR3475">
            <v>13.77</v>
          </cell>
          <cell r="BU3475">
            <v>7.72</v>
          </cell>
          <cell r="BV3475">
            <v>28.61</v>
          </cell>
          <cell r="CR3475">
            <v>93.83</v>
          </cell>
          <cell r="CT3475">
            <v>46.605563252691041</v>
          </cell>
          <cell r="CU3475">
            <v>0</v>
          </cell>
          <cell r="CV3475">
            <v>14.675476926356177</v>
          </cell>
          <cell r="CW3475">
            <v>0</v>
          </cell>
          <cell r="CX3475">
            <v>0</v>
          </cell>
          <cell r="CY3475">
            <v>8.2276457422999041</v>
          </cell>
          <cell r="CZ3475">
            <v>30.491314078652884</v>
          </cell>
          <cell r="DA3475">
            <v>0</v>
          </cell>
          <cell r="DB3475">
            <v>0</v>
          </cell>
          <cell r="DC3475">
            <v>0</v>
          </cell>
          <cell r="DD3475">
            <v>0</v>
          </cell>
          <cell r="DE3475">
            <v>1</v>
          </cell>
          <cell r="DF3475">
            <v>1.1354894974091825</v>
          </cell>
          <cell r="DW3475">
            <v>0.18072289156626506</v>
          </cell>
          <cell r="DX3475">
            <v>0.27607361963190186</v>
          </cell>
          <cell r="EJ3475">
            <v>0.27500000000000002</v>
          </cell>
          <cell r="EK3475">
            <v>0.28965517241379313</v>
          </cell>
        </row>
        <row r="3476">
          <cell r="D3476" t="str">
            <v>s5</v>
          </cell>
          <cell r="E3476" t="str">
            <v>Schosnig &amp; Hoffer 1998</v>
          </cell>
          <cell r="F3476" t="str">
            <v>ADR1</v>
          </cell>
          <cell r="J3476">
            <v>1274</v>
          </cell>
          <cell r="K3476">
            <v>1547</v>
          </cell>
          <cell r="L3476">
            <v>6.4641241111829348</v>
          </cell>
          <cell r="M3476">
            <v>1E-4</v>
          </cell>
          <cell r="O3476">
            <v>0.14067537999999999</v>
          </cell>
          <cell r="P3476">
            <v>1</v>
          </cell>
          <cell r="R3476">
            <v>54.835123459999998</v>
          </cell>
          <cell r="T3476">
            <v>50.69</v>
          </cell>
          <cell r="U3476">
            <v>9.01</v>
          </cell>
          <cell r="AB3476">
            <v>14.39</v>
          </cell>
          <cell r="AD3476">
            <v>24.3</v>
          </cell>
          <cell r="AJ3476">
            <v>98.39</v>
          </cell>
          <cell r="AK3476">
            <v>1.85932462</v>
          </cell>
          <cell r="AL3476">
            <v>0.389623632</v>
          </cell>
          <cell r="AM3476">
            <v>0.14067537999999999</v>
          </cell>
          <cell r="AN3476">
            <v>0.24894825200000001</v>
          </cell>
          <cell r="AO3476">
            <v>0</v>
          </cell>
          <cell r="AP3476">
            <v>0</v>
          </cell>
          <cell r="AQ3476">
            <v>0</v>
          </cell>
          <cell r="AR3476">
            <v>0</v>
          </cell>
          <cell r="AS3476">
            <v>0</v>
          </cell>
          <cell r="AT3476">
            <v>0.78663887200000004</v>
          </cell>
          <cell r="AU3476">
            <v>0</v>
          </cell>
          <cell r="AV3476">
            <v>0.95506603700000003</v>
          </cell>
          <cell r="AW3476">
            <v>0</v>
          </cell>
          <cell r="AX3476">
            <v>0</v>
          </cell>
          <cell r="AY3476">
            <v>54.835123459999998</v>
          </cell>
          <cell r="AZ3476">
            <v>45.164876540000002</v>
          </cell>
          <cell r="BA3476">
            <v>0</v>
          </cell>
          <cell r="BB3476">
            <v>58.414292160000002</v>
          </cell>
          <cell r="BC3476">
            <v>41.585707839999998</v>
          </cell>
          <cell r="BD3476">
            <v>0</v>
          </cell>
          <cell r="BE3476">
            <v>1</v>
          </cell>
          <cell r="BO3476">
            <v>0</v>
          </cell>
          <cell r="BP3476">
            <v>45.31</v>
          </cell>
          <cell r="BR3476">
            <v>14.37</v>
          </cell>
          <cell r="BU3476">
            <v>8.76</v>
          </cell>
          <cell r="BV3476">
            <v>25.17</v>
          </cell>
          <cell r="CR3476">
            <v>93.61</v>
          </cell>
          <cell r="CT3476">
            <v>48.402948402948404</v>
          </cell>
          <cell r="CU3476">
            <v>0</v>
          </cell>
          <cell r="CV3476">
            <v>15.350924046576219</v>
          </cell>
          <cell r="CW3476">
            <v>0</v>
          </cell>
          <cell r="CX3476">
            <v>0</v>
          </cell>
          <cell r="CY3476">
            <v>9.3579745753658798</v>
          </cell>
          <cell r="CZ3476">
            <v>26.888152975109495</v>
          </cell>
          <cell r="DA3476">
            <v>0</v>
          </cell>
          <cell r="DB3476">
            <v>0</v>
          </cell>
          <cell r="DC3476">
            <v>0</v>
          </cell>
          <cell r="DD3476">
            <v>0</v>
          </cell>
          <cell r="DE3476">
            <v>1</v>
          </cell>
          <cell r="DF3476">
            <v>1.0137777870977032</v>
          </cell>
          <cell r="DQ3476">
            <v>4.0540540540540543E-2</v>
          </cell>
          <cell r="DR3476">
            <v>4.5267489711934152E-2</v>
          </cell>
          <cell r="EF3476">
            <v>0.22857142857142859</v>
          </cell>
        </row>
        <row r="3477">
          <cell r="D3477" t="str">
            <v>s5</v>
          </cell>
          <cell r="E3477" t="str">
            <v>Schosnig &amp; Hoffer 1998</v>
          </cell>
          <cell r="F3477" t="str">
            <v>ADNaR2</v>
          </cell>
          <cell r="J3477">
            <v>1274</v>
          </cell>
          <cell r="K3477">
            <v>1547</v>
          </cell>
          <cell r="L3477">
            <v>6.4641241111829348</v>
          </cell>
          <cell r="M3477">
            <v>1E-4</v>
          </cell>
          <cell r="O3477">
            <v>0.25885668299999998</v>
          </cell>
          <cell r="P3477">
            <v>1</v>
          </cell>
          <cell r="Q3477">
            <v>6.4250180000000002E-3</v>
          </cell>
          <cell r="R3477">
            <v>55.10409258</v>
          </cell>
          <cell r="T3477">
            <v>47.29</v>
          </cell>
          <cell r="U3477">
            <v>12.34</v>
          </cell>
          <cell r="AB3477">
            <v>13.76</v>
          </cell>
          <cell r="AD3477">
            <v>23.49</v>
          </cell>
          <cell r="AF3477">
            <v>0.09</v>
          </cell>
          <cell r="AJ3477">
            <v>96.97</v>
          </cell>
          <cell r="AK3477">
            <v>1.7411433169999999</v>
          </cell>
          <cell r="AL3477">
            <v>0.53563375300000005</v>
          </cell>
          <cell r="AM3477">
            <v>0.25885668299999998</v>
          </cell>
          <cell r="AN3477">
            <v>0.27677707000000001</v>
          </cell>
          <cell r="AO3477">
            <v>0</v>
          </cell>
          <cell r="AP3477">
            <v>0</v>
          </cell>
          <cell r="AQ3477">
            <v>0</v>
          </cell>
          <cell r="AR3477">
            <v>0</v>
          </cell>
          <cell r="AS3477">
            <v>0</v>
          </cell>
          <cell r="AT3477">
            <v>0.75503193400000002</v>
          </cell>
          <cell r="AU3477">
            <v>0</v>
          </cell>
          <cell r="AV3477">
            <v>0.92670695400000003</v>
          </cell>
          <cell r="AW3477">
            <v>6.4250180000000002E-3</v>
          </cell>
          <cell r="AX3477">
            <v>0</v>
          </cell>
          <cell r="AY3477">
            <v>55.10409258</v>
          </cell>
          <cell r="AZ3477">
            <v>44.89590742</v>
          </cell>
          <cell r="BA3477">
            <v>0</v>
          </cell>
          <cell r="BB3477">
            <v>58.678008609999999</v>
          </cell>
          <cell r="BC3477">
            <v>41.321991390000001</v>
          </cell>
          <cell r="BD3477">
            <v>0</v>
          </cell>
          <cell r="BE3477">
            <v>1</v>
          </cell>
          <cell r="BO3477">
            <v>0</v>
          </cell>
          <cell r="BP3477">
            <v>44.4</v>
          </cell>
          <cell r="BR3477">
            <v>17.38</v>
          </cell>
          <cell r="BU3477">
            <v>8.7200000000000006</v>
          </cell>
          <cell r="BV3477">
            <v>21.64</v>
          </cell>
          <cell r="BW3477">
            <v>2.6</v>
          </cell>
          <cell r="CR3477">
            <v>94.74</v>
          </cell>
          <cell r="CT3477">
            <v>46.865104496516786</v>
          </cell>
          <cell r="CU3477">
            <v>0</v>
          </cell>
          <cell r="CV3477">
            <v>18.34494405742031</v>
          </cell>
          <cell r="CW3477">
            <v>0</v>
          </cell>
          <cell r="CX3477">
            <v>0</v>
          </cell>
          <cell r="CY3477">
            <v>9.2041376398564498</v>
          </cell>
          <cell r="CZ3477">
            <v>22.841460840194216</v>
          </cell>
          <cell r="DA3477">
            <v>2.7443529660122441</v>
          </cell>
          <cell r="DB3477">
            <v>0</v>
          </cell>
          <cell r="DC3477">
            <v>0</v>
          </cell>
          <cell r="DD3477">
            <v>0</v>
          </cell>
          <cell r="DE3477">
            <v>1</v>
          </cell>
          <cell r="DF3477">
            <v>0.8771416929586392</v>
          </cell>
          <cell r="DH3477">
            <v>3.461538461538461E-2</v>
          </cell>
          <cell r="DW3477">
            <v>0.4388489208633094</v>
          </cell>
          <cell r="DX3477">
            <v>0.61363636363636365</v>
          </cell>
          <cell r="EJ3477">
            <v>0.52554744525547437</v>
          </cell>
          <cell r="EK3477">
            <v>0.54929577464788737</v>
          </cell>
        </row>
        <row r="3478">
          <cell r="D3478" t="str">
            <v>s5</v>
          </cell>
          <cell r="E3478" t="str">
            <v>Schosnig &amp; Hoffer 1998</v>
          </cell>
          <cell r="F3478" t="str">
            <v>ADNaR3</v>
          </cell>
          <cell r="J3478">
            <v>1274</v>
          </cell>
          <cell r="K3478">
            <v>1547</v>
          </cell>
          <cell r="L3478">
            <v>6.4641241111829348</v>
          </cell>
          <cell r="M3478">
            <v>1E-4</v>
          </cell>
          <cell r="O3478">
            <v>0.23864767000000001</v>
          </cell>
          <cell r="P3478">
            <v>1</v>
          </cell>
          <cell r="Q3478">
            <v>8.3790819999999995E-3</v>
          </cell>
          <cell r="R3478">
            <v>55.993524090000001</v>
          </cell>
          <cell r="T3478">
            <v>48.91</v>
          </cell>
          <cell r="U3478">
            <v>12.51</v>
          </cell>
          <cell r="AB3478">
            <v>13.68</v>
          </cell>
          <cell r="AD3478">
            <v>24.21</v>
          </cell>
          <cell r="AF3478">
            <v>0.12</v>
          </cell>
          <cell r="AJ3478">
            <v>99.43</v>
          </cell>
          <cell r="AK3478">
            <v>1.76135233</v>
          </cell>
          <cell r="AL3478">
            <v>0.53112097800000002</v>
          </cell>
          <cell r="AM3478">
            <v>0.23864767000000001</v>
          </cell>
          <cell r="AN3478">
            <v>0.29247330799999999</v>
          </cell>
          <cell r="AO3478">
            <v>0</v>
          </cell>
          <cell r="AP3478">
            <v>0</v>
          </cell>
          <cell r="AQ3478">
            <v>0</v>
          </cell>
          <cell r="AR3478">
            <v>0</v>
          </cell>
          <cell r="AS3478">
            <v>0</v>
          </cell>
          <cell r="AT3478">
            <v>0.73420333599999998</v>
          </cell>
          <cell r="AU3478">
            <v>0</v>
          </cell>
          <cell r="AV3478">
            <v>0.934195055</v>
          </cell>
          <cell r="AW3478">
            <v>8.3790819999999995E-3</v>
          </cell>
          <cell r="AX3478">
            <v>0</v>
          </cell>
          <cell r="AY3478">
            <v>55.993524090000001</v>
          </cell>
          <cell r="AZ3478">
            <v>44.006475909999999</v>
          </cell>
          <cell r="BA3478">
            <v>0</v>
          </cell>
          <cell r="BB3478">
            <v>59.548612990000002</v>
          </cell>
          <cell r="BC3478">
            <v>40.451387009999998</v>
          </cell>
          <cell r="BD3478">
            <v>0</v>
          </cell>
          <cell r="BE3478">
            <v>1</v>
          </cell>
          <cell r="BO3478">
            <v>0</v>
          </cell>
          <cell r="BP3478">
            <v>49.27</v>
          </cell>
          <cell r="BR3478">
            <v>14.01</v>
          </cell>
          <cell r="BU3478">
            <v>4.1399999999999997</v>
          </cell>
          <cell r="BV3478">
            <v>21.38</v>
          </cell>
          <cell r="BW3478">
            <v>3.9</v>
          </cell>
          <cell r="CR3478">
            <v>92.7</v>
          </cell>
          <cell r="CT3478">
            <v>53.149946062567423</v>
          </cell>
          <cell r="CU3478">
            <v>0</v>
          </cell>
          <cell r="CV3478">
            <v>15.11326860841424</v>
          </cell>
          <cell r="CW3478">
            <v>0</v>
          </cell>
          <cell r="CX3478">
            <v>0</v>
          </cell>
          <cell r="CY3478">
            <v>4.4660194174757271</v>
          </cell>
          <cell r="CZ3478">
            <v>23.063646170442286</v>
          </cell>
          <cell r="DA3478">
            <v>4.2071197411003238</v>
          </cell>
          <cell r="DB3478">
            <v>0</v>
          </cell>
          <cell r="DC3478">
            <v>0</v>
          </cell>
          <cell r="DD3478">
            <v>0</v>
          </cell>
          <cell r="DE3478">
            <v>1</v>
          </cell>
          <cell r="DF3478">
            <v>0.74790965449754609</v>
          </cell>
          <cell r="DH3478">
            <v>3.0769230769230767E-2</v>
          </cell>
          <cell r="DU3478">
            <v>0.16901408450704225</v>
          </cell>
          <cell r="EB3478">
            <v>0.52439024390243905</v>
          </cell>
          <cell r="EC3478">
            <v>0.53</v>
          </cell>
        </row>
        <row r="3479">
          <cell r="D3479" t="str">
            <v>s5</v>
          </cell>
          <cell r="E3479" t="str">
            <v>Schosnig &amp; Hoffer 1998</v>
          </cell>
          <cell r="F3479" t="str">
            <v>ADNaR1</v>
          </cell>
          <cell r="J3479">
            <v>1274</v>
          </cell>
          <cell r="K3479">
            <v>1547</v>
          </cell>
          <cell r="L3479">
            <v>6.4641241111829348</v>
          </cell>
          <cell r="M3479">
            <v>1E-4</v>
          </cell>
          <cell r="O3479">
            <v>0.25055434300000001</v>
          </cell>
          <cell r="P3479">
            <v>1</v>
          </cell>
          <cell r="Q3479">
            <v>8.9756030000000004E-3</v>
          </cell>
          <cell r="R3479">
            <v>56.133328509999998</v>
          </cell>
          <cell r="T3479">
            <v>49.13</v>
          </cell>
          <cell r="U3479">
            <v>13.68</v>
          </cell>
          <cell r="AB3479">
            <v>13.67</v>
          </cell>
          <cell r="AD3479">
            <v>24.33</v>
          </cell>
          <cell r="AF3479">
            <v>0.13</v>
          </cell>
          <cell r="AJ3479">
            <v>100.94</v>
          </cell>
          <cell r="AK3479">
            <v>1.7494456570000001</v>
          </cell>
          <cell r="AL3479">
            <v>0.57428485100000004</v>
          </cell>
          <cell r="AM3479">
            <v>0.25055434300000001</v>
          </cell>
          <cell r="AN3479">
            <v>0.32373050799999997</v>
          </cell>
          <cell r="AO3479">
            <v>0</v>
          </cell>
          <cell r="AP3479">
            <v>0</v>
          </cell>
          <cell r="AQ3479">
            <v>0</v>
          </cell>
          <cell r="AR3479">
            <v>0</v>
          </cell>
          <cell r="AS3479">
            <v>0</v>
          </cell>
          <cell r="AT3479">
            <v>0.72544399100000001</v>
          </cell>
          <cell r="AU3479">
            <v>0</v>
          </cell>
          <cell r="AV3479">
            <v>0.92830352699999996</v>
          </cell>
          <cell r="AW3479">
            <v>8.9756030000000004E-3</v>
          </cell>
          <cell r="AX3479">
            <v>0</v>
          </cell>
          <cell r="AY3479">
            <v>56.133328509999998</v>
          </cell>
          <cell r="AZ3479">
            <v>43.866671490000002</v>
          </cell>
          <cell r="BA3479">
            <v>0</v>
          </cell>
          <cell r="BB3479">
            <v>59.685254919999998</v>
          </cell>
          <cell r="BC3479">
            <v>40.314745080000002</v>
          </cell>
          <cell r="BD3479">
            <v>0</v>
          </cell>
          <cell r="BE3479">
            <v>1</v>
          </cell>
          <cell r="BO3479">
            <v>0</v>
          </cell>
          <cell r="BP3479">
            <v>48.83</v>
          </cell>
          <cell r="BR3479">
            <v>14.8</v>
          </cell>
          <cell r="BU3479">
            <v>4.32</v>
          </cell>
          <cell r="BV3479">
            <v>25.24</v>
          </cell>
          <cell r="BW3479">
            <v>3.02</v>
          </cell>
          <cell r="CR3479">
            <v>96.21</v>
          </cell>
          <cell r="CT3479">
            <v>50.753559921006136</v>
          </cell>
          <cell r="CU3479">
            <v>0</v>
          </cell>
          <cell r="CV3479">
            <v>15.383016318470014</v>
          </cell>
          <cell r="CW3479">
            <v>0</v>
          </cell>
          <cell r="CX3479">
            <v>0</v>
          </cell>
          <cell r="CY3479">
            <v>4.4901777362020585</v>
          </cell>
          <cell r="CZ3479">
            <v>26.234279180958321</v>
          </cell>
          <cell r="DA3479">
            <v>3.1389668433634759</v>
          </cell>
          <cell r="DB3479">
            <v>0</v>
          </cell>
          <cell r="DC3479">
            <v>0</v>
          </cell>
          <cell r="DD3479">
            <v>0</v>
          </cell>
          <cell r="DE3479">
            <v>1</v>
          </cell>
          <cell r="DF3479">
            <v>0.83547122340002211</v>
          </cell>
          <cell r="DH3479">
            <v>4.3046357615894038E-2</v>
          </cell>
          <cell r="DQ3479">
            <v>0.10919540229885058</v>
          </cell>
          <cell r="DR3479">
            <v>0.12195121951219512</v>
          </cell>
          <cell r="EF3479">
            <v>0.5</v>
          </cell>
        </row>
        <row r="3480">
          <cell r="D3480" t="str">
            <v>r1</v>
          </cell>
          <cell r="E3480" t="str">
            <v>Righter et al 2004 geochimica</v>
          </cell>
          <cell r="F3480" t="str">
            <v>153A</v>
          </cell>
          <cell r="J3480">
            <v>1300</v>
          </cell>
          <cell r="K3480">
            <v>1573</v>
          </cell>
          <cell r="L3480">
            <v>6.3572790845518119</v>
          </cell>
          <cell r="M3480">
            <v>1E-4</v>
          </cell>
          <cell r="O3480">
            <v>2.2424016790478118E-2</v>
          </cell>
          <cell r="P3480">
            <v>0.99880681315017972</v>
          </cell>
          <cell r="R3480">
            <v>49.385128487847702</v>
          </cell>
          <cell r="T3480">
            <v>55.04</v>
          </cell>
          <cell r="U3480">
            <v>0.76</v>
          </cell>
          <cell r="V3480">
            <v>3.5959999999999999E-2</v>
          </cell>
          <cell r="W3480">
            <v>0</v>
          </cell>
          <cell r="X3480">
            <v>0.04</v>
          </cell>
          <cell r="AB3480">
            <v>18.79</v>
          </cell>
          <cell r="AD3480">
            <v>25.53</v>
          </cell>
          <cell r="AJ3480">
            <v>100.15595999999999</v>
          </cell>
          <cell r="AK3480">
            <v>1.9775759832095219</v>
          </cell>
          <cell r="AL3480">
            <v>3.2192589858348955E-2</v>
          </cell>
          <cell r="AM3480">
            <v>2.2424016790478118E-2</v>
          </cell>
          <cell r="AN3480">
            <v>9.7685730678708366E-3</v>
          </cell>
          <cell r="AO3480">
            <v>1.2019604476284998E-3</v>
          </cell>
          <cell r="AP3480">
            <v>0</v>
          </cell>
          <cell r="AQ3480">
            <v>1.2019604476284998E-3</v>
          </cell>
          <cell r="AR3480">
            <v>0</v>
          </cell>
          <cell r="AS3480">
            <v>0</v>
          </cell>
          <cell r="AT3480">
            <v>1.0061511190885437</v>
          </cell>
          <cell r="AU3480">
            <v>0</v>
          </cell>
          <cell r="AV3480">
            <v>0.98287834739595648</v>
          </cell>
          <cell r="AW3480">
            <v>0</v>
          </cell>
          <cell r="AX3480">
            <v>0</v>
          </cell>
          <cell r="AY3480">
            <v>49.385128487847702</v>
          </cell>
          <cell r="AZ3480">
            <v>50.554478513058655</v>
          </cell>
          <cell r="BA3480">
            <v>0</v>
          </cell>
          <cell r="BB3480">
            <v>53.055952003631759</v>
          </cell>
          <cell r="BC3480">
            <v>46.944047996368255</v>
          </cell>
          <cell r="BD3480">
            <v>0</v>
          </cell>
          <cell r="BE3480">
            <v>0.99880681315017972</v>
          </cell>
          <cell r="BG3480">
            <v>-6.49</v>
          </cell>
          <cell r="BO3480">
            <v>3.11</v>
          </cell>
          <cell r="BP3480">
            <v>49.94</v>
          </cell>
          <cell r="BR3480">
            <v>12.07</v>
          </cell>
          <cell r="BU3480">
            <v>11</v>
          </cell>
          <cell r="BV3480">
            <v>23.88</v>
          </cell>
          <cell r="CR3480">
            <v>96.89</v>
          </cell>
          <cell r="CT3480">
            <v>51.542986892352154</v>
          </cell>
          <cell r="CU3480">
            <v>0</v>
          </cell>
          <cell r="CV3480">
            <v>12.457425946950149</v>
          </cell>
          <cell r="CW3480">
            <v>0</v>
          </cell>
          <cell r="CX3480">
            <v>0</v>
          </cell>
          <cell r="CY3480">
            <v>11.353080813293426</v>
          </cell>
          <cell r="CZ3480">
            <v>24.646506347404273</v>
          </cell>
          <cell r="DA3480">
            <v>0</v>
          </cell>
          <cell r="DB3480">
            <v>0</v>
          </cell>
          <cell r="DC3480">
            <v>0</v>
          </cell>
          <cell r="DD3480">
            <v>0</v>
          </cell>
          <cell r="DE3480">
            <v>1</v>
          </cell>
          <cell r="DF3480">
            <v>1.0866911115081364</v>
          </cell>
          <cell r="EZ3480">
            <v>1.4991364421416233</v>
          </cell>
          <cell r="FA3480">
            <v>0.18264840182648404</v>
          </cell>
        </row>
        <row r="3481">
          <cell r="D3481" t="str">
            <v>r</v>
          </cell>
          <cell r="E3481" t="str">
            <v>Ray et al 1983</v>
          </cell>
          <cell r="F3481" t="str">
            <v>I</v>
          </cell>
          <cell r="J3481">
            <v>1345</v>
          </cell>
          <cell r="K3481">
            <v>1618</v>
          </cell>
          <cell r="L3481">
            <v>6.1804697156983934</v>
          </cell>
          <cell r="M3481">
            <v>1E-4</v>
          </cell>
          <cell r="O3481">
            <v>1.1333311E-2</v>
          </cell>
          <cell r="P3481">
            <v>1</v>
          </cell>
          <cell r="Q3481">
            <v>7.593898E-3</v>
          </cell>
          <cell r="R3481">
            <v>46.254818399999998</v>
          </cell>
          <cell r="T3481">
            <v>55.8</v>
          </cell>
          <cell r="U3481">
            <v>0.27</v>
          </cell>
          <cell r="AB3481">
            <v>20.2</v>
          </cell>
          <cell r="AD3481">
            <v>24.18</v>
          </cell>
          <cell r="AF3481">
            <v>0.11</v>
          </cell>
          <cell r="AJ3481">
            <v>100.56</v>
          </cell>
          <cell r="AK3481">
            <v>1.9867337620000001</v>
          </cell>
          <cell r="AL3481">
            <v>1.1333311E-2</v>
          </cell>
          <cell r="AM3481">
            <v>1.1333311E-2</v>
          </cell>
          <cell r="AN3481">
            <v>0</v>
          </cell>
          <cell r="AO3481">
            <v>0</v>
          </cell>
          <cell r="AP3481">
            <v>0</v>
          </cell>
          <cell r="AQ3481">
            <v>0</v>
          </cell>
          <cell r="AR3481">
            <v>0</v>
          </cell>
          <cell r="AS3481">
            <v>0</v>
          </cell>
          <cell r="AT3481">
            <v>1.0718611330000001</v>
          </cell>
          <cell r="AU3481">
            <v>0</v>
          </cell>
          <cell r="AV3481">
            <v>0.92247789599999996</v>
          </cell>
          <cell r="AW3481">
            <v>7.593898E-3</v>
          </cell>
          <cell r="AX3481">
            <v>0</v>
          </cell>
          <cell r="AY3481">
            <v>46.254818399999998</v>
          </cell>
          <cell r="AZ3481">
            <v>53.745181600000002</v>
          </cell>
          <cell r="BA3481">
            <v>0</v>
          </cell>
          <cell r="BB3481">
            <v>49.892611500000001</v>
          </cell>
          <cell r="BC3481">
            <v>50.107388499999999</v>
          </cell>
          <cell r="BD3481">
            <v>0</v>
          </cell>
          <cell r="BE3481">
            <v>1</v>
          </cell>
          <cell r="BP3481">
            <v>58.94</v>
          </cell>
          <cell r="BR3481">
            <v>3.84</v>
          </cell>
          <cell r="BU3481">
            <v>14.04</v>
          </cell>
          <cell r="BV3481">
            <v>14.04</v>
          </cell>
          <cell r="BW3481">
            <v>2.36</v>
          </cell>
          <cell r="CR3481">
            <v>93.22</v>
          </cell>
          <cell r="CT3481">
            <v>63.226775370092255</v>
          </cell>
          <cell r="CU3481">
            <v>0</v>
          </cell>
          <cell r="CV3481">
            <v>4.1192877065007512</v>
          </cell>
          <cell r="CW3481">
            <v>0</v>
          </cell>
          <cell r="CX3481">
            <v>0</v>
          </cell>
          <cell r="CY3481">
            <v>15.061145676893371</v>
          </cell>
          <cell r="CZ3481">
            <v>15.061145676893371</v>
          </cell>
          <cell r="DA3481">
            <v>2.5316455696202533</v>
          </cell>
          <cell r="DB3481">
            <v>0</v>
          </cell>
          <cell r="DC3481">
            <v>0</v>
          </cell>
          <cell r="DD3481">
            <v>0</v>
          </cell>
          <cell r="DE3481">
            <v>1</v>
          </cell>
          <cell r="DF3481">
            <v>1.1342113294091567</v>
          </cell>
          <cell r="DH3481">
            <v>4.6610169491525424E-2</v>
          </cell>
          <cell r="DU3481">
            <v>9.0999999999999998E-2</v>
          </cell>
          <cell r="DX3481">
            <v>0.1</v>
          </cell>
          <cell r="EA3481">
            <v>8.4000000000000005E-2</v>
          </cell>
          <cell r="ES3481">
            <v>0.58599999999999997</v>
          </cell>
        </row>
        <row r="3482">
          <cell r="D3482" t="str">
            <v>r</v>
          </cell>
          <cell r="E3482" t="str">
            <v>Ray et al 1983</v>
          </cell>
          <cell r="F3482" t="str">
            <v>E</v>
          </cell>
          <cell r="J3482">
            <v>1300</v>
          </cell>
          <cell r="K3482">
            <v>1573</v>
          </cell>
          <cell r="L3482">
            <v>6.3572790845518119</v>
          </cell>
          <cell r="M3482">
            <v>1E-4</v>
          </cell>
          <cell r="O3482">
            <v>0</v>
          </cell>
          <cell r="P3482">
            <v>1</v>
          </cell>
          <cell r="Q3482">
            <v>2.6169244000000001E-2</v>
          </cell>
          <cell r="R3482">
            <v>46.718474430000001</v>
          </cell>
          <cell r="T3482">
            <v>56.51</v>
          </cell>
          <cell r="U3482">
            <v>0.61</v>
          </cell>
          <cell r="AB3482">
            <v>19.54</v>
          </cell>
          <cell r="AD3482">
            <v>23.83</v>
          </cell>
          <cell r="AF3482">
            <v>0.38</v>
          </cell>
          <cell r="AJ3482">
            <v>100.87</v>
          </cell>
          <cell r="AK3482">
            <v>2.0070873420000002</v>
          </cell>
          <cell r="AL3482">
            <v>2.5542203999999999E-2</v>
          </cell>
          <cell r="AM3482">
            <v>0</v>
          </cell>
          <cell r="AN3482">
            <v>2.5542203999999999E-2</v>
          </cell>
          <cell r="AO3482">
            <v>0</v>
          </cell>
          <cell r="AP3482">
            <v>0</v>
          </cell>
          <cell r="AQ3482">
            <v>0</v>
          </cell>
          <cell r="AR3482">
            <v>0</v>
          </cell>
          <cell r="AS3482">
            <v>0</v>
          </cell>
          <cell r="AT3482">
            <v>1.0343016190000001</v>
          </cell>
          <cell r="AU3482">
            <v>0</v>
          </cell>
          <cell r="AV3482">
            <v>0.90689959099999995</v>
          </cell>
          <cell r="AW3482">
            <v>2.6169244000000001E-2</v>
          </cell>
          <cell r="AX3482">
            <v>0</v>
          </cell>
          <cell r="AY3482">
            <v>46.718474430000001</v>
          </cell>
          <cell r="AZ3482">
            <v>53.281525569999999</v>
          </cell>
          <cell r="BA3482">
            <v>0</v>
          </cell>
          <cell r="BB3482">
            <v>50.358565280000001</v>
          </cell>
          <cell r="BC3482">
            <v>49.641434719999999</v>
          </cell>
          <cell r="BD3482">
            <v>0</v>
          </cell>
          <cell r="BE3482">
            <v>1</v>
          </cell>
          <cell r="BP3482">
            <v>62.19</v>
          </cell>
          <cell r="BR3482">
            <v>7.99</v>
          </cell>
          <cell r="BU3482">
            <v>10.27</v>
          </cell>
          <cell r="BV3482">
            <v>10.27</v>
          </cell>
          <cell r="BW3482">
            <v>4.7</v>
          </cell>
          <cell r="CR3482">
            <v>95.42</v>
          </cell>
          <cell r="CT3482">
            <v>65.175015719974851</v>
          </cell>
          <cell r="CU3482">
            <v>0</v>
          </cell>
          <cell r="CV3482">
            <v>8.3735066023894369</v>
          </cell>
          <cell r="CW3482">
            <v>0</v>
          </cell>
          <cell r="CX3482">
            <v>0</v>
          </cell>
          <cell r="CY3482">
            <v>10.762942779291553</v>
          </cell>
          <cell r="CZ3482">
            <v>10.762942779291553</v>
          </cell>
          <cell r="DA3482">
            <v>4.9255921190526095</v>
          </cell>
          <cell r="DB3482">
            <v>0</v>
          </cell>
          <cell r="DC3482">
            <v>0</v>
          </cell>
          <cell r="DD3482">
            <v>0</v>
          </cell>
          <cell r="DE3482">
            <v>1</v>
          </cell>
          <cell r="DF3482">
            <v>0.73053656422831936</v>
          </cell>
          <cell r="DH3482">
            <v>8.0851063829787226E-2</v>
          </cell>
          <cell r="DU3482">
            <v>0.113</v>
          </cell>
          <cell r="DX3482">
            <v>0.184</v>
          </cell>
          <cell r="EA3482">
            <v>0.106</v>
          </cell>
          <cell r="ES3482">
            <v>1.18</v>
          </cell>
        </row>
        <row r="3483">
          <cell r="D3483" t="str">
            <v>r</v>
          </cell>
          <cell r="E3483" t="str">
            <v>Ray et al 1983</v>
          </cell>
          <cell r="F3483" t="str">
            <v>F</v>
          </cell>
          <cell r="J3483">
            <v>1300</v>
          </cell>
          <cell r="K3483">
            <v>1573</v>
          </cell>
          <cell r="L3483">
            <v>6.3572790845518119</v>
          </cell>
          <cell r="M3483">
            <v>1E-4</v>
          </cell>
          <cell r="O3483">
            <v>9.4445650000000003E-3</v>
          </cell>
          <cell r="P3483">
            <v>1</v>
          </cell>
          <cell r="Q3483">
            <v>1.3139609999999999E-2</v>
          </cell>
          <cell r="R3483">
            <v>46.861150479999999</v>
          </cell>
          <cell r="T3483">
            <v>55.81</v>
          </cell>
          <cell r="U3483">
            <v>0.54</v>
          </cell>
          <cell r="AB3483">
            <v>19.73</v>
          </cell>
          <cell r="AD3483">
            <v>24.2</v>
          </cell>
          <cell r="AF3483">
            <v>0.19</v>
          </cell>
          <cell r="AJ3483">
            <v>100.47</v>
          </cell>
          <cell r="AK3483">
            <v>1.9905554350000001</v>
          </cell>
          <cell r="AL3483">
            <v>2.2706153999999999E-2</v>
          </cell>
          <cell r="AM3483">
            <v>9.4445650000000003E-3</v>
          </cell>
          <cell r="AN3483">
            <v>1.3261589000000001E-2</v>
          </cell>
          <cell r="AO3483">
            <v>0</v>
          </cell>
          <cell r="AP3483">
            <v>0</v>
          </cell>
          <cell r="AQ3483">
            <v>0</v>
          </cell>
          <cell r="AR3483">
            <v>0</v>
          </cell>
          <cell r="AS3483">
            <v>0</v>
          </cell>
          <cell r="AT3483">
            <v>1.048747697</v>
          </cell>
          <cell r="AU3483">
            <v>0</v>
          </cell>
          <cell r="AV3483">
            <v>0.92485110400000003</v>
          </cell>
          <cell r="AW3483">
            <v>1.3139609999999999E-2</v>
          </cell>
          <cell r="AX3483">
            <v>0</v>
          </cell>
          <cell r="AY3483">
            <v>46.861150479999999</v>
          </cell>
          <cell r="AZ3483">
            <v>53.138849520000001</v>
          </cell>
          <cell r="BA3483">
            <v>0</v>
          </cell>
          <cell r="BB3483">
            <v>50.501821290000002</v>
          </cell>
          <cell r="BC3483">
            <v>49.498178709999998</v>
          </cell>
          <cell r="BD3483">
            <v>0</v>
          </cell>
          <cell r="BE3483">
            <v>1</v>
          </cell>
          <cell r="BP3483">
            <v>58.66</v>
          </cell>
          <cell r="BR3483">
            <v>9.4</v>
          </cell>
          <cell r="BU3483">
            <v>10.75</v>
          </cell>
          <cell r="BV3483">
            <v>10.75</v>
          </cell>
          <cell r="BW3483">
            <v>3.06</v>
          </cell>
          <cell r="CR3483">
            <v>92.62</v>
          </cell>
          <cell r="CT3483">
            <v>63.334053120276401</v>
          </cell>
          <cell r="CU3483">
            <v>0</v>
          </cell>
          <cell r="CV3483">
            <v>10.148995897214425</v>
          </cell>
          <cell r="CW3483">
            <v>0</v>
          </cell>
          <cell r="CX3483">
            <v>0</v>
          </cell>
          <cell r="CY3483">
            <v>11.606564456920752</v>
          </cell>
          <cell r="CZ3483">
            <v>11.606564456920752</v>
          </cell>
          <cell r="DA3483">
            <v>3.3038220686676745</v>
          </cell>
          <cell r="DB3483">
            <v>0</v>
          </cell>
          <cell r="DC3483">
            <v>0</v>
          </cell>
          <cell r="DD3483">
            <v>0</v>
          </cell>
          <cell r="DE3483">
            <v>1</v>
          </cell>
          <cell r="DF3483">
            <v>0.7159344766076936</v>
          </cell>
          <cell r="DH3483">
            <v>6.2091503267973858E-2</v>
          </cell>
          <cell r="DU3483">
            <v>9.5000000000000001E-2</v>
          </cell>
          <cell r="DX3483">
            <v>0.13</v>
          </cell>
          <cell r="EA3483">
            <v>0.11600000000000001</v>
          </cell>
          <cell r="ES3483">
            <v>0.91200000000000003</v>
          </cell>
        </row>
        <row r="3484">
          <cell r="D3484" t="str">
            <v>r</v>
          </cell>
          <cell r="E3484" t="str">
            <v>Ray et al 1983</v>
          </cell>
          <cell r="F3484" t="str">
            <v>K</v>
          </cell>
          <cell r="J3484">
            <v>1345</v>
          </cell>
          <cell r="K3484">
            <v>1618</v>
          </cell>
          <cell r="L3484">
            <v>6.1804697156983934</v>
          </cell>
          <cell r="M3484">
            <v>1E-4</v>
          </cell>
          <cell r="O3484">
            <v>8.7870220000000002E-3</v>
          </cell>
          <cell r="P3484">
            <v>1</v>
          </cell>
          <cell r="Q3484">
            <v>8.9435520000000004E-3</v>
          </cell>
          <cell r="R3484">
            <v>47.037311789999997</v>
          </cell>
          <cell r="T3484">
            <v>56.12</v>
          </cell>
          <cell r="U3484">
            <v>0.43</v>
          </cell>
          <cell r="AB3484">
            <v>19.850000000000001</v>
          </cell>
          <cell r="AD3484">
            <v>24.52</v>
          </cell>
          <cell r="AF3484">
            <v>0.13</v>
          </cell>
          <cell r="AJ3484">
            <v>101.05</v>
          </cell>
          <cell r="AK3484">
            <v>1.9912129780000001</v>
          </cell>
          <cell r="AL3484">
            <v>1.7986889999999998E-2</v>
          </cell>
          <cell r="AM3484">
            <v>8.7870220000000002E-3</v>
          </cell>
          <cell r="AN3484">
            <v>9.1998679999999999E-3</v>
          </cell>
          <cell r="AO3484">
            <v>0</v>
          </cell>
          <cell r="AP3484">
            <v>0</v>
          </cell>
          <cell r="AQ3484">
            <v>0</v>
          </cell>
          <cell r="AR3484">
            <v>0</v>
          </cell>
          <cell r="AS3484">
            <v>0</v>
          </cell>
          <cell r="AT3484">
            <v>1.0496445219999999</v>
          </cell>
          <cell r="AU3484">
            <v>0</v>
          </cell>
          <cell r="AV3484">
            <v>0.93221205900000004</v>
          </cell>
          <cell r="AW3484">
            <v>8.9435520000000004E-3</v>
          </cell>
          <cell r="AX3484">
            <v>0</v>
          </cell>
          <cell r="AY3484">
            <v>47.037311789999997</v>
          </cell>
          <cell r="AZ3484">
            <v>52.962688210000003</v>
          </cell>
          <cell r="BA3484">
            <v>0</v>
          </cell>
          <cell r="BB3484">
            <v>50.678616239999997</v>
          </cell>
          <cell r="BC3484">
            <v>49.321383760000003</v>
          </cell>
          <cell r="BD3484">
            <v>0</v>
          </cell>
          <cell r="BE3484">
            <v>1</v>
          </cell>
          <cell r="BP3484">
            <v>55.39</v>
          </cell>
          <cell r="BR3484">
            <v>6.16</v>
          </cell>
          <cell r="BU3484">
            <v>14.05</v>
          </cell>
          <cell r="BV3484">
            <v>14.05</v>
          </cell>
          <cell r="BW3484">
            <v>0.77</v>
          </cell>
          <cell r="CR3484">
            <v>90.42</v>
          </cell>
          <cell r="CT3484">
            <v>61.258571112585713</v>
          </cell>
          <cell r="CU3484">
            <v>0</v>
          </cell>
          <cell r="CV3484">
            <v>6.8126520681265204</v>
          </cell>
          <cell r="CW3484">
            <v>0</v>
          </cell>
          <cell r="CX3484">
            <v>0</v>
          </cell>
          <cell r="CY3484">
            <v>15.538597655385976</v>
          </cell>
          <cell r="CZ3484">
            <v>15.538597655385976</v>
          </cell>
          <cell r="DA3484">
            <v>0.85158150851581504</v>
          </cell>
          <cell r="DB3484">
            <v>0</v>
          </cell>
          <cell r="DC3484">
            <v>0</v>
          </cell>
          <cell r="DD3484">
            <v>0</v>
          </cell>
          <cell r="DE3484">
            <v>1</v>
          </cell>
          <cell r="DF3484">
            <v>1.0569186485795832</v>
          </cell>
          <cell r="DH3484">
            <v>0.16883116883116883</v>
          </cell>
          <cell r="DU3484">
            <v>7.4999999999999997E-2</v>
          </cell>
          <cell r="DX3484">
            <v>5.6000000000000001E-2</v>
          </cell>
          <cell r="EA3484">
            <v>0.10100000000000001</v>
          </cell>
          <cell r="ES3484">
            <v>0.44600000000000001</v>
          </cell>
        </row>
        <row r="3485">
          <cell r="D3485" t="str">
            <v>r</v>
          </cell>
          <cell r="E3485" t="str">
            <v>Ray et al 1983</v>
          </cell>
          <cell r="F3485" t="str">
            <v>J</v>
          </cell>
          <cell r="J3485">
            <v>1345</v>
          </cell>
          <cell r="K3485">
            <v>1618</v>
          </cell>
          <cell r="L3485">
            <v>6.1804697156983934</v>
          </cell>
          <cell r="M3485">
            <v>1E-4</v>
          </cell>
          <cell r="O3485">
            <v>2.5305900000000001E-3</v>
          </cell>
          <cell r="P3485">
            <v>1</v>
          </cell>
          <cell r="Q3485">
            <v>9.6946020000000001E-3</v>
          </cell>
          <cell r="R3485">
            <v>47.09482929</v>
          </cell>
          <cell r="T3485">
            <v>55.93</v>
          </cell>
          <cell r="U3485">
            <v>0.56999999999999995</v>
          </cell>
          <cell r="AB3485">
            <v>19.57</v>
          </cell>
          <cell r="AD3485">
            <v>24.23</v>
          </cell>
          <cell r="AF3485">
            <v>0.14000000000000001</v>
          </cell>
          <cell r="AJ3485">
            <v>100.44</v>
          </cell>
          <cell r="AK3485">
            <v>1.9974694099999999</v>
          </cell>
          <cell r="AL3485">
            <v>2.3999254000000001E-2</v>
          </cell>
          <cell r="AM3485">
            <v>2.5305900000000001E-3</v>
          </cell>
          <cell r="AN3485">
            <v>2.1468663999999998E-2</v>
          </cell>
          <cell r="AO3485">
            <v>0</v>
          </cell>
          <cell r="AP3485">
            <v>0</v>
          </cell>
          <cell r="AQ3485">
            <v>0</v>
          </cell>
          <cell r="AR3485">
            <v>0</v>
          </cell>
          <cell r="AS3485">
            <v>0</v>
          </cell>
          <cell r="AT3485">
            <v>1.0416164349999999</v>
          </cell>
          <cell r="AU3485">
            <v>0</v>
          </cell>
          <cell r="AV3485">
            <v>0.92722029900000003</v>
          </cell>
          <cell r="AW3485">
            <v>9.6946020000000001E-3</v>
          </cell>
          <cell r="AX3485">
            <v>0</v>
          </cell>
          <cell r="AY3485">
            <v>47.09482929</v>
          </cell>
          <cell r="AZ3485">
            <v>52.90517071</v>
          </cell>
          <cell r="BA3485">
            <v>0</v>
          </cell>
          <cell r="BB3485">
            <v>50.736320919999997</v>
          </cell>
          <cell r="BC3485">
            <v>49.263679080000003</v>
          </cell>
          <cell r="BD3485">
            <v>0</v>
          </cell>
          <cell r="BE3485">
            <v>1</v>
          </cell>
          <cell r="BP3485">
            <v>57.72</v>
          </cell>
          <cell r="BR3485">
            <v>4.82</v>
          </cell>
          <cell r="BU3485">
            <v>14.2</v>
          </cell>
          <cell r="BV3485">
            <v>14.2</v>
          </cell>
          <cell r="BW3485">
            <v>1.34</v>
          </cell>
          <cell r="CR3485">
            <v>92.28</v>
          </cell>
          <cell r="CT3485">
            <v>62.54876462938882</v>
          </cell>
          <cell r="CU3485">
            <v>0</v>
          </cell>
          <cell r="CV3485">
            <v>5.2232336367576941</v>
          </cell>
          <cell r="CW3485">
            <v>0</v>
          </cell>
          <cell r="CX3485">
            <v>0</v>
          </cell>
          <cell r="CY3485">
            <v>15.387949718248809</v>
          </cell>
          <cell r="CZ3485">
            <v>15.387949718248809</v>
          </cell>
          <cell r="DA3485">
            <v>1.4521022973558735</v>
          </cell>
          <cell r="DB3485">
            <v>0</v>
          </cell>
          <cell r="DC3485">
            <v>0</v>
          </cell>
          <cell r="DD3485">
            <v>0</v>
          </cell>
          <cell r="DE3485">
            <v>1</v>
          </cell>
          <cell r="DF3485">
            <v>1.0988819879626091</v>
          </cell>
          <cell r="DH3485">
            <v>0.10447761194029852</v>
          </cell>
          <cell r="DU3485">
            <v>8.4000000000000005E-2</v>
          </cell>
          <cell r="DX3485">
            <v>6.8000000000000005E-2</v>
          </cell>
          <cell r="EA3485">
            <v>9.4E-2</v>
          </cell>
          <cell r="ES3485">
            <v>0.48499999999999999</v>
          </cell>
        </row>
        <row r="3486">
          <cell r="D3486" t="str">
            <v>r</v>
          </cell>
          <cell r="E3486" t="str">
            <v>Ray et al 1983</v>
          </cell>
          <cell r="F3486" t="str">
            <v>L</v>
          </cell>
          <cell r="J3486">
            <v>1345</v>
          </cell>
          <cell r="K3486">
            <v>1618</v>
          </cell>
          <cell r="L3486">
            <v>6.1804697156983934</v>
          </cell>
          <cell r="M3486">
            <v>1E-4</v>
          </cell>
          <cell r="O3486">
            <v>1.7302082999999999E-2</v>
          </cell>
          <cell r="P3486">
            <v>1</v>
          </cell>
          <cell r="R3486">
            <v>47.307460259999999</v>
          </cell>
          <cell r="T3486">
            <v>55.59</v>
          </cell>
          <cell r="U3486">
            <v>0.81</v>
          </cell>
          <cell r="AB3486">
            <v>19.66</v>
          </cell>
          <cell r="AD3486">
            <v>24.55</v>
          </cell>
          <cell r="AJ3486">
            <v>100.61</v>
          </cell>
          <cell r="AK3486">
            <v>1.9826979170000001</v>
          </cell>
          <cell r="AL3486">
            <v>3.4059045000000003E-2</v>
          </cell>
          <cell r="AM3486">
            <v>1.7302082999999999E-2</v>
          </cell>
          <cell r="AN3486">
            <v>1.6756962E-2</v>
          </cell>
          <cell r="AO3486">
            <v>0</v>
          </cell>
          <cell r="AP3486">
            <v>0</v>
          </cell>
          <cell r="AQ3486">
            <v>0</v>
          </cell>
          <cell r="AR3486">
            <v>0</v>
          </cell>
          <cell r="AS3486">
            <v>0</v>
          </cell>
          <cell r="AT3486">
            <v>1.045021126</v>
          </cell>
          <cell r="AU3486">
            <v>0</v>
          </cell>
          <cell r="AV3486">
            <v>0.93822191200000005</v>
          </cell>
          <cell r="AW3486">
            <v>0</v>
          </cell>
          <cell r="AX3486">
            <v>0</v>
          </cell>
          <cell r="AY3486">
            <v>47.307460259999999</v>
          </cell>
          <cell r="AZ3486">
            <v>52.692539740000001</v>
          </cell>
          <cell r="BA3486">
            <v>0</v>
          </cell>
          <cell r="BB3486">
            <v>50.949559620000002</v>
          </cell>
          <cell r="BC3486">
            <v>49.050440379999998</v>
          </cell>
          <cell r="BD3486">
            <v>0</v>
          </cell>
          <cell r="BE3486">
            <v>1</v>
          </cell>
          <cell r="BP3486">
            <v>54.93</v>
          </cell>
          <cell r="BR3486">
            <v>6.55</v>
          </cell>
          <cell r="BU3486">
            <v>14.6</v>
          </cell>
          <cell r="BV3486">
            <v>14.6</v>
          </cell>
          <cell r="BW3486">
            <v>0</v>
          </cell>
          <cell r="CR3486">
            <v>90.68</v>
          </cell>
          <cell r="CT3486">
            <v>60.575650639611823</v>
          </cell>
          <cell r="CU3486">
            <v>0</v>
          </cell>
          <cell r="CV3486">
            <v>7.2232024702249671</v>
          </cell>
          <cell r="CW3486">
            <v>0</v>
          </cell>
          <cell r="CX3486">
            <v>0</v>
          </cell>
          <cell r="CY3486">
            <v>16.100573445081604</v>
          </cell>
          <cell r="CZ3486">
            <v>16.100573445081604</v>
          </cell>
          <cell r="DA3486">
            <v>0</v>
          </cell>
          <cell r="DB3486">
            <v>0</v>
          </cell>
          <cell r="DC3486">
            <v>0</v>
          </cell>
          <cell r="DD3486">
            <v>0</v>
          </cell>
          <cell r="DE3486">
            <v>1</v>
          </cell>
          <cell r="DF3486">
            <v>1.0707326093627352</v>
          </cell>
          <cell r="DU3486">
            <v>7.6999999999999999E-2</v>
          </cell>
          <cell r="DX3486">
            <v>5.3999999999999999E-2</v>
          </cell>
          <cell r="EA3486">
            <v>9.6000000000000002E-2</v>
          </cell>
          <cell r="ES3486">
            <v>0.34499999999999997</v>
          </cell>
        </row>
        <row r="3487">
          <cell r="D3487" t="str">
            <v>r</v>
          </cell>
          <cell r="E3487" t="str">
            <v>Ray et al 1983</v>
          </cell>
          <cell r="F3487" t="str">
            <v>A</v>
          </cell>
          <cell r="J3487">
            <v>1250</v>
          </cell>
          <cell r="K3487">
            <v>1523</v>
          </cell>
          <cell r="L3487">
            <v>6.5659881812212735</v>
          </cell>
          <cell r="M3487">
            <v>1E-4</v>
          </cell>
          <cell r="O3487">
            <v>0</v>
          </cell>
          <cell r="P3487">
            <v>1</v>
          </cell>
          <cell r="Q3487">
            <v>3.0362513000000001E-2</v>
          </cell>
          <cell r="R3487">
            <v>47.35630287</v>
          </cell>
          <cell r="T3487">
            <v>56.58</v>
          </cell>
          <cell r="U3487">
            <v>0.73</v>
          </cell>
          <cell r="AB3487">
            <v>19.11</v>
          </cell>
          <cell r="AD3487">
            <v>23.91</v>
          </cell>
          <cell r="AF3487">
            <v>0.44</v>
          </cell>
          <cell r="AJ3487">
            <v>100.77</v>
          </cell>
          <cell r="AK3487">
            <v>2.013637847</v>
          </cell>
          <cell r="AL3487">
            <v>3.0628720000000002E-2</v>
          </cell>
          <cell r="AM3487">
            <v>0</v>
          </cell>
          <cell r="AN3487">
            <v>3.0628720000000002E-2</v>
          </cell>
          <cell r="AO3487">
            <v>0</v>
          </cell>
          <cell r="AP3487">
            <v>0</v>
          </cell>
          <cell r="AQ3487">
            <v>0</v>
          </cell>
          <cell r="AR3487">
            <v>0</v>
          </cell>
          <cell r="AS3487">
            <v>0</v>
          </cell>
          <cell r="AT3487">
            <v>1.013586436</v>
          </cell>
          <cell r="AU3487">
            <v>0</v>
          </cell>
          <cell r="AV3487">
            <v>0.91178448400000001</v>
          </cell>
          <cell r="AW3487">
            <v>3.0362513000000001E-2</v>
          </cell>
          <cell r="AX3487">
            <v>0</v>
          </cell>
          <cell r="AY3487">
            <v>47.35630287</v>
          </cell>
          <cell r="AZ3487">
            <v>52.64369713</v>
          </cell>
          <cell r="BA3487">
            <v>0</v>
          </cell>
          <cell r="BB3487">
            <v>50.998523120000002</v>
          </cell>
          <cell r="BC3487">
            <v>49.001476879999998</v>
          </cell>
          <cell r="BD3487">
            <v>0</v>
          </cell>
          <cell r="BE3487">
            <v>1</v>
          </cell>
          <cell r="BP3487">
            <v>70.86</v>
          </cell>
          <cell r="BR3487">
            <v>13.86</v>
          </cell>
          <cell r="BU3487">
            <v>4.97</v>
          </cell>
          <cell r="BV3487">
            <v>7.92</v>
          </cell>
          <cell r="BW3487">
            <v>4.38</v>
          </cell>
          <cell r="CR3487">
            <v>101.99</v>
          </cell>
          <cell r="CT3487">
            <v>69.477399745073043</v>
          </cell>
          <cell r="CU3487">
            <v>0</v>
          </cell>
          <cell r="CV3487">
            <v>13.589567604667124</v>
          </cell>
          <cell r="CW3487">
            <v>0</v>
          </cell>
          <cell r="CX3487">
            <v>0</v>
          </cell>
          <cell r="CY3487">
            <v>4.8730267673301304</v>
          </cell>
          <cell r="CZ3487">
            <v>7.7654672026669287</v>
          </cell>
          <cell r="DA3487">
            <v>4.2945386802627707</v>
          </cell>
          <cell r="DB3487">
            <v>0</v>
          </cell>
          <cell r="DC3487">
            <v>0</v>
          </cell>
          <cell r="DD3487">
            <v>0</v>
          </cell>
          <cell r="DE3487">
            <v>1</v>
          </cell>
          <cell r="DF3487">
            <v>0.27453158652151793</v>
          </cell>
          <cell r="DH3487">
            <v>0.10045662100456622</v>
          </cell>
          <cell r="DU3487">
            <v>0.13600000000000001</v>
          </cell>
          <cell r="DX3487">
            <v>0.32800000000000001</v>
          </cell>
          <cell r="EA3487">
            <v>0.17799999999999999</v>
          </cell>
          <cell r="ES3487">
            <v>2.61</v>
          </cell>
        </row>
        <row r="3488">
          <cell r="D3488" t="str">
            <v>r</v>
          </cell>
          <cell r="E3488" t="str">
            <v>Ray et al 1983</v>
          </cell>
          <cell r="F3488" t="str">
            <v>G</v>
          </cell>
          <cell r="J3488">
            <v>1300</v>
          </cell>
          <cell r="K3488">
            <v>1573</v>
          </cell>
          <cell r="L3488">
            <v>6.3572790845518119</v>
          </cell>
          <cell r="M3488">
            <v>1E-4</v>
          </cell>
          <cell r="O3488">
            <v>3.5973962999999998E-2</v>
          </cell>
          <cell r="P3488">
            <v>1</v>
          </cell>
          <cell r="Q3488">
            <v>1.1024131E-2</v>
          </cell>
          <cell r="R3488">
            <v>47.54740494</v>
          </cell>
          <cell r="T3488">
            <v>55.27</v>
          </cell>
          <cell r="U3488">
            <v>0.93</v>
          </cell>
          <cell r="AB3488">
            <v>19.670000000000002</v>
          </cell>
          <cell r="AD3488">
            <v>24.8</v>
          </cell>
          <cell r="AF3488">
            <v>0.16</v>
          </cell>
          <cell r="AJ3488">
            <v>100.83</v>
          </cell>
          <cell r="AK3488">
            <v>1.964026037</v>
          </cell>
          <cell r="AL3488">
            <v>3.8960838999999997E-2</v>
          </cell>
          <cell r="AM3488">
            <v>3.5973962999999998E-2</v>
          </cell>
          <cell r="AN3488">
            <v>2.9868749999999999E-3</v>
          </cell>
          <cell r="AO3488">
            <v>0</v>
          </cell>
          <cell r="AP3488">
            <v>0</v>
          </cell>
          <cell r="AQ3488">
            <v>0</v>
          </cell>
          <cell r="AR3488">
            <v>0</v>
          </cell>
          <cell r="AS3488">
            <v>0</v>
          </cell>
          <cell r="AT3488">
            <v>1.0417027649999999</v>
          </cell>
          <cell r="AU3488">
            <v>0</v>
          </cell>
          <cell r="AV3488">
            <v>0.94428622900000003</v>
          </cell>
          <cell r="AW3488">
            <v>1.1024131E-2</v>
          </cell>
          <cell r="AX3488">
            <v>0</v>
          </cell>
          <cell r="AY3488">
            <v>47.54740494</v>
          </cell>
          <cell r="AZ3488">
            <v>52.45259506</v>
          </cell>
          <cell r="BA3488">
            <v>0</v>
          </cell>
          <cell r="BB3488">
            <v>51.190031050000002</v>
          </cell>
          <cell r="BC3488">
            <v>48.809968949999998</v>
          </cell>
          <cell r="BD3488">
            <v>0</v>
          </cell>
          <cell r="BE3488">
            <v>1</v>
          </cell>
          <cell r="BP3488">
            <v>55.11</v>
          </cell>
          <cell r="BR3488">
            <v>11.16</v>
          </cell>
          <cell r="BU3488">
            <v>11.12</v>
          </cell>
          <cell r="BV3488">
            <v>11.12</v>
          </cell>
          <cell r="BW3488">
            <v>1.55</v>
          </cell>
          <cell r="CR3488">
            <v>90.06</v>
          </cell>
          <cell r="CT3488">
            <v>61.192538307794806</v>
          </cell>
          <cell r="CU3488">
            <v>0</v>
          </cell>
          <cell r="CV3488">
            <v>12.391738840772819</v>
          </cell>
          <cell r="CW3488">
            <v>0</v>
          </cell>
          <cell r="CX3488">
            <v>0</v>
          </cell>
          <cell r="CY3488">
            <v>12.347324006218077</v>
          </cell>
          <cell r="CZ3488">
            <v>12.347324006218077</v>
          </cell>
          <cell r="DA3488">
            <v>1.7210748389962247</v>
          </cell>
          <cell r="DB3488">
            <v>0</v>
          </cell>
          <cell r="DC3488">
            <v>0</v>
          </cell>
          <cell r="DD3488">
            <v>0</v>
          </cell>
          <cell r="DE3488">
            <v>1</v>
          </cell>
          <cell r="DF3488">
            <v>0.68589194621371719</v>
          </cell>
          <cell r="DH3488">
            <v>0.1032258064516129</v>
          </cell>
          <cell r="DU3488">
            <v>8.5000000000000006E-2</v>
          </cell>
          <cell r="DX3488">
            <v>0.13</v>
          </cell>
          <cell r="EA3488">
            <v>0.14699999999999999</v>
          </cell>
          <cell r="ES3488">
            <v>0.81499999999999995</v>
          </cell>
        </row>
        <row r="3489">
          <cell r="D3489" t="str">
            <v>r</v>
          </cell>
          <cell r="E3489" t="str">
            <v>Ray et al 1983</v>
          </cell>
          <cell r="F3489" t="str">
            <v>H</v>
          </cell>
          <cell r="J3489">
            <v>1300</v>
          </cell>
          <cell r="K3489">
            <v>1573</v>
          </cell>
          <cell r="L3489">
            <v>6.3572790845518119</v>
          </cell>
          <cell r="M3489">
            <v>1E-4</v>
          </cell>
          <cell r="O3489">
            <v>4.0551742000000002E-2</v>
          </cell>
          <cell r="P3489">
            <v>1</v>
          </cell>
          <cell r="R3489">
            <v>48.213021580000003</v>
          </cell>
          <cell r="T3489">
            <v>54.6</v>
          </cell>
          <cell r="U3489">
            <v>1.46</v>
          </cell>
          <cell r="AB3489">
            <v>19.16</v>
          </cell>
          <cell r="AD3489">
            <v>24.81</v>
          </cell>
          <cell r="AJ3489">
            <v>100.03</v>
          </cell>
          <cell r="AK3489">
            <v>1.9594482580000001</v>
          </cell>
          <cell r="AL3489">
            <v>6.1770565999999999E-2</v>
          </cell>
          <cell r="AM3489">
            <v>4.0551742000000002E-2</v>
          </cell>
          <cell r="AN3489">
            <v>2.1218824000000001E-2</v>
          </cell>
          <cell r="AO3489">
            <v>0</v>
          </cell>
          <cell r="AP3489">
            <v>0</v>
          </cell>
          <cell r="AQ3489">
            <v>0</v>
          </cell>
          <cell r="AR3489">
            <v>0</v>
          </cell>
          <cell r="AS3489">
            <v>0</v>
          </cell>
          <cell r="AT3489">
            <v>1.0247509800000001</v>
          </cell>
          <cell r="AU3489">
            <v>0</v>
          </cell>
          <cell r="AV3489">
            <v>0.95403019499999997</v>
          </cell>
          <cell r="AW3489">
            <v>0</v>
          </cell>
          <cell r="AX3489">
            <v>0</v>
          </cell>
          <cell r="AY3489">
            <v>48.213021580000003</v>
          </cell>
          <cell r="AZ3489">
            <v>51.786978419999997</v>
          </cell>
          <cell r="BA3489">
            <v>0</v>
          </cell>
          <cell r="BB3489">
            <v>51.85622747</v>
          </cell>
          <cell r="BC3489">
            <v>48.14377253</v>
          </cell>
          <cell r="BD3489">
            <v>0</v>
          </cell>
          <cell r="BE3489">
            <v>1</v>
          </cell>
          <cell r="BP3489">
            <v>51.99</v>
          </cell>
          <cell r="BR3489">
            <v>11.98</v>
          </cell>
          <cell r="BU3489">
            <v>11.55</v>
          </cell>
          <cell r="BV3489">
            <v>11.55</v>
          </cell>
          <cell r="BW3489">
            <v>0.03</v>
          </cell>
          <cell r="CR3489">
            <v>87.1</v>
          </cell>
          <cell r="CT3489">
            <v>59.690011481056253</v>
          </cell>
          <cell r="CU3489">
            <v>0</v>
          </cell>
          <cell r="CV3489">
            <v>13.75430539609644</v>
          </cell>
          <cell r="CW3489">
            <v>0</v>
          </cell>
          <cell r="CX3489">
            <v>0</v>
          </cell>
          <cell r="CY3489">
            <v>13.260619977037887</v>
          </cell>
          <cell r="CZ3489">
            <v>13.260619977037887</v>
          </cell>
          <cell r="DA3489">
            <v>3.4443168771526977E-2</v>
          </cell>
          <cell r="DB3489">
            <v>0</v>
          </cell>
          <cell r="DC3489">
            <v>0</v>
          </cell>
          <cell r="DD3489">
            <v>0</v>
          </cell>
          <cell r="DE3489">
            <v>1</v>
          </cell>
          <cell r="DF3489">
            <v>0.68235510066345961</v>
          </cell>
          <cell r="DU3489">
            <v>7.6999999999999999E-2</v>
          </cell>
          <cell r="DX3489">
            <v>0.1</v>
          </cell>
          <cell r="EA3489">
            <v>0.15</v>
          </cell>
          <cell r="ES3489">
            <v>0.754</v>
          </cell>
        </row>
        <row r="3490">
          <cell r="D3490" t="str">
            <v>r</v>
          </cell>
          <cell r="E3490" t="str">
            <v>Ray et al 1983</v>
          </cell>
          <cell r="F3490" t="str">
            <v>C</v>
          </cell>
          <cell r="J3490">
            <v>1250</v>
          </cell>
          <cell r="K3490">
            <v>1523</v>
          </cell>
          <cell r="L3490">
            <v>6.5659881812212735</v>
          </cell>
          <cell r="M3490">
            <v>1E-4</v>
          </cell>
          <cell r="O3490">
            <v>3.6966049999999999E-3</v>
          </cell>
          <cell r="P3490">
            <v>1</v>
          </cell>
          <cell r="Q3490">
            <v>2.1450252E-2</v>
          </cell>
          <cell r="R3490">
            <v>48.353925580000002</v>
          </cell>
          <cell r="T3490">
            <v>55.94</v>
          </cell>
          <cell r="U3490">
            <v>1.76</v>
          </cell>
          <cell r="AB3490">
            <v>18.53</v>
          </cell>
          <cell r="AD3490">
            <v>24.13</v>
          </cell>
          <cell r="AF3490">
            <v>0.31</v>
          </cell>
          <cell r="AJ3490">
            <v>100.67</v>
          </cell>
          <cell r="AK3490">
            <v>1.996303395</v>
          </cell>
          <cell r="AL3490">
            <v>7.4046464000000006E-2</v>
          </cell>
          <cell r="AM3490">
            <v>3.6966049999999999E-3</v>
          </cell>
          <cell r="AN3490">
            <v>7.0349858000000001E-2</v>
          </cell>
          <cell r="AO3490">
            <v>0</v>
          </cell>
          <cell r="AP3490">
            <v>0</v>
          </cell>
          <cell r="AQ3490">
            <v>0</v>
          </cell>
          <cell r="AR3490">
            <v>0</v>
          </cell>
          <cell r="AS3490">
            <v>0</v>
          </cell>
          <cell r="AT3490">
            <v>0.98551033499999996</v>
          </cell>
          <cell r="AU3490">
            <v>0</v>
          </cell>
          <cell r="AV3490">
            <v>0.92268955500000005</v>
          </cell>
          <cell r="AW3490">
            <v>2.1450252E-2</v>
          </cell>
          <cell r="AX3490">
            <v>0</v>
          </cell>
          <cell r="AY3490">
            <v>48.353925580000002</v>
          </cell>
          <cell r="AZ3490">
            <v>51.646074419999998</v>
          </cell>
          <cell r="BA3490">
            <v>0</v>
          </cell>
          <cell r="BB3490">
            <v>51.997088269999999</v>
          </cell>
          <cell r="BC3490">
            <v>48.002911730000001</v>
          </cell>
          <cell r="BD3490">
            <v>0</v>
          </cell>
          <cell r="BE3490">
            <v>1</v>
          </cell>
          <cell r="BP3490">
            <v>58.39</v>
          </cell>
          <cell r="BR3490">
            <v>15.83</v>
          </cell>
          <cell r="BU3490">
            <v>6.83</v>
          </cell>
          <cell r="BV3490">
            <v>6.83</v>
          </cell>
          <cell r="BW3490">
            <v>3.7</v>
          </cell>
          <cell r="CR3490">
            <v>91.58</v>
          </cell>
          <cell r="CT3490">
            <v>63.758462546407515</v>
          </cell>
          <cell r="CU3490">
            <v>0</v>
          </cell>
          <cell r="CV3490">
            <v>17.285433500764359</v>
          </cell>
          <cell r="CW3490">
            <v>0</v>
          </cell>
          <cell r="CX3490">
            <v>0</v>
          </cell>
          <cell r="CY3490">
            <v>7.4579602533304215</v>
          </cell>
          <cell r="CZ3490">
            <v>7.4579602533304215</v>
          </cell>
          <cell r="DA3490">
            <v>4.0401834461672852</v>
          </cell>
          <cell r="DB3490">
            <v>0</v>
          </cell>
          <cell r="DC3490">
            <v>0</v>
          </cell>
          <cell r="DD3490">
            <v>0</v>
          </cell>
          <cell r="DE3490">
            <v>1</v>
          </cell>
          <cell r="DF3490">
            <v>0.30506888401590432</v>
          </cell>
          <cell r="DH3490">
            <v>8.3783783783783775E-2</v>
          </cell>
          <cell r="DU3490">
            <v>7.9000000000000001E-2</v>
          </cell>
          <cell r="DX3490">
            <v>0.20499999999999999</v>
          </cell>
          <cell r="EA3490">
            <v>0.214</v>
          </cell>
          <cell r="ES3490">
            <v>1.57</v>
          </cell>
        </row>
        <row r="3491">
          <cell r="D3491" t="str">
            <v>r</v>
          </cell>
          <cell r="E3491" t="str">
            <v>Ray et al 1983</v>
          </cell>
          <cell r="F3491" t="str">
            <v>B</v>
          </cell>
          <cell r="J3491">
            <v>1250</v>
          </cell>
          <cell r="K3491">
            <v>1523</v>
          </cell>
          <cell r="L3491">
            <v>6.5659881812212735</v>
          </cell>
          <cell r="M3491">
            <v>1E-4</v>
          </cell>
          <cell r="O3491">
            <v>1.5190917999999999E-2</v>
          </cell>
          <cell r="P3491">
            <v>1</v>
          </cell>
          <cell r="Q3491">
            <v>2.8745903999999999E-2</v>
          </cell>
          <cell r="R3491">
            <v>48.492275290000002</v>
          </cell>
          <cell r="T3491">
            <v>54.89</v>
          </cell>
          <cell r="U3491">
            <v>1.39</v>
          </cell>
          <cell r="AB3491">
            <v>18.420000000000002</v>
          </cell>
          <cell r="AD3491">
            <v>24.12</v>
          </cell>
          <cell r="AF3491">
            <v>0.41</v>
          </cell>
          <cell r="AJ3491">
            <v>99.23</v>
          </cell>
          <cell r="AK3491">
            <v>1.9848090819999999</v>
          </cell>
          <cell r="AL3491">
            <v>5.9255391999999997E-2</v>
          </cell>
          <cell r="AM3491">
            <v>1.5190917999999999E-2</v>
          </cell>
          <cell r="AN3491">
            <v>4.4064473999999999E-2</v>
          </cell>
          <cell r="AO3491">
            <v>0</v>
          </cell>
          <cell r="AP3491">
            <v>0</v>
          </cell>
          <cell r="AQ3491">
            <v>0</v>
          </cell>
          <cell r="AR3491">
            <v>0</v>
          </cell>
          <cell r="AS3491">
            <v>0</v>
          </cell>
          <cell r="AT3491">
            <v>0.99265152499999998</v>
          </cell>
          <cell r="AU3491">
            <v>0</v>
          </cell>
          <cell r="AV3491">
            <v>0.93453809700000001</v>
          </cell>
          <cell r="AW3491">
            <v>2.8745903999999999E-2</v>
          </cell>
          <cell r="AX3491">
            <v>0</v>
          </cell>
          <cell r="AY3491">
            <v>48.492275290000002</v>
          </cell>
          <cell r="AZ3491">
            <v>51.507724709999998</v>
          </cell>
          <cell r="BA3491">
            <v>0</v>
          </cell>
          <cell r="BB3491">
            <v>52.13533923</v>
          </cell>
          <cell r="BC3491">
            <v>47.86466077</v>
          </cell>
          <cell r="BD3491">
            <v>0</v>
          </cell>
          <cell r="BE3491">
            <v>1</v>
          </cell>
          <cell r="BP3491">
            <v>63.69</v>
          </cell>
          <cell r="BR3491">
            <v>15.54</v>
          </cell>
          <cell r="BU3491">
            <v>5.36</v>
          </cell>
          <cell r="BV3491">
            <v>5.36</v>
          </cell>
          <cell r="BW3491">
            <v>4.22</v>
          </cell>
          <cell r="CR3491">
            <v>94.17</v>
          </cell>
          <cell r="CT3491">
            <v>67.633004141446321</v>
          </cell>
          <cell r="CU3491">
            <v>0</v>
          </cell>
          <cell r="CV3491">
            <v>16.502070723160244</v>
          </cell>
          <cell r="CW3491">
            <v>0</v>
          </cell>
          <cell r="CX3491">
            <v>0</v>
          </cell>
          <cell r="CY3491">
            <v>5.6918339173834553</v>
          </cell>
          <cell r="CZ3491">
            <v>5.6918339173834553</v>
          </cell>
          <cell r="DA3491">
            <v>4.4812573006265266</v>
          </cell>
          <cell r="DB3491">
            <v>0</v>
          </cell>
          <cell r="DC3491">
            <v>0</v>
          </cell>
          <cell r="DD3491">
            <v>0</v>
          </cell>
          <cell r="DE3491">
            <v>1</v>
          </cell>
          <cell r="DF3491">
            <v>0.21124914008673709</v>
          </cell>
          <cell r="DH3491">
            <v>9.7156398104265407E-2</v>
          </cell>
          <cell r="DU3491">
            <v>8.8999999999999996E-2</v>
          </cell>
          <cell r="DX3491">
            <v>0.27500000000000002</v>
          </cell>
          <cell r="EA3491">
            <v>0.17499999999999999</v>
          </cell>
          <cell r="ES3491">
            <v>2.04</v>
          </cell>
        </row>
        <row r="3492">
          <cell r="D3492" t="str">
            <v>r</v>
          </cell>
          <cell r="E3492" t="str">
            <v>Ray et al 1983</v>
          </cell>
          <cell r="F3492" t="str">
            <v>D</v>
          </cell>
          <cell r="J3492">
            <v>1250</v>
          </cell>
          <cell r="K3492">
            <v>1523</v>
          </cell>
          <cell r="L3492">
            <v>6.5659881812212735</v>
          </cell>
          <cell r="M3492">
            <v>1E-4</v>
          </cell>
          <cell r="O3492">
            <v>3.4829290999999998E-2</v>
          </cell>
          <cell r="P3492">
            <v>1</v>
          </cell>
          <cell r="Q3492">
            <v>1.1139391E-2</v>
          </cell>
          <cell r="R3492">
            <v>49.13681983</v>
          </cell>
          <cell r="T3492">
            <v>54.73</v>
          </cell>
          <cell r="U3492">
            <v>2.1</v>
          </cell>
          <cell r="AB3492">
            <v>18.39</v>
          </cell>
          <cell r="AD3492">
            <v>24.71</v>
          </cell>
          <cell r="AF3492">
            <v>0.16</v>
          </cell>
          <cell r="AJ3492">
            <v>100.09</v>
          </cell>
          <cell r="AK3492">
            <v>1.9651707089999999</v>
          </cell>
          <cell r="AL3492">
            <v>8.8895893000000004E-2</v>
          </cell>
          <cell r="AM3492">
            <v>3.4829290999999998E-2</v>
          </cell>
          <cell r="AN3492">
            <v>5.4066602999999998E-2</v>
          </cell>
          <cell r="AO3492">
            <v>0</v>
          </cell>
          <cell r="AP3492">
            <v>0</v>
          </cell>
          <cell r="AQ3492">
            <v>0</v>
          </cell>
          <cell r="AR3492">
            <v>0</v>
          </cell>
          <cell r="AS3492">
            <v>0</v>
          </cell>
          <cell r="AT3492">
            <v>0.98409776199999999</v>
          </cell>
          <cell r="AU3492">
            <v>0</v>
          </cell>
          <cell r="AV3492">
            <v>0.95069624500000005</v>
          </cell>
          <cell r="AW3492">
            <v>1.1139391E-2</v>
          </cell>
          <cell r="AX3492">
            <v>0</v>
          </cell>
          <cell r="AY3492">
            <v>49.13681983</v>
          </cell>
          <cell r="AZ3492">
            <v>50.86318017</v>
          </cell>
          <cell r="BA3492">
            <v>0</v>
          </cell>
          <cell r="BB3492">
            <v>52.778688930000001</v>
          </cell>
          <cell r="BC3492">
            <v>47.221311069999999</v>
          </cell>
          <cell r="BD3492">
            <v>0</v>
          </cell>
          <cell r="BE3492">
            <v>1</v>
          </cell>
          <cell r="BP3492">
            <v>55.92</v>
          </cell>
          <cell r="BR3492">
            <v>16.23</v>
          </cell>
          <cell r="BU3492">
            <v>7.08</v>
          </cell>
          <cell r="BV3492">
            <v>7.08</v>
          </cell>
          <cell r="BW3492">
            <v>2.38</v>
          </cell>
          <cell r="CR3492">
            <v>88.69</v>
          </cell>
          <cell r="CT3492">
            <v>63.051076784304882</v>
          </cell>
          <cell r="CU3492">
            <v>0</v>
          </cell>
          <cell r="CV3492">
            <v>18.299695568835268</v>
          </cell>
          <cell r="CW3492">
            <v>0</v>
          </cell>
          <cell r="CX3492">
            <v>0</v>
          </cell>
          <cell r="CY3492">
            <v>7.9828616529484719</v>
          </cell>
          <cell r="CZ3492">
            <v>7.9828616529484719</v>
          </cell>
          <cell r="DA3492">
            <v>2.6835043409629042</v>
          </cell>
          <cell r="DB3492">
            <v>0</v>
          </cell>
          <cell r="DC3492">
            <v>0</v>
          </cell>
          <cell r="DD3492">
            <v>0</v>
          </cell>
          <cell r="DE3492">
            <v>1</v>
          </cell>
          <cell r="DF3492">
            <v>0.28987434693442538</v>
          </cell>
          <cell r="DH3492">
            <v>6.7226890756302532E-2</v>
          </cell>
          <cell r="DU3492">
            <v>8.2000000000000003E-2</v>
          </cell>
          <cell r="DX3492">
            <v>0.17399999999999999</v>
          </cell>
          <cell r="EA3492">
            <v>0.19500000000000001</v>
          </cell>
          <cell r="ES3492">
            <v>1.43</v>
          </cell>
        </row>
        <row r="3493">
          <cell r="D3493" t="str">
            <v>o1</v>
          </cell>
          <cell r="E3493" t="str">
            <v>O'Leary et al 2010 EPSL 297 p 111-120</v>
          </cell>
          <cell r="F3493" t="str">
            <v>ALFB-7</v>
          </cell>
          <cell r="J3493">
            <v>1275</v>
          </cell>
          <cell r="K3493">
            <v>1548</v>
          </cell>
          <cell r="L3493">
            <v>6.4599483204134369</v>
          </cell>
          <cell r="M3493">
            <v>1.5</v>
          </cell>
          <cell r="O3493">
            <v>3.8599852829747101E-2</v>
          </cell>
          <cell r="P3493">
            <v>0.87878745113535317</v>
          </cell>
          <cell r="Q3493">
            <v>2.680438082447734E-2</v>
          </cell>
          <cell r="R3493">
            <v>48.254854941025698</v>
          </cell>
          <cell r="T3493">
            <v>53.38</v>
          </cell>
          <cell r="U3493">
            <v>0.9</v>
          </cell>
          <cell r="V3493">
            <v>2.9393882364755535</v>
          </cell>
          <cell r="W3493">
            <v>0.82038015964899491</v>
          </cell>
          <cell r="X3493">
            <v>4.09</v>
          </cell>
          <cell r="Y3493">
            <v>0.01</v>
          </cell>
          <cell r="Z3493">
            <v>0.15</v>
          </cell>
          <cell r="AB3493">
            <v>16.64</v>
          </cell>
          <cell r="AD3493">
            <v>24.56</v>
          </cell>
          <cell r="AE3493">
            <v>0.14000000000000001</v>
          </cell>
          <cell r="AF3493">
            <v>0.38</v>
          </cell>
          <cell r="AH3493" t="str">
            <v xml:space="preserve"> </v>
          </cell>
          <cell r="AJ3493">
            <v>99.919768396124539</v>
          </cell>
          <cell r="AK3493">
            <v>1.9419325371632428</v>
          </cell>
          <cell r="AL3493">
            <v>3.8599852829747101E-2</v>
          </cell>
          <cell r="AM3493">
            <v>3.8599852829747101E-2</v>
          </cell>
          <cell r="AN3493">
            <v>0</v>
          </cell>
          <cell r="AO3493">
            <v>9.9478278383141827E-2</v>
          </cell>
          <cell r="AP3493">
            <v>2.496009012864564E-2</v>
          </cell>
          <cell r="AQ3493">
            <v>0.12443836851178747</v>
          </cell>
          <cell r="AR3493">
            <v>2.7359678747492828E-4</v>
          </cell>
          <cell r="AS3493">
            <v>4.3139817101526309E-3</v>
          </cell>
          <cell r="AT3493">
            <v>0.9021745496832001</v>
          </cell>
          <cell r="AU3493">
            <v>0</v>
          </cell>
          <cell r="AV3493">
            <v>0.95736628801836776</v>
          </cell>
          <cell r="AW3493">
            <v>2.680438082447734E-2</v>
          </cell>
          <cell r="AX3493">
            <v>0</v>
          </cell>
          <cell r="AY3493">
            <v>48.254854941025698</v>
          </cell>
          <cell r="AZ3493">
            <v>45.472984135005149</v>
          </cell>
          <cell r="BA3493">
            <v>1.2580822445354529</v>
          </cell>
          <cell r="BB3493">
            <v>54.226437083080647</v>
          </cell>
          <cell r="BC3493">
            <v>44.167873372602756</v>
          </cell>
          <cell r="BD3493">
            <v>1.6056895443166104</v>
          </cell>
          <cell r="BE3493">
            <v>0.87878745113535317</v>
          </cell>
          <cell r="BG3493">
            <v>-6.74</v>
          </cell>
          <cell r="BH3493" t="str">
            <v>Ni-NiO</v>
          </cell>
          <cell r="BO3493">
            <v>5.47</v>
          </cell>
          <cell r="BP3493">
            <v>39.11</v>
          </cell>
          <cell r="BQ3493" t="str">
            <v xml:space="preserve"> </v>
          </cell>
          <cell r="BR3493">
            <v>0.37</v>
          </cell>
          <cell r="BS3493">
            <v>14.3</v>
          </cell>
          <cell r="BU3493">
            <v>12.93</v>
          </cell>
          <cell r="BV3493">
            <v>23.23</v>
          </cell>
          <cell r="BW3493">
            <v>4.43</v>
          </cell>
          <cell r="BX3493">
            <v>0.02</v>
          </cell>
          <cell r="BY3493">
            <v>0.01</v>
          </cell>
          <cell r="CC3493">
            <v>0.12</v>
          </cell>
          <cell r="CR3493">
            <v>94.52</v>
          </cell>
          <cell r="CT3493">
            <v>41.377486246297082</v>
          </cell>
          <cell r="CU3493">
            <v>0</v>
          </cell>
          <cell r="CV3493">
            <v>0.39145154464663567</v>
          </cell>
          <cell r="CW3493">
            <v>15.129073212018621</v>
          </cell>
          <cell r="CX3493">
            <v>0</v>
          </cell>
          <cell r="CY3493">
            <v>13.679644519678375</v>
          </cell>
          <cell r="CZ3493">
            <v>24.576809140922556</v>
          </cell>
          <cell r="DA3493">
            <v>4.6868387642826921</v>
          </cell>
          <cell r="DB3493">
            <v>2.1159542953872196E-2</v>
          </cell>
          <cell r="DC3493">
            <v>1.0579771476936098E-2</v>
          </cell>
          <cell r="DD3493">
            <v>0</v>
          </cell>
          <cell r="DE3493">
            <v>0.47484392214469334</v>
          </cell>
          <cell r="DF3493">
            <v>3.0494822489173727</v>
          </cell>
          <cell r="DH3493">
            <v>8.5778781038374718E-2</v>
          </cell>
          <cell r="FP3493">
            <v>1.38E-2</v>
          </cell>
          <cell r="FS3493">
            <v>7.1000000000000004E-3</v>
          </cell>
        </row>
        <row r="3494">
          <cell r="D3494" t="str">
            <v>o1</v>
          </cell>
          <cell r="E3494" t="str">
            <v>O'Leary et al 2010 EPSL 297 p 111-120</v>
          </cell>
          <cell r="F3494" t="str">
            <v>ALFB-20</v>
          </cell>
          <cell r="J3494">
            <v>1350</v>
          </cell>
          <cell r="K3494">
            <v>1623</v>
          </cell>
          <cell r="L3494">
            <v>6.1614294516327792</v>
          </cell>
          <cell r="M3494">
            <v>1.5</v>
          </cell>
          <cell r="O3494">
            <v>2.6179410822736535E-3</v>
          </cell>
          <cell r="P3494">
            <v>0.8739776681014797</v>
          </cell>
          <cell r="Q3494">
            <v>5.7408691539904324E-3</v>
          </cell>
          <cell r="R3494">
            <v>47.640617542214692</v>
          </cell>
          <cell r="T3494">
            <v>53.93</v>
          </cell>
          <cell r="U3494">
            <v>0.06</v>
          </cell>
          <cell r="V3494">
            <v>0.28299065924098227</v>
          </cell>
          <cell r="W3494">
            <v>3.935216174370431</v>
          </cell>
          <cell r="X3494">
            <v>4.25</v>
          </cell>
          <cell r="Y3494" t="str">
            <v xml:space="preserve"> </v>
          </cell>
          <cell r="Z3494">
            <v>0.05</v>
          </cell>
          <cell r="AB3494">
            <v>16.54</v>
          </cell>
          <cell r="AD3494">
            <v>23.95</v>
          </cell>
          <cell r="AE3494">
            <v>0.02</v>
          </cell>
          <cell r="AF3494">
            <v>0.08</v>
          </cell>
          <cell r="AH3494" t="str">
            <v xml:space="preserve"> </v>
          </cell>
          <cell r="AJ3494">
            <v>98.8482068336114</v>
          </cell>
          <cell r="AK3494">
            <v>1.9959583191992329</v>
          </cell>
          <cell r="AL3494">
            <v>2.6179410822736535E-3</v>
          </cell>
          <cell r="AM3494">
            <v>2.6179410822736535E-3</v>
          </cell>
          <cell r="AN3494">
            <v>0</v>
          </cell>
          <cell r="AO3494">
            <v>9.7433631179359992E-3</v>
          </cell>
          <cell r="AP3494">
            <v>0.12180498809867837</v>
          </cell>
          <cell r="AQ3494">
            <v>0.13154835121661437</v>
          </cell>
          <cell r="AR3494">
            <v>0</v>
          </cell>
          <cell r="AS3494">
            <v>1.4629265553160562E-3</v>
          </cell>
          <cell r="AT3494">
            <v>0.91230117318786941</v>
          </cell>
          <cell r="AU3494">
            <v>0</v>
          </cell>
          <cell r="AV3494">
            <v>0.94977506665345357</v>
          </cell>
          <cell r="AW3494">
            <v>5.7408691539904324E-3</v>
          </cell>
          <cell r="AX3494">
            <v>0</v>
          </cell>
          <cell r="AY3494">
            <v>47.640617542214692</v>
          </cell>
          <cell r="AZ3494">
            <v>45.760930983688731</v>
          </cell>
          <cell r="BA3494">
            <v>6.1097254039207707</v>
          </cell>
          <cell r="BB3494">
            <v>50.61012171489201</v>
          </cell>
          <cell r="BC3494">
            <v>42.018237206852376</v>
          </cell>
          <cell r="BD3494">
            <v>7.3716410782556228</v>
          </cell>
          <cell r="BE3494">
            <v>0.8739776681014797</v>
          </cell>
          <cell r="BG3494">
            <v>-6</v>
          </cell>
          <cell r="BH3494" t="str">
            <v>Ni-NiO</v>
          </cell>
          <cell r="BO3494">
            <v>1.02</v>
          </cell>
          <cell r="BP3494">
            <v>43.38</v>
          </cell>
          <cell r="BQ3494">
            <v>0.02</v>
          </cell>
          <cell r="BR3494">
            <v>0.42</v>
          </cell>
          <cell r="BS3494">
            <v>14.04</v>
          </cell>
          <cell r="BU3494">
            <v>14.94</v>
          </cell>
          <cell r="BV3494">
            <v>21.89</v>
          </cell>
          <cell r="BW3494">
            <v>4.1399999999999997</v>
          </cell>
          <cell r="BX3494">
            <v>0.03</v>
          </cell>
          <cell r="BY3494">
            <v>0.02</v>
          </cell>
          <cell r="CC3494">
            <v>0.09</v>
          </cell>
          <cell r="CR3494">
            <v>98.97</v>
          </cell>
          <cell r="CT3494">
            <v>43.831464080024247</v>
          </cell>
          <cell r="CU3494">
            <v>2.0208143881984442E-2</v>
          </cell>
          <cell r="CV3494">
            <v>0.42437102152167322</v>
          </cell>
          <cell r="CW3494">
            <v>14.186117005153077</v>
          </cell>
          <cell r="CX3494">
            <v>0</v>
          </cell>
          <cell r="CY3494">
            <v>15.095483479842377</v>
          </cell>
          <cell r="CZ3494">
            <v>22.11781347883197</v>
          </cell>
          <cell r="DA3494">
            <v>4.1830857835707782</v>
          </cell>
          <cell r="DB3494">
            <v>3.0312215822976659E-2</v>
          </cell>
          <cell r="DC3494">
            <v>2.0208143881984442E-2</v>
          </cell>
          <cell r="DD3494">
            <v>0</v>
          </cell>
          <cell r="DE3494">
            <v>0.51552795031055898</v>
          </cell>
          <cell r="DF3494">
            <v>2.7958970849158247</v>
          </cell>
          <cell r="DH3494">
            <v>1.9323671497584544E-2</v>
          </cell>
          <cell r="FP3494">
            <v>5.3E-3</v>
          </cell>
          <cell r="FS3494">
            <v>4.4000000000000003E-3</v>
          </cell>
        </row>
        <row r="3495">
          <cell r="D3495" t="str">
            <v>o1</v>
          </cell>
          <cell r="E3495" t="str">
            <v>O'Leary et al 2010 EPSL 297 p 111-120</v>
          </cell>
          <cell r="F3495" t="str">
            <v>ALFB-21</v>
          </cell>
          <cell r="J3495">
            <v>1350</v>
          </cell>
          <cell r="K3495">
            <v>1623</v>
          </cell>
          <cell r="L3495">
            <v>6.1614294516327792</v>
          </cell>
          <cell r="M3495">
            <v>1.5</v>
          </cell>
          <cell r="O3495">
            <v>2.1275200884020187E-3</v>
          </cell>
          <cell r="P3495">
            <v>0.90748658155639028</v>
          </cell>
          <cell r="Q3495">
            <v>2.869237943364129E-2</v>
          </cell>
          <cell r="R3495">
            <v>46.983717743316397</v>
          </cell>
          <cell r="T3495">
            <v>54.73</v>
          </cell>
          <cell r="U3495">
            <v>0.05</v>
          </cell>
          <cell r="V3495">
            <v>2.1250225301376853</v>
          </cell>
          <cell r="W3495">
            <v>0.86623745257209661</v>
          </cell>
          <cell r="X3495">
            <v>3.23</v>
          </cell>
          <cell r="Y3495">
            <v>0.01</v>
          </cell>
          <cell r="Z3495">
            <v>0.14000000000000001</v>
          </cell>
          <cell r="AB3495">
            <v>17.78</v>
          </cell>
          <cell r="AD3495">
            <v>24.15</v>
          </cell>
          <cell r="AE3495">
            <v>0.06</v>
          </cell>
          <cell r="AF3495">
            <v>0.41</v>
          </cell>
          <cell r="AH3495" t="str">
            <v xml:space="preserve"> </v>
          </cell>
          <cell r="AJ3495">
            <v>100.32125998270978</v>
          </cell>
          <cell r="AK3495">
            <v>1.975338565856954</v>
          </cell>
          <cell r="AL3495">
            <v>2.1275200884020187E-3</v>
          </cell>
          <cell r="AM3495">
            <v>2.1275200884020187E-3</v>
          </cell>
          <cell r="AN3495">
            <v>0</v>
          </cell>
          <cell r="AO3495">
            <v>7.1350229346696992E-2</v>
          </cell>
          <cell r="AP3495">
            <v>2.6147398340400682E-2</v>
          </cell>
          <cell r="AQ3495">
            <v>9.7497627687097674E-2</v>
          </cell>
          <cell r="AR3495">
            <v>2.7143854544643524E-4</v>
          </cell>
          <cell r="AS3495">
            <v>3.9946211937426984E-3</v>
          </cell>
          <cell r="AT3495">
            <v>0.95637790007243495</v>
          </cell>
          <cell r="AU3495">
            <v>0</v>
          </cell>
          <cell r="AV3495">
            <v>0.93395817709568429</v>
          </cell>
          <cell r="AW3495">
            <v>2.869237943364129E-2</v>
          </cell>
          <cell r="AX3495">
            <v>0</v>
          </cell>
          <cell r="AY3495">
            <v>46.983717743316397</v>
          </cell>
          <cell r="AZ3495">
            <v>48.11156475194651</v>
          </cell>
          <cell r="BA3495">
            <v>1.3153715160647765</v>
          </cell>
          <cell r="BB3495">
            <v>52.168051704051308</v>
          </cell>
          <cell r="BC3495">
            <v>46.173170694854463</v>
          </cell>
          <cell r="BD3495">
            <v>1.6587776010942226</v>
          </cell>
          <cell r="BE3495">
            <v>0.90748658155639028</v>
          </cell>
          <cell r="BG3495">
            <v>-6</v>
          </cell>
          <cell r="BH3495" t="str">
            <v>Ni-NiO</v>
          </cell>
          <cell r="BO3495">
            <v>4.2600000000000051</v>
          </cell>
          <cell r="BP3495">
            <v>43.25</v>
          </cell>
          <cell r="BQ3495">
            <v>0.02</v>
          </cell>
          <cell r="BR3495">
            <v>0.22</v>
          </cell>
          <cell r="BS3495">
            <v>13.13</v>
          </cell>
          <cell r="BU3495">
            <v>14.93</v>
          </cell>
          <cell r="BV3495">
            <v>19.440000000000001</v>
          </cell>
          <cell r="BW3495">
            <v>4.5999999999999996</v>
          </cell>
          <cell r="BX3495">
            <v>0.03</v>
          </cell>
          <cell r="BY3495">
            <v>0.01</v>
          </cell>
          <cell r="CC3495">
            <v>0.11</v>
          </cell>
          <cell r="CR3495">
            <v>95.74</v>
          </cell>
          <cell r="CT3495">
            <v>45.174430749947774</v>
          </cell>
          <cell r="CU3495">
            <v>2.0889910173386254E-2</v>
          </cell>
          <cell r="CV3495">
            <v>0.22978901190724882</v>
          </cell>
          <cell r="CW3495">
            <v>13.714226028828076</v>
          </cell>
          <cell r="CX3495">
            <v>0</v>
          </cell>
          <cell r="CY3495">
            <v>15.59431794443284</v>
          </cell>
          <cell r="CZ3495">
            <v>20.304992688531442</v>
          </cell>
          <cell r="DA3495">
            <v>4.8046793398788381</v>
          </cell>
          <cell r="DB3495">
            <v>3.1334865260079385E-2</v>
          </cell>
          <cell r="DC3495">
            <v>1.0444955086693127E-2</v>
          </cell>
          <cell r="DD3495">
            <v>0</v>
          </cell>
          <cell r="DE3495">
            <v>0.53207412687099076</v>
          </cell>
          <cell r="DF3495">
            <v>2.6900895465765804</v>
          </cell>
          <cell r="DH3495">
            <v>8.9130434782608695E-2</v>
          </cell>
          <cell r="FP3495">
            <v>5.1999999999999998E-3</v>
          </cell>
          <cell r="FS3495">
            <v>4.45E-3</v>
          </cell>
        </row>
        <row r="3496">
          <cell r="D3496" t="str">
            <v>m</v>
          </cell>
          <cell r="E3496" t="str">
            <v>Mysen 1978</v>
          </cell>
          <cell r="F3496" t="str">
            <v>PFS8216</v>
          </cell>
          <cell r="J3496">
            <v>950</v>
          </cell>
          <cell r="K3496">
            <v>1223</v>
          </cell>
          <cell r="L3496">
            <v>8.1766148814390842</v>
          </cell>
          <cell r="M3496">
            <v>2</v>
          </cell>
          <cell r="O3496">
            <v>0.10283885739576792</v>
          </cell>
          <cell r="P3496">
            <v>1</v>
          </cell>
          <cell r="Q3496">
            <v>0.19114451877603628</v>
          </cell>
          <cell r="R3496">
            <v>39.902020820575622</v>
          </cell>
          <cell r="T3496">
            <v>53.5</v>
          </cell>
          <cell r="U3496">
            <v>4.5</v>
          </cell>
          <cell r="AB3496">
            <v>19.600000000000001</v>
          </cell>
          <cell r="AD3496">
            <v>18.100000000000001</v>
          </cell>
          <cell r="AF3496">
            <v>2.78</v>
          </cell>
          <cell r="AJ3496" t="e">
            <v>#DIV/0!</v>
          </cell>
          <cell r="AK3496">
            <v>1.8971611426042321</v>
          </cell>
          <cell r="AL3496">
            <v>0.18812673710058417</v>
          </cell>
          <cell r="AM3496">
            <v>0.10283885739576792</v>
          </cell>
          <cell r="AN3496">
            <v>8.5287879704816244E-2</v>
          </cell>
          <cell r="AO3496">
            <v>0</v>
          </cell>
          <cell r="AP3496">
            <v>0</v>
          </cell>
          <cell r="AQ3496">
            <v>0</v>
          </cell>
          <cell r="AR3496">
            <v>0</v>
          </cell>
          <cell r="AS3496">
            <v>0</v>
          </cell>
          <cell r="AT3496">
            <v>1.0358292983042812</v>
          </cell>
          <cell r="AU3496">
            <v>0</v>
          </cell>
          <cell r="AV3496">
            <v>0.68773830321486618</v>
          </cell>
          <cell r="AW3496">
            <v>0.19114451877603628</v>
          </cell>
          <cell r="AY3496">
            <v>39.902020820575622</v>
          </cell>
          <cell r="AZ3496">
            <v>60.097979179424364</v>
          </cell>
          <cell r="BA3496">
            <v>0</v>
          </cell>
          <cell r="BB3496">
            <v>43.44405233494966</v>
          </cell>
          <cell r="BC3496">
            <v>56.55594766505034</v>
          </cell>
          <cell r="BD3496">
            <v>0</v>
          </cell>
          <cell r="BE3496">
            <v>1</v>
          </cell>
          <cell r="BP3496">
            <v>59.4</v>
          </cell>
          <cell r="BR3496">
            <v>22</v>
          </cell>
          <cell r="BU3496">
            <v>5.6</v>
          </cell>
          <cell r="BV3496">
            <v>9</v>
          </cell>
          <cell r="BW3496">
            <v>4</v>
          </cell>
          <cell r="CR3496">
            <v>100</v>
          </cell>
          <cell r="CT3496">
            <v>59.4</v>
          </cell>
          <cell r="CU3496">
            <v>0</v>
          </cell>
          <cell r="CV3496">
            <v>22</v>
          </cell>
          <cell r="CW3496">
            <v>0</v>
          </cell>
          <cell r="CX3496">
            <v>0</v>
          </cell>
          <cell r="CY3496">
            <v>5.6</v>
          </cell>
          <cell r="CZ3496">
            <v>9</v>
          </cell>
          <cell r="DA3496">
            <v>4</v>
          </cell>
          <cell r="DB3496">
            <v>0</v>
          </cell>
          <cell r="DC3496">
            <v>0</v>
          </cell>
          <cell r="DD3496">
            <v>0</v>
          </cell>
          <cell r="DE3496">
            <v>1</v>
          </cell>
          <cell r="DF3496">
            <v>0.20856418233922785</v>
          </cell>
          <cell r="DH3496">
            <v>0.69499999999999995</v>
          </cell>
          <cell r="DR3496">
            <v>0.29599999999999999</v>
          </cell>
          <cell r="DX3496">
            <v>0.59428571428571431</v>
          </cell>
          <cell r="EI3496">
            <v>0.41399999999999998</v>
          </cell>
        </row>
        <row r="3497">
          <cell r="D3497" t="str">
            <v>m2</v>
          </cell>
          <cell r="E3497" t="str">
            <v>Mysen &amp; Virgo 1980, GCA 44 p1917-1930</v>
          </cell>
          <cell r="F3497" t="str">
            <v>DNSB1a</v>
          </cell>
          <cell r="J3497">
            <v>1200</v>
          </cell>
          <cell r="K3497">
            <v>1473</v>
          </cell>
          <cell r="L3497">
            <v>6.7888662593346911</v>
          </cell>
          <cell r="M3497">
            <v>1E-4</v>
          </cell>
          <cell r="BP3497">
            <v>66.099999999999994</v>
          </cell>
          <cell r="BR3497">
            <v>7.2</v>
          </cell>
          <cell r="BU3497">
            <v>9.3000000000000007</v>
          </cell>
          <cell r="BV3497">
            <v>13</v>
          </cell>
          <cell r="BW3497">
            <v>4.4000000000000004</v>
          </cell>
          <cell r="CR3497">
            <v>100</v>
          </cell>
          <cell r="CT3497">
            <v>66.099999999999994</v>
          </cell>
          <cell r="CU3497">
            <v>0</v>
          </cell>
          <cell r="CV3497">
            <v>7.2</v>
          </cell>
          <cell r="CW3497">
            <v>0</v>
          </cell>
          <cell r="CX3497">
            <v>0</v>
          </cell>
          <cell r="CY3497">
            <v>9.3000000000000007</v>
          </cell>
          <cell r="CZ3497">
            <v>13</v>
          </cell>
          <cell r="DA3497">
            <v>4.4000000000000004</v>
          </cell>
          <cell r="DB3497">
            <v>0</v>
          </cell>
          <cell r="DC3497">
            <v>0</v>
          </cell>
          <cell r="DD3497">
            <v>0</v>
          </cell>
          <cell r="DE3497">
            <v>1</v>
          </cell>
          <cell r="DF3497">
            <v>0.7457244832651696</v>
          </cell>
          <cell r="DR3497">
            <v>0.12266666666666666</v>
          </cell>
          <cell r="DX3497">
            <v>0.75471698113207553</v>
          </cell>
          <cell r="EI3497">
            <v>0.45360824742268036</v>
          </cell>
        </row>
        <row r="3498">
          <cell r="D3498" t="str">
            <v>m2</v>
          </cell>
          <cell r="E3498" t="str">
            <v>Mysen &amp; Virgo 1980, GCA 44 p1917-1930</v>
          </cell>
          <cell r="F3498" t="str">
            <v>DNSB1b</v>
          </cell>
          <cell r="J3498">
            <v>1200</v>
          </cell>
          <cell r="K3498">
            <v>1473</v>
          </cell>
          <cell r="L3498">
            <v>6.7888662593346911</v>
          </cell>
          <cell r="M3498">
            <v>1E-4</v>
          </cell>
          <cell r="BP3498">
            <v>66.099999999999994</v>
          </cell>
          <cell r="BR3498">
            <v>7.2</v>
          </cell>
          <cell r="BU3498">
            <v>9.3000000000000007</v>
          </cell>
          <cell r="BV3498">
            <v>13</v>
          </cell>
          <cell r="BW3498">
            <v>4.4000000000000004</v>
          </cell>
          <cell r="CR3498">
            <v>100</v>
          </cell>
          <cell r="CT3498">
            <v>66.099999999999994</v>
          </cell>
          <cell r="CU3498">
            <v>0</v>
          </cell>
          <cell r="CV3498">
            <v>7.2</v>
          </cell>
          <cell r="CW3498">
            <v>0</v>
          </cell>
          <cell r="CX3498">
            <v>0</v>
          </cell>
          <cell r="CY3498">
            <v>9.3000000000000007</v>
          </cell>
          <cell r="CZ3498">
            <v>13</v>
          </cell>
          <cell r="DA3498">
            <v>4.4000000000000004</v>
          </cell>
          <cell r="DB3498">
            <v>0</v>
          </cell>
          <cell r="DC3498">
            <v>0</v>
          </cell>
          <cell r="DD3498">
            <v>0</v>
          </cell>
          <cell r="DE3498">
            <v>1</v>
          </cell>
          <cell r="DF3498">
            <v>0.7457244832651696</v>
          </cell>
          <cell r="DX3498">
            <v>0.66257668711656437</v>
          </cell>
          <cell r="EI3498">
            <v>0.46250000000000002</v>
          </cell>
        </row>
        <row r="3499">
          <cell r="D3499" t="str">
            <v>m2</v>
          </cell>
          <cell r="E3499" t="str">
            <v>Mysen &amp; Virgo 1980, GCA 44 p1917-1930</v>
          </cell>
          <cell r="F3499" t="str">
            <v>DNSB1c</v>
          </cell>
          <cell r="J3499">
            <v>1200</v>
          </cell>
          <cell r="K3499">
            <v>1473</v>
          </cell>
          <cell r="L3499">
            <v>6.7888662593346911</v>
          </cell>
          <cell r="M3499">
            <v>1E-4</v>
          </cell>
          <cell r="BP3499">
            <v>66.099999999999994</v>
          </cell>
          <cell r="BR3499">
            <v>7.2</v>
          </cell>
          <cell r="BU3499">
            <v>9.3000000000000007</v>
          </cell>
          <cell r="BV3499">
            <v>13</v>
          </cell>
          <cell r="BW3499">
            <v>4.4000000000000004</v>
          </cell>
          <cell r="CR3499">
            <v>100</v>
          </cell>
          <cell r="CT3499">
            <v>66.099999999999994</v>
          </cell>
          <cell r="CU3499">
            <v>0</v>
          </cell>
          <cell r="CV3499">
            <v>7.2</v>
          </cell>
          <cell r="CW3499">
            <v>0</v>
          </cell>
          <cell r="CX3499">
            <v>0</v>
          </cell>
          <cell r="CY3499">
            <v>9.3000000000000007</v>
          </cell>
          <cell r="CZ3499">
            <v>13</v>
          </cell>
          <cell r="DA3499">
            <v>4.4000000000000004</v>
          </cell>
          <cell r="DB3499">
            <v>0</v>
          </cell>
          <cell r="DC3499">
            <v>0</v>
          </cell>
          <cell r="DD3499">
            <v>0</v>
          </cell>
          <cell r="DE3499">
            <v>1</v>
          </cell>
          <cell r="DF3499">
            <v>0.7457244832651696</v>
          </cell>
          <cell r="DX3499">
            <v>0.63200000000000001</v>
          </cell>
        </row>
        <row r="3500">
          <cell r="D3500" t="str">
            <v>m2</v>
          </cell>
          <cell r="E3500" t="str">
            <v>Mysen &amp; Virgo 1980, GCA 44 p1917-1930</v>
          </cell>
          <cell r="F3500" t="str">
            <v>DNSB2</v>
          </cell>
          <cell r="J3500">
            <v>1200</v>
          </cell>
          <cell r="K3500">
            <v>1473</v>
          </cell>
          <cell r="L3500">
            <v>6.7888662593346911</v>
          </cell>
          <cell r="M3500">
            <v>1E-4</v>
          </cell>
          <cell r="BP3500">
            <v>60.3</v>
          </cell>
          <cell r="BR3500">
            <v>10.8</v>
          </cell>
          <cell r="BU3500">
            <v>9.3000000000000007</v>
          </cell>
          <cell r="BV3500">
            <v>13</v>
          </cell>
          <cell r="BW3500">
            <v>6.6</v>
          </cell>
          <cell r="CR3500">
            <v>100</v>
          </cell>
          <cell r="CT3500">
            <v>60.3</v>
          </cell>
          <cell r="CU3500">
            <v>0</v>
          </cell>
          <cell r="CV3500">
            <v>10.8</v>
          </cell>
          <cell r="CW3500">
            <v>0</v>
          </cell>
          <cell r="CX3500">
            <v>0</v>
          </cell>
          <cell r="CY3500">
            <v>9.3000000000000007</v>
          </cell>
          <cell r="CZ3500">
            <v>13</v>
          </cell>
          <cell r="DA3500">
            <v>6.6</v>
          </cell>
          <cell r="DB3500">
            <v>0</v>
          </cell>
          <cell r="DC3500">
            <v>0</v>
          </cell>
          <cell r="DD3500">
            <v>0</v>
          </cell>
          <cell r="DE3500">
            <v>1</v>
          </cell>
          <cell r="DF3500">
            <v>0.76190615230041536</v>
          </cell>
          <cell r="DR3500">
            <v>0.10861244019138756</v>
          </cell>
          <cell r="DX3500">
            <v>0.51764705882352946</v>
          </cell>
          <cell r="EI3500">
            <v>0.41176470588235298</v>
          </cell>
        </row>
        <row r="3501">
          <cell r="D3501" t="str">
            <v>m2</v>
          </cell>
          <cell r="E3501" t="str">
            <v>Mysen &amp; Virgo 1980, GCA 44 p1917-1930</v>
          </cell>
          <cell r="F3501" t="str">
            <v>DNSB2b</v>
          </cell>
          <cell r="J3501">
            <v>1200</v>
          </cell>
          <cell r="K3501">
            <v>1473</v>
          </cell>
          <cell r="L3501">
            <v>6.7888662593346911</v>
          </cell>
          <cell r="M3501">
            <v>1E-4</v>
          </cell>
          <cell r="BP3501">
            <v>60.3</v>
          </cell>
          <cell r="BR3501">
            <v>10.8</v>
          </cell>
          <cell r="BU3501">
            <v>9.3000000000000007</v>
          </cell>
          <cell r="BV3501">
            <v>13</v>
          </cell>
          <cell r="BW3501">
            <v>6.6</v>
          </cell>
          <cell r="CR3501">
            <v>100</v>
          </cell>
          <cell r="CT3501">
            <v>60.3</v>
          </cell>
          <cell r="CU3501">
            <v>0</v>
          </cell>
          <cell r="CV3501">
            <v>10.8</v>
          </cell>
          <cell r="CW3501">
            <v>0</v>
          </cell>
          <cell r="CX3501">
            <v>0</v>
          </cell>
          <cell r="CY3501">
            <v>9.3000000000000007</v>
          </cell>
          <cell r="CZ3501">
            <v>13</v>
          </cell>
          <cell r="DA3501">
            <v>6.6</v>
          </cell>
          <cell r="DB3501">
            <v>0</v>
          </cell>
          <cell r="DC3501">
            <v>0</v>
          </cell>
          <cell r="DD3501">
            <v>0</v>
          </cell>
          <cell r="DE3501">
            <v>1</v>
          </cell>
          <cell r="DF3501">
            <v>0.76190615230041536</v>
          </cell>
          <cell r="DX3501">
            <v>0.42465753424657532</v>
          </cell>
        </row>
        <row r="3502">
          <cell r="D3502" t="str">
            <v>m2</v>
          </cell>
          <cell r="E3502" t="str">
            <v>Mysen &amp; Virgo 1980, GCA 44 p1917-1930</v>
          </cell>
          <cell r="F3502" t="str">
            <v>DNSB3</v>
          </cell>
          <cell r="J3502">
            <v>1200</v>
          </cell>
          <cell r="K3502">
            <v>1473</v>
          </cell>
          <cell r="L3502">
            <v>6.7888662593346911</v>
          </cell>
          <cell r="M3502">
            <v>1E-4</v>
          </cell>
          <cell r="BP3502">
            <v>54.7</v>
          </cell>
          <cell r="BR3502">
            <v>14.4</v>
          </cell>
          <cell r="BU3502">
            <v>9.3000000000000007</v>
          </cell>
          <cell r="BV3502">
            <v>13</v>
          </cell>
          <cell r="BW3502">
            <v>8.6</v>
          </cell>
          <cell r="CR3502">
            <v>100</v>
          </cell>
          <cell r="CT3502">
            <v>54.7</v>
          </cell>
          <cell r="CU3502">
            <v>0</v>
          </cell>
          <cell r="CV3502">
            <v>14.4</v>
          </cell>
          <cell r="CW3502">
            <v>0</v>
          </cell>
          <cell r="CX3502">
            <v>0</v>
          </cell>
          <cell r="CY3502">
            <v>9.3000000000000007</v>
          </cell>
          <cell r="CZ3502">
            <v>13</v>
          </cell>
          <cell r="DA3502">
            <v>8.6</v>
          </cell>
          <cell r="DB3502">
            <v>0</v>
          </cell>
          <cell r="DC3502">
            <v>0</v>
          </cell>
          <cell r="DD3502">
            <v>0</v>
          </cell>
          <cell r="DE3502">
            <v>1</v>
          </cell>
          <cell r="DF3502">
            <v>0.77120893705095672</v>
          </cell>
          <cell r="DR3502">
            <v>8.1690140845070425E-2</v>
          </cell>
          <cell r="DX3502">
            <v>0.25316455696202528</v>
          </cell>
          <cell r="EI3502">
            <v>0.11442786069651741</v>
          </cell>
        </row>
        <row r="3503">
          <cell r="D3503" t="str">
            <v>m2</v>
          </cell>
          <cell r="E3503" t="str">
            <v>Mysen &amp; Virgo 1980, GCA 44 p1917-1930</v>
          </cell>
          <cell r="F3503" t="str">
            <v>DNSB3b</v>
          </cell>
          <cell r="J3503">
            <v>1200</v>
          </cell>
          <cell r="K3503">
            <v>1473</v>
          </cell>
          <cell r="L3503">
            <v>6.7888662593346911</v>
          </cell>
          <cell r="M3503">
            <v>1E-4</v>
          </cell>
          <cell r="BP3503">
            <v>54.7</v>
          </cell>
          <cell r="BR3503">
            <v>14.4</v>
          </cell>
          <cell r="BU3503">
            <v>9.3000000000000007</v>
          </cell>
          <cell r="BV3503">
            <v>13</v>
          </cell>
          <cell r="BW3503">
            <v>8.6</v>
          </cell>
          <cell r="CR3503">
            <v>100</v>
          </cell>
          <cell r="CT3503">
            <v>54.7</v>
          </cell>
          <cell r="CU3503">
            <v>0</v>
          </cell>
          <cell r="CV3503">
            <v>14.4</v>
          </cell>
          <cell r="CW3503">
            <v>0</v>
          </cell>
          <cell r="CX3503">
            <v>0</v>
          </cell>
          <cell r="CY3503">
            <v>9.3000000000000007</v>
          </cell>
          <cell r="CZ3503">
            <v>13</v>
          </cell>
          <cell r="DA3503">
            <v>8.6</v>
          </cell>
          <cell r="DB3503">
            <v>0</v>
          </cell>
          <cell r="DC3503">
            <v>0</v>
          </cell>
          <cell r="DD3503">
            <v>0</v>
          </cell>
          <cell r="DE3503">
            <v>1</v>
          </cell>
          <cell r="DF3503">
            <v>0.77120893705095672</v>
          </cell>
          <cell r="DX3503">
            <v>0.21929824561403508</v>
          </cell>
        </row>
        <row r="3504">
          <cell r="D3504" t="str">
            <v>m2</v>
          </cell>
          <cell r="E3504" t="str">
            <v>Mysen &amp; Virgo 1980, GCA 44 p1917-1930</v>
          </cell>
          <cell r="F3504" t="str">
            <v>DNSB4</v>
          </cell>
          <cell r="J3504">
            <v>1200</v>
          </cell>
          <cell r="K3504">
            <v>1473</v>
          </cell>
          <cell r="L3504">
            <v>6.7888662593346911</v>
          </cell>
          <cell r="M3504">
            <v>1E-4</v>
          </cell>
          <cell r="BP3504">
            <v>65.599999999999994</v>
          </cell>
          <cell r="BR3504">
            <v>7.5</v>
          </cell>
          <cell r="BU3504">
            <v>9.3000000000000007</v>
          </cell>
          <cell r="BV3504">
            <v>13</v>
          </cell>
          <cell r="BW3504">
            <v>4.5999999999999996</v>
          </cell>
          <cell r="CR3504">
            <v>100</v>
          </cell>
          <cell r="CT3504">
            <v>65.599999999999994</v>
          </cell>
          <cell r="CU3504">
            <v>0</v>
          </cell>
          <cell r="CV3504">
            <v>7.5</v>
          </cell>
          <cell r="CW3504">
            <v>0</v>
          </cell>
          <cell r="CX3504">
            <v>0</v>
          </cell>
          <cell r="CY3504">
            <v>9.3000000000000007</v>
          </cell>
          <cell r="CZ3504">
            <v>13</v>
          </cell>
          <cell r="DA3504">
            <v>4.5999999999999996</v>
          </cell>
          <cell r="DB3504">
            <v>0</v>
          </cell>
          <cell r="DC3504">
            <v>0</v>
          </cell>
          <cell r="DD3504">
            <v>0</v>
          </cell>
          <cell r="DE3504">
            <v>1</v>
          </cell>
          <cell r="DF3504">
            <v>0.74764848932928218</v>
          </cell>
          <cell r="DR3504">
            <v>0.11123595505617977</v>
          </cell>
          <cell r="DX3504">
            <v>0.66225165562913912</v>
          </cell>
          <cell r="EI3504">
            <v>0.43389830508474575</v>
          </cell>
        </row>
        <row r="3505">
          <cell r="D3505" t="str">
            <v>m2</v>
          </cell>
          <cell r="E3505" t="str">
            <v>Mysen &amp; Virgo 1980, GCA 44 p1917-1930</v>
          </cell>
          <cell r="F3505" t="str">
            <v>DNSB5</v>
          </cell>
          <cell r="J3505">
            <v>1200</v>
          </cell>
          <cell r="K3505">
            <v>1473</v>
          </cell>
          <cell r="L3505">
            <v>6.7888662593346911</v>
          </cell>
          <cell r="M3505">
            <v>1E-4</v>
          </cell>
          <cell r="BP3505">
            <v>59.8</v>
          </cell>
          <cell r="BR3505">
            <v>11.1</v>
          </cell>
          <cell r="BU3505">
            <v>9.3000000000000007</v>
          </cell>
          <cell r="BV3505">
            <v>13</v>
          </cell>
          <cell r="BW3505">
            <v>6.8</v>
          </cell>
          <cell r="CR3505">
            <v>100</v>
          </cell>
          <cell r="CT3505">
            <v>59.8</v>
          </cell>
          <cell r="CU3505">
            <v>0</v>
          </cell>
          <cell r="CV3505">
            <v>11.1</v>
          </cell>
          <cell r="CW3505">
            <v>0</v>
          </cell>
          <cell r="CX3505">
            <v>0</v>
          </cell>
          <cell r="CY3505">
            <v>9.3000000000000007</v>
          </cell>
          <cell r="CZ3505">
            <v>13</v>
          </cell>
          <cell r="DA3505">
            <v>6.8</v>
          </cell>
          <cell r="DB3505">
            <v>0</v>
          </cell>
          <cell r="DC3505">
            <v>0</v>
          </cell>
          <cell r="DD3505">
            <v>0</v>
          </cell>
          <cell r="DE3505">
            <v>1</v>
          </cell>
          <cell r="DF3505">
            <v>0.7639037142323023</v>
          </cell>
          <cell r="DR3505">
            <v>0.10119047619047618</v>
          </cell>
          <cell r="DX3505">
            <v>0.40123456790123457</v>
          </cell>
          <cell r="EI3505">
            <v>0.28691983122362869</v>
          </cell>
        </row>
        <row r="3506">
          <cell r="D3506" t="str">
            <v>m9</v>
          </cell>
          <cell r="E3506" t="str">
            <v>Mallman &amp; O'Neill 2009 Jpet</v>
          </cell>
          <cell r="F3506" t="str">
            <v>V1</v>
          </cell>
          <cell r="G3506" t="str">
            <v>PCV1-4</v>
          </cell>
          <cell r="J3506">
            <v>1315</v>
          </cell>
          <cell r="K3506">
            <v>1588</v>
          </cell>
          <cell r="L3506">
            <v>6.2972292191435768</v>
          </cell>
          <cell r="M3506">
            <v>1</v>
          </cell>
          <cell r="O3506">
            <v>5.288075523768998E-2</v>
          </cell>
          <cell r="P3506">
            <v>0.98880798167622574</v>
          </cell>
          <cell r="R3506">
            <v>46.582746081629985</v>
          </cell>
          <cell r="T3506">
            <v>53.97</v>
          </cell>
          <cell r="U3506">
            <v>2.7</v>
          </cell>
          <cell r="V3506">
            <v>0</v>
          </cell>
          <cell r="W3506">
            <v>0.38</v>
          </cell>
          <cell r="X3506">
            <v>0.38</v>
          </cell>
          <cell r="Y3506">
            <v>0.42</v>
          </cell>
          <cell r="Z3506">
            <v>0.17</v>
          </cell>
          <cell r="AB3506">
            <v>18.84</v>
          </cell>
          <cell r="AD3506">
            <v>23.11</v>
          </cell>
          <cell r="AJ3506">
            <v>99.59</v>
          </cell>
          <cell r="AK3506">
            <v>1.94711924476231</v>
          </cell>
          <cell r="AL3506">
            <v>0.11483954569401472</v>
          </cell>
          <cell r="AM3506">
            <v>5.288075523768998E-2</v>
          </cell>
          <cell r="AN3506">
            <v>6.1958790456324742E-2</v>
          </cell>
          <cell r="AO3506">
            <v>0</v>
          </cell>
          <cell r="AP3506">
            <v>1.1465662644548022E-2</v>
          </cell>
          <cell r="AQ3506">
            <v>1.1465662644548022E-2</v>
          </cell>
          <cell r="AR3506">
            <v>1.139580072539772E-2</v>
          </cell>
          <cell r="AS3506">
            <v>4.8486465206043459E-3</v>
          </cell>
          <cell r="AT3506">
            <v>1.0129842902466457</v>
          </cell>
          <cell r="AU3506">
            <v>0</v>
          </cell>
          <cell r="AV3506">
            <v>0.8933759886233491</v>
          </cell>
          <cell r="AW3506">
            <v>0</v>
          </cell>
          <cell r="AX3506">
            <v>0</v>
          </cell>
          <cell r="AY3506">
            <v>46.582746081629985</v>
          </cell>
          <cell r="AZ3506">
            <v>52.819407033709908</v>
          </cell>
          <cell r="BA3506">
            <v>0.59784688466010505</v>
          </cell>
          <cell r="BB3506">
            <v>50.134524039820192</v>
          </cell>
          <cell r="BC3506">
            <v>49.134699969663401</v>
          </cell>
          <cell r="BD3506">
            <v>0.73077599051640341</v>
          </cell>
          <cell r="BE3506">
            <v>0.98880798167622574</v>
          </cell>
          <cell r="BG3506">
            <v>4.3</v>
          </cell>
          <cell r="BP3506">
            <v>48.03</v>
          </cell>
          <cell r="BQ3506">
            <v>1.86</v>
          </cell>
          <cell r="BR3506">
            <v>8.89</v>
          </cell>
          <cell r="BS3506">
            <v>0.88</v>
          </cell>
          <cell r="BU3506">
            <v>16.18</v>
          </cell>
          <cell r="BV3506">
            <v>19.809999999999999</v>
          </cell>
          <cell r="BY3506">
            <v>0.6</v>
          </cell>
          <cell r="CA3506">
            <v>0.95</v>
          </cell>
          <cell r="CR3506">
            <v>97.2</v>
          </cell>
          <cell r="CT3506">
            <v>49.413580246913575</v>
          </cell>
          <cell r="CU3506">
            <v>1.9135802469135801</v>
          </cell>
          <cell r="CV3506">
            <v>9.1460905349794235</v>
          </cell>
          <cell r="CW3506">
            <v>0.90534979423868311</v>
          </cell>
          <cell r="CX3506">
            <v>0</v>
          </cell>
          <cell r="CY3506">
            <v>16.646090534979422</v>
          </cell>
          <cell r="CZ3506">
            <v>20.380658436213988</v>
          </cell>
          <cell r="DA3506">
            <v>0</v>
          </cell>
          <cell r="DB3506">
            <v>0</v>
          </cell>
          <cell r="DC3506">
            <v>0.61728395061728392</v>
          </cell>
          <cell r="DD3506">
            <v>0.97736625514403286</v>
          </cell>
          <cell r="DE3506">
            <v>0.94841735052754972</v>
          </cell>
          <cell r="DF3506">
            <v>1.5254108586979638</v>
          </cell>
          <cell r="DO3506">
            <v>1.6939582156973462E-3</v>
          </cell>
          <cell r="DV3506">
            <v>5.9095991055741898E-3</v>
          </cell>
          <cell r="DY3506">
            <v>5.3631284916201116E-2</v>
          </cell>
          <cell r="EA3506">
            <v>0.1803682872332229</v>
          </cell>
          <cell r="EF3506">
            <v>0.21344119477286869</v>
          </cell>
          <cell r="EL3506">
            <v>0.24561403508771928</v>
          </cell>
          <cell r="EM3506">
            <v>0.16581487791027824</v>
          </cell>
          <cell r="ER3506">
            <v>1.2993587580155248E-2</v>
          </cell>
          <cell r="ES3506">
            <v>1.0334168755221387</v>
          </cell>
        </row>
        <row r="3507">
          <cell r="D3507" t="str">
            <v>m9</v>
          </cell>
          <cell r="E3507" t="str">
            <v>Mallman &amp; O'Neill 2009 Jpet</v>
          </cell>
          <cell r="F3507" t="str">
            <v>V1</v>
          </cell>
          <cell r="G3507" t="str">
            <v>V1300-1</v>
          </cell>
          <cell r="J3507">
            <v>1300</v>
          </cell>
          <cell r="K3507">
            <v>1573</v>
          </cell>
          <cell r="L3507">
            <v>6.3572790845518119</v>
          </cell>
          <cell r="M3507">
            <v>1E-4</v>
          </cell>
          <cell r="O3507">
            <v>8.4624373327114588E-2</v>
          </cell>
          <cell r="P3507">
            <v>0.99358064586563022</v>
          </cell>
          <cell r="R3507">
            <v>48.326940786960961</v>
          </cell>
          <cell r="T3507">
            <v>53.08</v>
          </cell>
          <cell r="U3507">
            <v>2.65</v>
          </cell>
          <cell r="V3507">
            <v>0</v>
          </cell>
          <cell r="W3507">
            <v>0.21</v>
          </cell>
          <cell r="X3507">
            <v>0.21</v>
          </cell>
          <cell r="Y3507">
            <v>0.72</v>
          </cell>
          <cell r="Z3507">
            <v>0.77</v>
          </cell>
          <cell r="AA3507">
            <v>0.78</v>
          </cell>
          <cell r="AB3507">
            <v>18.239999999999998</v>
          </cell>
          <cell r="AD3507">
            <v>23.88</v>
          </cell>
          <cell r="AJ3507">
            <v>100.33</v>
          </cell>
          <cell r="AK3507">
            <v>1.9153756266728854</v>
          </cell>
          <cell r="AL3507">
            <v>0.11273440755298612</v>
          </cell>
          <cell r="AM3507">
            <v>8.4624373327114588E-2</v>
          </cell>
          <cell r="AN3507">
            <v>2.8110034225871536E-2</v>
          </cell>
          <cell r="AO3507">
            <v>0</v>
          </cell>
          <cell r="AP3507">
            <v>6.3374970293189302E-3</v>
          </cell>
          <cell r="AQ3507">
            <v>6.3374970293189302E-3</v>
          </cell>
          <cell r="AR3507">
            <v>1.953938830208754E-2</v>
          </cell>
          <cell r="AS3507">
            <v>2.1965709674701645E-2</v>
          </cell>
          <cell r="AT3507">
            <v>0.98091089224203354</v>
          </cell>
          <cell r="AU3507">
            <v>0</v>
          </cell>
          <cell r="AV3507">
            <v>0.92331855665127838</v>
          </cell>
          <cell r="AW3507">
            <v>0</v>
          </cell>
          <cell r="AX3507">
            <v>0</v>
          </cell>
          <cell r="AY3507">
            <v>48.326940786960961</v>
          </cell>
          <cell r="AZ3507">
            <v>51.341351546744278</v>
          </cell>
          <cell r="BA3507">
            <v>0.3317076662947549</v>
          </cell>
          <cell r="BB3507">
            <v>51.919849191452883</v>
          </cell>
          <cell r="BC3507">
            <v>47.675405226019343</v>
          </cell>
          <cell r="BD3507">
            <v>0.40474558252778203</v>
          </cell>
          <cell r="BE3507">
            <v>0.99358064586563022</v>
          </cell>
          <cell r="BG3507">
            <v>-12</v>
          </cell>
          <cell r="BP3507">
            <v>48.15</v>
          </cell>
          <cell r="BQ3507">
            <v>1.75</v>
          </cell>
          <cell r="BR3507">
            <v>9.77</v>
          </cell>
          <cell r="BS3507">
            <v>1.41</v>
          </cell>
          <cell r="BU3507">
            <v>15.15</v>
          </cell>
          <cell r="BV3507">
            <v>21.58</v>
          </cell>
          <cell r="BY3507">
            <v>0.89</v>
          </cell>
          <cell r="CA3507">
            <v>0.32</v>
          </cell>
          <cell r="CR3507">
            <v>99.02</v>
          </cell>
          <cell r="CT3507">
            <v>48.626540092910524</v>
          </cell>
          <cell r="CU3507">
            <v>1.7673197333871946</v>
          </cell>
          <cell r="CV3507">
            <v>9.8666935972530805</v>
          </cell>
          <cell r="CW3507">
            <v>1.4239547566148254</v>
          </cell>
          <cell r="CX3507">
            <v>0</v>
          </cell>
          <cell r="CY3507">
            <v>15.29993940618057</v>
          </cell>
          <cell r="CZ3507">
            <v>21.793577055140375</v>
          </cell>
          <cell r="DA3507">
            <v>0</v>
          </cell>
          <cell r="DB3507">
            <v>0</v>
          </cell>
          <cell r="DC3507">
            <v>0.89880832155120183</v>
          </cell>
          <cell r="DD3507">
            <v>0.32316703696222987</v>
          </cell>
          <cell r="DE3507">
            <v>0.91485507246376807</v>
          </cell>
          <cell r="DF3507">
            <v>1.4733177099038213</v>
          </cell>
          <cell r="DO3507">
            <v>5.7544757033248083E-3</v>
          </cell>
          <cell r="DV3507">
            <v>1.401151631477927E-2</v>
          </cell>
          <cell r="DY3507">
            <v>0.12351840299438553</v>
          </cell>
          <cell r="EA3507">
            <v>0.40579291762894532</v>
          </cell>
          <cell r="EF3507">
            <v>0.19987063389391979</v>
          </cell>
          <cell r="EM3507">
            <v>2.2252453166815345</v>
          </cell>
          <cell r="ER3507">
            <v>3.4229074889867843</v>
          </cell>
          <cell r="ES3507">
            <v>1.536819637139808</v>
          </cell>
        </row>
        <row r="3508">
          <cell r="D3508" t="str">
            <v>m9</v>
          </cell>
          <cell r="E3508" t="str">
            <v>Mallman &amp; O'Neill 2009 Jpet</v>
          </cell>
          <cell r="F3508" t="str">
            <v>V1</v>
          </cell>
          <cell r="G3508" t="str">
            <v>V1300-10</v>
          </cell>
          <cell r="J3508">
            <v>1300</v>
          </cell>
          <cell r="K3508">
            <v>1573</v>
          </cell>
          <cell r="L3508">
            <v>6.3572790845518119</v>
          </cell>
          <cell r="M3508">
            <v>1E-4</v>
          </cell>
          <cell r="O3508">
            <v>7.0999804278623069E-2</v>
          </cell>
          <cell r="P3508">
            <v>0.98947370482122343</v>
          </cell>
          <cell r="R3508">
            <v>47.040231083045079</v>
          </cell>
          <cell r="T3508">
            <v>53.56</v>
          </cell>
          <cell r="U3508">
            <v>2.2599999999999998</v>
          </cell>
          <cell r="V3508">
            <v>0</v>
          </cell>
          <cell r="W3508">
            <v>0.36</v>
          </cell>
          <cell r="X3508">
            <v>0.36</v>
          </cell>
          <cell r="Y3508">
            <v>0.59</v>
          </cell>
          <cell r="Z3508">
            <v>0.4</v>
          </cell>
          <cell r="AA3508">
            <v>0.03</v>
          </cell>
          <cell r="AB3508">
            <v>18.989999999999998</v>
          </cell>
          <cell r="AD3508">
            <v>23.71</v>
          </cell>
          <cell r="AJ3508">
            <v>99.9</v>
          </cell>
          <cell r="AK3508">
            <v>1.9290001957213769</v>
          </cell>
          <cell r="AL3508">
            <v>9.5959441788096747E-2</v>
          </cell>
          <cell r="AM3508">
            <v>7.0999804278623069E-2</v>
          </cell>
          <cell r="AN3508">
            <v>2.4959637509473678E-2</v>
          </cell>
          <cell r="AO3508">
            <v>0</v>
          </cell>
          <cell r="AP3508">
            <v>1.0843503792057844E-2</v>
          </cell>
          <cell r="AQ3508">
            <v>1.0843503792057844E-2</v>
          </cell>
          <cell r="AR3508">
            <v>1.5980822938430679E-2</v>
          </cell>
          <cell r="AS3508">
            <v>1.138893636011864E-2</v>
          </cell>
          <cell r="AT3508">
            <v>1.0192913734742319</v>
          </cell>
          <cell r="AU3508">
            <v>0</v>
          </cell>
          <cell r="AV3508">
            <v>0.91499233596158924</v>
          </cell>
          <cell r="AW3508">
            <v>0</v>
          </cell>
          <cell r="AX3508">
            <v>0</v>
          </cell>
          <cell r="AY3508">
            <v>47.040231083045079</v>
          </cell>
          <cell r="AZ3508">
            <v>52.402298756735249</v>
          </cell>
          <cell r="BA3508">
            <v>0.55747016021966922</v>
          </cell>
          <cell r="BB3508">
            <v>50.599060368549395</v>
          </cell>
          <cell r="BC3508">
            <v>48.719892572708773</v>
          </cell>
          <cell r="BD3508">
            <v>0.68104705874183513</v>
          </cell>
          <cell r="BE3508">
            <v>0.98947370482122343</v>
          </cell>
          <cell r="BG3508">
            <v>-0.7</v>
          </cell>
          <cell r="BP3508">
            <v>47.85</v>
          </cell>
          <cell r="BQ3508">
            <v>1.87</v>
          </cell>
          <cell r="BR3508">
            <v>10.15</v>
          </cell>
          <cell r="BS3508">
            <v>0.78</v>
          </cell>
          <cell r="BU3508">
            <v>15.21</v>
          </cell>
          <cell r="BV3508">
            <v>21.16</v>
          </cell>
          <cell r="BY3508">
            <v>1.02</v>
          </cell>
          <cell r="CA3508">
            <v>0.05</v>
          </cell>
          <cell r="CR3508">
            <v>98.09</v>
          </cell>
          <cell r="CT3508">
            <v>48.781731063309209</v>
          </cell>
          <cell r="CU3508">
            <v>1.906412478336222</v>
          </cell>
          <cell r="CV3508">
            <v>10.347639922520136</v>
          </cell>
          <cell r="CW3508">
            <v>0.79518809256804979</v>
          </cell>
          <cell r="CX3508">
            <v>0</v>
          </cell>
          <cell r="CY3508">
            <v>15.506167805076972</v>
          </cell>
          <cell r="CZ3508">
            <v>21.572025690692225</v>
          </cell>
          <cell r="DA3508">
            <v>0</v>
          </cell>
          <cell r="DB3508">
            <v>0</v>
          </cell>
          <cell r="DC3508">
            <v>1.0398613518197575</v>
          </cell>
          <cell r="DD3508">
            <v>5.0973595677439094E-2</v>
          </cell>
          <cell r="DE3508">
            <v>0.95121951219512202</v>
          </cell>
          <cell r="DF3508">
            <v>1.4276272891907797</v>
          </cell>
          <cell r="DO3508">
            <v>5.5113288426209429E-3</v>
          </cell>
          <cell r="DV3508">
            <v>1.4076576576576577E-2</v>
          </cell>
          <cell r="DY3508">
            <v>0.12329615861214374</v>
          </cell>
          <cell r="EA3508">
            <v>0.30992501102779002</v>
          </cell>
          <cell r="EF3508">
            <v>0.21479558728098638</v>
          </cell>
          <cell r="EL3508">
            <v>0.24755455229495862</v>
          </cell>
          <cell r="EM3508">
            <v>24.838461538461537</v>
          </cell>
          <cell r="ER3508">
            <v>2.4363636363636365E-2</v>
          </cell>
          <cell r="ES3508">
            <v>1.7221006564551422</v>
          </cell>
        </row>
        <row r="3509">
          <cell r="D3509" t="str">
            <v>m9</v>
          </cell>
          <cell r="E3509" t="str">
            <v>Mallman &amp; O'Neill 2009 Jpet</v>
          </cell>
          <cell r="F3509" t="str">
            <v>V1</v>
          </cell>
          <cell r="G3509" t="str">
            <v>V1300-11</v>
          </cell>
          <cell r="J3509">
            <v>1300</v>
          </cell>
          <cell r="K3509">
            <v>1573</v>
          </cell>
          <cell r="L3509">
            <v>6.3572790845518119</v>
          </cell>
          <cell r="M3509">
            <v>1E-4</v>
          </cell>
          <cell r="O3509">
            <v>7.662436796278449E-2</v>
          </cell>
          <cell r="P3509">
            <v>0.99432154896118552</v>
          </cell>
          <cell r="R3509">
            <v>47.596213582031346</v>
          </cell>
          <cell r="T3509">
            <v>53.11</v>
          </cell>
          <cell r="U3509">
            <v>2.14</v>
          </cell>
          <cell r="V3509">
            <v>0</v>
          </cell>
          <cell r="W3509">
            <v>0.19</v>
          </cell>
          <cell r="X3509">
            <v>0.19</v>
          </cell>
          <cell r="Y3509">
            <v>0.5</v>
          </cell>
          <cell r="Z3509">
            <v>1.21</v>
          </cell>
          <cell r="AA3509">
            <v>0.08</v>
          </cell>
          <cell r="AB3509">
            <v>18.670000000000002</v>
          </cell>
          <cell r="AD3509">
            <v>23.72</v>
          </cell>
          <cell r="AJ3509">
            <v>99.62</v>
          </cell>
          <cell r="AK3509">
            <v>1.9233756320372155</v>
          </cell>
          <cell r="AL3509">
            <v>9.1366955106080033E-2</v>
          </cell>
          <cell r="AM3509">
            <v>7.662436796278449E-2</v>
          </cell>
          <cell r="AN3509">
            <v>1.4742587143295544E-2</v>
          </cell>
          <cell r="AO3509">
            <v>0</v>
          </cell>
          <cell r="AP3509">
            <v>5.7546225153247013E-3</v>
          </cell>
          <cell r="AQ3509">
            <v>5.7546225153247013E-3</v>
          </cell>
          <cell r="AR3509">
            <v>1.3617997092618397E-2</v>
          </cell>
          <cell r="AS3509">
            <v>3.4642135006374267E-2</v>
          </cell>
          <cell r="AT3509">
            <v>1.0076595067937957</v>
          </cell>
          <cell r="AU3509">
            <v>0</v>
          </cell>
          <cell r="AV3509">
            <v>0.92044256040830885</v>
          </cell>
          <cell r="AW3509">
            <v>0</v>
          </cell>
          <cell r="AX3509">
            <v>0</v>
          </cell>
          <cell r="AY3509">
            <v>47.596213582031346</v>
          </cell>
          <cell r="AZ3509">
            <v>52.106214082545726</v>
          </cell>
          <cell r="BA3509">
            <v>0.29757233542292905</v>
          </cell>
          <cell r="BB3509">
            <v>51.19441466117982</v>
          </cell>
          <cell r="BC3509">
            <v>48.442067924217973</v>
          </cell>
          <cell r="BD3509">
            <v>0.3635174146022081</v>
          </cell>
          <cell r="BE3509">
            <v>0.99432154896118552</v>
          </cell>
          <cell r="BG3509">
            <v>-6</v>
          </cell>
          <cell r="BP3509">
            <v>48.23</v>
          </cell>
          <cell r="BQ3509">
            <v>1.76</v>
          </cell>
          <cell r="BR3509">
            <v>9.35</v>
          </cell>
          <cell r="BS3509">
            <v>0.56999999999999995</v>
          </cell>
          <cell r="BU3509">
            <v>15.65</v>
          </cell>
          <cell r="BV3509">
            <v>21.51</v>
          </cell>
          <cell r="BY3509">
            <v>0.97</v>
          </cell>
          <cell r="CA3509">
            <v>0.14000000000000001</v>
          </cell>
          <cell r="CR3509">
            <v>98.18</v>
          </cell>
          <cell r="CT3509">
            <v>49.124057852923201</v>
          </cell>
          <cell r="CU3509">
            <v>1.7926257893664697</v>
          </cell>
          <cell r="CV3509">
            <v>9.5233245060093701</v>
          </cell>
          <cell r="CW3509">
            <v>0.58056630678345889</v>
          </cell>
          <cell r="CX3509">
            <v>0</v>
          </cell>
          <cell r="CY3509">
            <v>15.940110002037073</v>
          </cell>
          <cell r="CZ3509">
            <v>21.90873905072316</v>
          </cell>
          <cell r="DA3509">
            <v>0</v>
          </cell>
          <cell r="DB3509">
            <v>0</v>
          </cell>
          <cell r="DC3509">
            <v>0.98798125891220201</v>
          </cell>
          <cell r="DD3509">
            <v>0.1425952332450601</v>
          </cell>
          <cell r="DE3509">
            <v>0.96485819975339082</v>
          </cell>
          <cell r="DF3509">
            <v>1.4835252977270825</v>
          </cell>
          <cell r="DO3509">
            <v>4.1551246537396124E-3</v>
          </cell>
          <cell r="DV3509">
            <v>9.6250250651694399E-3</v>
          </cell>
          <cell r="DY3509">
            <v>9.3586387434554968E-2</v>
          </cell>
          <cell r="EA3509">
            <v>0.28126414923480936</v>
          </cell>
          <cell r="EF3509">
            <v>0.17631041524846836</v>
          </cell>
          <cell r="EL3509">
            <v>0.26301853486319504</v>
          </cell>
          <cell r="EM3509">
            <v>9.9487179487179489</v>
          </cell>
          <cell r="ER3509">
            <v>0.17182973033207041</v>
          </cell>
          <cell r="ES3509">
            <v>1.4935579781962338</v>
          </cell>
        </row>
        <row r="3510">
          <cell r="D3510" t="str">
            <v>m9</v>
          </cell>
          <cell r="E3510" t="str">
            <v>Mallman &amp; O'Neill 2009 Jpet</v>
          </cell>
          <cell r="F3510" t="str">
            <v>V1</v>
          </cell>
          <cell r="G3510" t="str">
            <v>V1300-12</v>
          </cell>
          <cell r="J3510">
            <v>1300</v>
          </cell>
          <cell r="K3510">
            <v>1573</v>
          </cell>
          <cell r="L3510">
            <v>6.3572790845518119</v>
          </cell>
          <cell r="M3510">
            <v>1E-4</v>
          </cell>
          <cell r="O3510">
            <v>7.7805018104519563E-2</v>
          </cell>
          <cell r="P3510">
            <v>0.99145401093156893</v>
          </cell>
          <cell r="R3510">
            <v>47.381565669557084</v>
          </cell>
          <cell r="T3510">
            <v>53.32</v>
          </cell>
          <cell r="U3510">
            <v>2.17</v>
          </cell>
          <cell r="V3510">
            <v>0.19248597245044016</v>
          </cell>
          <cell r="W3510">
            <v>7.5888795939443629E-2</v>
          </cell>
          <cell r="X3510">
            <v>0.28999999999999998</v>
          </cell>
          <cell r="Y3510">
            <v>0.49</v>
          </cell>
          <cell r="Z3510">
            <v>0.92</v>
          </cell>
          <cell r="AA3510">
            <v>0.02</v>
          </cell>
          <cell r="AB3510">
            <v>18.88</v>
          </cell>
          <cell r="AD3510">
            <v>23.85</v>
          </cell>
          <cell r="AJ3510">
            <v>99.918374768389882</v>
          </cell>
          <cell r="AK3510">
            <v>1.9221949818954804</v>
          </cell>
          <cell r="AL3510">
            <v>9.222626114252068E-2</v>
          </cell>
          <cell r="AM3510">
            <v>7.7805018104519563E-2</v>
          </cell>
          <cell r="AN3510">
            <v>1.4421243038001116E-2</v>
          </cell>
          <cell r="AO3510">
            <v>6.4553846275110516E-3</v>
          </cell>
          <cell r="AP3510">
            <v>2.2880230339055643E-3</v>
          </cell>
          <cell r="AQ3510">
            <v>8.7434076614166158E-3</v>
          </cell>
          <cell r="AR3510">
            <v>1.3284915706342586E-2</v>
          </cell>
          <cell r="AS3510">
            <v>2.6219632318567936E-2</v>
          </cell>
          <cell r="AT3510">
            <v>1.0143573231498151</v>
          </cell>
          <cell r="AU3510">
            <v>0</v>
          </cell>
          <cell r="AV3510">
            <v>0.92127626145382802</v>
          </cell>
          <cell r="AW3510">
            <v>0</v>
          </cell>
          <cell r="AX3510">
            <v>0</v>
          </cell>
          <cell r="AY3510">
            <v>47.381565669557084</v>
          </cell>
          <cell r="AZ3510">
            <v>52.168757765857002</v>
          </cell>
          <cell r="BA3510">
            <v>0.11767383809865914</v>
          </cell>
          <cell r="BB3510">
            <v>51.16435736560917</v>
          </cell>
          <cell r="BC3510">
            <v>48.691324626474085</v>
          </cell>
          <cell r="BD3510">
            <v>0.14431800791673821</v>
          </cell>
          <cell r="BE3510">
            <v>0.99145401093156893</v>
          </cell>
          <cell r="BG3510">
            <v>-2</v>
          </cell>
          <cell r="BP3510">
            <v>47.28</v>
          </cell>
          <cell r="BQ3510">
            <v>1.79</v>
          </cell>
          <cell r="BR3510">
            <v>9.52</v>
          </cell>
          <cell r="BS3510">
            <v>0.72</v>
          </cell>
          <cell r="BU3510">
            <v>15.5</v>
          </cell>
          <cell r="BV3510">
            <v>21.35</v>
          </cell>
          <cell r="BY3510">
            <v>0.86</v>
          </cell>
          <cell r="CA3510">
            <v>0.12</v>
          </cell>
          <cell r="CR3510">
            <v>97.14</v>
          </cell>
          <cell r="CT3510">
            <v>48.672019765287217</v>
          </cell>
          <cell r="CU3510">
            <v>1.8427012559192917</v>
          </cell>
          <cell r="CV3510">
            <v>9.8002882437718757</v>
          </cell>
          <cell r="CW3510">
            <v>0.74119827053736875</v>
          </cell>
          <cell r="CX3510">
            <v>0</v>
          </cell>
          <cell r="CY3510">
            <v>15.956351657401688</v>
          </cell>
          <cell r="CZ3510">
            <v>21.978587605517809</v>
          </cell>
          <cell r="DA3510">
            <v>0</v>
          </cell>
          <cell r="DB3510">
            <v>0</v>
          </cell>
          <cell r="DC3510">
            <v>0.88532015647519047</v>
          </cell>
          <cell r="DD3510">
            <v>0.12353304508956146</v>
          </cell>
          <cell r="DE3510">
            <v>0.95561035758323054</v>
          </cell>
          <cell r="DF3510">
            <v>1.4912976692367108</v>
          </cell>
          <cell r="DO3510">
            <v>5.4054054054054057E-3</v>
          </cell>
          <cell r="DV3510">
            <v>1.3461924854329918E-2</v>
          </cell>
          <cell r="DY3510">
            <v>0.11772315653298836</v>
          </cell>
          <cell r="EA3510">
            <v>0.30863419465202124</v>
          </cell>
          <cell r="EF3510">
            <v>0.21006118286879674</v>
          </cell>
          <cell r="EL3510">
            <v>0.26112026359143325</v>
          </cell>
          <cell r="EM3510">
            <v>11.651273885350319</v>
          </cell>
          <cell r="ER3510">
            <v>2.5572831423895253E-2</v>
          </cell>
          <cell r="ES3510">
            <v>1.7279411764705883</v>
          </cell>
        </row>
        <row r="3511">
          <cell r="D3511" t="str">
            <v>m9</v>
          </cell>
          <cell r="E3511" t="str">
            <v>Mallman &amp; O'Neill 2009 Jpet</v>
          </cell>
          <cell r="F3511" t="str">
            <v>V1</v>
          </cell>
          <cell r="G3511" t="str">
            <v>V1300-13</v>
          </cell>
          <cell r="J3511">
            <v>1300</v>
          </cell>
          <cell r="K3511">
            <v>1573</v>
          </cell>
          <cell r="L3511">
            <v>6.3572790845518119</v>
          </cell>
          <cell r="M3511">
            <v>1E-4</v>
          </cell>
          <cell r="O3511">
            <v>6.1746067473017918E-2</v>
          </cell>
          <cell r="P3511">
            <v>0.99417337461971411</v>
          </cell>
          <cell r="R3511">
            <v>46.429487206782525</v>
          </cell>
          <cell r="T3511">
            <v>53.51</v>
          </cell>
          <cell r="U3511">
            <v>1.8</v>
          </cell>
          <cell r="V3511">
            <v>0</v>
          </cell>
          <cell r="W3511">
            <v>0.2</v>
          </cell>
          <cell r="X3511">
            <v>0.2</v>
          </cell>
          <cell r="Y3511">
            <v>0.45</v>
          </cell>
          <cell r="Z3511">
            <v>1.02</v>
          </cell>
          <cell r="AA3511">
            <v>0.06</v>
          </cell>
          <cell r="AB3511">
            <v>19.149999999999999</v>
          </cell>
          <cell r="AD3511">
            <v>23.22</v>
          </cell>
          <cell r="AJ3511">
            <v>99.41</v>
          </cell>
          <cell r="AK3511">
            <v>1.9382539325269821</v>
          </cell>
          <cell r="AL3511">
            <v>7.6866268452930167E-2</v>
          </cell>
          <cell r="AM3511">
            <v>6.1746067473017918E-2</v>
          </cell>
          <cell r="AN3511">
            <v>1.5120200979912249E-2</v>
          </cell>
          <cell r="AO3511">
            <v>0</v>
          </cell>
          <cell r="AP3511">
            <v>6.0587237347032412E-3</v>
          </cell>
          <cell r="AQ3511">
            <v>6.0587237347032412E-3</v>
          </cell>
          <cell r="AR3511">
            <v>1.2258678670356226E-2</v>
          </cell>
          <cell r="AS3511">
            <v>2.9208372999947132E-2</v>
          </cell>
          <cell r="AT3511">
            <v>1.0337753722074519</v>
          </cell>
          <cell r="AU3511">
            <v>0</v>
          </cell>
          <cell r="AV3511">
            <v>0.90122273126411312</v>
          </cell>
          <cell r="AW3511">
            <v>0</v>
          </cell>
          <cell r="AX3511">
            <v>0</v>
          </cell>
          <cell r="AY3511">
            <v>46.429487206782525</v>
          </cell>
          <cell r="AZ3511">
            <v>53.258377483741576</v>
          </cell>
          <cell r="BA3511">
            <v>0.3121353094758933</v>
          </cell>
          <cell r="BB3511">
            <v>50.022521127996065</v>
          </cell>
          <cell r="BC3511">
            <v>49.595537169647756</v>
          </cell>
          <cell r="BD3511">
            <v>0.38194170235618446</v>
          </cell>
          <cell r="BE3511">
            <v>0.99417337461971411</v>
          </cell>
          <cell r="BG3511">
            <v>-5</v>
          </cell>
          <cell r="BP3511">
            <v>48.22</v>
          </cell>
          <cell r="BQ3511">
            <v>1.76</v>
          </cell>
          <cell r="BR3511">
            <v>9.3800000000000008</v>
          </cell>
          <cell r="BS3511">
            <v>0.61</v>
          </cell>
          <cell r="BU3511">
            <v>15.73</v>
          </cell>
          <cell r="BV3511">
            <v>21.09</v>
          </cell>
          <cell r="BY3511">
            <v>0.87</v>
          </cell>
          <cell r="CA3511">
            <v>0.15</v>
          </cell>
          <cell r="CR3511">
            <v>97.81</v>
          </cell>
          <cell r="CT3511">
            <v>49.299662611184942</v>
          </cell>
          <cell r="CU3511">
            <v>1.7994070135977913</v>
          </cell>
          <cell r="CV3511">
            <v>9.5900214701973212</v>
          </cell>
          <cell r="CW3511">
            <v>0.62365811266741633</v>
          </cell>
          <cell r="CX3511">
            <v>0</v>
          </cell>
          <cell r="CY3511">
            <v>16.08220018403026</v>
          </cell>
          <cell r="CZ3511">
            <v>21.562212452714444</v>
          </cell>
          <cell r="DA3511">
            <v>0</v>
          </cell>
          <cell r="DB3511">
            <v>0</v>
          </cell>
          <cell r="DC3511">
            <v>0.88947960331254461</v>
          </cell>
          <cell r="DD3511">
            <v>0.15335855229526632</v>
          </cell>
          <cell r="DE3511">
            <v>0.9626682986536107</v>
          </cell>
          <cell r="DF3511">
            <v>1.4734768994349128</v>
          </cell>
          <cell r="DO3511">
            <v>5.4607508532423209E-3</v>
          </cell>
          <cell r="DV3511">
            <v>1.5016685205784204E-2</v>
          </cell>
          <cell r="DY3511">
            <v>9.9354838709677415E-2</v>
          </cell>
          <cell r="EA3511">
            <v>0.29000444247001333</v>
          </cell>
          <cell r="EF3511">
            <v>0.18813905930470348</v>
          </cell>
          <cell r="EL3511">
            <v>0.25521267723102586</v>
          </cell>
          <cell r="EM3511">
            <v>10.955818965517242</v>
          </cell>
          <cell r="ER3511">
            <v>9.1691145614771291E-2</v>
          </cell>
          <cell r="ES3511">
            <v>1.5100671140939597</v>
          </cell>
        </row>
        <row r="3512">
          <cell r="D3512" t="str">
            <v>m9</v>
          </cell>
          <cell r="E3512" t="str">
            <v>Mallman &amp; O'Neill 2009 Jpet</v>
          </cell>
          <cell r="F3512" t="str">
            <v>V1</v>
          </cell>
          <cell r="G3512" t="str">
            <v>V1300-14</v>
          </cell>
          <cell r="J3512">
            <v>1300</v>
          </cell>
          <cell r="K3512">
            <v>1573</v>
          </cell>
          <cell r="L3512">
            <v>6.3572790845518119</v>
          </cell>
          <cell r="M3512">
            <v>1E-4</v>
          </cell>
          <cell r="O3512">
            <v>7.8424162944797926E-2</v>
          </cell>
          <cell r="P3512">
            <v>0.99087001339345204</v>
          </cell>
          <cell r="R3512">
            <v>47.230633988461882</v>
          </cell>
          <cell r="T3512">
            <v>53.48</v>
          </cell>
          <cell r="U3512">
            <v>2.34</v>
          </cell>
          <cell r="V3512">
            <v>0</v>
          </cell>
          <cell r="W3512">
            <v>0.31</v>
          </cell>
          <cell r="X3512">
            <v>0.31</v>
          </cell>
          <cell r="Y3512">
            <v>0.56000000000000005</v>
          </cell>
          <cell r="Z3512">
            <v>1</v>
          </cell>
          <cell r="AA3512">
            <v>0.03</v>
          </cell>
          <cell r="AB3512">
            <v>18.88</v>
          </cell>
          <cell r="AD3512">
            <v>23.72</v>
          </cell>
          <cell r="AJ3512">
            <v>100.32</v>
          </cell>
          <cell r="AK3512">
            <v>1.9215758370552021</v>
          </cell>
          <cell r="AL3512">
            <v>9.9121886337672285E-2</v>
          </cell>
          <cell r="AM3512">
            <v>7.8424162944797926E-2</v>
          </cell>
          <cell r="AN3512">
            <v>2.0697723392874359E-2</v>
          </cell>
          <cell r="AO3512">
            <v>0</v>
          </cell>
          <cell r="AP3512">
            <v>9.3154374882123744E-3</v>
          </cell>
          <cell r="AQ3512">
            <v>9.3154374882123744E-3</v>
          </cell>
          <cell r="AR3512">
            <v>1.5132461656736772E-2</v>
          </cell>
          <cell r="AS3512">
            <v>2.8405183678211231E-2</v>
          </cell>
          <cell r="AT3512">
            <v>1.0109968465989627</v>
          </cell>
          <cell r="AU3512">
            <v>0</v>
          </cell>
          <cell r="AV3512">
            <v>0.91321915887934069</v>
          </cell>
          <cell r="AW3512">
            <v>0</v>
          </cell>
          <cell r="AX3512">
            <v>0</v>
          </cell>
          <cell r="AY3512">
            <v>47.230633988461882</v>
          </cell>
          <cell r="AZ3512">
            <v>52.287582406616743</v>
          </cell>
          <cell r="BA3512">
            <v>0.48178360492137579</v>
          </cell>
          <cell r="BB3512">
            <v>50.800978401043537</v>
          </cell>
          <cell r="BC3512">
            <v>48.610472351579695</v>
          </cell>
          <cell r="BD3512">
            <v>0.5885492473767775</v>
          </cell>
          <cell r="BE3512">
            <v>0.99087001339345204</v>
          </cell>
          <cell r="BG3512">
            <v>-1</v>
          </cell>
          <cell r="BP3512">
            <v>47.86</v>
          </cell>
          <cell r="BQ3512">
            <v>1.82</v>
          </cell>
          <cell r="BR3512">
            <v>9.76</v>
          </cell>
          <cell r="BS3512">
            <v>0.7</v>
          </cell>
          <cell r="BU3512">
            <v>15.47</v>
          </cell>
          <cell r="BV3512">
            <v>21.11</v>
          </cell>
          <cell r="BY3512">
            <v>0.93</v>
          </cell>
          <cell r="CA3512">
            <v>0.12</v>
          </cell>
          <cell r="CR3512">
            <v>97.77</v>
          </cell>
          <cell r="CT3512">
            <v>48.951621151682517</v>
          </cell>
          <cell r="CU3512">
            <v>1.861511711158842</v>
          </cell>
          <cell r="CV3512">
            <v>9.9826122532474155</v>
          </cell>
          <cell r="CW3512">
            <v>0.71596604275340081</v>
          </cell>
          <cell r="CX3512">
            <v>0</v>
          </cell>
          <cell r="CY3512">
            <v>15.822849544850158</v>
          </cell>
          <cell r="CZ3512">
            <v>21.591490232177556</v>
          </cell>
          <cell r="DA3512">
            <v>0</v>
          </cell>
          <cell r="DB3512">
            <v>0</v>
          </cell>
          <cell r="DC3512">
            <v>0.95121202822951811</v>
          </cell>
          <cell r="DD3512">
            <v>0.12273703590058299</v>
          </cell>
          <cell r="DE3512">
            <v>0.95670995670995673</v>
          </cell>
          <cell r="DF3512">
            <v>1.4556238728244308</v>
          </cell>
          <cell r="DO3512">
            <v>6.3856960408684551E-3</v>
          </cell>
          <cell r="DV3512">
            <v>1.8533280191311279E-2</v>
          </cell>
          <cell r="DY3512">
            <v>0.12195121951219512</v>
          </cell>
          <cell r="EA3512">
            <v>0.31208924247665165</v>
          </cell>
          <cell r="EF3512">
            <v>0.21414276184122749</v>
          </cell>
          <cell r="EL3512">
            <v>0.26982829108748979</v>
          </cell>
          <cell r="EM3512">
            <v>13.183908045977011</v>
          </cell>
          <cell r="ER3512">
            <v>2.5195968645016796E-2</v>
          </cell>
          <cell r="ES3512">
            <v>1.7126556016597509</v>
          </cell>
        </row>
        <row r="3513">
          <cell r="D3513" t="str">
            <v>m9</v>
          </cell>
          <cell r="E3513" t="str">
            <v>Mallman &amp; O'Neill 2009 Jpet</v>
          </cell>
          <cell r="F3513" t="str">
            <v>V1</v>
          </cell>
          <cell r="G3513" t="str">
            <v>V1300-15</v>
          </cell>
          <cell r="J3513">
            <v>1300</v>
          </cell>
          <cell r="K3513">
            <v>1573</v>
          </cell>
          <cell r="L3513">
            <v>6.3572790845518119</v>
          </cell>
          <cell r="M3513">
            <v>1E-4</v>
          </cell>
          <cell r="O3513">
            <v>0.10467048960427605</v>
          </cell>
          <cell r="P3513">
            <v>0.99439026415581766</v>
          </cell>
          <cell r="R3513">
            <v>47.512401321872737</v>
          </cell>
          <cell r="T3513">
            <v>52.2</v>
          </cell>
          <cell r="U3513">
            <v>2.19</v>
          </cell>
          <cell r="V3513">
            <v>0.17081000000000002</v>
          </cell>
          <cell r="W3513">
            <v>0</v>
          </cell>
          <cell r="X3513">
            <v>0.19</v>
          </cell>
          <cell r="Y3513">
            <v>0.53</v>
          </cell>
          <cell r="Z3513">
            <v>0.76</v>
          </cell>
          <cell r="AA3513">
            <v>0.57999999999999996</v>
          </cell>
          <cell r="AB3513">
            <v>18.899999999999999</v>
          </cell>
          <cell r="AD3513">
            <v>23.93</v>
          </cell>
          <cell r="AJ3513">
            <v>99.260809999999992</v>
          </cell>
          <cell r="AK3513">
            <v>1.8953295103957239</v>
          </cell>
          <cell r="AL3513">
            <v>9.3744523715962855E-2</v>
          </cell>
          <cell r="AM3513">
            <v>0.10467048960427605</v>
          </cell>
          <cell r="AN3513">
            <v>9.3744523715962855E-2</v>
          </cell>
          <cell r="AO3513">
            <v>5.769567439919538E-3</v>
          </cell>
          <cell r="AP3513">
            <v>0</v>
          </cell>
          <cell r="AQ3513">
            <v>5.769567439919538E-3</v>
          </cell>
          <cell r="AR3513">
            <v>1.4472565239171065E-2</v>
          </cell>
          <cell r="AS3513">
            <v>2.1815204344597747E-2</v>
          </cell>
          <cell r="AT3513">
            <v>1.0227222546666579</v>
          </cell>
          <cell r="AU3513">
            <v>0</v>
          </cell>
          <cell r="AV3513">
            <v>0.93100308337320514</v>
          </cell>
          <cell r="AW3513">
            <v>0</v>
          </cell>
          <cell r="AX3513">
            <v>0</v>
          </cell>
          <cell r="AY3513">
            <v>47.512401321872737</v>
          </cell>
          <cell r="AZ3513">
            <v>52.193157114447523</v>
          </cell>
          <cell r="BA3513">
            <v>0</v>
          </cell>
          <cell r="BB3513">
            <v>51.295514784526752</v>
          </cell>
          <cell r="BC3513">
            <v>48.704485215473248</v>
          </cell>
          <cell r="BD3513">
            <v>0</v>
          </cell>
          <cell r="BE3513">
            <v>0.99439026415581766</v>
          </cell>
          <cell r="BG3513">
            <v>-10</v>
          </cell>
          <cell r="BP3513">
            <v>48.3</v>
          </cell>
          <cell r="BQ3513">
            <v>1.82</v>
          </cell>
          <cell r="BR3513">
            <v>9.77</v>
          </cell>
          <cell r="BS3513">
            <v>0.64</v>
          </cell>
          <cell r="BU3513">
            <v>15.32</v>
          </cell>
          <cell r="BV3513">
            <v>21.27</v>
          </cell>
          <cell r="BY3513">
            <v>0.99</v>
          </cell>
          <cell r="CA3513">
            <v>0.2</v>
          </cell>
          <cell r="CR3513">
            <v>98.31</v>
          </cell>
          <cell r="CT3513">
            <v>49.130302105584384</v>
          </cell>
          <cell r="CU3513">
            <v>1.8512867460075275</v>
          </cell>
          <cell r="CV3513">
            <v>9.937951378293155</v>
          </cell>
          <cell r="CW3513">
            <v>0.65100193266198769</v>
          </cell>
          <cell r="CX3513">
            <v>0</v>
          </cell>
          <cell r="CY3513">
            <v>15.58335876309633</v>
          </cell>
          <cell r="CZ3513">
            <v>21.635642355813246</v>
          </cell>
          <cell r="DA3513">
            <v>0</v>
          </cell>
          <cell r="DB3513">
            <v>0</v>
          </cell>
          <cell r="DC3513">
            <v>1.0070186145865121</v>
          </cell>
          <cell r="DD3513">
            <v>0.20343810395687115</v>
          </cell>
          <cell r="DE3513">
            <v>0.95989974937343348</v>
          </cell>
          <cell r="DF3513">
            <v>1.4439612402436799</v>
          </cell>
          <cell r="DO3513">
            <v>4.6052631578947364E-3</v>
          </cell>
          <cell r="DV3513">
            <v>1.1533371147664964E-2</v>
          </cell>
          <cell r="DY3513">
            <v>0.1</v>
          </cell>
          <cell r="EA3513">
            <v>0.31652079761797347</v>
          </cell>
          <cell r="EF3513">
            <v>0.1904127829560586</v>
          </cell>
          <cell r="EM3513">
            <v>4.6550925925925926</v>
          </cell>
          <cell r="ER3513">
            <v>2.4195266272189349</v>
          </cell>
          <cell r="ES3513">
            <v>1.4963954685890835</v>
          </cell>
        </row>
        <row r="3514">
          <cell r="D3514" t="str">
            <v>m9</v>
          </cell>
          <cell r="E3514" t="str">
            <v>Mallman &amp; O'Neill 2009 Jpet</v>
          </cell>
          <cell r="F3514" t="str">
            <v>V1</v>
          </cell>
          <cell r="G3514" t="str">
            <v>V1300-16</v>
          </cell>
          <cell r="J3514">
            <v>1300</v>
          </cell>
          <cell r="K3514">
            <v>1573</v>
          </cell>
          <cell r="L3514">
            <v>6.3572790845518119</v>
          </cell>
          <cell r="M3514">
            <v>1E-4</v>
          </cell>
          <cell r="O3514">
            <v>9.2844971903335516E-2</v>
          </cell>
          <cell r="P3514">
            <v>0.99522911411810833</v>
          </cell>
          <cell r="R3514">
            <v>47.810893141774812</v>
          </cell>
          <cell r="T3514">
            <v>52.95</v>
          </cell>
          <cell r="U3514">
            <v>2.37</v>
          </cell>
          <cell r="V3514">
            <v>0.14384</v>
          </cell>
          <cell r="W3514">
            <v>0</v>
          </cell>
          <cell r="X3514">
            <v>0.16</v>
          </cell>
          <cell r="Y3514">
            <v>0.55000000000000004</v>
          </cell>
          <cell r="Z3514">
            <v>0.94</v>
          </cell>
          <cell r="AA3514">
            <v>0.56000000000000005</v>
          </cell>
          <cell r="AB3514">
            <v>18.73</v>
          </cell>
          <cell r="AD3514">
            <v>23.98</v>
          </cell>
          <cell r="AJ3514">
            <v>100.22384</v>
          </cell>
          <cell r="AK3514">
            <v>1.9071550280966645</v>
          </cell>
          <cell r="AL3514">
            <v>0.10063659849267505</v>
          </cell>
          <cell r="AM3514">
            <v>9.2844971903335516E-2</v>
          </cell>
          <cell r="AN3514">
            <v>7.7916265893395315E-3</v>
          </cell>
          <cell r="AO3514">
            <v>4.8196493986678978E-3</v>
          </cell>
          <cell r="AP3514">
            <v>0</v>
          </cell>
          <cell r="AQ3514">
            <v>4.8196493986678978E-3</v>
          </cell>
          <cell r="AR3514">
            <v>1.4898349117010219E-2</v>
          </cell>
          <cell r="AS3514">
            <v>2.6765746343954011E-2</v>
          </cell>
          <cell r="AT3514">
            <v>1.0054014118430714</v>
          </cell>
          <cell r="AU3514">
            <v>0</v>
          </cell>
          <cell r="AV3514">
            <v>0.9254722702921091</v>
          </cell>
          <cell r="AW3514">
            <v>0</v>
          </cell>
          <cell r="AX3514">
            <v>0</v>
          </cell>
          <cell r="AY3514">
            <v>47.810893141774812</v>
          </cell>
          <cell r="AZ3514">
            <v>51.94011858512674</v>
          </cell>
          <cell r="BA3514">
            <v>0</v>
          </cell>
          <cell r="BB3514">
            <v>51.573351539343228</v>
          </cell>
          <cell r="BC3514">
            <v>48.426648460656764</v>
          </cell>
          <cell r="BD3514">
            <v>0</v>
          </cell>
          <cell r="BE3514">
            <v>0.99522911411810833</v>
          </cell>
          <cell r="BG3514">
            <v>-9</v>
          </cell>
          <cell r="BP3514">
            <v>48.42</v>
          </cell>
          <cell r="BQ3514">
            <v>1.8</v>
          </cell>
          <cell r="BR3514">
            <v>9.7899999999999991</v>
          </cell>
          <cell r="BS3514">
            <v>0.7</v>
          </cell>
          <cell r="BU3514">
            <v>15.59</v>
          </cell>
          <cell r="BV3514">
            <v>21.63</v>
          </cell>
          <cell r="BY3514">
            <v>1.02</v>
          </cell>
          <cell r="CA3514">
            <v>0.16</v>
          </cell>
          <cell r="CR3514">
            <v>99.11</v>
          </cell>
          <cell r="CT3514">
            <v>48.854807789325001</v>
          </cell>
          <cell r="CU3514">
            <v>1.8161638583392192</v>
          </cell>
          <cell r="CV3514">
            <v>9.8779134295227529</v>
          </cell>
          <cell r="CW3514">
            <v>0.70628594490969643</v>
          </cell>
          <cell r="CX3514">
            <v>0</v>
          </cell>
          <cell r="CY3514">
            <v>15.729996973060238</v>
          </cell>
          <cell r="CZ3514">
            <v>21.824235697709618</v>
          </cell>
          <cell r="DA3514">
            <v>0</v>
          </cell>
          <cell r="DB3514">
            <v>0</v>
          </cell>
          <cell r="DC3514">
            <v>1.0291595197255576</v>
          </cell>
          <cell r="DD3514">
            <v>0.1614367874079306</v>
          </cell>
          <cell r="DE3514">
            <v>0.95702885205647648</v>
          </cell>
          <cell r="DF3514">
            <v>1.4649954397324392</v>
          </cell>
          <cell r="DO3514">
            <v>5.1380860629415539E-3</v>
          </cell>
          <cell r="DV3514">
            <v>1.3450401643937978E-2</v>
          </cell>
          <cell r="DY3514">
            <v>0.11401869158878504</v>
          </cell>
          <cell r="EA3514">
            <v>0.31590335376848178</v>
          </cell>
          <cell r="EF3514">
            <v>0.19075520833333334</v>
          </cell>
          <cell r="EM3514">
            <v>6.2488479262672811</v>
          </cell>
          <cell r="ER3514">
            <v>1.6875281404772624</v>
          </cell>
          <cell r="ES3514">
            <v>1.5678137651821862</v>
          </cell>
        </row>
        <row r="3515">
          <cell r="D3515" t="str">
            <v>m9</v>
          </cell>
          <cell r="E3515" t="str">
            <v>Mallman &amp; O'Neill 2009 Jpet</v>
          </cell>
          <cell r="F3515" t="str">
            <v>V1</v>
          </cell>
          <cell r="G3515" t="str">
            <v>V1300-17</v>
          </cell>
          <cell r="J3515">
            <v>1300</v>
          </cell>
          <cell r="K3515">
            <v>1573</v>
          </cell>
          <cell r="L3515">
            <v>6.3572790845518119</v>
          </cell>
          <cell r="M3515">
            <v>1E-4</v>
          </cell>
          <cell r="O3515">
            <v>7.649719267125743E-2</v>
          </cell>
          <cell r="P3515">
            <v>0.99939565736650504</v>
          </cell>
          <cell r="R3515">
            <v>48.422317553954507</v>
          </cell>
          <cell r="T3515">
            <v>53.64</v>
          </cell>
          <cell r="U3515">
            <v>3.3</v>
          </cell>
          <cell r="V3515">
            <v>0</v>
          </cell>
          <cell r="W3515">
            <v>0.02</v>
          </cell>
          <cell r="X3515">
            <v>0.02</v>
          </cell>
          <cell r="Y3515">
            <v>0.43</v>
          </cell>
          <cell r="Z3515">
            <v>0.01</v>
          </cell>
          <cell r="AA3515">
            <v>0.01</v>
          </cell>
          <cell r="AB3515">
            <v>18.559999999999999</v>
          </cell>
          <cell r="AD3515">
            <v>24.25</v>
          </cell>
          <cell r="AJ3515">
            <v>100.22</v>
          </cell>
          <cell r="AK3515">
            <v>1.9235028073287426</v>
          </cell>
          <cell r="AL3515">
            <v>0.13951007288757231</v>
          </cell>
          <cell r="AM3515">
            <v>7.649719267125743E-2</v>
          </cell>
          <cell r="AN3515">
            <v>6.3012880216314876E-2</v>
          </cell>
          <cell r="AO3515">
            <v>0</v>
          </cell>
          <cell r="AP3515">
            <v>5.9980417241977703E-4</v>
          </cell>
          <cell r="AQ3515">
            <v>5.9980417241977703E-4</v>
          </cell>
          <cell r="AR3515">
            <v>1.1596526789108396E-2</v>
          </cell>
          <cell r="AS3515">
            <v>2.8348855274543464E-4</v>
          </cell>
          <cell r="AT3515">
            <v>0.99189044750989552</v>
          </cell>
          <cell r="AU3515">
            <v>0</v>
          </cell>
          <cell r="AV3515">
            <v>0.93177273303116415</v>
          </cell>
          <cell r="AW3515">
            <v>0</v>
          </cell>
          <cell r="AX3515">
            <v>0</v>
          </cell>
          <cell r="AY3515">
            <v>48.422317553954507</v>
          </cell>
          <cell r="AZ3515">
            <v>51.546511853606482</v>
          </cell>
          <cell r="BA3515">
            <v>3.1170592439010471E-2</v>
          </cell>
          <cell r="BB3515">
            <v>52.060702646056512</v>
          </cell>
          <cell r="BC3515">
            <v>47.901235319235788</v>
          </cell>
          <cell r="BD3515">
            <v>3.8062034707707568E-2</v>
          </cell>
          <cell r="BE3515">
            <v>0.99939565736650504</v>
          </cell>
          <cell r="BG3515">
            <v>-18.600000000000001</v>
          </cell>
          <cell r="BP3515">
            <v>48.29</v>
          </cell>
          <cell r="BQ3515">
            <v>0.09</v>
          </cell>
          <cell r="BR3515">
            <v>12.5</v>
          </cell>
          <cell r="BS3515">
            <v>0.04</v>
          </cell>
          <cell r="BU3515">
            <v>14.61</v>
          </cell>
          <cell r="BV3515">
            <v>23.69</v>
          </cell>
          <cell r="BY3515">
            <v>0.01</v>
          </cell>
          <cell r="CA3515">
            <v>0.02</v>
          </cell>
          <cell r="CR3515">
            <v>99.25</v>
          </cell>
          <cell r="CT3515">
            <v>48.65491183879093</v>
          </cell>
          <cell r="CU3515">
            <v>9.06801007556675E-2</v>
          </cell>
          <cell r="CV3515">
            <v>12.594458438287154</v>
          </cell>
          <cell r="CW3515">
            <v>4.0302267002518891E-2</v>
          </cell>
          <cell r="CX3515">
            <v>0</v>
          </cell>
          <cell r="CY3515">
            <v>14.720403022670025</v>
          </cell>
          <cell r="CZ3515">
            <v>23.869017632241814</v>
          </cell>
          <cell r="DA3515">
            <v>0</v>
          </cell>
          <cell r="DB3515">
            <v>0</v>
          </cell>
          <cell r="DC3515">
            <v>1.0075566750629723E-2</v>
          </cell>
          <cell r="DD3515">
            <v>2.0151133501259445E-2</v>
          </cell>
          <cell r="DE3515">
            <v>0.99726962457337887</v>
          </cell>
          <cell r="DF3515">
            <v>1.2686938264845651</v>
          </cell>
          <cell r="DY3515">
            <v>0.26056338028169013</v>
          </cell>
          <cell r="EA3515">
            <v>1.4799324038867765</v>
          </cell>
          <cell r="EF3515">
            <v>0.28882521489971347</v>
          </cell>
          <cell r="EM3515">
            <v>0.676056338028169</v>
          </cell>
          <cell r="ER3515">
            <v>1.9333333333333333</v>
          </cell>
          <cell r="ES3515">
            <v>2.0814639905548997</v>
          </cell>
        </row>
        <row r="3516">
          <cell r="D3516" t="str">
            <v>m9</v>
          </cell>
          <cell r="E3516" t="str">
            <v>Mallman &amp; O'Neill 2009 Jpet</v>
          </cell>
          <cell r="F3516" t="str">
            <v>V1</v>
          </cell>
          <cell r="G3516" t="str">
            <v>V1300-19</v>
          </cell>
          <cell r="J3516">
            <v>1300</v>
          </cell>
          <cell r="K3516">
            <v>1573</v>
          </cell>
          <cell r="L3516">
            <v>6.3572790845518119</v>
          </cell>
          <cell r="M3516">
            <v>1E-4</v>
          </cell>
          <cell r="O3516">
            <v>8.5444086600562796E-2</v>
          </cell>
          <cell r="P3516">
            <v>0.99969142137650857</v>
          </cell>
          <cell r="R3516">
            <v>49.161998385313517</v>
          </cell>
          <cell r="T3516">
            <v>53.16</v>
          </cell>
          <cell r="U3516">
            <v>3.39</v>
          </cell>
          <cell r="V3516">
            <v>0</v>
          </cell>
          <cell r="W3516">
            <v>0.01</v>
          </cell>
          <cell r="X3516">
            <v>0.01</v>
          </cell>
          <cell r="Y3516">
            <v>0.73</v>
          </cell>
          <cell r="Z3516">
            <v>0.02</v>
          </cell>
          <cell r="AA3516">
            <v>0.01</v>
          </cell>
          <cell r="AB3516">
            <v>18.18</v>
          </cell>
          <cell r="AD3516">
            <v>24.46</v>
          </cell>
          <cell r="AJ3516">
            <v>99.96</v>
          </cell>
          <cell r="AK3516">
            <v>1.9145559133994372</v>
          </cell>
          <cell r="AL3516">
            <v>0.14393630527681112</v>
          </cell>
          <cell r="AM3516">
            <v>8.5444086600562796E-2</v>
          </cell>
          <cell r="AN3516">
            <v>5.849221867624832E-2</v>
          </cell>
          <cell r="AO3516">
            <v>0</v>
          </cell>
          <cell r="AP3516">
            <v>3.0120245923513476E-4</v>
          </cell>
          <cell r="AQ3516">
            <v>3.0120245923513476E-4</v>
          </cell>
          <cell r="AR3516">
            <v>1.9772490097762746E-2</v>
          </cell>
          <cell r="AS3516">
            <v>5.6943551364411072E-4</v>
          </cell>
          <cell r="AT3516">
            <v>0.97579511888414616</v>
          </cell>
          <cell r="AU3516">
            <v>0</v>
          </cell>
          <cell r="AV3516">
            <v>0.94391683877540444</v>
          </cell>
          <cell r="AW3516">
            <v>0</v>
          </cell>
          <cell r="AX3516">
            <v>0</v>
          </cell>
          <cell r="AY3516">
            <v>49.161998385313517</v>
          </cell>
          <cell r="AZ3516">
            <v>50.822314094127172</v>
          </cell>
          <cell r="BA3516">
            <v>1.5687520559312221E-2</v>
          </cell>
          <cell r="BB3516">
            <v>52.801381575358398</v>
          </cell>
          <cell r="BC3516">
            <v>47.179482363214809</v>
          </cell>
          <cell r="BD3516">
            <v>1.9136061426798218E-2</v>
          </cell>
          <cell r="BE3516">
            <v>0.99969142137650857</v>
          </cell>
          <cell r="BG3516">
            <v>-20.6</v>
          </cell>
          <cell r="BP3516">
            <v>46.83</v>
          </cell>
          <cell r="BQ3516">
            <v>0.39</v>
          </cell>
          <cell r="BR3516">
            <v>12.8</v>
          </cell>
          <cell r="BS3516">
            <v>0.03</v>
          </cell>
          <cell r="BU3516">
            <v>13.95</v>
          </cell>
          <cell r="BV3516">
            <v>24.56</v>
          </cell>
          <cell r="BY3516">
            <v>0.03</v>
          </cell>
          <cell r="CA3516">
            <v>0.02</v>
          </cell>
          <cell r="CR3516">
            <v>98.61</v>
          </cell>
          <cell r="CT3516">
            <v>47.490112564648619</v>
          </cell>
          <cell r="CU3516">
            <v>0.39549741405536964</v>
          </cell>
          <cell r="CV3516">
            <v>12.980427948483927</v>
          </cell>
          <cell r="CW3516">
            <v>3.0422878004259205E-2</v>
          </cell>
          <cell r="CX3516">
            <v>0</v>
          </cell>
          <cell r="CY3516">
            <v>14.14663827198053</v>
          </cell>
          <cell r="CZ3516">
            <v>24.906196126153535</v>
          </cell>
          <cell r="DA3516">
            <v>0</v>
          </cell>
          <cell r="DB3516">
            <v>0</v>
          </cell>
          <cell r="DC3516">
            <v>3.0422878004259205E-2</v>
          </cell>
          <cell r="DD3516">
            <v>2.0281918669506134E-2</v>
          </cell>
          <cell r="DE3516">
            <v>0.99785407725321884</v>
          </cell>
          <cell r="DF3516">
            <v>1.2982082759458677</v>
          </cell>
          <cell r="DY3516">
            <v>0.28068410462776661</v>
          </cell>
          <cell r="EA3516">
            <v>0.82535885167464118</v>
          </cell>
          <cell r="EF3516">
            <v>0.29853273137697517</v>
          </cell>
          <cell r="EM3516">
            <v>0.29648241206030151</v>
          </cell>
          <cell r="ER3516">
            <v>1.0769230769230769</v>
          </cell>
          <cell r="ES3516">
            <v>2.558258642765685</v>
          </cell>
        </row>
        <row r="3517">
          <cell r="D3517" t="str">
            <v>m9</v>
          </cell>
          <cell r="E3517" t="str">
            <v>Mallman &amp; O'Neill 2009 Jpet</v>
          </cell>
          <cell r="F3517" t="str">
            <v>V1</v>
          </cell>
          <cell r="G3517" t="str">
            <v>V1300-2</v>
          </cell>
          <cell r="J3517">
            <v>1300</v>
          </cell>
          <cell r="K3517">
            <v>1573</v>
          </cell>
          <cell r="L3517">
            <v>6.3572790845518119</v>
          </cell>
          <cell r="M3517">
            <v>1E-4</v>
          </cell>
          <cell r="O3517">
            <v>7.9236313655678625E-2</v>
          </cell>
          <cell r="P3517">
            <v>0.9918371074639134</v>
          </cell>
          <cell r="R3517">
            <v>47.904712390100329</v>
          </cell>
          <cell r="T3517">
            <v>53.14</v>
          </cell>
          <cell r="U3517">
            <v>2.4500000000000002</v>
          </cell>
          <cell r="V3517">
            <v>0</v>
          </cell>
          <cell r="W3517">
            <v>0.27</v>
          </cell>
          <cell r="X3517">
            <v>0.27</v>
          </cell>
          <cell r="Y3517">
            <v>0.74</v>
          </cell>
          <cell r="Z3517">
            <v>0.6</v>
          </cell>
          <cell r="AA3517">
            <v>0.7</v>
          </cell>
          <cell r="AB3517">
            <v>18.41</v>
          </cell>
          <cell r="AD3517">
            <v>23.74</v>
          </cell>
          <cell r="AJ3517">
            <v>100.05</v>
          </cell>
          <cell r="AK3517">
            <v>1.9207636863443214</v>
          </cell>
          <cell r="AL3517">
            <v>0.10440133236272181</v>
          </cell>
          <cell r="AM3517">
            <v>7.9236313655678625E-2</v>
          </cell>
          <cell r="AN3517">
            <v>2.5165018707043185E-2</v>
          </cell>
          <cell r="AO3517">
            <v>0</v>
          </cell>
          <cell r="AP3517">
            <v>8.161905874441034E-3</v>
          </cell>
          <cell r="AQ3517">
            <v>8.161905874441034E-3</v>
          </cell>
          <cell r="AR3517">
            <v>2.0115902908179446E-2</v>
          </cell>
          <cell r="AS3517">
            <v>1.7144905994199246E-2</v>
          </cell>
          <cell r="AT3517">
            <v>0.99171722255445405</v>
          </cell>
          <cell r="AU3517">
            <v>0</v>
          </cell>
          <cell r="AV3517">
            <v>0.91944827008015551</v>
          </cell>
          <cell r="AW3517">
            <v>0</v>
          </cell>
          <cell r="AX3517">
            <v>0</v>
          </cell>
          <cell r="AY3517">
            <v>47.904712390100329</v>
          </cell>
          <cell r="AZ3517">
            <v>51.670039375503528</v>
          </cell>
          <cell r="BA3517">
            <v>0.4252482343961364</v>
          </cell>
          <cell r="BB3517">
            <v>51.48387023280263</v>
          </cell>
          <cell r="BC3517">
            <v>47.997069292715786</v>
          </cell>
          <cell r="BD3517">
            <v>0.51906047448159387</v>
          </cell>
          <cell r="BE3517">
            <v>0.9918371074639134</v>
          </cell>
          <cell r="BG3517">
            <v>-13</v>
          </cell>
          <cell r="BP3517">
            <v>48.42</v>
          </cell>
          <cell r="BQ3517">
            <v>1.71</v>
          </cell>
          <cell r="BR3517">
            <v>9.8699999999999992</v>
          </cell>
          <cell r="BS3517">
            <v>1.66</v>
          </cell>
          <cell r="BU3517">
            <v>14.89</v>
          </cell>
          <cell r="BV3517">
            <v>21.39</v>
          </cell>
          <cell r="BY3517">
            <v>0.34</v>
          </cell>
          <cell r="CA3517">
            <v>0.39</v>
          </cell>
          <cell r="CR3517">
            <v>98.67</v>
          </cell>
          <cell r="CT3517">
            <v>49.072666463970812</v>
          </cell>
          <cell r="CU3517">
            <v>1.7330495591365156</v>
          </cell>
          <cell r="CV3517">
            <v>10.003040437823046</v>
          </cell>
          <cell r="CW3517">
            <v>1.6823755954190736</v>
          </cell>
          <cell r="CX3517">
            <v>0</v>
          </cell>
          <cell r="CY3517">
            <v>15.090706395054221</v>
          </cell>
          <cell r="CZ3517">
            <v>21.678321678321677</v>
          </cell>
          <cell r="DA3517">
            <v>0</v>
          </cell>
          <cell r="DB3517">
            <v>0</v>
          </cell>
          <cell r="DC3517">
            <v>0.34458295327860544</v>
          </cell>
          <cell r="DD3517">
            <v>0.39525691699604742</v>
          </cell>
          <cell r="DE3517">
            <v>0.89969788519637472</v>
          </cell>
          <cell r="DF3517">
            <v>1.4536425527677321</v>
          </cell>
          <cell r="DO3517">
            <v>7.9312623925974889E-3</v>
          </cell>
          <cell r="DV3517">
            <v>4.2346938775510205E-2</v>
          </cell>
          <cell r="DY3517">
            <v>0.13054341036851969</v>
          </cell>
          <cell r="EA3517">
            <v>0.47167403043691702</v>
          </cell>
          <cell r="EF3517">
            <v>0.21685971685971686</v>
          </cell>
          <cell r="EM3517">
            <v>1.6327808471454881</v>
          </cell>
          <cell r="ER3517">
            <v>3.4455676516329703</v>
          </cell>
          <cell r="ES3517">
            <v>1.6565040650406504</v>
          </cell>
        </row>
        <row r="3518">
          <cell r="D3518" t="str">
            <v>m9</v>
          </cell>
          <cell r="E3518" t="str">
            <v>Mallman &amp; O'Neill 2009 Jpet</v>
          </cell>
          <cell r="F3518" t="str">
            <v>V1</v>
          </cell>
          <cell r="G3518" t="str">
            <v>V1300-20</v>
          </cell>
          <cell r="J3518">
            <v>1300</v>
          </cell>
          <cell r="K3518">
            <v>1573</v>
          </cell>
          <cell r="L3518">
            <v>6.3572790845518119</v>
          </cell>
          <cell r="M3518">
            <v>1E-4</v>
          </cell>
          <cell r="O3518">
            <v>7.5310814309156759E-2</v>
          </cell>
          <cell r="P3518">
            <v>0.99343782478805753</v>
          </cell>
          <cell r="R3518">
            <v>47.704574622721964</v>
          </cell>
          <cell r="T3518">
            <v>53.41</v>
          </cell>
          <cell r="U3518">
            <v>2.2000000000000002</v>
          </cell>
          <cell r="V3518">
            <v>0</v>
          </cell>
          <cell r="W3518">
            <v>0.22</v>
          </cell>
          <cell r="X3518">
            <v>0.22</v>
          </cell>
          <cell r="Y3518">
            <v>0.52</v>
          </cell>
          <cell r="Z3518">
            <v>1.17</v>
          </cell>
          <cell r="AA3518">
            <v>0.06</v>
          </cell>
          <cell r="AB3518">
            <v>18.690000000000001</v>
          </cell>
          <cell r="AD3518">
            <v>23.87</v>
          </cell>
          <cell r="AJ3518">
            <v>100.14</v>
          </cell>
          <cell r="AK3518">
            <v>1.9246891856908432</v>
          </cell>
          <cell r="AL3518">
            <v>9.3464842703107412E-2</v>
          </cell>
          <cell r="AM3518">
            <v>7.5310814309156759E-2</v>
          </cell>
          <cell r="AN3518">
            <v>1.8154028393950652E-2</v>
          </cell>
          <cell r="AO3518">
            <v>0</v>
          </cell>
          <cell r="AP3518">
            <v>6.6303452088759714E-3</v>
          </cell>
          <cell r="AQ3518">
            <v>6.6303452088759714E-3</v>
          </cell>
          <cell r="AR3518">
            <v>1.4092784030835361E-2</v>
          </cell>
          <cell r="AS3518">
            <v>3.3331538602071137E-2</v>
          </cell>
          <cell r="AT3518">
            <v>1.003757977981504</v>
          </cell>
          <cell r="AU3518">
            <v>0</v>
          </cell>
          <cell r="AV3518">
            <v>0.92168951325721515</v>
          </cell>
          <cell r="AW3518">
            <v>0</v>
          </cell>
          <cell r="AX3518">
            <v>0</v>
          </cell>
          <cell r="AY3518">
            <v>47.704574622721964</v>
          </cell>
          <cell r="AZ3518">
            <v>51.952253633169271</v>
          </cell>
          <cell r="BA3518">
            <v>0.34317174410875811</v>
          </cell>
          <cell r="BB3518">
            <v>51.296028260888193</v>
          </cell>
          <cell r="BC3518">
            <v>48.28487167754362</v>
          </cell>
          <cell r="BD3518">
            <v>0.41910006156818125</v>
          </cell>
          <cell r="BE3518">
            <v>0.99343782478805753</v>
          </cell>
          <cell r="BG3518">
            <v>-4</v>
          </cell>
          <cell r="BP3518">
            <v>47.47</v>
          </cell>
          <cell r="BQ3518">
            <v>1.74</v>
          </cell>
          <cell r="BR3518">
            <v>9.33</v>
          </cell>
          <cell r="BS3518">
            <v>0.66</v>
          </cell>
          <cell r="BU3518">
            <v>15.46</v>
          </cell>
          <cell r="BV3518">
            <v>21.52</v>
          </cell>
          <cell r="BY3518">
            <v>0.91</v>
          </cell>
          <cell r="CA3518">
            <v>0.14000000000000001</v>
          </cell>
          <cell r="CR3518">
            <v>97.23</v>
          </cell>
          <cell r="CT3518">
            <v>48.822379923891809</v>
          </cell>
          <cell r="CU3518">
            <v>1.789571120024684</v>
          </cell>
          <cell r="CV3518">
            <v>9.595803764270288</v>
          </cell>
          <cell r="CW3518">
            <v>0.67880283863005253</v>
          </cell>
          <cell r="CX3518">
            <v>0</v>
          </cell>
          <cell r="CY3518">
            <v>15.90044225033426</v>
          </cell>
          <cell r="CZ3518">
            <v>22.133086495937469</v>
          </cell>
          <cell r="DA3518">
            <v>0</v>
          </cell>
          <cell r="DB3518">
            <v>0</v>
          </cell>
          <cell r="DC3518">
            <v>0.93592512598992095</v>
          </cell>
          <cell r="DD3518">
            <v>0.1439884809215263</v>
          </cell>
          <cell r="DE3518">
            <v>0.95905707196029766</v>
          </cell>
          <cell r="DF3518">
            <v>1.4962883043309974</v>
          </cell>
          <cell r="DO3518">
            <v>5.637773079633545E-3</v>
          </cell>
          <cell r="DV3518">
            <v>1.4241893076248905E-2</v>
          </cell>
          <cell r="DY3518">
            <v>0.10839391936549901</v>
          </cell>
          <cell r="EA3518">
            <v>0.29790364104450168</v>
          </cell>
          <cell r="EF3518">
            <v>0.19455782312925171</v>
          </cell>
          <cell r="EL3518">
            <v>0.24140687450039969</v>
          </cell>
          <cell r="EM3518">
            <v>10.586034912718205</v>
          </cell>
          <cell r="ER3518">
            <v>6.6409597257926306E-2</v>
          </cell>
          <cell r="ES3518">
            <v>1.6075433231396534</v>
          </cell>
        </row>
        <row r="3519">
          <cell r="D3519" t="str">
            <v>m9</v>
          </cell>
          <cell r="E3519" t="str">
            <v>Mallman &amp; O'Neill 2009 Jpet</v>
          </cell>
          <cell r="F3519" t="str">
            <v>V1</v>
          </cell>
          <cell r="G3519" t="str">
            <v>V1300-3</v>
          </cell>
          <cell r="J3519">
            <v>1300</v>
          </cell>
          <cell r="K3519">
            <v>1573</v>
          </cell>
          <cell r="L3519">
            <v>6.3572790845518119</v>
          </cell>
          <cell r="M3519">
            <v>1E-4</v>
          </cell>
          <cell r="O3519">
            <v>9.2389341726780927E-2</v>
          </cell>
          <cell r="P3519">
            <v>0.99249384260526208</v>
          </cell>
          <cell r="R3519">
            <v>47.531756435098956</v>
          </cell>
          <cell r="T3519">
            <v>52.35</v>
          </cell>
          <cell r="U3519">
            <v>2.44</v>
          </cell>
          <cell r="V3519">
            <v>0.11685527235559405</v>
          </cell>
          <cell r="W3519">
            <v>0.120016382251842</v>
          </cell>
          <cell r="X3519">
            <v>0.25</v>
          </cell>
          <cell r="Y3519">
            <v>0.77</v>
          </cell>
          <cell r="Z3519">
            <v>0.5</v>
          </cell>
          <cell r="AA3519">
            <v>0.69</v>
          </cell>
          <cell r="AB3519">
            <v>18.55</v>
          </cell>
          <cell r="AD3519">
            <v>23.55</v>
          </cell>
          <cell r="AJ3519">
            <v>99.086871654607435</v>
          </cell>
          <cell r="AK3519">
            <v>1.9076106582732191</v>
          </cell>
          <cell r="AL3519">
            <v>0.10482151951163891</v>
          </cell>
          <cell r="AM3519">
            <v>9.2389341726780927E-2</v>
          </cell>
          <cell r="AN3519">
            <v>1.2432177784857987E-2</v>
          </cell>
          <cell r="AO3519">
            <v>3.9612942726385825E-3</v>
          </cell>
          <cell r="AP3519">
            <v>3.6575394336088298E-3</v>
          </cell>
          <cell r="AQ3519">
            <v>7.6188337062474123E-3</v>
          </cell>
          <cell r="AR3519">
            <v>2.1101785500940422E-2</v>
          </cell>
          <cell r="AS3519">
            <v>1.4403715347819406E-2</v>
          </cell>
          <cell r="AT3519">
            <v>1.0073923505234534</v>
          </cell>
          <cell r="AU3519">
            <v>0</v>
          </cell>
          <cell r="AV3519">
            <v>0.91951361642266716</v>
          </cell>
          <cell r="AW3519">
            <v>0</v>
          </cell>
          <cell r="AX3519">
            <v>0</v>
          </cell>
          <cell r="AY3519">
            <v>47.531756435098956</v>
          </cell>
          <cell r="AZ3519">
            <v>52.074408670477453</v>
          </cell>
          <cell r="BA3519">
            <v>0.18906655693302146</v>
          </cell>
          <cell r="BB3519">
            <v>51.243688483284522</v>
          </cell>
          <cell r="BC3519">
            <v>48.524810061594373</v>
          </cell>
          <cell r="BD3519">
            <v>0.2315014551211026</v>
          </cell>
          <cell r="BE3519">
            <v>0.99249384260526208</v>
          </cell>
          <cell r="BG3519">
            <v>-14</v>
          </cell>
          <cell r="BP3519">
            <v>47.83</v>
          </cell>
          <cell r="BQ3519">
            <v>1.68</v>
          </cell>
          <cell r="BR3519">
            <v>10.5</v>
          </cell>
          <cell r="BS3519">
            <v>0.76</v>
          </cell>
          <cell r="BU3519">
            <v>14.9</v>
          </cell>
          <cell r="BV3519">
            <v>21.78</v>
          </cell>
          <cell r="BY3519">
            <v>0.06</v>
          </cell>
          <cell r="CA3519">
            <v>0.42</v>
          </cell>
          <cell r="CR3519">
            <v>97.93</v>
          </cell>
          <cell r="CT3519">
            <v>48.841008883896656</v>
          </cell>
          <cell r="CU3519">
            <v>1.7155110793423873</v>
          </cell>
          <cell r="CV3519">
            <v>10.721944245889921</v>
          </cell>
          <cell r="CW3519">
            <v>0.77606453589298474</v>
          </cell>
          <cell r="CX3519">
            <v>0</v>
          </cell>
          <cell r="CY3519">
            <v>15.21494945369141</v>
          </cell>
          <cell r="CZ3519">
            <v>22.240375778617377</v>
          </cell>
          <cell r="DA3519">
            <v>0</v>
          </cell>
          <cell r="DB3519">
            <v>0</v>
          </cell>
          <cell r="DC3519">
            <v>6.1268252833656688E-2</v>
          </cell>
          <cell r="DD3519">
            <v>0.42887776983559683</v>
          </cell>
          <cell r="DE3519">
            <v>0.95146871008939971</v>
          </cell>
          <cell r="DF3519">
            <v>1.4284831056033451</v>
          </cell>
          <cell r="DO3519">
            <v>6.006006006006006E-3</v>
          </cell>
          <cell r="DV3519">
            <v>0.12771739130434784</v>
          </cell>
          <cell r="DY3519">
            <v>0.10790094339622641</v>
          </cell>
          <cell r="EA3519">
            <v>0.47467352592006334</v>
          </cell>
          <cell r="EF3519">
            <v>0.18846611177170036</v>
          </cell>
          <cell r="EM3519">
            <v>1.1799733865602129</v>
          </cell>
          <cell r="ER3519">
            <v>3.3091085271317828</v>
          </cell>
          <cell r="ES3519">
            <v>1.6371134020618556</v>
          </cell>
        </row>
        <row r="3520">
          <cell r="D3520" t="str">
            <v>m9</v>
          </cell>
          <cell r="E3520" t="str">
            <v>Mallman &amp; O'Neill 2009 Jpet</v>
          </cell>
          <cell r="F3520" t="str">
            <v>V1</v>
          </cell>
          <cell r="G3520" t="str">
            <v>V1300-4</v>
          </cell>
          <cell r="J3520">
            <v>1300</v>
          </cell>
          <cell r="K3520">
            <v>1573</v>
          </cell>
          <cell r="L3520">
            <v>6.3572790845518119</v>
          </cell>
          <cell r="M3520">
            <v>1E-4</v>
          </cell>
          <cell r="O3520">
            <v>6.2022869822370152E-2</v>
          </cell>
          <cell r="P3520">
            <v>0.99970143610566053</v>
          </cell>
          <cell r="R3520">
            <v>47.759586680353195</v>
          </cell>
          <cell r="T3520">
            <v>54.43</v>
          </cell>
          <cell r="U3520">
            <v>2.71</v>
          </cell>
          <cell r="V3520">
            <v>0</v>
          </cell>
          <cell r="W3520">
            <v>0.01</v>
          </cell>
          <cell r="X3520">
            <v>0.01</v>
          </cell>
          <cell r="Y3520">
            <v>1.1499999999999999</v>
          </cell>
          <cell r="Z3520">
            <v>0.15</v>
          </cell>
          <cell r="AA3520">
            <v>0.11</v>
          </cell>
          <cell r="AB3520">
            <v>18.79</v>
          </cell>
          <cell r="AD3520">
            <v>23.9</v>
          </cell>
          <cell r="AJ3520">
            <v>101.25</v>
          </cell>
          <cell r="AK3520">
            <v>1.9379771301776298</v>
          </cell>
          <cell r="AL3520">
            <v>0.1137541303665469</v>
          </cell>
          <cell r="AM3520">
            <v>6.2022869822370152E-2</v>
          </cell>
          <cell r="AN3520">
            <v>5.1731260544176746E-2</v>
          </cell>
          <cell r="AO3520">
            <v>0</v>
          </cell>
          <cell r="AP3520">
            <v>2.9777329382826026E-4</v>
          </cell>
          <cell r="AQ3520">
            <v>2.9777329382826026E-4</v>
          </cell>
          <cell r="AR3520">
            <v>3.0793820820769174E-2</v>
          </cell>
          <cell r="AS3520">
            <v>4.2221440260940329E-3</v>
          </cell>
          <cell r="AT3520">
            <v>0.99705421558958762</v>
          </cell>
          <cell r="AU3520">
            <v>0</v>
          </cell>
          <cell r="AV3520">
            <v>0.91180593217064176</v>
          </cell>
          <cell r="AW3520">
            <v>0</v>
          </cell>
          <cell r="AX3520">
            <v>0</v>
          </cell>
          <cell r="AY3520">
            <v>47.759586680353195</v>
          </cell>
          <cell r="AZ3520">
            <v>52.224816218404179</v>
          </cell>
          <cell r="BA3520">
            <v>1.5597101242617888E-2</v>
          </cell>
          <cell r="BB3520">
            <v>51.400196339426941</v>
          </cell>
          <cell r="BC3520">
            <v>48.580738933171936</v>
          </cell>
          <cell r="BD3520">
            <v>1.9064727401136537E-2</v>
          </cell>
          <cell r="BE3520">
            <v>0.99970143610566053</v>
          </cell>
          <cell r="BG3520">
            <v>-16.600000000000001</v>
          </cell>
          <cell r="BP3520">
            <v>49.67</v>
          </cell>
          <cell r="BQ3520">
            <v>1.46</v>
          </cell>
          <cell r="BR3520">
            <v>12.42</v>
          </cell>
          <cell r="BS3520">
            <v>0.1</v>
          </cell>
          <cell r="BU3520">
            <v>14.49</v>
          </cell>
          <cell r="BV3520">
            <v>21.42</v>
          </cell>
          <cell r="BY3520">
            <v>0.01</v>
          </cell>
          <cell r="CA3520">
            <v>0.32</v>
          </cell>
          <cell r="CR3520">
            <v>99.89</v>
          </cell>
          <cell r="CT3520">
            <v>49.724697166883573</v>
          </cell>
          <cell r="CU3520">
            <v>1.4616077685453999</v>
          </cell>
          <cell r="CV3520">
            <v>12.433677044749224</v>
          </cell>
          <cell r="CW3520">
            <v>0.10011012113324658</v>
          </cell>
          <cell r="CX3520">
            <v>0</v>
          </cell>
          <cell r="CY3520">
            <v>14.505956552207428</v>
          </cell>
          <cell r="CZ3520">
            <v>21.443587946741417</v>
          </cell>
          <cell r="DA3520">
            <v>0</v>
          </cell>
          <cell r="DB3520">
            <v>0</v>
          </cell>
          <cell r="DC3520">
            <v>1.0011012113324657E-2</v>
          </cell>
          <cell r="DD3520">
            <v>0.32035238762638901</v>
          </cell>
          <cell r="DE3520">
            <v>0.99314599040438656</v>
          </cell>
          <cell r="DF3520">
            <v>1.2403054153791235</v>
          </cell>
          <cell r="EA3520">
            <v>0.78767123287671226</v>
          </cell>
          <cell r="EM3520">
            <v>0.46875</v>
          </cell>
          <cell r="ER3520">
            <v>0.73333333333333339</v>
          </cell>
        </row>
        <row r="3521">
          <cell r="D3521" t="str">
            <v>m9</v>
          </cell>
          <cell r="E3521" t="str">
            <v>Mallman &amp; O'Neill 2009 Jpet</v>
          </cell>
          <cell r="F3521" t="str">
            <v>V1</v>
          </cell>
          <cell r="G3521" t="str">
            <v>V1300-5</v>
          </cell>
          <cell r="J3521">
            <v>1300</v>
          </cell>
          <cell r="K3521">
            <v>1573</v>
          </cell>
          <cell r="L3521">
            <v>6.3572790845518119</v>
          </cell>
          <cell r="M3521">
            <v>1E-4</v>
          </cell>
          <cell r="O3521">
            <v>6.3561729846315806E-2</v>
          </cell>
          <cell r="P3521">
            <v>0.99472558177866421</v>
          </cell>
          <cell r="R3521">
            <v>46.541383508128334</v>
          </cell>
          <cell r="T3521">
            <v>53.83</v>
          </cell>
          <cell r="U3521">
            <v>2.12</v>
          </cell>
          <cell r="V3521">
            <v>0</v>
          </cell>
          <cell r="W3521">
            <v>0.18</v>
          </cell>
          <cell r="X3521">
            <v>0.18</v>
          </cell>
          <cell r="Y3521">
            <v>0.52</v>
          </cell>
          <cell r="Z3521">
            <v>0.76</v>
          </cell>
          <cell r="AA3521">
            <v>0.68</v>
          </cell>
          <cell r="AB3521">
            <v>19.05</v>
          </cell>
          <cell r="AD3521">
            <v>23.19</v>
          </cell>
          <cell r="AJ3521">
            <v>100.33</v>
          </cell>
          <cell r="AK3521">
            <v>1.9364382701536842</v>
          </cell>
          <cell r="AL3521">
            <v>8.9908905041013176E-2</v>
          </cell>
          <cell r="AM3521">
            <v>6.3561729846315806E-2</v>
          </cell>
          <cell r="AN3521">
            <v>2.634717519469737E-2</v>
          </cell>
          <cell r="AO3521">
            <v>0</v>
          </cell>
          <cell r="AP3521">
            <v>5.4153585180688243E-3</v>
          </cell>
          <cell r="AQ3521">
            <v>5.4153585180688243E-3</v>
          </cell>
          <cell r="AR3521">
            <v>1.4068184185237618E-2</v>
          </cell>
          <cell r="AS3521">
            <v>2.1613462208018405E-2</v>
          </cell>
          <cell r="AT3521">
            <v>1.0213061282542188</v>
          </cell>
          <cell r="AU3521">
            <v>0</v>
          </cell>
          <cell r="AV3521">
            <v>0.89386971844231</v>
          </cell>
          <cell r="AW3521">
            <v>0</v>
          </cell>
          <cell r="AX3521">
            <v>0</v>
          </cell>
          <cell r="AY3521">
            <v>46.541383508128334</v>
          </cell>
          <cell r="AZ3521">
            <v>53.176653390959522</v>
          </cell>
          <cell r="BA3521">
            <v>0.28196310091213495</v>
          </cell>
          <cell r="BB3521">
            <v>50.139300185339977</v>
          </cell>
          <cell r="BC3521">
            <v>49.515704062797653</v>
          </cell>
          <cell r="BD3521">
            <v>0.34499575186237336</v>
          </cell>
          <cell r="BE3521">
            <v>0.99472558177866421</v>
          </cell>
          <cell r="BG3521">
            <v>-11</v>
          </cell>
          <cell r="BP3521">
            <v>48.7</v>
          </cell>
          <cell r="BQ3521">
            <v>1.7</v>
          </cell>
          <cell r="BR3521">
            <v>9.39</v>
          </cell>
          <cell r="BS3521">
            <v>1.1000000000000001</v>
          </cell>
          <cell r="BU3521">
            <v>15.6</v>
          </cell>
          <cell r="BV3521">
            <v>21.3</v>
          </cell>
          <cell r="BY3521">
            <v>0.92</v>
          </cell>
          <cell r="CA3521">
            <v>0.28000000000000003</v>
          </cell>
          <cell r="CR3521">
            <v>98.99</v>
          </cell>
          <cell r="CT3521">
            <v>49.196888574603491</v>
          </cell>
          <cell r="CU3521">
            <v>1.7173451863824627</v>
          </cell>
          <cell r="CV3521">
            <v>9.4858066471360729</v>
          </cell>
          <cell r="CW3521">
            <v>1.1112233558945348</v>
          </cell>
          <cell r="CX3521">
            <v>0</v>
          </cell>
          <cell r="CY3521">
            <v>15.759167592686129</v>
          </cell>
          <cell r="CZ3521">
            <v>21.517324982321444</v>
          </cell>
          <cell r="DA3521">
            <v>0</v>
          </cell>
          <cell r="DB3521">
            <v>0</v>
          </cell>
          <cell r="DC3521">
            <v>0.92938680674815632</v>
          </cell>
          <cell r="DD3521">
            <v>0.28285685422769979</v>
          </cell>
          <cell r="DE3521">
            <v>0.93413173652694614</v>
          </cell>
          <cell r="DF3521">
            <v>1.4776634882172879</v>
          </cell>
          <cell r="DO3521">
            <v>4.8780487804878049E-3</v>
          </cell>
          <cell r="DV3521">
            <v>1.4210919970082274E-2</v>
          </cell>
          <cell r="DY3521">
            <v>9.6191091026468695E-2</v>
          </cell>
          <cell r="EA3521">
            <v>0.33886166603844703</v>
          </cell>
          <cell r="EF3521">
            <v>0.19589675711449372</v>
          </cell>
          <cell r="EM3521">
            <v>3.2815189873417721</v>
          </cell>
          <cell r="ER3521">
            <v>3.1124757595345831</v>
          </cell>
          <cell r="ES3521">
            <v>1.4820512820512821</v>
          </cell>
        </row>
        <row r="3522">
          <cell r="D3522" t="str">
            <v>m9</v>
          </cell>
          <cell r="E3522" t="str">
            <v>Mallman &amp; O'Neill 2009 Jpet</v>
          </cell>
          <cell r="F3522" t="str">
            <v>V1</v>
          </cell>
          <cell r="G3522" t="str">
            <v>V1300-7</v>
          </cell>
          <cell r="J3522">
            <v>1300</v>
          </cell>
          <cell r="K3522">
            <v>1573</v>
          </cell>
          <cell r="L3522">
            <v>6.3572790845518119</v>
          </cell>
          <cell r="M3522">
            <v>1E-4</v>
          </cell>
          <cell r="O3522">
            <v>7.8721777522443581E-2</v>
          </cell>
          <cell r="P3522">
            <v>0.99879786701895834</v>
          </cell>
          <cell r="R3522">
            <v>47.608478513281661</v>
          </cell>
          <cell r="T3522">
            <v>53.22</v>
          </cell>
          <cell r="U3522">
            <v>2.4</v>
          </cell>
          <cell r="V3522">
            <v>0</v>
          </cell>
          <cell r="W3522">
            <v>0.04</v>
          </cell>
          <cell r="X3522">
            <v>0.04</v>
          </cell>
          <cell r="Y3522">
            <v>0.51</v>
          </cell>
          <cell r="Z3522">
            <v>1.18</v>
          </cell>
          <cell r="AA3522">
            <v>0.42</v>
          </cell>
          <cell r="AB3522">
            <v>18.649999999999999</v>
          </cell>
          <cell r="AD3522">
            <v>23.6</v>
          </cell>
          <cell r="AJ3522">
            <v>100.02</v>
          </cell>
          <cell r="AK3522">
            <v>1.9212782224775564</v>
          </cell>
          <cell r="AL3522">
            <v>0.10214431540066464</v>
          </cell>
          <cell r="AM3522">
            <v>7.8721777522443581E-2</v>
          </cell>
          <cell r="AN3522">
            <v>2.3422537878221059E-2</v>
          </cell>
          <cell r="AO3522">
            <v>0</v>
          </cell>
          <cell r="AP3522">
            <v>1.2076770484741074E-3</v>
          </cell>
          <cell r="AQ3522">
            <v>1.2076770484741074E-3</v>
          </cell>
          <cell r="AR3522">
            <v>1.384653126588265E-2</v>
          </cell>
          <cell r="AS3522">
            <v>3.3676648862248464E-2</v>
          </cell>
          <cell r="AT3522">
            <v>1.0034041816393384</v>
          </cell>
          <cell r="AU3522">
            <v>0</v>
          </cell>
          <cell r="AV3522">
            <v>0.9128966048571705</v>
          </cell>
          <cell r="AW3522">
            <v>0</v>
          </cell>
          <cell r="AX3522">
            <v>0</v>
          </cell>
          <cell r="AY3522">
            <v>47.608478513281661</v>
          </cell>
          <cell r="AZ3522">
            <v>52.328539910812211</v>
          </cell>
          <cell r="BA3522">
            <v>6.2981575906132958E-2</v>
          </cell>
          <cell r="BB3522">
            <v>51.241782313128326</v>
          </cell>
          <cell r="BC3522">
            <v>48.68122739990514</v>
          </cell>
          <cell r="BD3522">
            <v>7.6990286966534413E-2</v>
          </cell>
          <cell r="BE3522">
            <v>0.99879786701895834</v>
          </cell>
          <cell r="BG3522">
            <v>-8</v>
          </cell>
          <cell r="BP3522">
            <v>48.56</v>
          </cell>
          <cell r="BQ3522">
            <v>1.79</v>
          </cell>
          <cell r="BR3522">
            <v>9.6999999999999993</v>
          </cell>
          <cell r="BS3522">
            <v>0.08</v>
          </cell>
          <cell r="BU3522">
            <v>15.96</v>
          </cell>
          <cell r="BV3522">
            <v>21.24</v>
          </cell>
          <cell r="BY3522">
            <v>0.9</v>
          </cell>
          <cell r="CA3522">
            <v>0.12</v>
          </cell>
          <cell r="CR3522">
            <v>98.35</v>
          </cell>
          <cell r="CT3522">
            <v>49.37468225724453</v>
          </cell>
          <cell r="CU3522">
            <v>1.8200305033045245</v>
          </cell>
          <cell r="CV3522">
            <v>9.8627351296390415</v>
          </cell>
          <cell r="CW3522">
            <v>8.1342145399084895E-2</v>
          </cell>
          <cell r="CX3522">
            <v>0</v>
          </cell>
          <cell r="CY3522">
            <v>16.227758007117437</v>
          </cell>
          <cell r="CZ3522">
            <v>21.596339603457039</v>
          </cell>
          <cell r="DA3522">
            <v>0</v>
          </cell>
          <cell r="DB3522">
            <v>0</v>
          </cell>
          <cell r="DC3522">
            <v>0.91509913573970503</v>
          </cell>
          <cell r="DD3522">
            <v>0.12201321809862734</v>
          </cell>
          <cell r="DE3522">
            <v>0.99501246882793026</v>
          </cell>
          <cell r="DF3522">
            <v>1.4519725842835249</v>
          </cell>
          <cell r="DO3522">
            <v>4.8476454293628806E-3</v>
          </cell>
          <cell r="DV3522">
            <v>1.4302946751680165E-2</v>
          </cell>
          <cell r="DY3522">
            <v>9.7861309138042779E-2</v>
          </cell>
          <cell r="EA3522">
            <v>0.30155820348304307</v>
          </cell>
          <cell r="EF3522">
            <v>0.17986577181208055</v>
          </cell>
          <cell r="EL3522">
            <v>1.8923076923076922</v>
          </cell>
          <cell r="EM3522">
            <v>10.512309495896835</v>
          </cell>
          <cell r="ER3522">
            <v>1.0679059180576631</v>
          </cell>
          <cell r="ES3522">
            <v>1.4281609195402298</v>
          </cell>
        </row>
        <row r="3523">
          <cell r="D3523" t="str">
            <v>m9</v>
          </cell>
          <cell r="E3523" t="str">
            <v>Mallman &amp; O'Neill 2009 Jpet</v>
          </cell>
          <cell r="F3523" t="str">
            <v>V1</v>
          </cell>
          <cell r="G3523" t="str">
            <v>V1300-8</v>
          </cell>
          <cell r="J3523">
            <v>1300</v>
          </cell>
          <cell r="K3523">
            <v>1573</v>
          </cell>
          <cell r="L3523">
            <v>6.3572790845518119</v>
          </cell>
          <cell r="M3523">
            <v>1E-4</v>
          </cell>
          <cell r="O3523">
            <v>5.2428454617389431E-2</v>
          </cell>
          <cell r="P3523">
            <v>0.99363736053751917</v>
          </cell>
          <cell r="R3523">
            <v>46.672697988115715</v>
          </cell>
          <cell r="T3523">
            <v>54.49</v>
          </cell>
          <cell r="U3523">
            <v>1.83</v>
          </cell>
          <cell r="V3523">
            <v>0</v>
          </cell>
          <cell r="W3523">
            <v>0.22</v>
          </cell>
          <cell r="X3523">
            <v>0.22</v>
          </cell>
          <cell r="Y3523">
            <v>0.43</v>
          </cell>
          <cell r="Z3523">
            <v>0.83</v>
          </cell>
          <cell r="AA3523">
            <v>0.04</v>
          </cell>
          <cell r="AB3523">
            <v>19.28</v>
          </cell>
          <cell r="AD3523">
            <v>23.62</v>
          </cell>
          <cell r="AJ3523">
            <v>100.74</v>
          </cell>
          <cell r="AK3523">
            <v>1.9475715453826106</v>
          </cell>
          <cell r="AL3523">
            <v>7.7110811395479414E-2</v>
          </cell>
          <cell r="AM3523">
            <v>5.2428454617389431E-2</v>
          </cell>
          <cell r="AN3523">
            <v>2.4682356778089984E-2</v>
          </cell>
          <cell r="AO3523">
            <v>0</v>
          </cell>
          <cell r="AP3523">
            <v>6.5761956451629196E-3</v>
          </cell>
          <cell r="AQ3523">
            <v>6.5761956451629196E-3</v>
          </cell>
          <cell r="AR3523">
            <v>1.1558473805616733E-2</v>
          </cell>
          <cell r="AS3523">
            <v>2.3452339727853582E-2</v>
          </cell>
          <cell r="AT3523">
            <v>1.0269878910740831</v>
          </cell>
          <cell r="AU3523">
            <v>0</v>
          </cell>
          <cell r="AV3523">
            <v>0.90458775619399678</v>
          </cell>
          <cell r="AW3523">
            <v>0</v>
          </cell>
          <cell r="AX3523">
            <v>0</v>
          </cell>
          <cell r="AY3523">
            <v>46.672697988115715</v>
          </cell>
          <cell r="AZ3523">
            <v>52.987999615675825</v>
          </cell>
          <cell r="BA3523">
            <v>0.33930239620845276</v>
          </cell>
          <cell r="BB3523">
            <v>50.26269287153783</v>
          </cell>
          <cell r="BC3523">
            <v>49.32230314721356</v>
          </cell>
          <cell r="BD3523">
            <v>0.41500398124861049</v>
          </cell>
          <cell r="BE3523">
            <v>0.99363736053751917</v>
          </cell>
          <cell r="BG3523">
            <v>-3.4</v>
          </cell>
          <cell r="BP3523">
            <v>48.09</v>
          </cell>
          <cell r="BQ3523">
            <v>1.78</v>
          </cell>
          <cell r="BR3523">
            <v>9.6300000000000008</v>
          </cell>
          <cell r="BS3523">
            <v>0.66</v>
          </cell>
          <cell r="BU3523">
            <v>15.42</v>
          </cell>
          <cell r="BV3523">
            <v>21.29</v>
          </cell>
          <cell r="BY3523">
            <v>0.93</v>
          </cell>
          <cell r="CA3523">
            <v>0.11</v>
          </cell>
          <cell r="CR3523">
            <v>97.91</v>
          </cell>
          <cell r="CT3523">
            <v>49.116535593912772</v>
          </cell>
          <cell r="CU3523">
            <v>1.8179961188846898</v>
          </cell>
          <cell r="CV3523">
            <v>9.8355632723930135</v>
          </cell>
          <cell r="CW3523">
            <v>0.6740884485752221</v>
          </cell>
          <cell r="CX3523">
            <v>0</v>
          </cell>
          <cell r="CY3523">
            <v>15.749157389439279</v>
          </cell>
          <cell r="CZ3523">
            <v>21.744459197221936</v>
          </cell>
          <cell r="DA3523">
            <v>0</v>
          </cell>
          <cell r="DB3523">
            <v>0</v>
          </cell>
          <cell r="DC3523">
            <v>0.94985190481054016</v>
          </cell>
          <cell r="DD3523">
            <v>0.11234807476253701</v>
          </cell>
          <cell r="DE3523">
            <v>0.95895522388059695</v>
          </cell>
          <cell r="DF3523">
            <v>1.45674146723841</v>
          </cell>
          <cell r="DO3523">
            <v>2.1201413427561835E-3</v>
          </cell>
          <cell r="DV3523">
            <v>7.0355580908918044E-3</v>
          </cell>
          <cell r="DY3523">
            <v>7.7176781002638528E-2</v>
          </cell>
          <cell r="EA3523">
            <v>0.25974988420565076</v>
          </cell>
          <cell r="EF3523">
            <v>0.16219839142091153</v>
          </cell>
          <cell r="EL3523">
            <v>0.21267723102585487</v>
          </cell>
          <cell r="EM3523">
            <v>12.534883720930232</v>
          </cell>
          <cell r="ER3523">
            <v>4.41025641025641E-2</v>
          </cell>
          <cell r="ES3523">
            <v>1.3639960435212661</v>
          </cell>
        </row>
        <row r="3524">
          <cell r="D3524" t="str">
            <v>m9</v>
          </cell>
          <cell r="E3524" t="str">
            <v>Mallman &amp; O'Neill 2009 Jpet</v>
          </cell>
          <cell r="F3524" t="str">
            <v>V1</v>
          </cell>
          <cell r="G3524" t="str">
            <v>V1300-9</v>
          </cell>
          <cell r="J3524">
            <v>1300</v>
          </cell>
          <cell r="K3524">
            <v>1573</v>
          </cell>
          <cell r="L3524">
            <v>6.3572790845518119</v>
          </cell>
          <cell r="M3524">
            <v>1E-4</v>
          </cell>
          <cell r="O3524">
            <v>8.8854798389552903E-2</v>
          </cell>
          <cell r="P3524">
            <v>0.9950145409223099</v>
          </cell>
          <cell r="R3524">
            <v>46.849809834429642</v>
          </cell>
          <cell r="T3524">
            <v>52.84</v>
          </cell>
          <cell r="U3524">
            <v>2.19</v>
          </cell>
          <cell r="V3524">
            <v>0.15283000000000002</v>
          </cell>
          <cell r="W3524">
            <v>0</v>
          </cell>
          <cell r="X3524">
            <v>0.17</v>
          </cell>
          <cell r="Y3524">
            <v>0.51</v>
          </cell>
          <cell r="Z3524">
            <v>1.17</v>
          </cell>
          <cell r="AA3524">
            <v>0.25</v>
          </cell>
          <cell r="AB3524">
            <v>19.04</v>
          </cell>
          <cell r="AD3524">
            <v>23.46</v>
          </cell>
          <cell r="AJ3524">
            <v>99.612830000000017</v>
          </cell>
          <cell r="AK3524">
            <v>1.9111452016104471</v>
          </cell>
          <cell r="AL3524">
            <v>9.3381868737725887E-2</v>
          </cell>
          <cell r="AM3524">
            <v>8.8854798389552903E-2</v>
          </cell>
          <cell r="AN3524">
            <v>4.5270703481729846E-3</v>
          </cell>
          <cell r="AO3524">
            <v>5.142274172318162E-3</v>
          </cell>
          <cell r="AP3524">
            <v>0</v>
          </cell>
          <cell r="AQ3524">
            <v>5.142274172318162E-3</v>
          </cell>
          <cell r="AR3524">
            <v>1.3872555667624274E-2</v>
          </cell>
          <cell r="AS3524">
            <v>3.345401202309603E-2</v>
          </cell>
          <cell r="AT3524">
            <v>1.0263122202251662</v>
          </cell>
          <cell r="AU3524">
            <v>0</v>
          </cell>
          <cell r="AV3524">
            <v>0.90918671720374933</v>
          </cell>
          <cell r="AW3524">
            <v>0</v>
          </cell>
          <cell r="AX3524">
            <v>0</v>
          </cell>
          <cell r="AY3524">
            <v>46.849809834429642</v>
          </cell>
          <cell r="AZ3524">
            <v>52.885212067528464</v>
          </cell>
          <cell r="BA3524">
            <v>0</v>
          </cell>
          <cell r="BB3524">
            <v>50.615369590100215</v>
          </cell>
          <cell r="BC3524">
            <v>49.384630409899799</v>
          </cell>
          <cell r="BD3524">
            <v>0</v>
          </cell>
          <cell r="BE3524">
            <v>0.9950145409223099</v>
          </cell>
          <cell r="BG3524">
            <v>-7</v>
          </cell>
          <cell r="BP3524">
            <v>49.01</v>
          </cell>
          <cell r="BQ3524">
            <v>1.82</v>
          </cell>
          <cell r="BR3524">
            <v>9.61</v>
          </cell>
          <cell r="BS3524">
            <v>0.51</v>
          </cell>
          <cell r="BU3524">
            <v>15.68</v>
          </cell>
          <cell r="BV3524">
            <v>20.96</v>
          </cell>
          <cell r="BY3524">
            <v>0.79</v>
          </cell>
          <cell r="CA3524">
            <v>0.14000000000000001</v>
          </cell>
          <cell r="CR3524">
            <v>98.52</v>
          </cell>
          <cell r="CT3524">
            <v>49.746244417377177</v>
          </cell>
          <cell r="CU3524">
            <v>1.8473406414941127</v>
          </cell>
          <cell r="CV3524">
            <v>9.7543645960211123</v>
          </cell>
          <cell r="CW3524">
            <v>0.51766138855054811</v>
          </cell>
          <cell r="CX3524">
            <v>0</v>
          </cell>
          <cell r="CY3524">
            <v>15.915550142103125</v>
          </cell>
          <cell r="CZ3524">
            <v>21.274868047097033</v>
          </cell>
          <cell r="DA3524">
            <v>0</v>
          </cell>
          <cell r="DB3524">
            <v>0</v>
          </cell>
          <cell r="DC3524">
            <v>0.80186764108810382</v>
          </cell>
          <cell r="DD3524">
            <v>0.14210312626877791</v>
          </cell>
          <cell r="DE3524">
            <v>0.96849907350216191</v>
          </cell>
          <cell r="DF3524">
            <v>1.4367478256305886</v>
          </cell>
          <cell r="DO3524">
            <v>4.2342978122794639E-3</v>
          </cell>
          <cell r="DV3524">
            <v>1.1557408109132247E-2</v>
          </cell>
          <cell r="DY3524">
            <v>9.4793057409879838E-2</v>
          </cell>
          <cell r="EA3524">
            <v>0.29184149184149183</v>
          </cell>
          <cell r="EF3524">
            <v>0.18313752591568763</v>
          </cell>
          <cell r="EL3524">
            <v>0.32030401737242126</v>
          </cell>
          <cell r="EM3524">
            <v>10.684389140271493</v>
          </cell>
          <cell r="ER3524">
            <v>0.41800310398344542</v>
          </cell>
          <cell r="ES3524">
            <v>1.4401622718052738</v>
          </cell>
        </row>
        <row r="3525">
          <cell r="D3525" t="str">
            <v>m9</v>
          </cell>
          <cell r="E3525" t="str">
            <v>Mallman &amp; O'Neill 2009 Jpet</v>
          </cell>
          <cell r="F3525" t="str">
            <v>V7</v>
          </cell>
          <cell r="G3525" t="str">
            <v>PCV7-1</v>
          </cell>
          <cell r="J3525">
            <v>1325</v>
          </cell>
          <cell r="K3525">
            <v>1598</v>
          </cell>
          <cell r="L3525">
            <v>6.2578222778473087</v>
          </cell>
          <cell r="M3525">
            <v>1</v>
          </cell>
          <cell r="O3525">
            <v>2.8697463914163057E-2</v>
          </cell>
          <cell r="P3525">
            <v>0.99228262415513901</v>
          </cell>
          <cell r="R3525">
            <v>46.786738912945644</v>
          </cell>
          <cell r="T3525">
            <v>54.08</v>
          </cell>
          <cell r="U3525">
            <v>1.82</v>
          </cell>
          <cell r="V3525">
            <v>0</v>
          </cell>
          <cell r="W3525">
            <v>0.26</v>
          </cell>
          <cell r="X3525">
            <v>0.26</v>
          </cell>
          <cell r="Y3525">
            <v>0.28999999999999998</v>
          </cell>
          <cell r="Z3525">
            <v>0.4</v>
          </cell>
          <cell r="AB3525">
            <v>18.760000000000002</v>
          </cell>
          <cell r="AD3525">
            <v>23.12</v>
          </cell>
          <cell r="AJ3525">
            <v>98.73</v>
          </cell>
          <cell r="AK3525">
            <v>1.9713025360858369</v>
          </cell>
          <cell r="AL3525">
            <v>7.8212389806389296E-2</v>
          </cell>
          <cell r="AM3525">
            <v>2.8697463914163057E-2</v>
          </cell>
          <cell r="AN3525">
            <v>4.9514925892226239E-2</v>
          </cell>
          <cell r="AO3525">
            <v>0</v>
          </cell>
          <cell r="AP3525">
            <v>7.9262063991085846E-3</v>
          </cell>
          <cell r="AQ3525">
            <v>7.9262063991085846E-3</v>
          </cell>
          <cell r="AR3525">
            <v>7.9500529332350994E-3</v>
          </cell>
          <cell r="AS3525">
            <v>1.152678149182702E-2</v>
          </cell>
          <cell r="AT3525">
            <v>1.0191335815969222</v>
          </cell>
          <cell r="AU3525">
            <v>0</v>
          </cell>
          <cell r="AV3525">
            <v>0.90302261442582055</v>
          </cell>
          <cell r="AW3525">
            <v>0</v>
          </cell>
          <cell r="AX3525">
            <v>0</v>
          </cell>
          <cell r="AY3525">
            <v>46.786738912945644</v>
          </cell>
          <cell r="AZ3525">
            <v>52.802594351314838</v>
          </cell>
          <cell r="BA3525">
            <v>0.41066673573951273</v>
          </cell>
          <cell r="BB3525">
            <v>50.366607998396383</v>
          </cell>
          <cell r="BC3525">
            <v>49.131290009052037</v>
          </cell>
          <cell r="BD3525">
            <v>0.50210199255158783</v>
          </cell>
          <cell r="BE3525">
            <v>0.99228262415513901</v>
          </cell>
          <cell r="BG3525">
            <v>4.3</v>
          </cell>
          <cell r="BP3525">
            <v>46.8</v>
          </cell>
          <cell r="BQ3525">
            <v>1.59</v>
          </cell>
          <cell r="BR3525">
            <v>7.4</v>
          </cell>
          <cell r="BS3525">
            <v>0.63</v>
          </cell>
          <cell r="BU3525">
            <v>18.440000000000001</v>
          </cell>
          <cell r="BV3525">
            <v>19.04</v>
          </cell>
          <cell r="BY3525">
            <v>0.76</v>
          </cell>
          <cell r="CA3525">
            <v>1.36</v>
          </cell>
          <cell r="CR3525">
            <v>96.02</v>
          </cell>
          <cell r="CT3525">
            <v>48.739845865444693</v>
          </cell>
          <cell r="CU3525">
            <v>1.655905019787544</v>
          </cell>
          <cell r="CV3525">
            <v>7.7067277650489476</v>
          </cell>
          <cell r="CW3525">
            <v>0.6561133097271401</v>
          </cell>
          <cell r="CX3525">
            <v>0</v>
          </cell>
          <cell r="CY3525">
            <v>19.204332430743595</v>
          </cell>
          <cell r="CZ3525">
            <v>19.829202249531345</v>
          </cell>
          <cell r="DA3525">
            <v>0</v>
          </cell>
          <cell r="DB3525">
            <v>0</v>
          </cell>
          <cell r="DC3525">
            <v>0.79150177046448644</v>
          </cell>
          <cell r="DD3525">
            <v>1.416371589252239</v>
          </cell>
          <cell r="DE3525">
            <v>0.96696381751442062</v>
          </cell>
          <cell r="DF3525">
            <v>1.722488808739792</v>
          </cell>
          <cell r="DO3525">
            <v>3.1152647975077881E-3</v>
          </cell>
          <cell r="DV3525">
            <v>8.151575236836307E-3</v>
          </cell>
          <cell r="DY3525">
            <v>5.315379163713678E-2</v>
          </cell>
          <cell r="EA3525">
            <v>0.18662876008804108</v>
          </cell>
          <cell r="EF3525">
            <v>0.20738413197172034</v>
          </cell>
          <cell r="EL3525">
            <v>0.23523717328170377</v>
          </cell>
          <cell r="EM3525">
            <v>0.28845973563326144</v>
          </cell>
          <cell r="ER3525">
            <v>1.487754634927901E-2</v>
          </cell>
          <cell r="ES3525">
            <v>0.96009209516500382</v>
          </cell>
        </row>
        <row r="3526">
          <cell r="D3526" t="str">
            <v>m9</v>
          </cell>
          <cell r="E3526" t="str">
            <v>Mallman &amp; O'Neill 2009 Jpet</v>
          </cell>
          <cell r="F3526" t="str">
            <v>V7</v>
          </cell>
          <cell r="G3526" t="str">
            <v>V1300-10</v>
          </cell>
          <cell r="J3526">
            <v>1300</v>
          </cell>
          <cell r="K3526">
            <v>1573</v>
          </cell>
          <cell r="L3526">
            <v>6.3572790845518119</v>
          </cell>
          <cell r="M3526">
            <v>1E-4</v>
          </cell>
          <cell r="O3526">
            <v>9.2041729090459379E-2</v>
          </cell>
          <cell r="P3526">
            <v>0.99040714753159376</v>
          </cell>
          <cell r="R3526">
            <v>47.439718272335476</v>
          </cell>
          <cell r="T3526">
            <v>52.78</v>
          </cell>
          <cell r="U3526">
            <v>2.65</v>
          </cell>
          <cell r="V3526">
            <v>0</v>
          </cell>
          <cell r="W3526">
            <v>0.32</v>
          </cell>
          <cell r="X3526">
            <v>0.32</v>
          </cell>
          <cell r="Y3526">
            <v>0.56999999999999995</v>
          </cell>
          <cell r="Z3526">
            <v>1.51</v>
          </cell>
          <cell r="AA3526">
            <v>0.02</v>
          </cell>
          <cell r="AB3526">
            <v>18.54</v>
          </cell>
          <cell r="AD3526">
            <v>23.5</v>
          </cell>
          <cell r="AJ3526">
            <v>99.89</v>
          </cell>
          <cell r="AK3526">
            <v>1.9079582709095406</v>
          </cell>
          <cell r="AL3526">
            <v>0.11293613750096512</v>
          </cell>
          <cell r="AM3526">
            <v>9.2041729090459379E-2</v>
          </cell>
          <cell r="AN3526">
            <v>2.0894408410505744E-2</v>
          </cell>
          <cell r="AO3526">
            <v>0</v>
          </cell>
          <cell r="AP3526">
            <v>9.6744190706305952E-3</v>
          </cell>
          <cell r="AQ3526">
            <v>9.6744190706305952E-3</v>
          </cell>
          <cell r="AR3526">
            <v>1.5496362477633785E-2</v>
          </cell>
          <cell r="AS3526">
            <v>4.315269312588229E-2</v>
          </cell>
          <cell r="AT3526">
            <v>0.99882843266120591</v>
          </cell>
          <cell r="AU3526">
            <v>0</v>
          </cell>
          <cell r="AV3526">
            <v>0.91025180212882228</v>
          </cell>
          <cell r="AW3526">
            <v>0</v>
          </cell>
          <cell r="AX3526">
            <v>0</v>
          </cell>
          <cell r="AY3526">
            <v>47.439718272335476</v>
          </cell>
          <cell r="AZ3526">
            <v>52.056078699353158</v>
          </cell>
          <cell r="BA3526">
            <v>0.50420302831135999</v>
          </cell>
          <cell r="BB3526">
            <v>51.006967956377878</v>
          </cell>
          <cell r="BC3526">
            <v>48.377323262948195</v>
          </cell>
          <cell r="BD3526">
            <v>0.61570878067393475</v>
          </cell>
          <cell r="BE3526">
            <v>0.99040714753159376</v>
          </cell>
          <cell r="BG3526">
            <v>-0.7</v>
          </cell>
          <cell r="BP3526">
            <v>48.29</v>
          </cell>
          <cell r="BQ3526">
            <v>1.85</v>
          </cell>
          <cell r="BR3526">
            <v>9.8699999999999992</v>
          </cell>
          <cell r="BS3526">
            <v>0.73</v>
          </cell>
          <cell r="BU3526">
            <v>15.46</v>
          </cell>
          <cell r="BV3526">
            <v>20.95</v>
          </cell>
          <cell r="BY3526">
            <v>1.02</v>
          </cell>
          <cell r="CA3526">
            <v>0.14000000000000001</v>
          </cell>
          <cell r="CR3526">
            <v>98.31</v>
          </cell>
          <cell r="CT3526">
            <v>49.120130200386541</v>
          </cell>
          <cell r="CU3526">
            <v>1.881802461601058</v>
          </cell>
          <cell r="CV3526">
            <v>10.03967043027159</v>
          </cell>
          <cell r="CW3526">
            <v>0.74254907944257964</v>
          </cell>
          <cell r="CX3526">
            <v>0</v>
          </cell>
          <cell r="CY3526">
            <v>15.725765435866141</v>
          </cell>
          <cell r="CZ3526">
            <v>21.310141389482254</v>
          </cell>
          <cell r="DA3526">
            <v>0</v>
          </cell>
          <cell r="DB3526">
            <v>0</v>
          </cell>
          <cell r="DC3526">
            <v>1.0375343301800428</v>
          </cell>
          <cell r="DD3526">
            <v>0.14240667276980981</v>
          </cell>
          <cell r="DE3526">
            <v>0.95491043854231006</v>
          </cell>
          <cell r="DF3526">
            <v>1.4364772784157016</v>
          </cell>
          <cell r="DO3526">
            <v>6.8879148403256105E-3</v>
          </cell>
          <cell r="DV3526">
            <v>2.3030524584171083E-2</v>
          </cell>
          <cell r="DY3526">
            <v>0.12632895559724827</v>
          </cell>
          <cell r="EA3526">
            <v>0.31547984897708314</v>
          </cell>
          <cell r="EF3526">
            <v>0.20616570327552985</v>
          </cell>
          <cell r="EL3526">
            <v>0.26982892690513222</v>
          </cell>
          <cell r="EM3526">
            <v>15.209677419354838</v>
          </cell>
          <cell r="ER3526">
            <v>2.3518344308560677E-2</v>
          </cell>
          <cell r="ES3526">
            <v>1.627492130115425</v>
          </cell>
        </row>
        <row r="3527">
          <cell r="D3527" t="str">
            <v>m9</v>
          </cell>
          <cell r="E3527" t="str">
            <v>Mallman &amp; O'Neill 2009 Jpet</v>
          </cell>
          <cell r="F3527" t="str">
            <v>V7</v>
          </cell>
          <cell r="G3527" t="str">
            <v>V1300-11</v>
          </cell>
          <cell r="J3527">
            <v>1300</v>
          </cell>
          <cell r="K3527">
            <v>1573</v>
          </cell>
          <cell r="L3527">
            <v>6.3572790845518119</v>
          </cell>
          <cell r="M3527">
            <v>1E-4</v>
          </cell>
          <cell r="O3527">
            <v>8.2752014472149638E-2</v>
          </cell>
          <cell r="P3527">
            <v>0.99497515176479978</v>
          </cell>
          <cell r="R3527">
            <v>47.07765901316543</v>
          </cell>
          <cell r="T3527">
            <v>53.09</v>
          </cell>
          <cell r="U3527">
            <v>2.2200000000000002</v>
          </cell>
          <cell r="V3527">
            <v>0</v>
          </cell>
          <cell r="W3527">
            <v>0.17</v>
          </cell>
          <cell r="X3527">
            <v>0.17</v>
          </cell>
          <cell r="Y3527">
            <v>0.49</v>
          </cell>
          <cell r="Z3527">
            <v>1.41</v>
          </cell>
          <cell r="AA3527">
            <v>0.1</v>
          </cell>
          <cell r="AB3527">
            <v>18.89</v>
          </cell>
          <cell r="AD3527">
            <v>23.49</v>
          </cell>
          <cell r="AJ3527">
            <v>99.86</v>
          </cell>
          <cell r="AK3527">
            <v>1.9172479855278504</v>
          </cell>
          <cell r="AL3527">
            <v>9.4516168888940946E-2</v>
          </cell>
          <cell r="AM3527">
            <v>8.2752014472149638E-2</v>
          </cell>
          <cell r="AN3527">
            <v>1.1764154416791309E-2</v>
          </cell>
          <cell r="AO3527">
            <v>0</v>
          </cell>
          <cell r="AP3527">
            <v>5.1344025767256886E-3</v>
          </cell>
          <cell r="AQ3527">
            <v>5.1344025767256886E-3</v>
          </cell>
          <cell r="AR3527">
            <v>1.3308131069534926E-2</v>
          </cell>
          <cell r="AS3527">
            <v>4.0254658709319539E-2</v>
          </cell>
          <cell r="AT3527">
            <v>1.0166681149118699</v>
          </cell>
          <cell r="AU3527">
            <v>0</v>
          </cell>
          <cell r="AV3527">
            <v>0.90895583226541143</v>
          </cell>
          <cell r="AW3527">
            <v>0</v>
          </cell>
          <cell r="AX3527">
            <v>0</v>
          </cell>
          <cell r="AY3527">
            <v>47.07765901316543</v>
          </cell>
          <cell r="AZ3527">
            <v>52.656414255124211</v>
          </cell>
          <cell r="BA3527">
            <v>0.26592673171035874</v>
          </cell>
          <cell r="BB3527">
            <v>50.679687946617491</v>
          </cell>
          <cell r="BC3527">
            <v>48.995177175548946</v>
          </cell>
          <cell r="BD3527">
            <v>0.32513487783355721</v>
          </cell>
          <cell r="BE3527">
            <v>0.99497515176479978</v>
          </cell>
          <cell r="BG3527">
            <v>-6</v>
          </cell>
          <cell r="BP3527">
            <v>48.55</v>
          </cell>
          <cell r="BQ3527">
            <v>1.83</v>
          </cell>
          <cell r="BR3527">
            <v>9.57</v>
          </cell>
          <cell r="BS3527">
            <v>0.36</v>
          </cell>
          <cell r="BU3527">
            <v>15.91</v>
          </cell>
          <cell r="BV3527">
            <v>20.77</v>
          </cell>
          <cell r="BY3527">
            <v>1.03</v>
          </cell>
          <cell r="CA3527">
            <v>0.23</v>
          </cell>
          <cell r="CR3527">
            <v>98.25</v>
          </cell>
          <cell r="CT3527">
            <v>49.414758269720103</v>
          </cell>
          <cell r="CU3527">
            <v>1.8625954198473282</v>
          </cell>
          <cell r="CV3527">
            <v>9.7404580152671763</v>
          </cell>
          <cell r="CW3527">
            <v>0.36641221374045801</v>
          </cell>
          <cell r="CX3527">
            <v>0</v>
          </cell>
          <cell r="CY3527">
            <v>16.193384223918574</v>
          </cell>
          <cell r="CZ3527">
            <v>21.139949109414758</v>
          </cell>
          <cell r="DA3527">
            <v>0</v>
          </cell>
          <cell r="DB3527">
            <v>0</v>
          </cell>
          <cell r="DC3527">
            <v>1.0483460559796438</v>
          </cell>
          <cell r="DD3527">
            <v>0.2340966921119593</v>
          </cell>
          <cell r="DE3527">
            <v>0.97787338660110645</v>
          </cell>
          <cell r="DF3527">
            <v>1.4525305947357665</v>
          </cell>
          <cell r="DO3527">
            <v>3.9920159680638719E-3</v>
          </cell>
          <cell r="DV3527">
            <v>1.1893700055751719E-2</v>
          </cell>
          <cell r="DY3527">
            <v>9.2522179974651453E-2</v>
          </cell>
          <cell r="EA3527">
            <v>0.27211195463276322</v>
          </cell>
          <cell r="EF3527">
            <v>0.17654986522911051</v>
          </cell>
          <cell r="EL3527">
            <v>0.27065527065527067</v>
          </cell>
          <cell r="EM3527">
            <v>5.6861167002012074</v>
          </cell>
          <cell r="ER3527">
            <v>0.13863134657836645</v>
          </cell>
          <cell r="ES3527">
            <v>1.4910432033719705</v>
          </cell>
        </row>
        <row r="3528">
          <cell r="D3528" t="str">
            <v>m9</v>
          </cell>
          <cell r="E3528" t="str">
            <v>Mallman &amp; O'Neill 2009 Jpet</v>
          </cell>
          <cell r="F3528" t="str">
            <v>V7</v>
          </cell>
          <cell r="G3528" t="str">
            <v>V1300-12</v>
          </cell>
          <cell r="J3528">
            <v>1300</v>
          </cell>
          <cell r="K3528">
            <v>1573</v>
          </cell>
          <cell r="L3528">
            <v>6.3572790845518119</v>
          </cell>
          <cell r="M3528">
            <v>1E-4</v>
          </cell>
          <cell r="O3528">
            <v>8.6495032730817378E-2</v>
          </cell>
          <cell r="P3528">
            <v>0.99081214920378124</v>
          </cell>
          <cell r="R3528">
            <v>47.430131837466313</v>
          </cell>
          <cell r="T3528">
            <v>53.1</v>
          </cell>
          <cell r="U3528">
            <v>2.4</v>
          </cell>
          <cell r="V3528">
            <v>5.8055875220803084E-2</v>
          </cell>
          <cell r="W3528">
            <v>0.24542171833058612</v>
          </cell>
          <cell r="X3528">
            <v>0.31</v>
          </cell>
          <cell r="Y3528">
            <v>0.56000000000000005</v>
          </cell>
          <cell r="Z3528">
            <v>1.1499999999999999</v>
          </cell>
          <cell r="AA3528">
            <v>0.02</v>
          </cell>
          <cell r="AB3528">
            <v>18.760000000000002</v>
          </cell>
          <cell r="AD3528">
            <v>23.76</v>
          </cell>
          <cell r="AJ3528">
            <v>100.05347759355139</v>
          </cell>
          <cell r="AK3528">
            <v>1.9135049672691826</v>
          </cell>
          <cell r="AL3528">
            <v>0.10196095275559695</v>
          </cell>
          <cell r="AM3528">
            <v>8.6495032730817378E-2</v>
          </cell>
          <cell r="AN3528">
            <v>1.5465920024779575E-2</v>
          </cell>
          <cell r="AO3528">
            <v>1.9462426672998134E-3</v>
          </cell>
          <cell r="AP3528">
            <v>7.3964529149627752E-3</v>
          </cell>
          <cell r="AQ3528">
            <v>9.3426955822625887E-3</v>
          </cell>
          <cell r="AR3528">
            <v>1.5176741065360634E-2</v>
          </cell>
          <cell r="AS3528">
            <v>3.2761545773832904E-2</v>
          </cell>
          <cell r="AT3528">
            <v>1.0075105151933914</v>
          </cell>
          <cell r="AU3528">
            <v>0</v>
          </cell>
          <cell r="AV3528">
            <v>0.91743585312647102</v>
          </cell>
          <cell r="AW3528">
            <v>0</v>
          </cell>
          <cell r="AX3528">
            <v>0</v>
          </cell>
          <cell r="AY3528">
            <v>47.430131837466313</v>
          </cell>
          <cell r="AZ3528">
            <v>52.086864057479438</v>
          </cell>
          <cell r="BA3528">
            <v>0.38238612071980549</v>
          </cell>
          <cell r="BB3528">
            <v>51.063275018460153</v>
          </cell>
          <cell r="BC3528">
            <v>48.46916326479797</v>
          </cell>
          <cell r="BD3528">
            <v>0.46756171674187585</v>
          </cell>
          <cell r="BE3528">
            <v>0.99081214920378124</v>
          </cell>
          <cell r="BG3528">
            <v>-2</v>
          </cell>
          <cell r="BP3528">
            <v>47.39</v>
          </cell>
          <cell r="BQ3528">
            <v>1.88</v>
          </cell>
          <cell r="BR3528">
            <v>9.7899999999999991</v>
          </cell>
          <cell r="BS3528">
            <v>0.69</v>
          </cell>
          <cell r="BU3528">
            <v>15.57</v>
          </cell>
          <cell r="BV3528">
            <v>20.8</v>
          </cell>
          <cell r="BY3528">
            <v>0.96</v>
          </cell>
          <cell r="CA3528">
            <v>0.25</v>
          </cell>
          <cell r="CR3528">
            <v>97.33</v>
          </cell>
          <cell r="CT3528">
            <v>48.690023630946271</v>
          </cell>
          <cell r="CU3528">
            <v>1.9315729990753112</v>
          </cell>
          <cell r="CV3528">
            <v>10.05856364944005</v>
          </cell>
          <cell r="CW3528">
            <v>0.70892838795849189</v>
          </cell>
          <cell r="CX3528">
            <v>0</v>
          </cell>
          <cell r="CY3528">
            <v>15.997123189150315</v>
          </cell>
          <cell r="CZ3528">
            <v>21.370594883386421</v>
          </cell>
          <cell r="DA3528">
            <v>0</v>
          </cell>
          <cell r="DB3528">
            <v>0</v>
          </cell>
          <cell r="DC3528">
            <v>0.98633514846398862</v>
          </cell>
          <cell r="DD3528">
            <v>0.25685811157916372</v>
          </cell>
          <cell r="DE3528">
            <v>0.95756457564575659</v>
          </cell>
          <cell r="DF3528">
            <v>1.4671988012329971</v>
          </cell>
          <cell r="DO3528">
            <v>5.569306930693069E-3</v>
          </cell>
          <cell r="DV3528">
            <v>1.6444363237712405E-2</v>
          </cell>
          <cell r="DY3528">
            <v>0.10922330097087378</v>
          </cell>
          <cell r="EA3528">
            <v>0.29668919496962959</v>
          </cell>
          <cell r="EF3528">
            <v>0.18958868894601544</v>
          </cell>
          <cell r="EL3528">
            <v>0.26267664172901078</v>
          </cell>
          <cell r="EM3528">
            <v>4.8834565093803297</v>
          </cell>
          <cell r="ER3528">
            <v>2.5616698292220113E-2</v>
          </cell>
          <cell r="ES3528">
            <v>1.611740473738414</v>
          </cell>
        </row>
        <row r="3529">
          <cell r="D3529" t="str">
            <v>m9</v>
          </cell>
          <cell r="E3529" t="str">
            <v>Mallman &amp; O'Neill 2009 Jpet</v>
          </cell>
          <cell r="F3529" t="str">
            <v>V7</v>
          </cell>
          <cell r="G3529" t="str">
            <v>V1300-13</v>
          </cell>
          <cell r="J3529">
            <v>1300</v>
          </cell>
          <cell r="K3529">
            <v>1573</v>
          </cell>
          <cell r="L3529">
            <v>6.3572790845518119</v>
          </cell>
          <cell r="M3529">
            <v>1E-4</v>
          </cell>
          <cell r="O3529">
            <v>9.1234916241121677E-2</v>
          </cell>
          <cell r="P3529">
            <v>0.99366689112882312</v>
          </cell>
          <cell r="R3529">
            <v>47.214882585855946</v>
          </cell>
          <cell r="T3529">
            <v>52.02</v>
          </cell>
          <cell r="U3529">
            <v>2.29</v>
          </cell>
          <cell r="V3529">
            <v>9.5024833974175965E-2</v>
          </cell>
          <cell r="W3529">
            <v>0.10429940603539938</v>
          </cell>
          <cell r="X3529">
            <v>0.21</v>
          </cell>
          <cell r="Y3529">
            <v>0.48</v>
          </cell>
          <cell r="Z3529">
            <v>1.68</v>
          </cell>
          <cell r="AA3529">
            <v>0.05</v>
          </cell>
          <cell r="AB3529">
            <v>18.489999999999998</v>
          </cell>
          <cell r="AD3529">
            <v>23.15</v>
          </cell>
          <cell r="AJ3529">
            <v>98.35932424000957</v>
          </cell>
          <cell r="AK3529">
            <v>1.9087650837588783</v>
          </cell>
          <cell r="AL3529">
            <v>9.906156548813555E-2</v>
          </cell>
          <cell r="AM3529">
            <v>9.1234916241121677E-2</v>
          </cell>
          <cell r="AN3529">
            <v>7.8266492470138727E-3</v>
          </cell>
          <cell r="AO3529">
            <v>3.2436575220682329E-3</v>
          </cell>
          <cell r="AP3529">
            <v>3.2006589579550836E-3</v>
          </cell>
          <cell r="AQ3529">
            <v>6.4443164800233165E-3</v>
          </cell>
          <cell r="AR3529">
            <v>1.3245818389835158E-2</v>
          </cell>
          <cell r="AS3529">
            <v>4.8732970829067253E-2</v>
          </cell>
          <cell r="AT3529">
            <v>1.0111154019945314</v>
          </cell>
          <cell r="AU3529">
            <v>0</v>
          </cell>
          <cell r="AV3529">
            <v>0.91018008456677391</v>
          </cell>
          <cell r="AW3529">
            <v>0</v>
          </cell>
          <cell r="AX3529">
            <v>0</v>
          </cell>
          <cell r="AY3529">
            <v>47.214882585855946</v>
          </cell>
          <cell r="AZ3529">
            <v>52.450823518782435</v>
          </cell>
          <cell r="BA3529">
            <v>0.16603168917846248</v>
          </cell>
          <cell r="BB3529">
            <v>50.911776480624702</v>
          </cell>
          <cell r="BC3529">
            <v>48.884888203838059</v>
          </cell>
          <cell r="BD3529">
            <v>0.20333531553723461</v>
          </cell>
          <cell r="BE3529">
            <v>0.99366689112882312</v>
          </cell>
          <cell r="BG3529">
            <v>-5</v>
          </cell>
          <cell r="BP3529">
            <v>47.69</v>
          </cell>
          <cell r="BQ3529">
            <v>1.86</v>
          </cell>
          <cell r="BR3529">
            <v>9.36</v>
          </cell>
          <cell r="BS3529">
            <v>0.61</v>
          </cell>
          <cell r="BU3529">
            <v>15.62</v>
          </cell>
          <cell r="BV3529">
            <v>21.83</v>
          </cell>
          <cell r="BY3529">
            <v>0.96</v>
          </cell>
          <cell r="CA3529">
            <v>0.25</v>
          </cell>
          <cell r="CR3529">
            <v>98.18</v>
          </cell>
          <cell r="CT3529">
            <v>48.574047667549401</v>
          </cell>
          <cell r="CU3529">
            <v>1.8944795273986557</v>
          </cell>
          <cell r="CV3529">
            <v>9.5335098798125895</v>
          </cell>
          <cell r="CW3529">
            <v>0.62130780199633329</v>
          </cell>
          <cell r="CX3529">
            <v>0</v>
          </cell>
          <cell r="CY3529">
            <v>15.909553880627421</v>
          </cell>
          <cell r="CZ3529">
            <v>22.234671012426158</v>
          </cell>
          <cell r="DA3529">
            <v>0</v>
          </cell>
          <cell r="DB3529">
            <v>0</v>
          </cell>
          <cell r="DC3529">
            <v>0.97779588510898352</v>
          </cell>
          <cell r="DD3529">
            <v>0.25463434508046445</v>
          </cell>
          <cell r="DE3529">
            <v>0.96241528034503998</v>
          </cell>
          <cell r="DF3529">
            <v>1.5171322732030521</v>
          </cell>
          <cell r="DO3529">
            <v>3.0543677458766036E-3</v>
          </cell>
          <cell r="DV3529">
            <v>8.6428834130194924E-3</v>
          </cell>
          <cell r="DY3529">
            <v>8.3530805687203794E-2</v>
          </cell>
          <cell r="EA3529">
            <v>0.26561587857559837</v>
          </cell>
          <cell r="EF3529">
            <v>0.16410571604179472</v>
          </cell>
          <cell r="EL3529">
            <v>0.27164685908319186</v>
          </cell>
          <cell r="EM3529">
            <v>7.4672897196261685</v>
          </cell>
          <cell r="ER3529">
            <v>7.1593533487297925E-2</v>
          </cell>
          <cell r="ES3529">
            <v>1.3855072463768117</v>
          </cell>
        </row>
        <row r="3530">
          <cell r="D3530" t="str">
            <v>m9</v>
          </cell>
          <cell r="E3530" t="str">
            <v>Mallman &amp; O'Neill 2009 Jpet</v>
          </cell>
          <cell r="F3530" t="str">
            <v>V7</v>
          </cell>
          <cell r="G3530" t="str">
            <v>V1300-14</v>
          </cell>
          <cell r="J3530">
            <v>1300</v>
          </cell>
          <cell r="K3530">
            <v>1573</v>
          </cell>
          <cell r="L3530">
            <v>6.3572790845518119</v>
          </cell>
          <cell r="M3530">
            <v>1E-4</v>
          </cell>
          <cell r="O3530">
            <v>9.1157901355150228E-2</v>
          </cell>
          <cell r="P3530">
            <v>0.99091388471991237</v>
          </cell>
          <cell r="R3530">
            <v>47.959855341868312</v>
          </cell>
          <cell r="T3530">
            <v>52.91</v>
          </cell>
          <cell r="U3530">
            <v>2.56</v>
          </cell>
          <cell r="V3530">
            <v>0</v>
          </cell>
          <cell r="W3530">
            <v>0.3</v>
          </cell>
          <cell r="X3530">
            <v>0.3</v>
          </cell>
          <cell r="Y3530">
            <v>0.56000000000000005</v>
          </cell>
          <cell r="Z3530">
            <v>1.78</v>
          </cell>
          <cell r="AA3530">
            <v>0.02</v>
          </cell>
          <cell r="AB3530">
            <v>18.36</v>
          </cell>
          <cell r="AD3530">
            <v>23.75</v>
          </cell>
          <cell r="AJ3530">
            <v>100.24</v>
          </cell>
          <cell r="AK3530">
            <v>1.9088420986448498</v>
          </cell>
          <cell r="AL3530">
            <v>0.1088829249217521</v>
          </cell>
          <cell r="AM3530">
            <v>9.1157901355150228E-2</v>
          </cell>
          <cell r="AN3530">
            <v>1.7725023566601869E-2</v>
          </cell>
          <cell r="AO3530">
            <v>0</v>
          </cell>
          <cell r="AP3530">
            <v>9.0516745225432283E-3</v>
          </cell>
          <cell r="AQ3530">
            <v>9.0516745225432283E-3</v>
          </cell>
          <cell r="AR3530">
            <v>1.5194124993285329E-2</v>
          </cell>
          <cell r="AS3530">
            <v>5.076725911992374E-2</v>
          </cell>
          <cell r="AT3530">
            <v>0.98715784335360945</v>
          </cell>
          <cell r="AU3530">
            <v>0</v>
          </cell>
          <cell r="AV3530">
            <v>0.9181001452129316</v>
          </cell>
          <cell r="AW3530">
            <v>0</v>
          </cell>
          <cell r="AX3530">
            <v>0</v>
          </cell>
          <cell r="AY3530">
            <v>47.959855341868312</v>
          </cell>
          <cell r="AZ3530">
            <v>51.567301904575466</v>
          </cell>
          <cell r="BA3530">
            <v>0.47284275355622019</v>
          </cell>
          <cell r="BB3530">
            <v>51.531835977073229</v>
          </cell>
          <cell r="BC3530">
            <v>47.891135900918144</v>
          </cell>
          <cell r="BD3530">
            <v>0.57702812200863485</v>
          </cell>
          <cell r="BE3530">
            <v>0.99091388471991237</v>
          </cell>
          <cell r="BG3530">
            <v>-1</v>
          </cell>
          <cell r="BP3530">
            <v>47.33</v>
          </cell>
          <cell r="BQ3530">
            <v>1.9</v>
          </cell>
          <cell r="BR3530">
            <v>9.69</v>
          </cell>
          <cell r="BS3530">
            <v>0.69</v>
          </cell>
          <cell r="BU3530">
            <v>15.52</v>
          </cell>
          <cell r="BV3530">
            <v>20.71</v>
          </cell>
          <cell r="BY3530">
            <v>1</v>
          </cell>
          <cell r="CA3530">
            <v>0.27</v>
          </cell>
          <cell r="CR3530">
            <v>97.11</v>
          </cell>
          <cell r="CT3530">
            <v>48.73854391926681</v>
          </cell>
          <cell r="CU3530">
            <v>1.956544125218824</v>
          </cell>
          <cell r="CV3530">
            <v>9.9783750386160026</v>
          </cell>
          <cell r="CW3530">
            <v>0.71053444547420452</v>
          </cell>
          <cell r="CX3530">
            <v>0</v>
          </cell>
          <cell r="CY3530">
            <v>15.981876222840079</v>
          </cell>
          <cell r="CZ3530">
            <v>21.32633096488518</v>
          </cell>
          <cell r="DA3530">
            <v>0</v>
          </cell>
          <cell r="DB3530">
            <v>0</v>
          </cell>
          <cell r="DC3530">
            <v>1.0297600659046442</v>
          </cell>
          <cell r="DD3530">
            <v>0.27803521779425394</v>
          </cell>
          <cell r="DE3530">
            <v>0.95743368291178277</v>
          </cell>
          <cell r="DF3530">
            <v>1.4693593552104522</v>
          </cell>
          <cell r="DO3530">
            <v>4.2944785276073623E-3</v>
          </cell>
          <cell r="DV3530">
            <v>1.5338570894126449E-2</v>
          </cell>
          <cell r="DY3530">
            <v>9.5382746051032807E-2</v>
          </cell>
          <cell r="EA3530">
            <v>0.27965596525589714</v>
          </cell>
          <cell r="EF3530">
            <v>0.1875</v>
          </cell>
          <cell r="EL3530">
            <v>0.27713815789473684</v>
          </cell>
          <cell r="EM3530">
            <v>7.3199008059516428</v>
          </cell>
          <cell r="ER3530">
            <v>2.1427274378064281E-2</v>
          </cell>
          <cell r="ES3530">
            <v>1.3874501992031874</v>
          </cell>
        </row>
        <row r="3531">
          <cell r="D3531" t="str">
            <v>m9</v>
          </cell>
          <cell r="E3531" t="str">
            <v>Mallman &amp; O'Neill 2009 Jpet</v>
          </cell>
          <cell r="F3531" t="str">
            <v>V7</v>
          </cell>
          <cell r="G3531" t="str">
            <v>V1300-15</v>
          </cell>
          <cell r="J3531">
            <v>1300</v>
          </cell>
          <cell r="K3531">
            <v>1573</v>
          </cell>
          <cell r="L3531">
            <v>6.3572790845518119</v>
          </cell>
          <cell r="M3531">
            <v>1E-4</v>
          </cell>
          <cell r="O3531">
            <v>0.11401338742782707</v>
          </cell>
          <cell r="P3531">
            <v>0.99418845994188454</v>
          </cell>
          <cell r="R3531">
            <v>48.079445244176732</v>
          </cell>
          <cell r="T3531">
            <v>51.84</v>
          </cell>
          <cell r="U3531">
            <v>2.74</v>
          </cell>
          <cell r="V3531">
            <v>0.17081000000000002</v>
          </cell>
          <cell r="W3531">
            <v>0</v>
          </cell>
          <cell r="X3531">
            <v>0.19</v>
          </cell>
          <cell r="Y3531">
            <v>0.55000000000000004</v>
          </cell>
          <cell r="Z3531">
            <v>1.81</v>
          </cell>
          <cell r="AA3531">
            <v>0.51</v>
          </cell>
          <cell r="AB3531">
            <v>18.239999999999998</v>
          </cell>
          <cell r="AD3531">
            <v>23.63</v>
          </cell>
          <cell r="AJ3531">
            <v>99.490809999999996</v>
          </cell>
          <cell r="AK3531">
            <v>1.8859866125721729</v>
          </cell>
          <cell r="AL3531">
            <v>0.11751999005009814</v>
          </cell>
          <cell r="AM3531">
            <v>0.11401338742782707</v>
          </cell>
          <cell r="AN3531">
            <v>3.5066026222710656E-3</v>
          </cell>
          <cell r="AO3531">
            <v>5.780995685669991E-3</v>
          </cell>
          <cell r="AP3531">
            <v>0</v>
          </cell>
          <cell r="AQ3531">
            <v>5.780995685669991E-3</v>
          </cell>
          <cell r="AR3531">
            <v>1.5048448521735317E-2</v>
          </cell>
          <cell r="AS3531">
            <v>5.2057542112038835E-2</v>
          </cell>
          <cell r="AT3531">
            <v>0.98896319051283033</v>
          </cell>
          <cell r="AU3531">
            <v>0</v>
          </cell>
          <cell r="AV3531">
            <v>0.92115249648656405</v>
          </cell>
          <cell r="AW3531">
            <v>0</v>
          </cell>
          <cell r="AX3531">
            <v>0</v>
          </cell>
          <cell r="AY3531">
            <v>48.079445244176732</v>
          </cell>
          <cell r="AZ3531">
            <v>51.618816372020213</v>
          </cell>
          <cell r="BA3531">
            <v>0</v>
          </cell>
          <cell r="BB3531">
            <v>51.868162925074571</v>
          </cell>
          <cell r="BC3531">
            <v>48.131837074925443</v>
          </cell>
          <cell r="BD3531">
            <v>0</v>
          </cell>
          <cell r="BE3531">
            <v>0.99418845994188454</v>
          </cell>
          <cell r="BG3531">
            <v>-10</v>
          </cell>
          <cell r="BP3531">
            <v>48.01</v>
          </cell>
          <cell r="BQ3531">
            <v>1.86</v>
          </cell>
          <cell r="BR3531">
            <v>9.83</v>
          </cell>
          <cell r="BS3531">
            <v>0.66</v>
          </cell>
          <cell r="BU3531">
            <v>15.49</v>
          </cell>
          <cell r="BV3531">
            <v>20.52</v>
          </cell>
          <cell r="BY3531">
            <v>1.1200000000000001</v>
          </cell>
          <cell r="CA3531">
            <v>0.48</v>
          </cell>
          <cell r="CR3531">
            <v>97.97</v>
          </cell>
          <cell r="CT3531">
            <v>49.00479738695519</v>
          </cell>
          <cell r="CU3531">
            <v>1.8985403695008676</v>
          </cell>
          <cell r="CV3531">
            <v>10.033683780749209</v>
          </cell>
          <cell r="CW3531">
            <v>0.67367561498417883</v>
          </cell>
          <cell r="CX3531">
            <v>0</v>
          </cell>
          <cell r="CY3531">
            <v>15.810962539552925</v>
          </cell>
          <cell r="CZ3531">
            <v>20.945187302235379</v>
          </cell>
          <cell r="DA3531">
            <v>0</v>
          </cell>
          <cell r="DB3531">
            <v>0</v>
          </cell>
          <cell r="DC3531">
            <v>1.1432071042155763</v>
          </cell>
          <cell r="DD3531">
            <v>0.48994590180667552</v>
          </cell>
          <cell r="DE3531">
            <v>0.95913312693498443</v>
          </cell>
          <cell r="DF3531">
            <v>1.4425460169086244</v>
          </cell>
          <cell r="DO3531">
            <v>6.4820271066588098E-3</v>
          </cell>
          <cell r="DV3531">
            <v>2.1800779865295994E-2</v>
          </cell>
          <cell r="DY3531">
            <v>0.11207897793263646</v>
          </cell>
          <cell r="EA3531">
            <v>0.34503225806451615</v>
          </cell>
          <cell r="EF3531">
            <v>0.18885448916408668</v>
          </cell>
          <cell r="EM3531">
            <v>4.235998802036538</v>
          </cell>
          <cell r="ER3531">
            <v>3.1102941176470589</v>
          </cell>
          <cell r="ES3531">
            <v>1.5045408678102927</v>
          </cell>
        </row>
        <row r="3532">
          <cell r="D3532" t="str">
            <v>m9</v>
          </cell>
          <cell r="E3532" t="str">
            <v>Mallman &amp; O'Neill 2009 Jpet</v>
          </cell>
          <cell r="F3532" t="str">
            <v>V7</v>
          </cell>
          <cell r="G3532" t="str">
            <v>V1300-16</v>
          </cell>
          <cell r="J3532">
            <v>1300</v>
          </cell>
          <cell r="K3532">
            <v>1573</v>
          </cell>
          <cell r="L3532">
            <v>6.3572790845518119</v>
          </cell>
          <cell r="M3532">
            <v>1E-4</v>
          </cell>
          <cell r="O3532">
            <v>0.11686720664498407</v>
          </cell>
          <cell r="P3532">
            <v>0.99418211775834742</v>
          </cell>
          <cell r="R3532">
            <v>48.400805609453542</v>
          </cell>
          <cell r="T3532">
            <v>52.19</v>
          </cell>
          <cell r="U3532">
            <v>2.91</v>
          </cell>
          <cell r="V3532">
            <v>0.17081000000000002</v>
          </cell>
          <cell r="W3532">
            <v>0</v>
          </cell>
          <cell r="X3532">
            <v>0.19</v>
          </cell>
          <cell r="Y3532">
            <v>0.59</v>
          </cell>
          <cell r="Z3532">
            <v>1.86</v>
          </cell>
          <cell r="AA3532">
            <v>0.54</v>
          </cell>
          <cell r="AB3532">
            <v>18.22</v>
          </cell>
          <cell r="AD3532">
            <v>23.91</v>
          </cell>
          <cell r="AJ3532">
            <v>100.39080999999999</v>
          </cell>
          <cell r="AK3532">
            <v>1.8831327933550159</v>
          </cell>
          <cell r="AL3532">
            <v>0.12378676372317096</v>
          </cell>
          <cell r="AM3532">
            <v>0.11686720664498407</v>
          </cell>
          <cell r="AN3532">
            <v>6.9195570781868943E-3</v>
          </cell>
          <cell r="AO3532">
            <v>5.7335378254348354E-3</v>
          </cell>
          <cell r="AP3532">
            <v>0</v>
          </cell>
          <cell r="AQ3532">
            <v>5.7335378254348354E-3</v>
          </cell>
          <cell r="AR3532">
            <v>1.6010359576241407E-2</v>
          </cell>
          <cell r="AS3532">
            <v>5.3056434993244438E-2</v>
          </cell>
          <cell r="AT3532">
            <v>0.97976901916790937</v>
          </cell>
          <cell r="AU3532">
            <v>0</v>
          </cell>
          <cell r="AV3532">
            <v>0.92441593811769429</v>
          </cell>
          <cell r="AW3532">
            <v>0</v>
          </cell>
          <cell r="AX3532">
            <v>0</v>
          </cell>
          <cell r="AY3532">
            <v>48.400805609453542</v>
          </cell>
          <cell r="AZ3532">
            <v>51.298996353818104</v>
          </cell>
          <cell r="BA3532">
            <v>0</v>
          </cell>
          <cell r="BB3532">
            <v>52.189551344494291</v>
          </cell>
          <cell r="BC3532">
            <v>47.810448655505702</v>
          </cell>
          <cell r="BD3532">
            <v>0</v>
          </cell>
          <cell r="BE3532">
            <v>0.99418211775834742</v>
          </cell>
          <cell r="BG3532">
            <v>-9</v>
          </cell>
          <cell r="BP3532">
            <v>48.29</v>
          </cell>
          <cell r="BQ3532">
            <v>1.93</v>
          </cell>
          <cell r="BR3532">
            <v>9.9600000000000009</v>
          </cell>
          <cell r="BS3532">
            <v>0.73</v>
          </cell>
          <cell r="BU3532">
            <v>15.39</v>
          </cell>
          <cell r="BV3532">
            <v>21.38</v>
          </cell>
          <cell r="BY3532">
            <v>1.1599999999999999</v>
          </cell>
          <cell r="CA3532">
            <v>0.35</v>
          </cell>
          <cell r="CR3532">
            <v>99.19</v>
          </cell>
          <cell r="CT3532">
            <v>48.684343179756034</v>
          </cell>
          <cell r="CU3532">
            <v>1.945760661356992</v>
          </cell>
          <cell r="CV3532">
            <v>10.041334811977016</v>
          </cell>
          <cell r="CW3532">
            <v>0.73596128642000214</v>
          </cell>
          <cell r="CX3532">
            <v>0</v>
          </cell>
          <cell r="CY3532">
            <v>15.515676983566895</v>
          </cell>
          <cell r="CZ3532">
            <v>21.554592196794037</v>
          </cell>
          <cell r="DA3532">
            <v>0</v>
          </cell>
          <cell r="DB3532">
            <v>0</v>
          </cell>
          <cell r="DC3532">
            <v>1.1694727291057567</v>
          </cell>
          <cell r="DD3532">
            <v>0.35285815102328871</v>
          </cell>
          <cell r="DE3532">
            <v>0.95471464019851104</v>
          </cell>
          <cell r="DF3532">
            <v>1.4551828168707688</v>
          </cell>
          <cell r="DO3532">
            <v>6.3145809414466127E-3</v>
          </cell>
          <cell r="DV3532">
            <v>2.0390678546949967E-2</v>
          </cell>
          <cell r="DY3532">
            <v>0.11436619718309859</v>
          </cell>
          <cell r="EA3532">
            <v>0.30493827160493825</v>
          </cell>
          <cell r="EF3532">
            <v>0.18051404662283324</v>
          </cell>
          <cell r="EM3532">
            <v>5.9327256944444446</v>
          </cell>
          <cell r="ER3532">
            <v>1.8528959507944645</v>
          </cell>
          <cell r="ES3532">
            <v>1.5051334702258727</v>
          </cell>
        </row>
        <row r="3533">
          <cell r="D3533" t="str">
            <v>m9</v>
          </cell>
          <cell r="E3533" t="str">
            <v>Mallman &amp; O'Neill 2009 Jpet</v>
          </cell>
          <cell r="F3533" t="str">
            <v>V7</v>
          </cell>
          <cell r="G3533" t="str">
            <v>V1300-17</v>
          </cell>
          <cell r="J3533">
            <v>1300</v>
          </cell>
          <cell r="K3533">
            <v>1573</v>
          </cell>
          <cell r="L3533">
            <v>6.3572790845518119</v>
          </cell>
          <cell r="M3533">
            <v>1E-4</v>
          </cell>
          <cell r="O3533">
            <v>6.8262532876327553E-2</v>
          </cell>
          <cell r="P3533">
            <v>0.99970411231051293</v>
          </cell>
          <cell r="R3533">
            <v>47.75320522673195</v>
          </cell>
          <cell r="T3533">
            <v>54.13</v>
          </cell>
          <cell r="U3533">
            <v>2.97</v>
          </cell>
          <cell r="V3533">
            <v>0</v>
          </cell>
          <cell r="W3533">
            <v>0.01</v>
          </cell>
          <cell r="X3533">
            <v>0.01</v>
          </cell>
          <cell r="Y3533">
            <v>0.4</v>
          </cell>
          <cell r="Z3533">
            <v>0.02</v>
          </cell>
          <cell r="AA3533">
            <v>0.02</v>
          </cell>
          <cell r="AB3533">
            <v>18.96</v>
          </cell>
          <cell r="AD3533">
            <v>24.11</v>
          </cell>
          <cell r="AJ3533">
            <v>100.62</v>
          </cell>
          <cell r="AK3533">
            <v>1.9317374671236724</v>
          </cell>
          <cell r="AL3533">
            <v>0.12495513151145284</v>
          </cell>
          <cell r="AM3533">
            <v>6.8262532876327553E-2</v>
          </cell>
          <cell r="AN3533">
            <v>5.6692598635125283E-2</v>
          </cell>
          <cell r="AO3533">
            <v>0</v>
          </cell>
          <cell r="AP3533">
            <v>2.9845956916128353E-4</v>
          </cell>
          <cell r="AQ3533">
            <v>2.9845956916128353E-4</v>
          </cell>
          <cell r="AR3533">
            <v>1.0735579496489721E-2</v>
          </cell>
          <cell r="AS3533">
            <v>5.6424996827360123E-4</v>
          </cell>
          <cell r="AT3533">
            <v>1.0083936211278686</v>
          </cell>
          <cell r="AU3533">
            <v>0</v>
          </cell>
          <cell r="AV3533">
            <v>0.92193751117436418</v>
          </cell>
          <cell r="AW3533">
            <v>0</v>
          </cell>
          <cell r="AX3533">
            <v>0</v>
          </cell>
          <cell r="AY3533">
            <v>47.75320522673195</v>
          </cell>
          <cell r="AZ3533">
            <v>52.231335589879492</v>
          </cell>
          <cell r="BA3533">
            <v>1.5459183388564002E-2</v>
          </cell>
          <cell r="BB3533">
            <v>51.393827993267891</v>
          </cell>
          <cell r="BC3533">
            <v>48.587275676103722</v>
          </cell>
          <cell r="BD3533">
            <v>1.8896330628392671E-2</v>
          </cell>
          <cell r="BE3533">
            <v>0.99970411231051293</v>
          </cell>
          <cell r="BG3533">
            <v>-18.600000000000001</v>
          </cell>
          <cell r="BP3533">
            <v>47.17</v>
          </cell>
          <cell r="BQ3533">
            <v>0.44</v>
          </cell>
          <cell r="BR3533">
            <v>13.17</v>
          </cell>
          <cell r="BS3533">
            <v>0.01</v>
          </cell>
          <cell r="BU3533">
            <v>14.26</v>
          </cell>
          <cell r="BV3533">
            <v>23.56</v>
          </cell>
          <cell r="BY3533">
            <v>0.02</v>
          </cell>
          <cell r="CA3533">
            <v>0.03</v>
          </cell>
          <cell r="CR3533">
            <v>98.66</v>
          </cell>
          <cell r="CT3533">
            <v>47.810662882627206</v>
          </cell>
          <cell r="CU3533">
            <v>0.4459760794648287</v>
          </cell>
          <cell r="CV3533">
            <v>13.34887492398135</v>
          </cell>
          <cell r="CW3533">
            <v>1.0135819987837016E-2</v>
          </cell>
          <cell r="CX3533">
            <v>0</v>
          </cell>
          <cell r="CY3533">
            <v>14.453679302655585</v>
          </cell>
          <cell r="CZ3533">
            <v>23.879991891344009</v>
          </cell>
          <cell r="DA3533">
            <v>0</v>
          </cell>
          <cell r="DB3533">
            <v>0</v>
          </cell>
          <cell r="DC3533">
            <v>2.0271639975674032E-2</v>
          </cell>
          <cell r="DD3533">
            <v>3.040745996351105E-2</v>
          </cell>
          <cell r="DE3533">
            <v>0.99929922915206726</v>
          </cell>
          <cell r="DF3533">
            <v>1.2580305416803674</v>
          </cell>
          <cell r="EA3533">
            <v>0.90909090909090917</v>
          </cell>
          <cell r="ER3533">
            <v>2</v>
          </cell>
        </row>
        <row r="3534">
          <cell r="D3534" t="str">
            <v>m9</v>
          </cell>
          <cell r="E3534" t="str">
            <v>Mallman &amp; O'Neill 2009 Jpet</v>
          </cell>
          <cell r="F3534" t="str">
            <v>V7</v>
          </cell>
          <cell r="G3534" t="str">
            <v>V1300-19</v>
          </cell>
          <cell r="J3534">
            <v>1300</v>
          </cell>
          <cell r="K3534">
            <v>1573</v>
          </cell>
          <cell r="L3534">
            <v>6.3572790845518119</v>
          </cell>
          <cell r="M3534">
            <v>1E-4</v>
          </cell>
          <cell r="O3534">
            <v>9.8628468654661239E-2</v>
          </cell>
          <cell r="P3534">
            <v>0.99937617460427242</v>
          </cell>
          <cell r="R3534">
            <v>49.317946846543393</v>
          </cell>
          <cell r="T3534">
            <v>52.53</v>
          </cell>
          <cell r="U3534">
            <v>3.59</v>
          </cell>
          <cell r="V3534">
            <v>0</v>
          </cell>
          <cell r="W3534">
            <v>0.02</v>
          </cell>
          <cell r="X3534">
            <v>0.02</v>
          </cell>
          <cell r="Y3534">
            <v>1.02</v>
          </cell>
          <cell r="Z3534">
            <v>0.05</v>
          </cell>
          <cell r="AA3534">
            <v>0.03</v>
          </cell>
          <cell r="AB3534">
            <v>17.98</v>
          </cell>
          <cell r="AD3534">
            <v>24.35</v>
          </cell>
          <cell r="AJ3534">
            <v>99.57</v>
          </cell>
          <cell r="AK3534">
            <v>1.9013715313453388</v>
          </cell>
          <cell r="AL3534">
            <v>0.15319394681446213</v>
          </cell>
          <cell r="AM3534">
            <v>9.8628468654661239E-2</v>
          </cell>
          <cell r="AN3534">
            <v>5.4565478159800895E-2</v>
          </cell>
          <cell r="AO3534">
            <v>0</v>
          </cell>
          <cell r="AP3534">
            <v>6.0543150048620611E-4</v>
          </cell>
          <cell r="AQ3534">
            <v>6.0543150048620611E-4</v>
          </cell>
          <cell r="AR3534">
            <v>2.7766119134000365E-2</v>
          </cell>
          <cell r="AS3534">
            <v>1.4307411297833806E-3</v>
          </cell>
          <cell r="AT3534">
            <v>0.96990892176663157</v>
          </cell>
          <cell r="AU3534">
            <v>0</v>
          </cell>
          <cell r="AV3534">
            <v>0.94439298154145024</v>
          </cell>
          <cell r="AW3534">
            <v>0</v>
          </cell>
          <cell r="AX3534">
            <v>0</v>
          </cell>
          <cell r="AY3534">
            <v>49.317946846543393</v>
          </cell>
          <cell r="AZ3534">
            <v>50.650436401591868</v>
          </cell>
          <cell r="BA3534">
            <v>3.1616751864743928E-2</v>
          </cell>
          <cell r="BB3534">
            <v>52.954383097937907</v>
          </cell>
          <cell r="BC3534">
            <v>47.007060485298432</v>
          </cell>
          <cell r="BD3534">
            <v>3.8556416763672698E-2</v>
          </cell>
          <cell r="BE3534">
            <v>0.99937617460427242</v>
          </cell>
          <cell r="BG3534">
            <v>-20.6</v>
          </cell>
          <cell r="BP3534">
            <v>45.43</v>
          </cell>
          <cell r="BQ3534">
            <v>1.0900000000000001</v>
          </cell>
          <cell r="BR3534">
            <v>11.5</v>
          </cell>
          <cell r="BS3534">
            <v>0.02</v>
          </cell>
          <cell r="BU3534">
            <v>14.28</v>
          </cell>
          <cell r="BV3534">
            <v>25.97</v>
          </cell>
          <cell r="BY3534">
            <v>0.03</v>
          </cell>
          <cell r="CA3534">
            <v>0.25</v>
          </cell>
          <cell r="CR3534">
            <v>98.57</v>
          </cell>
          <cell r="CT3534">
            <v>46.089073754692095</v>
          </cell>
          <cell r="CU3534">
            <v>1.1058131277264889</v>
          </cell>
          <cell r="CV3534">
            <v>11.66683575124277</v>
          </cell>
          <cell r="CW3534">
            <v>2.0290149132596122E-2</v>
          </cell>
          <cell r="CX3534">
            <v>0</v>
          </cell>
          <cell r="CY3534">
            <v>14.487166480673633</v>
          </cell>
          <cell r="CZ3534">
            <v>26.346758648676065</v>
          </cell>
          <cell r="DA3534">
            <v>0</v>
          </cell>
          <cell r="DB3534">
            <v>0</v>
          </cell>
          <cell r="DC3534">
            <v>3.0435223698894183E-2</v>
          </cell>
          <cell r="DD3534">
            <v>0.25362686415745156</v>
          </cell>
          <cell r="DE3534">
            <v>0.99860139860139863</v>
          </cell>
          <cell r="DF3534">
            <v>1.5012063343077062</v>
          </cell>
          <cell r="EA3534">
            <v>0.93577981651376141</v>
          </cell>
          <cell r="EM3534">
            <v>0.2</v>
          </cell>
        </row>
        <row r="3535">
          <cell r="D3535" t="str">
            <v>m9</v>
          </cell>
          <cell r="E3535" t="str">
            <v>Mallman &amp; O'Neill 2009 Jpet</v>
          </cell>
          <cell r="F3535" t="str">
            <v>V7</v>
          </cell>
          <cell r="G3535" t="str">
            <v>V1300-2</v>
          </cell>
          <cell r="J3535">
            <v>1300</v>
          </cell>
          <cell r="K3535">
            <v>1573</v>
          </cell>
          <cell r="L3535">
            <v>6.3572790845518119</v>
          </cell>
          <cell r="M3535">
            <v>1E-4</v>
          </cell>
          <cell r="O3535">
            <v>0.10588854989097762</v>
          </cell>
          <cell r="P3535">
            <v>0.99386104446746049</v>
          </cell>
          <cell r="R3535">
            <v>47.773318005893302</v>
          </cell>
          <cell r="T3535">
            <v>52.11</v>
          </cell>
          <cell r="U3535">
            <v>2.87</v>
          </cell>
          <cell r="V3535">
            <v>0</v>
          </cell>
          <cell r="W3535">
            <v>0.2</v>
          </cell>
          <cell r="X3535">
            <v>0.2</v>
          </cell>
          <cell r="Y3535">
            <v>0.72</v>
          </cell>
          <cell r="Z3535">
            <v>1.71</v>
          </cell>
          <cell r="AA3535">
            <v>0.69</v>
          </cell>
          <cell r="AB3535">
            <v>18.170000000000002</v>
          </cell>
          <cell r="AD3535">
            <v>23.26</v>
          </cell>
          <cell r="AJ3535">
            <v>99.73</v>
          </cell>
          <cell r="AK3535">
            <v>1.8941114501090224</v>
          </cell>
          <cell r="AL3535">
            <v>0.12298550349146228</v>
          </cell>
          <cell r="AM3535">
            <v>0.10588854989097762</v>
          </cell>
          <cell r="AN3535">
            <v>1.709695360048466E-2</v>
          </cell>
          <cell r="AO3535">
            <v>0</v>
          </cell>
          <cell r="AP3535">
            <v>6.0798082658265829E-3</v>
          </cell>
          <cell r="AQ3535">
            <v>6.0798082658265829E-3</v>
          </cell>
          <cell r="AR3535">
            <v>1.9682142753926199E-2</v>
          </cell>
          <cell r="AS3535">
            <v>4.9137384743348514E-2</v>
          </cell>
          <cell r="AT3535">
            <v>0.98428544745243773</v>
          </cell>
          <cell r="AU3535">
            <v>0</v>
          </cell>
          <cell r="AV3535">
            <v>0.9059169086934401</v>
          </cell>
          <cell r="AW3535">
            <v>0</v>
          </cell>
          <cell r="AX3535">
            <v>0</v>
          </cell>
          <cell r="AY3535">
            <v>47.773318005893302</v>
          </cell>
          <cell r="AZ3535">
            <v>51.906064715732782</v>
          </cell>
          <cell r="BA3535">
            <v>0.32061727837390486</v>
          </cell>
          <cell r="BB3535">
            <v>51.368177054506944</v>
          </cell>
          <cell r="BC3535">
            <v>48.24028111940433</v>
          </cell>
          <cell r="BD3535">
            <v>0.39154182608873062</v>
          </cell>
          <cell r="BE3535">
            <v>0.99386104446746049</v>
          </cell>
          <cell r="BG3535">
            <v>-13</v>
          </cell>
          <cell r="BP3535">
            <v>48.26</v>
          </cell>
          <cell r="BQ3535">
            <v>1.69</v>
          </cell>
          <cell r="BR3535">
            <v>9.8699999999999992</v>
          </cell>
          <cell r="BS3535">
            <v>1.47</v>
          </cell>
          <cell r="BU3535">
            <v>14.91</v>
          </cell>
          <cell r="BV3535">
            <v>20.99</v>
          </cell>
          <cell r="BY3535">
            <v>0.35</v>
          </cell>
          <cell r="CA3535">
            <v>1.32</v>
          </cell>
          <cell r="CR3535">
            <v>98.86</v>
          </cell>
          <cell r="CT3535">
            <v>48.816508193404829</v>
          </cell>
          <cell r="CU3535">
            <v>1.7094881650819345</v>
          </cell>
          <cell r="CV3535">
            <v>9.9838154966619488</v>
          </cell>
          <cell r="CW3535">
            <v>1.4869512441836945</v>
          </cell>
          <cell r="CX3535">
            <v>0</v>
          </cell>
          <cell r="CY3535">
            <v>15.081934048148902</v>
          </cell>
          <cell r="CZ3535">
            <v>21.232045316609351</v>
          </cell>
          <cell r="DA3535">
            <v>0</v>
          </cell>
          <cell r="DB3535">
            <v>0</v>
          </cell>
          <cell r="DC3535">
            <v>0.35403601051992728</v>
          </cell>
          <cell r="DD3535">
            <v>1.3352215253894399</v>
          </cell>
          <cell r="DE3535">
            <v>0.91025641025641035</v>
          </cell>
          <cell r="DF3535">
            <v>1.4745559671611415</v>
          </cell>
          <cell r="DO3535">
            <v>3.5587188612099642E-3</v>
          </cell>
          <cell r="DV3535">
            <v>2.9784537389100127E-2</v>
          </cell>
          <cell r="DY3535">
            <v>8.2125603864734303E-2</v>
          </cell>
          <cell r="EA3535">
            <v>0.39918192804685321</v>
          </cell>
          <cell r="EF3535">
            <v>0.17657992565055763</v>
          </cell>
          <cell r="EM3535">
            <v>1.3418613631975285</v>
          </cell>
          <cell r="ER3535">
            <v>3.2687447346251055</v>
          </cell>
          <cell r="ES3535">
            <v>1.2928994082840237</v>
          </cell>
        </row>
        <row r="3536">
          <cell r="D3536" t="str">
            <v>m9</v>
          </cell>
          <cell r="E3536" t="str">
            <v>Mallman &amp; O'Neill 2009 Jpet</v>
          </cell>
          <cell r="F3536" t="str">
            <v>V7</v>
          </cell>
          <cell r="G3536" t="str">
            <v>V1300-20</v>
          </cell>
          <cell r="J3536">
            <v>1300</v>
          </cell>
          <cell r="K3536">
            <v>1573</v>
          </cell>
          <cell r="L3536">
            <v>6.3572790845518119</v>
          </cell>
          <cell r="M3536">
            <v>1E-4</v>
          </cell>
          <cell r="O3536">
            <v>9.8202450989544499E-2</v>
          </cell>
          <cell r="P3536">
            <v>0.99309388315365033</v>
          </cell>
          <cell r="R3536">
            <v>47.586284888411683</v>
          </cell>
          <cell r="T3536">
            <v>52.59</v>
          </cell>
          <cell r="U3536">
            <v>2.4500000000000002</v>
          </cell>
          <cell r="V3536">
            <v>0.11457302304073304</v>
          </cell>
          <cell r="W3536">
            <v>0.10255503554979642</v>
          </cell>
          <cell r="X3536">
            <v>0.23</v>
          </cell>
          <cell r="Y3536">
            <v>0.5</v>
          </cell>
          <cell r="Z3536">
            <v>1.96</v>
          </cell>
          <cell r="AA3536">
            <v>0.05</v>
          </cell>
          <cell r="AB3536">
            <v>18.559999999999999</v>
          </cell>
          <cell r="AD3536">
            <v>23.6</v>
          </cell>
          <cell r="AJ3536">
            <v>99.927128058590526</v>
          </cell>
          <cell r="AK3536">
            <v>1.9017975490104555</v>
          </cell>
          <cell r="AL3536">
            <v>0.10445152072762129</v>
          </cell>
          <cell r="AM3536">
            <v>9.8202450989544499E-2</v>
          </cell>
          <cell r="AN3536">
            <v>6.2490697380767901E-3</v>
          </cell>
          <cell r="AO3536">
            <v>3.8544216723082059E-3</v>
          </cell>
          <cell r="AP3536">
            <v>3.101655317122593E-3</v>
          </cell>
          <cell r="AQ3536">
            <v>6.9560769894307989E-3</v>
          </cell>
          <cell r="AR3536">
            <v>1.3598360224481767E-2</v>
          </cell>
          <cell r="AS3536">
            <v>5.6033616750289235E-2</v>
          </cell>
          <cell r="AT3536">
            <v>1.0002781103538634</v>
          </cell>
          <cell r="AU3536">
            <v>0</v>
          </cell>
          <cell r="AV3536">
            <v>0.91446547695049207</v>
          </cell>
          <cell r="AW3536">
            <v>0</v>
          </cell>
          <cell r="AX3536">
            <v>0</v>
          </cell>
          <cell r="AY3536">
            <v>47.586284888411683</v>
          </cell>
          <cell r="AZ3536">
            <v>52.051739870676407</v>
          </cell>
          <cell r="BA3536">
            <v>0.16140166826029154</v>
          </cell>
          <cell r="BB3536">
            <v>51.300531455893527</v>
          </cell>
          <cell r="BC3536">
            <v>48.5018486902989</v>
          </cell>
          <cell r="BD3536">
            <v>0.19761985380757932</v>
          </cell>
          <cell r="BE3536">
            <v>0.99309388315365033</v>
          </cell>
          <cell r="BG3536">
            <v>-4</v>
          </cell>
          <cell r="BP3536">
            <v>48.24</v>
          </cell>
          <cell r="BQ3536">
            <v>1.83</v>
          </cell>
          <cell r="BR3536">
            <v>9.3699999999999992</v>
          </cell>
          <cell r="BS3536">
            <v>0.65</v>
          </cell>
          <cell r="BU3536">
            <v>15.65</v>
          </cell>
          <cell r="BV3536">
            <v>20.87</v>
          </cell>
          <cell r="BY3536">
            <v>1.03</v>
          </cell>
          <cell r="CA3536">
            <v>0.25</v>
          </cell>
          <cell r="CR3536">
            <v>97.89</v>
          </cell>
          <cell r="CT3536">
            <v>49.27980386147717</v>
          </cell>
          <cell r="CU3536">
            <v>1.8694452957401164</v>
          </cell>
          <cell r="CV3536">
            <v>9.571968536111962</v>
          </cell>
          <cell r="CW3536">
            <v>0.66401062416998669</v>
          </cell>
          <cell r="CX3536">
            <v>0</v>
          </cell>
          <cell r="CY3536">
            <v>15.987332720400449</v>
          </cell>
          <cell r="CZ3536">
            <v>21.319848809888651</v>
          </cell>
          <cell r="DA3536">
            <v>0</v>
          </cell>
          <cell r="DB3536">
            <v>0</v>
          </cell>
          <cell r="DC3536">
            <v>1.052201450607825</v>
          </cell>
          <cell r="DD3536">
            <v>0.25538870160384103</v>
          </cell>
          <cell r="DE3536">
            <v>0.96012269938650308</v>
          </cell>
          <cell r="DF3536">
            <v>1.4691597913399821</v>
          </cell>
          <cell r="DO3536">
            <v>3.2092426187419771E-3</v>
          </cell>
          <cell r="DV3536">
            <v>6.9364161849710983E-3</v>
          </cell>
          <cell r="DY3536">
            <v>7.813446396123562E-2</v>
          </cell>
          <cell r="EA3536">
            <v>0.27640271293931118</v>
          </cell>
          <cell r="EF3536">
            <v>0.17305236270753513</v>
          </cell>
          <cell r="EL3536">
            <v>0.26315789473684209</v>
          </cell>
          <cell r="EM3536">
            <v>8.704774714189643</v>
          </cell>
          <cell r="ER3536">
            <v>5.6117390442197101E-2</v>
          </cell>
          <cell r="ES3536">
            <v>1.3112582781456954</v>
          </cell>
        </row>
        <row r="3537">
          <cell r="D3537" t="str">
            <v>m9</v>
          </cell>
          <cell r="E3537" t="str">
            <v>Mallman &amp; O'Neill 2009 Jpet</v>
          </cell>
          <cell r="F3537" t="str">
            <v>V7</v>
          </cell>
          <cell r="G3537" t="str">
            <v>V1300-3</v>
          </cell>
          <cell r="J3537">
            <v>1300</v>
          </cell>
          <cell r="K3537">
            <v>1573</v>
          </cell>
          <cell r="L3537">
            <v>6.3572790845518119</v>
          </cell>
          <cell r="M3537">
            <v>1E-4</v>
          </cell>
          <cell r="O3537">
            <v>8.5988528606683934E-2</v>
          </cell>
          <cell r="P3537">
            <v>0.99379657473073491</v>
          </cell>
          <cell r="R3537">
            <v>48.322175397525442</v>
          </cell>
          <cell r="T3537">
            <v>52.44</v>
          </cell>
          <cell r="U3537">
            <v>2.5299999999999998</v>
          </cell>
          <cell r="V3537">
            <v>0</v>
          </cell>
          <cell r="W3537">
            <v>0.2</v>
          </cell>
          <cell r="X3537">
            <v>0.2</v>
          </cell>
          <cell r="Y3537">
            <v>0.71</v>
          </cell>
          <cell r="Z3537">
            <v>1.31</v>
          </cell>
          <cell r="AA3537">
            <v>0.59</v>
          </cell>
          <cell r="AB3537">
            <v>17.98</v>
          </cell>
          <cell r="AD3537">
            <v>23.53</v>
          </cell>
          <cell r="AJ3537">
            <v>99.29</v>
          </cell>
          <cell r="AK3537">
            <v>1.9140114713933161</v>
          </cell>
          <cell r="AL3537">
            <v>0.10886541812317085</v>
          </cell>
          <cell r="AM3537">
            <v>8.5988528606683934E-2</v>
          </cell>
          <cell r="AN3537">
            <v>2.287688951648692E-2</v>
          </cell>
          <cell r="AO3537">
            <v>0</v>
          </cell>
          <cell r="AP3537">
            <v>6.1050226638589061E-3</v>
          </cell>
          <cell r="AQ3537">
            <v>6.1050226638589061E-3</v>
          </cell>
          <cell r="AR3537">
            <v>1.9489272444478484E-2</v>
          </cell>
          <cell r="AS3537">
            <v>3.7799375128385979E-2</v>
          </cell>
          <cell r="AT3537">
            <v>0.9780323528770779</v>
          </cell>
          <cell r="AU3537">
            <v>0</v>
          </cell>
          <cell r="AV3537">
            <v>0.92023337363686808</v>
          </cell>
          <cell r="AW3537">
            <v>0</v>
          </cell>
          <cell r="AX3537">
            <v>0</v>
          </cell>
          <cell r="AY3537">
            <v>48.322175397525442</v>
          </cell>
          <cell r="AZ3537">
            <v>51.357245079474929</v>
          </cell>
          <cell r="BA3537">
            <v>0.32057952299964149</v>
          </cell>
          <cell r="BB3537">
            <v>51.916774733909165</v>
          </cell>
          <cell r="BC3537">
            <v>47.692042695748398</v>
          </cell>
          <cell r="BD3537">
            <v>0.39118257034243775</v>
          </cell>
          <cell r="BE3537">
            <v>0.99379657473073491</v>
          </cell>
          <cell r="BG3537">
            <v>-14</v>
          </cell>
          <cell r="BP3537">
            <v>48.09</v>
          </cell>
          <cell r="BQ3537">
            <v>1.7</v>
          </cell>
          <cell r="BR3537">
            <v>10.34</v>
          </cell>
          <cell r="BS3537">
            <v>0.64</v>
          </cell>
          <cell r="BU3537">
            <v>14.95</v>
          </cell>
          <cell r="BV3537">
            <v>21.35</v>
          </cell>
          <cell r="BY3537">
            <v>7.0000000000000007E-2</v>
          </cell>
          <cell r="CA3537">
            <v>1.36</v>
          </cell>
          <cell r="CR3537">
            <v>98.5</v>
          </cell>
          <cell r="CT3537">
            <v>48.822335025380703</v>
          </cell>
          <cell r="CU3537">
            <v>1.7258883248730963</v>
          </cell>
          <cell r="CV3537">
            <v>10.497461928934008</v>
          </cell>
          <cell r="CW3537">
            <v>0.64974619289340096</v>
          </cell>
          <cell r="CX3537">
            <v>0</v>
          </cell>
          <cell r="CY3537">
            <v>15.177664974619287</v>
          </cell>
          <cell r="CZ3537">
            <v>21.675126903553295</v>
          </cell>
          <cell r="DA3537">
            <v>0</v>
          </cell>
          <cell r="DB3537">
            <v>0</v>
          </cell>
          <cell r="DC3537">
            <v>7.1065989847715741E-2</v>
          </cell>
          <cell r="DD3537">
            <v>1.3807106598984769</v>
          </cell>
          <cell r="DE3537">
            <v>0.95894804361770369</v>
          </cell>
          <cell r="DF3537">
            <v>1.4516751786029518</v>
          </cell>
          <cell r="DO3537">
            <v>6.8104426787741201E-3</v>
          </cell>
          <cell r="DV3537">
            <v>0.16624685138539042</v>
          </cell>
          <cell r="DY3537">
            <v>0.11200923787528869</v>
          </cell>
          <cell r="EA3537">
            <v>0.49501258506572199</v>
          </cell>
          <cell r="EF3537">
            <v>0.18388059701492537</v>
          </cell>
          <cell r="EM3537">
            <v>1.0225103547631911</v>
          </cell>
          <cell r="ER3537">
            <v>3.2817164179104479</v>
          </cell>
          <cell r="ES3537">
            <v>1.5701492537313433</v>
          </cell>
        </row>
        <row r="3538">
          <cell r="D3538" t="str">
            <v>m9</v>
          </cell>
          <cell r="E3538" t="str">
            <v>Mallman &amp; O'Neill 2009 Jpet</v>
          </cell>
          <cell r="F3538" t="str">
            <v>V7</v>
          </cell>
          <cell r="G3538" t="str">
            <v>V1300-4</v>
          </cell>
          <cell r="J3538">
            <v>1300</v>
          </cell>
          <cell r="K3538">
            <v>1573</v>
          </cell>
          <cell r="L3538">
            <v>6.3572790845518119</v>
          </cell>
          <cell r="M3538">
            <v>1E-4</v>
          </cell>
          <cell r="O3538">
            <v>8.9607280794892441E-2</v>
          </cell>
          <cell r="P3538">
            <v>0.99939857201126869</v>
          </cell>
          <cell r="R3538">
            <v>47.602328408852003</v>
          </cell>
          <cell r="T3538">
            <v>52.87</v>
          </cell>
          <cell r="U3538">
            <v>2.96</v>
          </cell>
          <cell r="V3538">
            <v>0</v>
          </cell>
          <cell r="W3538">
            <v>0.02</v>
          </cell>
          <cell r="X3538">
            <v>0.02</v>
          </cell>
          <cell r="Y3538">
            <v>1.22</v>
          </cell>
          <cell r="Z3538">
            <v>0.34</v>
          </cell>
          <cell r="AA3538">
            <v>0.09</v>
          </cell>
          <cell r="AB3538">
            <v>18.649999999999999</v>
          </cell>
          <cell r="AD3538">
            <v>23.58</v>
          </cell>
          <cell r="AJ3538">
            <v>99.73</v>
          </cell>
          <cell r="AK3538">
            <v>1.9103927192051076</v>
          </cell>
          <cell r="AL3538">
            <v>0.12609347842371457</v>
          </cell>
          <cell r="AM3538">
            <v>8.9607280794892441E-2</v>
          </cell>
          <cell r="AN3538">
            <v>3.6486197628822131E-2</v>
          </cell>
          <cell r="AO3538">
            <v>0</v>
          </cell>
          <cell r="AP3538">
            <v>6.0439208892933214E-4</v>
          </cell>
          <cell r="AQ3538">
            <v>6.0439208892933214E-4</v>
          </cell>
          <cell r="AR3538">
            <v>3.3153440137220561E-2</v>
          </cell>
          <cell r="AS3538">
            <v>9.7123367586203491E-3</v>
          </cell>
          <cell r="AT3538">
            <v>1.0043240453193543</v>
          </cell>
          <cell r="AU3538">
            <v>0</v>
          </cell>
          <cell r="AV3538">
            <v>0.91295914593626937</v>
          </cell>
          <cell r="AW3538">
            <v>0</v>
          </cell>
          <cell r="AX3538">
            <v>0</v>
          </cell>
          <cell r="AY3538">
            <v>47.602328408852003</v>
          </cell>
          <cell r="AZ3538">
            <v>52.366158164908725</v>
          </cell>
          <cell r="BA3538">
            <v>3.1513426239266271E-2</v>
          </cell>
          <cell r="BB3538">
            <v>51.240333351074099</v>
          </cell>
          <cell r="BC3538">
            <v>48.721139944218685</v>
          </cell>
          <cell r="BD3538">
            <v>3.8526704707217266E-2</v>
          </cell>
          <cell r="BE3538">
            <v>0.99939857201126869</v>
          </cell>
          <cell r="BG3538">
            <v>-16.600000000000001</v>
          </cell>
          <cell r="BP3538">
            <v>48.47</v>
          </cell>
          <cell r="BQ3538">
            <v>1.36</v>
          </cell>
          <cell r="BR3538">
            <v>12.18</v>
          </cell>
          <cell r="BS3538">
            <v>0.08</v>
          </cell>
          <cell r="BU3538">
            <v>14.43</v>
          </cell>
          <cell r="BV3538">
            <v>21.75</v>
          </cell>
          <cell r="BY3538">
            <v>0.02</v>
          </cell>
          <cell r="CA3538">
            <v>0.97</v>
          </cell>
          <cell r="CR3538">
            <v>99.26</v>
          </cell>
          <cell r="CT3538">
            <v>48.831352004835786</v>
          </cell>
          <cell r="CU3538">
            <v>1.370139028813218</v>
          </cell>
          <cell r="CV3538">
            <v>12.270803949224261</v>
          </cell>
          <cell r="CW3538">
            <v>8.0596413459601057E-2</v>
          </cell>
          <cell r="CX3538">
            <v>0</v>
          </cell>
          <cell r="CY3538">
            <v>14.537578077775541</v>
          </cell>
          <cell r="CZ3538">
            <v>21.912149909329038</v>
          </cell>
          <cell r="DA3538">
            <v>0</v>
          </cell>
          <cell r="DB3538">
            <v>0</v>
          </cell>
          <cell r="DC3538">
            <v>2.0149103364900264E-2</v>
          </cell>
          <cell r="DD3538">
            <v>0.97723151319766277</v>
          </cell>
          <cell r="DE3538">
            <v>0.99448656099241906</v>
          </cell>
          <cell r="DF3538">
            <v>1.3016593283728559</v>
          </cell>
          <cell r="EA3538">
            <v>0.89705882352941169</v>
          </cell>
          <cell r="EM3538">
            <v>0.3505154639175258</v>
          </cell>
          <cell r="ER3538">
            <v>0.81818181818181812</v>
          </cell>
        </row>
        <row r="3539">
          <cell r="D3539" t="str">
            <v>m9</v>
          </cell>
          <cell r="E3539" t="str">
            <v>Mallman &amp; O'Neill 2009 Jpet</v>
          </cell>
          <cell r="F3539" t="str">
            <v>V7</v>
          </cell>
          <cell r="G3539" t="str">
            <v>V1300-5</v>
          </cell>
          <cell r="J3539">
            <v>1300</v>
          </cell>
          <cell r="K3539">
            <v>1573</v>
          </cell>
          <cell r="L3539">
            <v>6.3572790845518119</v>
          </cell>
          <cell r="M3539">
            <v>1E-4</v>
          </cell>
          <cell r="O3539">
            <v>0.10193823413147984</v>
          </cell>
          <cell r="P3539">
            <v>0.99475986498762781</v>
          </cell>
          <cell r="R3539">
            <v>47.921287797263204</v>
          </cell>
          <cell r="T3539">
            <v>52.39</v>
          </cell>
          <cell r="U3539">
            <v>2.87</v>
          </cell>
          <cell r="V3539">
            <v>0</v>
          </cell>
          <cell r="W3539">
            <v>0.17</v>
          </cell>
          <cell r="X3539">
            <v>0.17</v>
          </cell>
          <cell r="Y3539">
            <v>0.62</v>
          </cell>
          <cell r="Z3539">
            <v>1.91</v>
          </cell>
          <cell r="AA3539">
            <v>0.77</v>
          </cell>
          <cell r="AB3539">
            <v>18.11</v>
          </cell>
          <cell r="AD3539">
            <v>23.3</v>
          </cell>
          <cell r="AJ3539">
            <v>100.14</v>
          </cell>
          <cell r="AK3539">
            <v>1.8980617658685202</v>
          </cell>
          <cell r="AL3539">
            <v>0.12258332852554807</v>
          </cell>
          <cell r="AM3539">
            <v>0.10193823413147984</v>
          </cell>
          <cell r="AN3539">
            <v>2.0645094394068225E-2</v>
          </cell>
          <cell r="AO3539">
            <v>0</v>
          </cell>
          <cell r="AP3539">
            <v>5.1509376791128523E-3</v>
          </cell>
          <cell r="AQ3539">
            <v>5.1509376791128523E-3</v>
          </cell>
          <cell r="AR3539">
            <v>1.6893088477614678E-2</v>
          </cell>
          <cell r="AS3539">
            <v>5.4704969623697607E-2</v>
          </cell>
          <cell r="AT3539">
            <v>0.97782710906038717</v>
          </cell>
          <cell r="AU3539">
            <v>0</v>
          </cell>
          <cell r="AV3539">
            <v>0.90450727147050647</v>
          </cell>
          <cell r="AW3539">
            <v>0</v>
          </cell>
          <cell r="AX3539">
            <v>0</v>
          </cell>
          <cell r="AY3539">
            <v>47.921287797263204</v>
          </cell>
          <cell r="AZ3539">
            <v>51.805812719523971</v>
          </cell>
          <cell r="BA3539">
            <v>0.27289948321281432</v>
          </cell>
          <cell r="BB3539">
            <v>51.523335227820965</v>
          </cell>
          <cell r="BC3539">
            <v>48.143422036231364</v>
          </cell>
          <cell r="BD3539">
            <v>0.33324273594767639</v>
          </cell>
          <cell r="BE3539">
            <v>0.99475986498762781</v>
          </cell>
          <cell r="BG3539">
            <v>-11</v>
          </cell>
          <cell r="BP3539">
            <v>48.45</v>
          </cell>
          <cell r="BQ3539">
            <v>1.79</v>
          </cell>
          <cell r="BR3539">
            <v>9.56</v>
          </cell>
          <cell r="BS3539">
            <v>0.84</v>
          </cell>
          <cell r="BU3539">
            <v>15.63</v>
          </cell>
          <cell r="BV3539">
            <v>20.77</v>
          </cell>
          <cell r="BY3539">
            <v>0.88</v>
          </cell>
          <cell r="CA3539">
            <v>0.67</v>
          </cell>
          <cell r="CR3539">
            <v>98.59</v>
          </cell>
          <cell r="CT3539">
            <v>49.142915102951619</v>
          </cell>
          <cell r="CU3539">
            <v>1.8155999594279337</v>
          </cell>
          <cell r="CV3539">
            <v>9.6967238056598024</v>
          </cell>
          <cell r="CW3539">
            <v>0.85201338878182364</v>
          </cell>
          <cell r="CX3539">
            <v>0</v>
          </cell>
          <cell r="CY3539">
            <v>15.853534841261791</v>
          </cell>
          <cell r="CZ3539">
            <v>21.067045339283901</v>
          </cell>
          <cell r="DA3539">
            <v>0</v>
          </cell>
          <cell r="DB3539">
            <v>0</v>
          </cell>
          <cell r="DC3539">
            <v>0.89258545491429153</v>
          </cell>
          <cell r="DD3539">
            <v>0.67958210771883554</v>
          </cell>
          <cell r="DE3539">
            <v>0.94899817850637525</v>
          </cell>
          <cell r="DF3539">
            <v>1.4711052223030738</v>
          </cell>
          <cell r="DO3539">
            <v>4.972032318210068E-3</v>
          </cell>
          <cell r="DV3539">
            <v>1.4972696846926193E-2</v>
          </cell>
          <cell r="DY3539">
            <v>9.4749547374773688E-2</v>
          </cell>
          <cell r="EA3539">
            <v>0.36607647391222453</v>
          </cell>
          <cell r="EF3539">
            <v>0.17624999999999999</v>
          </cell>
          <cell r="EM3539">
            <v>2.7902563099197808</v>
          </cell>
          <cell r="ER3539">
            <v>3.3609756097560974</v>
          </cell>
          <cell r="ES3539">
            <v>1.3814852492370295</v>
          </cell>
        </row>
        <row r="3540">
          <cell r="D3540" t="str">
            <v>m9</v>
          </cell>
          <cell r="E3540" t="str">
            <v>Mallman &amp; O'Neill 2009 Jpet</v>
          </cell>
          <cell r="F3540" t="str">
            <v>V7</v>
          </cell>
          <cell r="G3540" t="str">
            <v>V1300-7</v>
          </cell>
          <cell r="J3540">
            <v>1300</v>
          </cell>
          <cell r="K3540">
            <v>1573</v>
          </cell>
          <cell r="L3540">
            <v>6.3572790845518119</v>
          </cell>
          <cell r="M3540">
            <v>1E-4</v>
          </cell>
          <cell r="O3540">
            <v>9.2439058596254009E-2</v>
          </cell>
          <cell r="P3540">
            <v>0.99669223561377551</v>
          </cell>
          <cell r="R3540">
            <v>47.485038263639851</v>
          </cell>
          <cell r="T3540">
            <v>52.84</v>
          </cell>
          <cell r="U3540">
            <v>2.64</v>
          </cell>
          <cell r="V3540">
            <v>0</v>
          </cell>
          <cell r="W3540">
            <v>0.11</v>
          </cell>
          <cell r="X3540">
            <v>0.11</v>
          </cell>
          <cell r="Y3540">
            <v>0.54</v>
          </cell>
          <cell r="Z3540">
            <v>1.51</v>
          </cell>
          <cell r="AA3540">
            <v>0.36</v>
          </cell>
          <cell r="AB3540">
            <v>18.600000000000001</v>
          </cell>
          <cell r="AD3540">
            <v>23.47</v>
          </cell>
          <cell r="AJ3540">
            <v>100.07</v>
          </cell>
          <cell r="AK3540">
            <v>1.907560941403746</v>
          </cell>
          <cell r="AL3540">
            <v>0.11235880452084628</v>
          </cell>
          <cell r="AM3540">
            <v>9.2439058596254009E-2</v>
          </cell>
          <cell r="AN3540">
            <v>1.9919745924592266E-2</v>
          </cell>
          <cell r="AO3540">
            <v>0</v>
          </cell>
          <cell r="AP3540">
            <v>3.3211135852630105E-3</v>
          </cell>
          <cell r="AQ3540">
            <v>3.3211135852630105E-3</v>
          </cell>
          <cell r="AR3540">
            <v>1.4661040618343328E-2</v>
          </cell>
          <cell r="AS3540">
            <v>4.3094716815099965E-2</v>
          </cell>
          <cell r="AT3540">
            <v>1.0007146028321923</v>
          </cell>
          <cell r="AU3540">
            <v>0</v>
          </cell>
          <cell r="AV3540">
            <v>0.90786840237062738</v>
          </cell>
          <cell r="AW3540">
            <v>0</v>
          </cell>
          <cell r="AX3540">
            <v>0</v>
          </cell>
          <cell r="AY3540">
            <v>47.485038263639851</v>
          </cell>
          <cell r="AZ3540">
            <v>52.341254616184671</v>
          </cell>
          <cell r="BA3540">
            <v>0.17370712017547182</v>
          </cell>
          <cell r="BB3540">
            <v>51.101603059675405</v>
          </cell>
          <cell r="BC3540">
            <v>48.686083326481921</v>
          </cell>
          <cell r="BD3540">
            <v>0.21231361384265127</v>
          </cell>
          <cell r="BE3540">
            <v>0.99669223561377551</v>
          </cell>
          <cell r="BG3540">
            <v>-8</v>
          </cell>
          <cell r="BP3540">
            <v>48.11</v>
          </cell>
          <cell r="BQ3540">
            <v>1.94</v>
          </cell>
          <cell r="BR3540">
            <v>10.11</v>
          </cell>
          <cell r="BS3540">
            <v>0.08</v>
          </cell>
          <cell r="BU3540">
            <v>15.8</v>
          </cell>
          <cell r="BV3540">
            <v>20.6</v>
          </cell>
          <cell r="BY3540">
            <v>0.97</v>
          </cell>
          <cell r="CA3540">
            <v>0.28999999999999998</v>
          </cell>
          <cell r="CR3540">
            <v>97.9</v>
          </cell>
          <cell r="CT3540">
            <v>49.14198161389173</v>
          </cell>
          <cell r="CU3540">
            <v>1.9816138917262514</v>
          </cell>
          <cell r="CV3540">
            <v>10.326864147088868</v>
          </cell>
          <cell r="CW3540">
            <v>8.171603677221656E-2</v>
          </cell>
          <cell r="CX3540">
            <v>0</v>
          </cell>
          <cell r="CY3540">
            <v>16.13891726251277</v>
          </cell>
          <cell r="CZ3540">
            <v>21.041879468845764</v>
          </cell>
          <cell r="DA3540">
            <v>0</v>
          </cell>
          <cell r="DB3540">
            <v>0</v>
          </cell>
          <cell r="DC3540">
            <v>0.99080694586312568</v>
          </cell>
          <cell r="DD3540">
            <v>0.296220633299285</v>
          </cell>
          <cell r="DE3540">
            <v>0.99496221662468509</v>
          </cell>
          <cell r="DF3540">
            <v>1.4264575463834637</v>
          </cell>
          <cell r="DO3540">
            <v>4.7031158142269254E-3</v>
          </cell>
          <cell r="DV3540">
            <v>1.5050426687354538E-2</v>
          </cell>
          <cell r="DY3540">
            <v>0.10135900339750849</v>
          </cell>
          <cell r="EA3540">
            <v>0.29180800542740842</v>
          </cell>
          <cell r="EF3540">
            <v>0.17474566128067026</v>
          </cell>
          <cell r="EL3540">
            <v>2.0865384615384617</v>
          </cell>
          <cell r="EM3540">
            <v>5.3076152304609217</v>
          </cell>
          <cell r="ER3540">
            <v>0.95929060862555426</v>
          </cell>
          <cell r="ES3540">
            <v>1.5082304526748971</v>
          </cell>
        </row>
        <row r="3541">
          <cell r="D3541" t="str">
            <v>m9</v>
          </cell>
          <cell r="E3541" t="str">
            <v>Mallman &amp; O'Neill 2009 Jpet</v>
          </cell>
          <cell r="F3541" t="str">
            <v>V7</v>
          </cell>
          <cell r="G3541" t="str">
            <v>V1300-8</v>
          </cell>
          <cell r="J3541">
            <v>1300</v>
          </cell>
          <cell r="K3541">
            <v>1573</v>
          </cell>
          <cell r="L3541">
            <v>6.3572790845518119</v>
          </cell>
          <cell r="M3541">
            <v>1E-4</v>
          </cell>
          <cell r="O3541">
            <v>8.9505962315941101E-2</v>
          </cell>
          <cell r="P3541">
            <v>0.99351367430563431</v>
          </cell>
          <cell r="R3541">
            <v>46.392368611111785</v>
          </cell>
          <cell r="T3541">
            <v>52.52</v>
          </cell>
          <cell r="U3541">
            <v>2.2999999999999998</v>
          </cell>
          <cell r="V3541">
            <v>0</v>
          </cell>
          <cell r="W3541">
            <v>0.22</v>
          </cell>
          <cell r="X3541">
            <v>0.22</v>
          </cell>
          <cell r="Y3541">
            <v>0.46</v>
          </cell>
          <cell r="Z3541">
            <v>1.78</v>
          </cell>
          <cell r="AA3541">
            <v>0.03</v>
          </cell>
          <cell r="AB3541">
            <v>18.91</v>
          </cell>
          <cell r="AD3541">
            <v>22.91</v>
          </cell>
          <cell r="AJ3541">
            <v>99.13</v>
          </cell>
          <cell r="AK3541">
            <v>1.9104940376840589</v>
          </cell>
          <cell r="AL3541">
            <v>9.8636209801817587E-2</v>
          </cell>
          <cell r="AM3541">
            <v>8.9505962315941101E-2</v>
          </cell>
          <cell r="AN3541">
            <v>9.1302474858764859E-3</v>
          </cell>
          <cell r="AO3541">
            <v>0</v>
          </cell>
          <cell r="AP3541">
            <v>6.6929731323814804E-3</v>
          </cell>
          <cell r="AQ3541">
            <v>6.6929731323814804E-3</v>
          </cell>
          <cell r="AR3541">
            <v>1.2584449595991596E-2</v>
          </cell>
          <cell r="AS3541">
            <v>5.1188504671614052E-2</v>
          </cell>
          <cell r="AT3541">
            <v>1.0251659633060553</v>
          </cell>
          <cell r="AU3541">
            <v>0</v>
          </cell>
          <cell r="AV3541">
            <v>0.89297696789946734</v>
          </cell>
          <cell r="AW3541">
            <v>0</v>
          </cell>
          <cell r="AX3541">
            <v>0</v>
          </cell>
          <cell r="AY3541">
            <v>46.392368611111785</v>
          </cell>
          <cell r="AZ3541">
            <v>53.25991483199639</v>
          </cell>
          <cell r="BA3541">
            <v>0.34771655689183006</v>
          </cell>
          <cell r="BB3541">
            <v>49.98004142427844</v>
          </cell>
          <cell r="BC3541">
            <v>49.59449936876242</v>
          </cell>
          <cell r="BD3541">
            <v>0.4254592069591252</v>
          </cell>
          <cell r="BE3541">
            <v>0.99351367430563431</v>
          </cell>
          <cell r="BG3541">
            <v>-3.4</v>
          </cell>
          <cell r="BP3541">
            <v>47.25</v>
          </cell>
          <cell r="BQ3541">
            <v>1.86</v>
          </cell>
          <cell r="BR3541">
            <v>9.6</v>
          </cell>
          <cell r="BS3541">
            <v>0.68</v>
          </cell>
          <cell r="BU3541">
            <v>15.54</v>
          </cell>
          <cell r="BV3541">
            <v>20.59</v>
          </cell>
          <cell r="BY3541">
            <v>0.95</v>
          </cell>
          <cell r="CA3541">
            <v>0.23</v>
          </cell>
          <cell r="CR3541">
            <v>96.7</v>
          </cell>
          <cell r="CT3541">
            <v>48.862461220268862</v>
          </cell>
          <cell r="CU3541">
            <v>1.9234746639089966</v>
          </cell>
          <cell r="CV3541">
            <v>9.9276111685625636</v>
          </cell>
          <cell r="CW3541">
            <v>0.70320579110651482</v>
          </cell>
          <cell r="CX3541">
            <v>0</v>
          </cell>
          <cell r="CY3541">
            <v>16.07032057911065</v>
          </cell>
          <cell r="CZ3541">
            <v>21.292657704239915</v>
          </cell>
          <cell r="DA3541">
            <v>0</v>
          </cell>
          <cell r="DB3541">
            <v>0</v>
          </cell>
          <cell r="DC3541">
            <v>0.98241985522233699</v>
          </cell>
          <cell r="DD3541">
            <v>0.23784901758014473</v>
          </cell>
          <cell r="DE3541">
            <v>0.95807644882860665</v>
          </cell>
          <cell r="DF3541">
            <v>1.468853291533244</v>
          </cell>
          <cell r="DO3541">
            <v>2.6420079260237781E-3</v>
          </cell>
          <cell r="DV3541">
            <v>6.6774950369969319E-3</v>
          </cell>
          <cell r="DY3541">
            <v>6.7331670822942641E-2</v>
          </cell>
          <cell r="EA3541">
            <v>0.23759837297727474</v>
          </cell>
          <cell r="EF3541">
            <v>0.15409207161125318</v>
          </cell>
          <cell r="EL3541">
            <v>0.24242424242424243</v>
          </cell>
          <cell r="EM3541">
            <v>7.67741935483871</v>
          </cell>
          <cell r="ER3541">
            <v>4.1138623513355427E-2</v>
          </cell>
          <cell r="ES3541">
            <v>1.2492753623188406</v>
          </cell>
        </row>
        <row r="3542">
          <cell r="D3542" t="str">
            <v>m9</v>
          </cell>
          <cell r="E3542" t="str">
            <v>Mallman &amp; O'Neill 2009 Jpet</v>
          </cell>
          <cell r="F3542" t="str">
            <v>V7</v>
          </cell>
          <cell r="G3542" t="str">
            <v>V1300-9</v>
          </cell>
          <cell r="J3542">
            <v>1300</v>
          </cell>
          <cell r="K3542">
            <v>1573</v>
          </cell>
          <cell r="L3542">
            <v>6.3572790845518119</v>
          </cell>
          <cell r="M3542">
            <v>1E-4</v>
          </cell>
          <cell r="O3542">
            <v>8.5109819580322599E-2</v>
          </cell>
          <cell r="P3542">
            <v>0.99576214879956826</v>
          </cell>
          <cell r="R3542">
            <v>47.851352938304302</v>
          </cell>
          <cell r="T3542">
            <v>53.1</v>
          </cell>
          <cell r="U3542">
            <v>2.5099999999999998</v>
          </cell>
          <cell r="V3542">
            <v>0</v>
          </cell>
          <cell r="W3542">
            <v>0.14000000000000001</v>
          </cell>
          <cell r="X3542">
            <v>0.14000000000000001</v>
          </cell>
          <cell r="Y3542">
            <v>0.53</v>
          </cell>
          <cell r="Z3542">
            <v>1.61</v>
          </cell>
          <cell r="AA3542">
            <v>0.24</v>
          </cell>
          <cell r="AB3542">
            <v>18.46</v>
          </cell>
          <cell r="AD3542">
            <v>23.66</v>
          </cell>
          <cell r="AJ3542">
            <v>100.25</v>
          </cell>
          <cell r="AK3542">
            <v>1.9148901804196774</v>
          </cell>
          <cell r="AL3542">
            <v>0.1067113570602109</v>
          </cell>
          <cell r="AM3542">
            <v>8.5109819580322599E-2</v>
          </cell>
          <cell r="AN3542">
            <v>2.16015374798883E-2</v>
          </cell>
          <cell r="AO3542">
            <v>0</v>
          </cell>
          <cell r="AP3542">
            <v>4.2223362733353467E-3</v>
          </cell>
          <cell r="AQ3542">
            <v>4.2223362733353467E-3</v>
          </cell>
          <cell r="AR3542">
            <v>1.4374099450808748E-2</v>
          </cell>
          <cell r="AS3542">
            <v>4.5899367244443663E-2</v>
          </cell>
          <cell r="AT3542">
            <v>0.99211662742251461</v>
          </cell>
          <cell r="AU3542">
            <v>0</v>
          </cell>
          <cell r="AV3542">
            <v>0.91423594061011848</v>
          </cell>
          <cell r="AW3542">
            <v>0</v>
          </cell>
          <cell r="AX3542">
            <v>0</v>
          </cell>
          <cell r="AY3542">
            <v>47.851352938304302</v>
          </cell>
          <cell r="AZ3542">
            <v>51.927648855144412</v>
          </cell>
          <cell r="BA3542">
            <v>0.22099820655129687</v>
          </cell>
          <cell r="BB3542">
            <v>51.461187122138639</v>
          </cell>
          <cell r="BC3542">
            <v>48.268879357458736</v>
          </cell>
          <cell r="BD3542">
            <v>0.26993352040263047</v>
          </cell>
          <cell r="BE3542">
            <v>0.99576214879956826</v>
          </cell>
          <cell r="BG3542">
            <v>-7</v>
          </cell>
          <cell r="BP3542">
            <v>48.29</v>
          </cell>
          <cell r="BQ3542">
            <v>1.9</v>
          </cell>
          <cell r="BR3542">
            <v>9.67</v>
          </cell>
          <cell r="BS3542">
            <v>0.48</v>
          </cell>
          <cell r="BU3542">
            <v>15.65</v>
          </cell>
          <cell r="BV3542">
            <v>21.05</v>
          </cell>
          <cell r="BY3542">
            <v>0.88</v>
          </cell>
          <cell r="CA3542">
            <v>0.25</v>
          </cell>
          <cell r="CR3542">
            <v>98.17</v>
          </cell>
          <cell r="CT3542">
            <v>49.190180299480502</v>
          </cell>
          <cell r="CU3542">
            <v>1.9354181521849856</v>
          </cell>
          <cell r="CV3542">
            <v>9.8502597534888476</v>
          </cell>
          <cell r="CW3542">
            <v>0.48894774370989108</v>
          </cell>
          <cell r="CX3542">
            <v>0</v>
          </cell>
          <cell r="CY3542">
            <v>15.941733727207907</v>
          </cell>
          <cell r="CZ3542">
            <v>21.44239584394418</v>
          </cell>
          <cell r="DA3542">
            <v>0</v>
          </cell>
          <cell r="DB3542">
            <v>0</v>
          </cell>
          <cell r="DC3542">
            <v>0.89640419680146699</v>
          </cell>
          <cell r="DD3542">
            <v>0.25466028318223494</v>
          </cell>
          <cell r="DE3542">
            <v>0.97024178549287055</v>
          </cell>
          <cell r="DF3542">
            <v>1.4596422279641867</v>
          </cell>
          <cell r="DO3542">
            <v>3.8734667527437058E-3</v>
          </cell>
          <cell r="DV3542">
            <v>1.2942191544434857E-2</v>
          </cell>
          <cell r="DY3542">
            <v>9.6213531967721908E-2</v>
          </cell>
          <cell r="EA3542">
            <v>0.28608594240602853</v>
          </cell>
          <cell r="EF3542">
            <v>0.17469492614001284</v>
          </cell>
          <cell r="EL3542">
            <v>0.34886240520043338</v>
          </cell>
          <cell r="EM3542">
            <v>6.8095238095238093</v>
          </cell>
          <cell r="ER3542">
            <v>0.37891520244461419</v>
          </cell>
          <cell r="ES3542">
            <v>1.4447791164658634</v>
          </cell>
        </row>
        <row r="3543">
          <cell r="D3543" t="str">
            <v>m9</v>
          </cell>
          <cell r="E3543" t="str">
            <v>Mallman &amp; O'Neill 2009 Jpet</v>
          </cell>
          <cell r="F3543" t="str">
            <v>VS1</v>
          </cell>
          <cell r="G3543" t="str">
            <v>VS1300-1R</v>
          </cell>
          <cell r="J3543">
            <v>1300</v>
          </cell>
          <cell r="K3543">
            <v>1573</v>
          </cell>
          <cell r="L3543">
            <v>6.3572790845518119</v>
          </cell>
          <cell r="M3543">
            <v>1E-4</v>
          </cell>
          <cell r="O3543">
            <v>5.315358289782135E-2</v>
          </cell>
          <cell r="P3543">
            <v>1</v>
          </cell>
          <cell r="R3543">
            <v>47.067489946097233</v>
          </cell>
          <cell r="T3543">
            <v>54.45</v>
          </cell>
          <cell r="U3543">
            <v>1.77</v>
          </cell>
          <cell r="AA3543">
            <v>0.06</v>
          </cell>
          <cell r="AB3543">
            <v>19.64</v>
          </cell>
          <cell r="AD3543">
            <v>24.29</v>
          </cell>
          <cell r="AJ3543">
            <v>100.21</v>
          </cell>
          <cell r="AK3543">
            <v>1.9468464171021787</v>
          </cell>
          <cell r="AL3543">
            <v>7.4609588538999336E-2</v>
          </cell>
          <cell r="AM3543">
            <v>5.315358289782135E-2</v>
          </cell>
          <cell r="AN3543">
            <v>2.1456005641177986E-2</v>
          </cell>
          <cell r="AO3543">
            <v>0</v>
          </cell>
          <cell r="AP3543">
            <v>0</v>
          </cell>
          <cell r="AQ3543">
            <v>0</v>
          </cell>
          <cell r="AR3543">
            <v>0</v>
          </cell>
          <cell r="AS3543">
            <v>0</v>
          </cell>
          <cell r="AT3543">
            <v>1.0465427469318351</v>
          </cell>
          <cell r="AU3543">
            <v>0</v>
          </cell>
          <cell r="AV3543">
            <v>0.93058387310962765</v>
          </cell>
          <cell r="AW3543">
            <v>0</v>
          </cell>
          <cell r="AX3543">
            <v>0</v>
          </cell>
          <cell r="AY3543">
            <v>47.067489946097233</v>
          </cell>
          <cell r="AZ3543">
            <v>52.93251005390276</v>
          </cell>
          <cell r="BA3543">
            <v>0</v>
          </cell>
          <cell r="BB3543">
            <v>50.708893814472177</v>
          </cell>
          <cell r="BC3543">
            <v>49.291106185527823</v>
          </cell>
          <cell r="BD3543">
            <v>0</v>
          </cell>
          <cell r="BE3543">
            <v>1</v>
          </cell>
          <cell r="BG3543">
            <v>-20.6</v>
          </cell>
          <cell r="BP3543">
            <v>49.08</v>
          </cell>
          <cell r="BQ3543" t="str">
            <v>&lt;0.01</v>
          </cell>
          <cell r="BR3543">
            <v>11.58</v>
          </cell>
          <cell r="BS3543" t="str">
            <v>&lt;0.01</v>
          </cell>
          <cell r="BU3543">
            <v>16.329999999999998</v>
          </cell>
          <cell r="BV3543">
            <v>23.64</v>
          </cell>
          <cell r="BY3543" t="str">
            <v>&lt;0.01</v>
          </cell>
          <cell r="CA3543" t="str">
            <v>&lt;0.01</v>
          </cell>
          <cell r="CR3543">
            <v>100.63</v>
          </cell>
          <cell r="CT3543">
            <v>48.772731789724737</v>
          </cell>
          <cell r="CU3543">
            <v>0</v>
          </cell>
          <cell r="CV3543">
            <v>11.507502732783465</v>
          </cell>
          <cell r="CW3543">
            <v>0</v>
          </cell>
          <cell r="CX3543">
            <v>0</v>
          </cell>
          <cell r="CY3543">
            <v>16.227765079996022</v>
          </cell>
          <cell r="CZ3543">
            <v>23.492000397495779</v>
          </cell>
          <cell r="DA3543">
            <v>0</v>
          </cell>
          <cell r="DB3543">
            <v>0</v>
          </cell>
          <cell r="DC3543">
            <v>0</v>
          </cell>
          <cell r="DD3543">
            <v>0</v>
          </cell>
          <cell r="DE3543">
            <v>1</v>
          </cell>
          <cell r="DF3543">
            <v>1.3658556950944292</v>
          </cell>
          <cell r="EA3543">
            <v>1.1071428571428572</v>
          </cell>
          <cell r="ER3543">
            <v>1.2862903225806452</v>
          </cell>
        </row>
        <row r="3544">
          <cell r="D3544" t="str">
            <v>m9</v>
          </cell>
          <cell r="E3544" t="str">
            <v>Mallman &amp; O'Neill 2009 Jpet</v>
          </cell>
          <cell r="F3544" t="str">
            <v>VS1</v>
          </cell>
          <cell r="G3544" t="str">
            <v>VS1300-2</v>
          </cell>
          <cell r="J3544">
            <v>1300</v>
          </cell>
          <cell r="K3544">
            <v>1573</v>
          </cell>
          <cell r="L3544">
            <v>6.3572790845518119</v>
          </cell>
          <cell r="M3544">
            <v>1E-4</v>
          </cell>
          <cell r="O3544">
            <v>6.6466887731293056E-2</v>
          </cell>
          <cell r="P3544">
            <v>1</v>
          </cell>
          <cell r="R3544">
            <v>47.73918195080806</v>
          </cell>
          <cell r="T3544">
            <v>54.15</v>
          </cell>
          <cell r="U3544">
            <v>1.93</v>
          </cell>
          <cell r="AA3544">
            <v>7.0000000000000007E-2</v>
          </cell>
          <cell r="AB3544">
            <v>19.48</v>
          </cell>
          <cell r="AD3544">
            <v>24.75</v>
          </cell>
          <cell r="AJ3544">
            <v>100.38</v>
          </cell>
          <cell r="AK3544">
            <v>1.9335331122687069</v>
          </cell>
          <cell r="AL3544">
            <v>8.1245259908764383E-2</v>
          </cell>
          <cell r="AM3544">
            <v>6.6466887731293056E-2</v>
          </cell>
          <cell r="AN3544">
            <v>1.4778372177471327E-2</v>
          </cell>
          <cell r="AO3544">
            <v>0</v>
          </cell>
          <cell r="AP3544">
            <v>0</v>
          </cell>
          <cell r="AQ3544">
            <v>0</v>
          </cell>
          <cell r="AR3544">
            <v>0</v>
          </cell>
          <cell r="AS3544">
            <v>0</v>
          </cell>
          <cell r="AT3544">
            <v>1.0366300307934009</v>
          </cell>
          <cell r="AU3544">
            <v>0</v>
          </cell>
          <cell r="AV3544">
            <v>0.94694020306257143</v>
          </cell>
          <cell r="AW3544">
            <v>0</v>
          </cell>
          <cell r="AX3544">
            <v>0</v>
          </cell>
          <cell r="AY3544">
            <v>47.73918195080806</v>
          </cell>
          <cell r="AZ3544">
            <v>52.260818049191947</v>
          </cell>
          <cell r="BA3544">
            <v>0</v>
          </cell>
          <cell r="BB3544">
            <v>51.382107907532749</v>
          </cell>
          <cell r="BC3544">
            <v>48.617892092467244</v>
          </cell>
          <cell r="BD3544">
            <v>0</v>
          </cell>
          <cell r="BE3544">
            <v>1</v>
          </cell>
          <cell r="BG3544">
            <v>-18.600000000000001</v>
          </cell>
          <cell r="BP3544">
            <v>48.08</v>
          </cell>
          <cell r="BQ3544" t="str">
            <v>&lt;0.01</v>
          </cell>
          <cell r="BR3544">
            <v>12.79</v>
          </cell>
          <cell r="BS3544" t="str">
            <v>&lt;0.01</v>
          </cell>
          <cell r="BU3544">
            <v>15.28</v>
          </cell>
          <cell r="BV3544">
            <v>24.62</v>
          </cell>
          <cell r="BY3544" t="str">
            <v>&lt;0.01</v>
          </cell>
          <cell r="CA3544" t="str">
            <v>&lt;0.01</v>
          </cell>
          <cell r="CR3544">
            <v>100.77</v>
          </cell>
          <cell r="CT3544">
            <v>47.712612880817709</v>
          </cell>
          <cell r="CU3544">
            <v>0</v>
          </cell>
          <cell r="CV3544">
            <v>12.692269524660118</v>
          </cell>
          <cell r="CW3544">
            <v>0</v>
          </cell>
          <cell r="CX3544">
            <v>0</v>
          </cell>
          <cell r="CY3544">
            <v>15.163243028679171</v>
          </cell>
          <cell r="CZ3544">
            <v>24.43187456584301</v>
          </cell>
          <cell r="DA3544">
            <v>0</v>
          </cell>
          <cell r="DB3544">
            <v>0</v>
          </cell>
          <cell r="DC3544">
            <v>0</v>
          </cell>
          <cell r="DD3544">
            <v>0</v>
          </cell>
          <cell r="DE3544">
            <v>1</v>
          </cell>
          <cell r="DF3544">
            <v>1.3177452386767459</v>
          </cell>
          <cell r="EA3544">
            <v>1.0384615384615385</v>
          </cell>
          <cell r="ER3544">
            <v>1.8643410852713178</v>
          </cell>
        </row>
        <row r="3545">
          <cell r="D3545" t="str">
            <v>m9</v>
          </cell>
          <cell r="E3545" t="str">
            <v>Mallman &amp; O'Neill 2009 Jpet</v>
          </cell>
          <cell r="F3545" t="str">
            <v>VS1</v>
          </cell>
          <cell r="G3545" t="str">
            <v>VS1300-3</v>
          </cell>
          <cell r="J3545">
            <v>1300</v>
          </cell>
          <cell r="K3545">
            <v>1573</v>
          </cell>
          <cell r="L3545">
            <v>6.3572790845518119</v>
          </cell>
          <cell r="M3545">
            <v>1E-4</v>
          </cell>
          <cell r="O3545">
            <v>7.347988444862863E-2</v>
          </cell>
          <cell r="P3545">
            <v>1</v>
          </cell>
          <cell r="R3545">
            <v>47.466408192715868</v>
          </cell>
          <cell r="T3545">
            <v>53.64</v>
          </cell>
          <cell r="U3545">
            <v>2.17</v>
          </cell>
          <cell r="AA3545">
            <v>0.38</v>
          </cell>
          <cell r="AB3545">
            <v>19.36</v>
          </cell>
          <cell r="AD3545">
            <v>24.33</v>
          </cell>
          <cell r="AJ3545">
            <v>99.88</v>
          </cell>
          <cell r="AK3545">
            <v>1.9265201155513714</v>
          </cell>
          <cell r="AL3545">
            <v>9.1882347639739737E-2</v>
          </cell>
          <cell r="AM3545">
            <v>7.347988444862863E-2</v>
          </cell>
          <cell r="AN3545">
            <v>1.8402463191111107E-2</v>
          </cell>
          <cell r="AO3545">
            <v>0</v>
          </cell>
          <cell r="AP3545">
            <v>0</v>
          </cell>
          <cell r="AQ3545">
            <v>0</v>
          </cell>
          <cell r="AR3545">
            <v>0</v>
          </cell>
          <cell r="AS3545">
            <v>0</v>
          </cell>
          <cell r="AT3545">
            <v>1.0362673439450325</v>
          </cell>
          <cell r="AU3545">
            <v>0</v>
          </cell>
          <cell r="AV3545">
            <v>0.9363130723084534</v>
          </cell>
          <cell r="AW3545">
            <v>0</v>
          </cell>
          <cell r="AX3545">
            <v>0</v>
          </cell>
          <cell r="AY3545">
            <v>47.466408192715868</v>
          </cell>
          <cell r="AZ3545">
            <v>52.533591807284132</v>
          </cell>
          <cell r="BA3545">
            <v>0</v>
          </cell>
          <cell r="BB3545">
            <v>51.108875339693519</v>
          </cell>
          <cell r="BC3545">
            <v>48.891124660306481</v>
          </cell>
          <cell r="BD3545">
            <v>0</v>
          </cell>
          <cell r="BE3545">
            <v>1</v>
          </cell>
          <cell r="BG3545">
            <v>-16.600000000000001</v>
          </cell>
          <cell r="BP3545">
            <v>47.89</v>
          </cell>
          <cell r="BQ3545" t="str">
            <v>&lt;0.01</v>
          </cell>
          <cell r="BR3545">
            <v>12.73</v>
          </cell>
          <cell r="BS3545" t="str">
            <v>&lt;0.01</v>
          </cell>
          <cell r="BU3545">
            <v>15.69</v>
          </cell>
          <cell r="BV3545">
            <v>23.73</v>
          </cell>
          <cell r="BY3545" t="str">
            <v>&lt;0.01</v>
          </cell>
          <cell r="CA3545" t="str">
            <v>&lt;0.01</v>
          </cell>
          <cell r="CR3545">
            <v>100.04</v>
          </cell>
          <cell r="CT3545">
            <v>47.87085165933626</v>
          </cell>
          <cell r="CU3545">
            <v>0</v>
          </cell>
          <cell r="CV3545">
            <v>12.724910035985605</v>
          </cell>
          <cell r="CW3545">
            <v>0</v>
          </cell>
          <cell r="CX3545">
            <v>0</v>
          </cell>
          <cell r="CY3545">
            <v>15.683726509396241</v>
          </cell>
          <cell r="CZ3545">
            <v>23.720511795281887</v>
          </cell>
          <cell r="DA3545">
            <v>0</v>
          </cell>
          <cell r="DB3545">
            <v>0</v>
          </cell>
          <cell r="DC3545">
            <v>0</v>
          </cell>
          <cell r="DD3545">
            <v>0</v>
          </cell>
          <cell r="DE3545">
            <v>1</v>
          </cell>
          <cell r="DF3545">
            <v>1.3134383852887952</v>
          </cell>
          <cell r="EA3545">
            <v>0.8666666666666667</v>
          </cell>
          <cell r="ER3545">
            <v>2.4679802955665027</v>
          </cell>
        </row>
        <row r="3546">
          <cell r="D3546" t="str">
            <v>l-3</v>
          </cell>
          <cell r="E3546" t="str">
            <v>Lundstrom et al 1998</v>
          </cell>
          <cell r="F3546" t="str">
            <v>Di65An35 NCMAS</v>
          </cell>
          <cell r="J3546">
            <v>1275</v>
          </cell>
          <cell r="K3546">
            <v>1548</v>
          </cell>
          <cell r="L3546">
            <v>6.4599483204134369</v>
          </cell>
          <cell r="M3546">
            <v>1E-4</v>
          </cell>
          <cell r="O3546">
            <v>0.12215267123283069</v>
          </cell>
          <cell r="P3546">
            <v>1</v>
          </cell>
          <cell r="R3546">
            <v>51.785744241834564</v>
          </cell>
          <cell r="T3546">
            <v>51.6</v>
          </cell>
          <cell r="U3546">
            <v>4.8</v>
          </cell>
          <cell r="Y3546">
            <v>0.4</v>
          </cell>
          <cell r="Z3546">
            <v>2.1</v>
          </cell>
          <cell r="AB3546">
            <v>16.399999999999999</v>
          </cell>
          <cell r="AD3546">
            <v>24.5</v>
          </cell>
          <cell r="AJ3546" t="e">
            <v>#DIV/0!</v>
          </cell>
          <cell r="AK3546">
            <v>1.8778473287671693</v>
          </cell>
          <cell r="AL3546">
            <v>0.20593937333975609</v>
          </cell>
          <cell r="AM3546">
            <v>0.12215267123283069</v>
          </cell>
          <cell r="AN3546">
            <v>8.3786702106925404E-2</v>
          </cell>
          <cell r="AO3546">
            <v>0</v>
          </cell>
          <cell r="AP3546">
            <v>0</v>
          </cell>
          <cell r="AQ3546">
            <v>0</v>
          </cell>
          <cell r="AR3546">
            <v>1.0947778326165383E-2</v>
          </cell>
          <cell r="AS3546">
            <v>6.0417304477940054E-2</v>
          </cell>
          <cell r="AT3546">
            <v>0.88947983677294562</v>
          </cell>
          <cell r="AU3546">
            <v>0</v>
          </cell>
          <cell r="AV3546">
            <v>0.95536837831602373</v>
          </cell>
          <cell r="AW3546">
            <v>0</v>
          </cell>
          <cell r="AY3546">
            <v>51.785744241834564</v>
          </cell>
          <cell r="AZ3546">
            <v>48.214255758165429</v>
          </cell>
          <cell r="BA3546">
            <v>0</v>
          </cell>
          <cell r="BB3546">
            <v>55.410062537958318</v>
          </cell>
          <cell r="BC3546">
            <v>44.589937462041682</v>
          </cell>
          <cell r="BD3546">
            <v>0</v>
          </cell>
          <cell r="BE3546">
            <v>1</v>
          </cell>
          <cell r="BP3546">
            <v>49.5</v>
          </cell>
          <cell r="BQ3546">
            <v>1.03</v>
          </cell>
          <cell r="BR3546">
            <v>14.7</v>
          </cell>
          <cell r="BU3546">
            <v>10.1</v>
          </cell>
          <cell r="BV3546">
            <v>23.1</v>
          </cell>
          <cell r="BW3546">
            <v>0.05</v>
          </cell>
          <cell r="CA3546">
            <v>0.15</v>
          </cell>
          <cell r="CR3546">
            <v>98.63</v>
          </cell>
          <cell r="CT3546">
            <v>50.187569704957923</v>
          </cell>
          <cell r="CU3546">
            <v>1.0443070059819528</v>
          </cell>
          <cell r="CV3546">
            <v>14.904187366926898</v>
          </cell>
          <cell r="CW3546">
            <v>0</v>
          </cell>
          <cell r="CX3546">
            <v>0</v>
          </cell>
          <cell r="CY3546">
            <v>10.240292000405557</v>
          </cell>
          <cell r="CZ3546">
            <v>23.420865862313697</v>
          </cell>
          <cell r="DA3546">
            <v>5.0694514853492849E-2</v>
          </cell>
          <cell r="DB3546">
            <v>0</v>
          </cell>
          <cell r="DC3546">
            <v>0</v>
          </cell>
          <cell r="DD3546">
            <v>0.15208354456047857</v>
          </cell>
          <cell r="DE3546">
            <v>1</v>
          </cell>
          <cell r="DF3546">
            <v>0.98501939632831914</v>
          </cell>
          <cell r="DH3546">
            <v>0.16</v>
          </cell>
          <cell r="DK3546">
            <v>2.4000000000000001E-4</v>
          </cell>
          <cell r="DL3546">
            <v>2.4000000000000001E-4</v>
          </cell>
          <cell r="DM3546">
            <v>8.0000000000000002E-3</v>
          </cell>
          <cell r="DO3546">
            <v>6.0000000000000001E-3</v>
          </cell>
          <cell r="DP3546">
            <v>1.9E-2</v>
          </cell>
          <cell r="DQ3546">
            <v>6.3E-2</v>
          </cell>
          <cell r="DT3546">
            <v>0.02</v>
          </cell>
          <cell r="DU3546">
            <v>0.10199999999999999</v>
          </cell>
          <cell r="DW3546">
            <v>0.18</v>
          </cell>
          <cell r="DX3546">
            <v>0.27</v>
          </cell>
          <cell r="DY3546">
            <v>0.2</v>
          </cell>
          <cell r="DZ3546">
            <v>0.43</v>
          </cell>
          <cell r="EA3546">
            <v>0.38834951456310679</v>
          </cell>
          <cell r="EC3546">
            <v>0.28000000000000003</v>
          </cell>
          <cell r="EJ3546">
            <v>0.23</v>
          </cell>
          <cell r="EM3546">
            <v>14</v>
          </cell>
        </row>
        <row r="3547">
          <cell r="D3547" t="str">
            <v>l-3</v>
          </cell>
          <cell r="E3547" t="str">
            <v>Lundstrom et al 1998</v>
          </cell>
          <cell r="F3547" t="str">
            <v>Di55Ab45 NCMAS</v>
          </cell>
          <cell r="J3547">
            <v>1275</v>
          </cell>
          <cell r="K3547">
            <v>1548</v>
          </cell>
          <cell r="L3547">
            <v>6.4599483204134369</v>
          </cell>
          <cell r="M3547">
            <v>1E-4</v>
          </cell>
          <cell r="O3547">
            <v>2.6133250148856479E-3</v>
          </cell>
          <cell r="P3547">
            <v>1</v>
          </cell>
          <cell r="Q3547">
            <v>3.7886409087164848E-2</v>
          </cell>
          <cell r="R3547">
            <v>47.821356999713714</v>
          </cell>
          <cell r="T3547">
            <v>55.2</v>
          </cell>
          <cell r="U3547">
            <v>0.75</v>
          </cell>
          <cell r="Y3547">
            <v>0.22</v>
          </cell>
          <cell r="Z3547">
            <v>1.6</v>
          </cell>
          <cell r="AB3547">
            <v>18.2</v>
          </cell>
          <cell r="AD3547">
            <v>23.2</v>
          </cell>
          <cell r="AF3547">
            <v>0.54</v>
          </cell>
          <cell r="AJ3547" t="e">
            <v>#DIV/0!</v>
          </cell>
          <cell r="AK3547">
            <v>1.9973866749851144</v>
          </cell>
          <cell r="AL3547">
            <v>3.1994247815172482E-2</v>
          </cell>
          <cell r="AM3547">
            <v>2.6133250148856479E-3</v>
          </cell>
          <cell r="AN3547">
            <v>2.9380922800286834E-2</v>
          </cell>
          <cell r="AO3547">
            <v>0</v>
          </cell>
          <cell r="AP3547">
            <v>0</v>
          </cell>
          <cell r="AQ3547">
            <v>0</v>
          </cell>
          <cell r="AR3547">
            <v>5.9868885849087205E-3</v>
          </cell>
          <cell r="AS3547">
            <v>4.5769326804770354E-2</v>
          </cell>
          <cell r="AT3547">
            <v>0.98146798818571479</v>
          </cell>
          <cell r="AU3547">
            <v>0</v>
          </cell>
          <cell r="AV3547">
            <v>0.8995084645371545</v>
          </cell>
          <cell r="AW3547">
            <v>3.7886409087164848E-2</v>
          </cell>
          <cell r="AY3547">
            <v>47.821356999713714</v>
          </cell>
          <cell r="AZ3547">
            <v>52.178643000286286</v>
          </cell>
          <cell r="BA3547">
            <v>0</v>
          </cell>
          <cell r="BB3547">
            <v>51.464378519916146</v>
          </cell>
          <cell r="BC3547">
            <v>48.535621480083861</v>
          </cell>
          <cell r="BD3547">
            <v>0</v>
          </cell>
          <cell r="BE3547">
            <v>1</v>
          </cell>
          <cell r="BP3547">
            <v>61.3</v>
          </cell>
          <cell r="BQ3547">
            <v>1.05</v>
          </cell>
          <cell r="BR3547">
            <v>9.6</v>
          </cell>
          <cell r="BU3547">
            <v>8.5</v>
          </cell>
          <cell r="BV3547">
            <v>12.5</v>
          </cell>
          <cell r="BW3547">
            <v>5.64</v>
          </cell>
          <cell r="CA3547">
            <v>7.0000000000000007E-2</v>
          </cell>
          <cell r="CR3547">
            <v>98.66</v>
          </cell>
          <cell r="CT3547">
            <v>62.132576525440911</v>
          </cell>
          <cell r="CU3547">
            <v>1.0642610987228867</v>
          </cell>
          <cell r="CV3547">
            <v>9.7303871883235349</v>
          </cell>
          <cell r="CW3547">
            <v>0</v>
          </cell>
          <cell r="CX3547">
            <v>0</v>
          </cell>
          <cell r="CY3547">
            <v>8.6154469896614643</v>
          </cell>
          <cell r="CZ3547">
            <v>12.66977498479627</v>
          </cell>
          <cell r="DA3547">
            <v>5.7166024731400773</v>
          </cell>
          <cell r="DB3547">
            <v>0</v>
          </cell>
          <cell r="DC3547">
            <v>0</v>
          </cell>
          <cell r="DD3547">
            <v>7.0950739914859118E-2</v>
          </cell>
          <cell r="DE3547">
            <v>1</v>
          </cell>
          <cell r="DF3547">
            <v>0.75829762422269376</v>
          </cell>
          <cell r="DH3547">
            <v>9.5744680851063843E-2</v>
          </cell>
          <cell r="DK3547">
            <v>2.1000000000000001E-4</v>
          </cell>
          <cell r="DL3547">
            <v>2.1000000000000001E-4</v>
          </cell>
          <cell r="DM3547">
            <v>1.2999999999999999E-3</v>
          </cell>
          <cell r="DO3547">
            <v>2.8E-3</v>
          </cell>
          <cell r="DP3547">
            <v>2.3999999999999998E-3</v>
          </cell>
          <cell r="DQ3547">
            <v>5.6000000000000001E-2</v>
          </cell>
          <cell r="DT3547">
            <v>1.7000000000000001E-2</v>
          </cell>
          <cell r="DU3547">
            <v>0.14599999999999999</v>
          </cell>
          <cell r="DW3547">
            <v>0.16</v>
          </cell>
          <cell r="DX3547">
            <v>0.22</v>
          </cell>
          <cell r="DY3547">
            <v>4.4999999999999998E-2</v>
          </cell>
          <cell r="DZ3547">
            <v>0.09</v>
          </cell>
          <cell r="EA3547">
            <v>0.90048939641109305</v>
          </cell>
          <cell r="EC3547">
            <v>0.25</v>
          </cell>
          <cell r="EJ3547">
            <v>0.22</v>
          </cell>
          <cell r="EM3547">
            <v>22.857142857142858</v>
          </cell>
        </row>
        <row r="3548">
          <cell r="D3548" t="str">
            <v>l-2</v>
          </cell>
          <cell r="E3548" t="str">
            <v>Lundstrom et al 1994 EPSL basalt IW-air 1285C 1 atm</v>
          </cell>
          <cell r="F3548" t="str">
            <v>Tr1A</v>
          </cell>
          <cell r="J3548">
            <v>1285</v>
          </cell>
          <cell r="K3548">
            <v>1558</v>
          </cell>
          <cell r="L3548">
            <v>6.4184852374839538</v>
          </cell>
          <cell r="M3548">
            <v>0.01</v>
          </cell>
          <cell r="O3548">
            <v>5.9031189999999997E-2</v>
          </cell>
          <cell r="P3548">
            <v>1</v>
          </cell>
          <cell r="Q3548">
            <v>2.4036578999999999E-2</v>
          </cell>
          <cell r="R3548">
            <v>48.409481249999999</v>
          </cell>
          <cell r="T3548">
            <v>54.8</v>
          </cell>
          <cell r="U3548">
            <v>2.98</v>
          </cell>
          <cell r="Y3548">
            <v>0.32</v>
          </cell>
          <cell r="Z3548">
            <v>1.46</v>
          </cell>
          <cell r="AB3548">
            <v>18.190000000000001</v>
          </cell>
          <cell r="AD3548">
            <v>23.74</v>
          </cell>
          <cell r="AF3548">
            <v>0.35</v>
          </cell>
          <cell r="AJ3548">
            <v>101.84</v>
          </cell>
          <cell r="AK3548">
            <v>1.94096881</v>
          </cell>
          <cell r="AL3548">
            <v>0.124434794</v>
          </cell>
          <cell r="AM3548">
            <v>5.9031189999999997E-2</v>
          </cell>
          <cell r="AN3548">
            <v>6.5403604000000004E-2</v>
          </cell>
          <cell r="AO3548">
            <v>0</v>
          </cell>
          <cell r="AP3548">
            <v>0</v>
          </cell>
          <cell r="AQ3548">
            <v>0</v>
          </cell>
          <cell r="AR3548">
            <v>8.5239990000000009E-3</v>
          </cell>
          <cell r="AS3548">
            <v>4.0881077000000002E-2</v>
          </cell>
          <cell r="AT3548">
            <v>0.96017938599999997</v>
          </cell>
          <cell r="AU3548">
            <v>0</v>
          </cell>
          <cell r="AV3548">
            <v>0.900975356</v>
          </cell>
          <cell r="AW3548">
            <v>2.4036578999999999E-2</v>
          </cell>
          <cell r="AX3548">
            <v>0</v>
          </cell>
          <cell r="AY3548">
            <v>48.409481249999999</v>
          </cell>
          <cell r="AZ3548">
            <v>51.590518750000001</v>
          </cell>
          <cell r="BA3548">
            <v>0</v>
          </cell>
          <cell r="BB3548">
            <v>52.052610989999998</v>
          </cell>
          <cell r="BC3548">
            <v>47.947389010000002</v>
          </cell>
          <cell r="BD3548">
            <v>0</v>
          </cell>
          <cell r="BE3548">
            <v>1</v>
          </cell>
          <cell r="BG3548">
            <v>-7.54</v>
          </cell>
          <cell r="BP3548">
            <v>52.4</v>
          </cell>
          <cell r="BQ3548">
            <v>0.96</v>
          </cell>
          <cell r="BR3548">
            <v>13.25</v>
          </cell>
          <cell r="BU3548">
            <v>12.01</v>
          </cell>
          <cell r="BV3548">
            <v>20.7</v>
          </cell>
          <cell r="BW3548">
            <v>1.63</v>
          </cell>
          <cell r="CR3548">
            <v>100.95</v>
          </cell>
          <cell r="CT3548">
            <v>51.90688459633482</v>
          </cell>
          <cell r="CU3548">
            <v>0.95096582466567614</v>
          </cell>
          <cell r="CV3548">
            <v>13.125309559187716</v>
          </cell>
          <cell r="CW3548">
            <v>0</v>
          </cell>
          <cell r="CX3548">
            <v>0</v>
          </cell>
          <cell r="CY3548">
            <v>11.896978702327885</v>
          </cell>
          <cell r="CZ3548">
            <v>20.505200594353642</v>
          </cell>
          <cell r="DA3548">
            <v>1.6146607231302625</v>
          </cell>
          <cell r="DB3548">
            <v>0</v>
          </cell>
          <cell r="DC3548">
            <v>0</v>
          </cell>
          <cell r="DD3548">
            <v>0</v>
          </cell>
          <cell r="DE3548">
            <v>1</v>
          </cell>
          <cell r="DF3548">
            <v>1.0377057588775447</v>
          </cell>
          <cell r="DH3548">
            <v>0.21472392638036811</v>
          </cell>
          <cell r="DL3548">
            <v>2.7999999999999998E-4</v>
          </cell>
          <cell r="DM3548">
            <v>2.8999999999999998E-3</v>
          </cell>
          <cell r="DN3548">
            <v>1.5E-3</v>
          </cell>
          <cell r="EA3548">
            <v>0.33333333333333337</v>
          </cell>
        </row>
        <row r="3549">
          <cell r="D3549" t="str">
            <v>l-2</v>
          </cell>
          <cell r="E3549" t="str">
            <v>Lundstrom et al 1994 EPSL basalt IW-air 1285C 1 atm</v>
          </cell>
          <cell r="F3549" t="str">
            <v>Tr7</v>
          </cell>
          <cell r="J3549">
            <v>1285</v>
          </cell>
          <cell r="K3549">
            <v>1558</v>
          </cell>
          <cell r="L3549">
            <v>6.4184852374839538</v>
          </cell>
          <cell r="M3549">
            <v>0.01</v>
          </cell>
          <cell r="O3549">
            <v>4.3271019000000001E-2</v>
          </cell>
          <cell r="P3549">
            <v>1</v>
          </cell>
          <cell r="Q3549">
            <v>2.0724689000000001E-2</v>
          </cell>
          <cell r="R3549">
            <v>48.610803599999997</v>
          </cell>
          <cell r="T3549">
            <v>54.92</v>
          </cell>
          <cell r="U3549">
            <v>2.12</v>
          </cell>
          <cell r="Y3549">
            <v>0.27</v>
          </cell>
          <cell r="Z3549">
            <v>1.22</v>
          </cell>
          <cell r="AB3549">
            <v>18.309999999999999</v>
          </cell>
          <cell r="AD3549">
            <v>24.09</v>
          </cell>
          <cell r="AF3549">
            <v>0.3</v>
          </cell>
          <cell r="AJ3549">
            <v>101.23</v>
          </cell>
          <cell r="AK3549">
            <v>1.9567289809999999</v>
          </cell>
          <cell r="AL3549">
            <v>8.9047878999999996E-2</v>
          </cell>
          <cell r="AM3549">
            <v>4.3271019000000001E-2</v>
          </cell>
          <cell r="AN3549">
            <v>4.5776860000000003E-2</v>
          </cell>
          <cell r="AO3549">
            <v>0</v>
          </cell>
          <cell r="AP3549">
            <v>0</v>
          </cell>
          <cell r="AQ3549">
            <v>0</v>
          </cell>
          <cell r="AR3549">
            <v>7.2346800000000003E-3</v>
          </cell>
          <cell r="AS3549">
            <v>3.4363030000000003E-2</v>
          </cell>
          <cell r="AT3549">
            <v>0.97223258700000004</v>
          </cell>
          <cell r="AU3549">
            <v>0</v>
          </cell>
          <cell r="AV3549">
            <v>0.91966815300000004</v>
          </cell>
          <cell r="AW3549">
            <v>2.0724689000000001E-2</v>
          </cell>
          <cell r="AX3549">
            <v>0</v>
          </cell>
          <cell r="AY3549">
            <v>48.610803599999997</v>
          </cell>
          <cell r="AZ3549">
            <v>51.389196400000003</v>
          </cell>
          <cell r="BA3549">
            <v>0</v>
          </cell>
          <cell r="BB3549">
            <v>52.253738570000003</v>
          </cell>
          <cell r="BC3549">
            <v>47.746261429999997</v>
          </cell>
          <cell r="BD3549">
            <v>0</v>
          </cell>
          <cell r="BE3549">
            <v>1</v>
          </cell>
          <cell r="BG3549">
            <v>-8.7200000000000006</v>
          </cell>
          <cell r="BP3549">
            <v>53.09</v>
          </cell>
          <cell r="BQ3549">
            <v>1.08</v>
          </cell>
          <cell r="BR3549">
            <v>13.7</v>
          </cell>
          <cell r="BU3549">
            <v>10</v>
          </cell>
          <cell r="BV3549">
            <v>21.27</v>
          </cell>
          <cell r="BW3549">
            <v>1.1100000000000001</v>
          </cell>
          <cell r="CR3549">
            <v>100.25</v>
          </cell>
          <cell r="CT3549">
            <v>52.957605985037404</v>
          </cell>
          <cell r="CU3549">
            <v>1.0773067331670823</v>
          </cell>
          <cell r="CV3549">
            <v>13.665835411471321</v>
          </cell>
          <cell r="CW3549">
            <v>0</v>
          </cell>
          <cell r="CX3549">
            <v>0</v>
          </cell>
          <cell r="CY3549">
            <v>9.9750623441396513</v>
          </cell>
          <cell r="CZ3549">
            <v>21.216957605985037</v>
          </cell>
          <cell r="DA3549">
            <v>1.1072319201995013</v>
          </cell>
          <cell r="DB3549">
            <v>0</v>
          </cell>
          <cell r="DC3549">
            <v>0</v>
          </cell>
          <cell r="DD3549">
            <v>0</v>
          </cell>
          <cell r="DE3549">
            <v>1</v>
          </cell>
          <cell r="DF3549">
            <v>0.93352058216611289</v>
          </cell>
          <cell r="DH3549">
            <v>0.27027027027027023</v>
          </cell>
          <cell r="DM3549">
            <v>6.1000000000000004E-3</v>
          </cell>
          <cell r="DN3549">
            <v>3.8E-3</v>
          </cell>
          <cell r="EA3549">
            <v>0.25</v>
          </cell>
        </row>
        <row r="3550">
          <cell r="D3550" t="str">
            <v>l-2</v>
          </cell>
          <cell r="E3550" t="str">
            <v>Lundstrom et al 1994 EPSL basalt IW-air 1285C 1 atm</v>
          </cell>
          <cell r="F3550" t="str">
            <v>Tr3a</v>
          </cell>
          <cell r="J3550">
            <v>1285</v>
          </cell>
          <cell r="K3550">
            <v>1558</v>
          </cell>
          <cell r="L3550">
            <v>6.4184852374839538</v>
          </cell>
          <cell r="M3550">
            <v>0.01</v>
          </cell>
          <cell r="O3550">
            <v>2.4885237000000001E-2</v>
          </cell>
          <cell r="P3550">
            <v>1</v>
          </cell>
          <cell r="Q3550">
            <v>8.9897859999999996E-3</v>
          </cell>
          <cell r="R3550">
            <v>48.896444299999999</v>
          </cell>
          <cell r="T3550">
            <v>55.38</v>
          </cell>
          <cell r="U3550">
            <v>1.96</v>
          </cell>
          <cell r="Y3550">
            <v>0.37</v>
          </cell>
          <cell r="Z3550">
            <v>0.2</v>
          </cell>
          <cell r="AB3550">
            <v>18.440000000000001</v>
          </cell>
          <cell r="AD3550">
            <v>24.54</v>
          </cell>
          <cell r="AF3550">
            <v>0.13</v>
          </cell>
          <cell r="AJ3550">
            <v>101.02</v>
          </cell>
          <cell r="AK3550">
            <v>1.9751147630000001</v>
          </cell>
          <cell r="AL3550">
            <v>8.2410590000000006E-2</v>
          </cell>
          <cell r="AM3550">
            <v>2.4885237000000001E-2</v>
          </cell>
          <cell r="AN3550">
            <v>5.7525353000000001E-2</v>
          </cell>
          <cell r="AO3550">
            <v>0</v>
          </cell>
          <cell r="AP3550">
            <v>0</v>
          </cell>
          <cell r="AQ3550">
            <v>0</v>
          </cell>
          <cell r="AR3550">
            <v>9.9242229999999994E-3</v>
          </cell>
          <cell r="AS3550">
            <v>5.6389839999999997E-3</v>
          </cell>
          <cell r="AT3550">
            <v>0.98012615999999997</v>
          </cell>
          <cell r="AU3550">
            <v>0</v>
          </cell>
          <cell r="AV3550">
            <v>0.93779549299999998</v>
          </cell>
          <cell r="AW3550">
            <v>8.9897859999999996E-3</v>
          </cell>
          <cell r="AX3550">
            <v>0</v>
          </cell>
          <cell r="AY3550">
            <v>48.896444299999999</v>
          </cell>
          <cell r="AZ3550">
            <v>51.103555700000001</v>
          </cell>
          <cell r="BA3550">
            <v>0</v>
          </cell>
          <cell r="BB3550">
            <v>52.53890036</v>
          </cell>
          <cell r="BC3550">
            <v>47.46109964</v>
          </cell>
          <cell r="BD3550">
            <v>0</v>
          </cell>
          <cell r="BE3550">
            <v>1</v>
          </cell>
          <cell r="BG3550">
            <v>-10.72</v>
          </cell>
          <cell r="BP3550">
            <v>53.25</v>
          </cell>
          <cell r="BQ3550">
            <v>0.87</v>
          </cell>
          <cell r="BR3550">
            <v>13.28</v>
          </cell>
          <cell r="BU3550">
            <v>10.4</v>
          </cell>
          <cell r="BV3550">
            <v>21.09</v>
          </cell>
          <cell r="BW3550">
            <v>0.73</v>
          </cell>
          <cell r="CR3550">
            <v>99.62</v>
          </cell>
          <cell r="CT3550">
            <v>53.453121863079701</v>
          </cell>
          <cell r="CU3550">
            <v>0.8733186107207388</v>
          </cell>
          <cell r="CV3550">
            <v>13.330656494679783</v>
          </cell>
          <cell r="CW3550">
            <v>0</v>
          </cell>
          <cell r="CX3550">
            <v>0</v>
          </cell>
          <cell r="CY3550">
            <v>10.439670748845613</v>
          </cell>
          <cell r="CZ3550">
            <v>21.170447701264806</v>
          </cell>
          <cell r="DA3550">
            <v>0.73278458140935554</v>
          </cell>
          <cell r="DB3550">
            <v>0</v>
          </cell>
          <cell r="DC3550">
            <v>0</v>
          </cell>
          <cell r="DD3550">
            <v>0</v>
          </cell>
          <cell r="DE3550">
            <v>1</v>
          </cell>
          <cell r="DF3550">
            <v>0.9370907125477913</v>
          </cell>
          <cell r="DH3550">
            <v>0.17808219178082194</v>
          </cell>
          <cell r="DL3550">
            <v>2.0000000000000001E-4</v>
          </cell>
          <cell r="DM3550">
            <v>3.5999999999999999E-3</v>
          </cell>
          <cell r="DN3550">
            <v>3.5000000000000001E-3</v>
          </cell>
          <cell r="EA3550">
            <v>0.42528735632183906</v>
          </cell>
        </row>
        <row r="3551">
          <cell r="D3551" t="str">
            <v>l-2</v>
          </cell>
          <cell r="E3551" t="str">
            <v>Lundstrom et al 1994 EPSL basalt IW-air 1285C 1 atm</v>
          </cell>
          <cell r="F3551" t="str">
            <v>Tr9</v>
          </cell>
          <cell r="J3551">
            <v>1285</v>
          </cell>
          <cell r="K3551">
            <v>1558</v>
          </cell>
          <cell r="L3551">
            <v>6.4184852374839538</v>
          </cell>
          <cell r="M3551">
            <v>0.01</v>
          </cell>
          <cell r="O3551">
            <v>6.0886928E-2</v>
          </cell>
          <cell r="P3551">
            <v>1</v>
          </cell>
          <cell r="Q3551">
            <v>1.3325317E-2</v>
          </cell>
          <cell r="R3551">
            <v>48.974573720000002</v>
          </cell>
          <cell r="T3551">
            <v>53.61</v>
          </cell>
          <cell r="U3551">
            <v>1.89</v>
          </cell>
          <cell r="Y3551">
            <v>0.28999999999999998</v>
          </cell>
          <cell r="Z3551">
            <v>0.79</v>
          </cell>
          <cell r="AB3551">
            <v>18.329999999999998</v>
          </cell>
          <cell r="AD3551">
            <v>24.47</v>
          </cell>
          <cell r="AF3551">
            <v>0.19</v>
          </cell>
          <cell r="AJ3551">
            <v>99.57</v>
          </cell>
          <cell r="AK3551">
            <v>1.939113072</v>
          </cell>
          <cell r="AL3551">
            <v>8.0594740999999998E-2</v>
          </cell>
          <cell r="AM3551">
            <v>6.0886928E-2</v>
          </cell>
          <cell r="AN3551">
            <v>1.9707813000000001E-2</v>
          </cell>
          <cell r="AO3551">
            <v>0</v>
          </cell>
          <cell r="AP3551">
            <v>0</v>
          </cell>
          <cell r="AQ3551">
            <v>0</v>
          </cell>
          <cell r="AR3551">
            <v>7.888796E-3</v>
          </cell>
          <cell r="AS3551">
            <v>2.2589982000000002E-2</v>
          </cell>
          <cell r="AT3551">
            <v>0.98810130399999996</v>
          </cell>
          <cell r="AU3551">
            <v>0</v>
          </cell>
          <cell r="AV3551">
            <v>0.94838678799999998</v>
          </cell>
          <cell r="AW3551">
            <v>1.3325317E-2</v>
          </cell>
          <cell r="AX3551">
            <v>0</v>
          </cell>
          <cell r="AY3551">
            <v>48.974573720000002</v>
          </cell>
          <cell r="AZ3551">
            <v>51.025426279999998</v>
          </cell>
          <cell r="BA3551">
            <v>0</v>
          </cell>
          <cell r="BB3551">
            <v>52.616857430000003</v>
          </cell>
          <cell r="BC3551">
            <v>47.383142569999997</v>
          </cell>
          <cell r="BD3551">
            <v>0</v>
          </cell>
          <cell r="BE3551">
            <v>1</v>
          </cell>
          <cell r="BG3551">
            <v>-8.6999999999999993</v>
          </cell>
          <cell r="BP3551">
            <v>52.7</v>
          </cell>
          <cell r="BQ3551">
            <v>1.01</v>
          </cell>
          <cell r="BR3551">
            <v>13.15</v>
          </cell>
          <cell r="BU3551">
            <v>10.029999999999999</v>
          </cell>
          <cell r="BV3551">
            <v>21.11</v>
          </cell>
          <cell r="BW3551">
            <v>1.22</v>
          </cell>
          <cell r="CA3551">
            <v>0.09</v>
          </cell>
          <cell r="CR3551">
            <v>99.31</v>
          </cell>
          <cell r="CT3551">
            <v>53.066156479709996</v>
          </cell>
          <cell r="CU3551">
            <v>1.0170174201993756</v>
          </cell>
          <cell r="CV3551">
            <v>13.241365421407712</v>
          </cell>
          <cell r="CW3551">
            <v>0</v>
          </cell>
          <cell r="CX3551">
            <v>0</v>
          </cell>
          <cell r="CY3551">
            <v>10.099687846138353</v>
          </cell>
          <cell r="CZ3551">
            <v>21.256671030107743</v>
          </cell>
          <cell r="DA3551">
            <v>1.2284764877655825</v>
          </cell>
          <cell r="DB3551">
            <v>0</v>
          </cell>
          <cell r="DC3551">
            <v>0</v>
          </cell>
          <cell r="DD3551">
            <v>9.0625314671231499E-2</v>
          </cell>
          <cell r="DE3551">
            <v>1</v>
          </cell>
          <cell r="DF3551">
            <v>0.95669382363297795</v>
          </cell>
          <cell r="DH3551">
            <v>0.15573770491803279</v>
          </cell>
          <cell r="DL3551">
            <v>1.7000000000000001E-4</v>
          </cell>
          <cell r="DM3551">
            <v>2.8999999999999998E-3</v>
          </cell>
          <cell r="DN3551">
            <v>2E-3</v>
          </cell>
          <cell r="DU3551">
            <v>8.8999999999999996E-2</v>
          </cell>
          <cell r="DY3551">
            <v>7.4999999999999997E-2</v>
          </cell>
          <cell r="EA3551">
            <v>0.28712871287128711</v>
          </cell>
          <cell r="EM3551">
            <v>8.7777777777777786</v>
          </cell>
        </row>
        <row r="3552">
          <cell r="D3552" t="str">
            <v>l-2</v>
          </cell>
          <cell r="E3552" t="str">
            <v>Lundstrom et al 1994 EPSL basalt IW-air 1285C 1 atm</v>
          </cell>
          <cell r="F3552" t="str">
            <v>Tr6a</v>
          </cell>
          <cell r="J3552">
            <v>1285</v>
          </cell>
          <cell r="K3552">
            <v>1558</v>
          </cell>
          <cell r="L3552">
            <v>6.4184852374839538</v>
          </cell>
          <cell r="M3552">
            <v>0.01</v>
          </cell>
          <cell r="O3552">
            <v>2.6854768000000001E-2</v>
          </cell>
          <cell r="P3552">
            <v>1</v>
          </cell>
          <cell r="Q3552">
            <v>1.1803831000000001E-2</v>
          </cell>
          <cell r="R3552">
            <v>49.273961360000001</v>
          </cell>
          <cell r="T3552">
            <v>55.1</v>
          </cell>
          <cell r="U3552">
            <v>1.36</v>
          </cell>
          <cell r="Y3552">
            <v>0.26</v>
          </cell>
          <cell r="Z3552">
            <v>0.41</v>
          </cell>
          <cell r="AB3552">
            <v>18.43</v>
          </cell>
          <cell r="AD3552">
            <v>24.9</v>
          </cell>
          <cell r="AF3552">
            <v>0.17</v>
          </cell>
          <cell r="AJ3552">
            <v>100.63</v>
          </cell>
          <cell r="AK3552">
            <v>1.973145232</v>
          </cell>
          <cell r="AL3552">
            <v>5.7416132000000002E-2</v>
          </cell>
          <cell r="AM3552">
            <v>2.6854768000000001E-2</v>
          </cell>
          <cell r="AN3552">
            <v>3.0561364000000001E-2</v>
          </cell>
          <cell r="AO3552">
            <v>0</v>
          </cell>
          <cell r="AP3552">
            <v>0</v>
          </cell>
          <cell r="AQ3552">
            <v>0</v>
          </cell>
          <cell r="AR3552">
            <v>7.0022280000000001E-3</v>
          </cell>
          <cell r="AS3552">
            <v>1.1607075E-2</v>
          </cell>
          <cell r="AT3552">
            <v>0.98359082600000003</v>
          </cell>
          <cell r="AU3552">
            <v>0</v>
          </cell>
          <cell r="AV3552">
            <v>0.95543467699999995</v>
          </cell>
          <cell r="AW3552">
            <v>1.1803831000000001E-2</v>
          </cell>
          <cell r="AX3552">
            <v>0</v>
          </cell>
          <cell r="AY3552">
            <v>49.273961360000001</v>
          </cell>
          <cell r="AZ3552">
            <v>50.726038639999999</v>
          </cell>
          <cell r="BA3552">
            <v>0</v>
          </cell>
          <cell r="BB3552">
            <v>52.915420339999997</v>
          </cell>
          <cell r="BC3552">
            <v>47.084579660000003</v>
          </cell>
          <cell r="BD3552">
            <v>0</v>
          </cell>
          <cell r="BE3552">
            <v>1</v>
          </cell>
          <cell r="BG3552">
            <v>-9.76</v>
          </cell>
          <cell r="BP3552">
            <v>52.87</v>
          </cell>
          <cell r="BQ3552">
            <v>1.07</v>
          </cell>
          <cell r="BR3552">
            <v>13.21</v>
          </cell>
          <cell r="BU3552">
            <v>10.19</v>
          </cell>
          <cell r="BV3552">
            <v>20.91</v>
          </cell>
          <cell r="BW3552">
            <v>1.1499999999999999</v>
          </cell>
          <cell r="CR3552">
            <v>99.4</v>
          </cell>
          <cell r="CT3552">
            <v>53.189134808853119</v>
          </cell>
          <cell r="CU3552">
            <v>1.0764587525150906</v>
          </cell>
          <cell r="CV3552">
            <v>13.289738430583501</v>
          </cell>
          <cell r="CW3552">
            <v>0</v>
          </cell>
          <cell r="CX3552">
            <v>0</v>
          </cell>
          <cell r="CY3552">
            <v>10.251509054325956</v>
          </cell>
          <cell r="CZ3552">
            <v>21.036217303822937</v>
          </cell>
          <cell r="DA3552">
            <v>1.1569416498993963</v>
          </cell>
          <cell r="DB3552">
            <v>0</v>
          </cell>
          <cell r="DC3552">
            <v>0</v>
          </cell>
          <cell r="DD3552">
            <v>0</v>
          </cell>
          <cell r="DE3552">
            <v>1</v>
          </cell>
          <cell r="DF3552">
            <v>0.95053658657863782</v>
          </cell>
          <cell r="DH3552">
            <v>0.14782608695652177</v>
          </cell>
          <cell r="DL3552">
            <v>1E-4</v>
          </cell>
          <cell r="DM3552">
            <v>1.4E-3</v>
          </cell>
          <cell r="DN3552">
            <v>1.4E-3</v>
          </cell>
          <cell r="EA3552">
            <v>0.24299065420560748</v>
          </cell>
        </row>
        <row r="3553">
          <cell r="D3553" t="str">
            <v>l-2</v>
          </cell>
          <cell r="E3553" t="str">
            <v>Lundstrom et al 1994 EPSL basalt IW-air 1285C 1 atm</v>
          </cell>
          <cell r="F3553" t="str">
            <v>Tr6b</v>
          </cell>
          <cell r="J3553">
            <v>1285</v>
          </cell>
          <cell r="K3553">
            <v>1558</v>
          </cell>
          <cell r="L3553">
            <v>6.4184852374839538</v>
          </cell>
          <cell r="M3553">
            <v>0.01</v>
          </cell>
          <cell r="O3553">
            <v>6.4545241000000003E-2</v>
          </cell>
          <cell r="P3553">
            <v>1</v>
          </cell>
          <cell r="Q3553">
            <v>1.4722165000000001E-2</v>
          </cell>
          <cell r="R3553">
            <v>49.344459389999997</v>
          </cell>
          <cell r="T3553">
            <v>53.53</v>
          </cell>
          <cell r="U3553">
            <v>1.96</v>
          </cell>
          <cell r="Y3553">
            <v>0.31</v>
          </cell>
          <cell r="Z3553">
            <v>0.54</v>
          </cell>
          <cell r="AB3553">
            <v>18.260000000000002</v>
          </cell>
          <cell r="AD3553">
            <v>24.74</v>
          </cell>
          <cell r="AF3553">
            <v>0.21</v>
          </cell>
          <cell r="AJ3553">
            <v>99.55</v>
          </cell>
          <cell r="AK3553">
            <v>1.935454759</v>
          </cell>
          <cell r="AL3553">
            <v>8.3546723000000003E-2</v>
          </cell>
          <cell r="AM3553">
            <v>6.4545241000000003E-2</v>
          </cell>
          <cell r="AN3553">
            <v>1.9001482E-2</v>
          </cell>
          <cell r="AO3553">
            <v>0</v>
          </cell>
          <cell r="AP3553">
            <v>0</v>
          </cell>
          <cell r="AQ3553">
            <v>0</v>
          </cell>
          <cell r="AR3553">
            <v>8.4295210000000006E-3</v>
          </cell>
          <cell r="AS3553">
            <v>1.5435156E-2</v>
          </cell>
          <cell r="AT3553">
            <v>0.98393913499999996</v>
          </cell>
          <cell r="AU3553">
            <v>0</v>
          </cell>
          <cell r="AV3553">
            <v>0.95847254000000004</v>
          </cell>
          <cell r="AW3553">
            <v>1.4722165000000001E-2</v>
          </cell>
          <cell r="AX3553">
            <v>0</v>
          </cell>
          <cell r="AY3553">
            <v>49.344459389999997</v>
          </cell>
          <cell r="AZ3553">
            <v>50.655540610000003</v>
          </cell>
          <cell r="BA3553">
            <v>0</v>
          </cell>
          <cell r="BB3553">
            <v>52.985686280000003</v>
          </cell>
          <cell r="BC3553">
            <v>47.014313719999997</v>
          </cell>
          <cell r="BD3553">
            <v>0</v>
          </cell>
          <cell r="BE3553">
            <v>1</v>
          </cell>
          <cell r="BG3553">
            <v>-9.76</v>
          </cell>
          <cell r="BP3553">
            <v>52.55</v>
          </cell>
          <cell r="BQ3553">
            <v>1.1200000000000001</v>
          </cell>
          <cell r="BR3553">
            <v>13.37</v>
          </cell>
          <cell r="BU3553">
            <v>10.210000000000001</v>
          </cell>
          <cell r="BV3553">
            <v>21.12</v>
          </cell>
          <cell r="BW3553">
            <v>1.1000000000000001</v>
          </cell>
          <cell r="CR3553">
            <v>99.47</v>
          </cell>
          <cell r="CT3553">
            <v>52.829998994671762</v>
          </cell>
          <cell r="CU3553">
            <v>1.1259676284306828</v>
          </cell>
          <cell r="CV3553">
            <v>13.441238564391274</v>
          </cell>
          <cell r="CW3553">
            <v>0</v>
          </cell>
          <cell r="CX3553">
            <v>0</v>
          </cell>
          <cell r="CY3553">
            <v>10.264401327033278</v>
          </cell>
          <cell r="CZ3553">
            <v>21.232532421835728</v>
          </cell>
          <cell r="DA3553">
            <v>1.1058610636372777</v>
          </cell>
          <cell r="DB3553">
            <v>0</v>
          </cell>
          <cell r="DC3553">
            <v>0</v>
          </cell>
          <cell r="DD3553">
            <v>0</v>
          </cell>
          <cell r="DE3553">
            <v>1</v>
          </cell>
          <cell r="DF3553">
            <v>0.95784647926392574</v>
          </cell>
          <cell r="DH3553">
            <v>0.19090909090909089</v>
          </cell>
          <cell r="DL3553">
            <v>1.6000000000000001E-4</v>
          </cell>
          <cell r="DM3553">
            <v>3.0000000000000001E-3</v>
          </cell>
          <cell r="DN3553">
            <v>2.2000000000000001E-3</v>
          </cell>
          <cell r="DU3553">
            <v>9.5000000000000001E-2</v>
          </cell>
          <cell r="DY3553">
            <v>6.8000000000000005E-2</v>
          </cell>
          <cell r="EA3553">
            <v>0.27678571428571425</v>
          </cell>
        </row>
        <row r="3554">
          <cell r="D3554" t="str">
            <v>l-2</v>
          </cell>
          <cell r="E3554" t="str">
            <v>Lundstrom et al 1994 EPSL basalt IW-air 1285C 1 atm</v>
          </cell>
          <cell r="F3554" t="str">
            <v>Tr2b</v>
          </cell>
          <cell r="J3554">
            <v>1285</v>
          </cell>
          <cell r="K3554">
            <v>1558</v>
          </cell>
          <cell r="L3554">
            <v>6.4184852374839538</v>
          </cell>
          <cell r="M3554">
            <v>0.01</v>
          </cell>
          <cell r="O3554">
            <v>7.4073261000000001E-2</v>
          </cell>
          <cell r="P3554">
            <v>1</v>
          </cell>
          <cell r="Q3554">
            <v>2.7753814000000002E-2</v>
          </cell>
          <cell r="R3554">
            <v>49.587703259999998</v>
          </cell>
          <cell r="T3554">
            <v>53.82</v>
          </cell>
          <cell r="U3554">
            <v>2.9</v>
          </cell>
          <cell r="Y3554">
            <v>0.36</v>
          </cell>
          <cell r="Z3554">
            <v>1.74</v>
          </cell>
          <cell r="AB3554">
            <v>17.63</v>
          </cell>
          <cell r="AD3554">
            <v>24.12</v>
          </cell>
          <cell r="AF3554">
            <v>0.4</v>
          </cell>
          <cell r="AJ3554">
            <v>100.97</v>
          </cell>
          <cell r="AK3554">
            <v>1.9259267390000001</v>
          </cell>
          <cell r="AL3554">
            <v>0.122343708</v>
          </cell>
          <cell r="AM3554">
            <v>7.4073261000000001E-2</v>
          </cell>
          <cell r="AN3554">
            <v>4.8270447000000001E-2</v>
          </cell>
          <cell r="AO3554">
            <v>0</v>
          </cell>
          <cell r="AP3554">
            <v>0</v>
          </cell>
          <cell r="AQ3554">
            <v>0</v>
          </cell>
          <cell r="AR3554">
            <v>9.6884429999999997E-3</v>
          </cell>
          <cell r="AS3554">
            <v>4.9223986999999997E-2</v>
          </cell>
          <cell r="AT3554">
            <v>0.94022125000000001</v>
          </cell>
          <cell r="AU3554">
            <v>0</v>
          </cell>
          <cell r="AV3554">
            <v>0.92484205900000005</v>
          </cell>
          <cell r="AW3554">
            <v>2.7753814000000002E-2</v>
          </cell>
          <cell r="AX3554">
            <v>0</v>
          </cell>
          <cell r="AY3554">
            <v>49.587703259999998</v>
          </cell>
          <cell r="AZ3554">
            <v>50.412296740000002</v>
          </cell>
          <cell r="BA3554">
            <v>0</v>
          </cell>
          <cell r="BB3554">
            <v>53.22801862</v>
          </cell>
          <cell r="BC3554">
            <v>46.77198138</v>
          </cell>
          <cell r="BD3554">
            <v>0</v>
          </cell>
          <cell r="BE3554">
            <v>1</v>
          </cell>
          <cell r="BG3554">
            <v>-8</v>
          </cell>
          <cell r="BP3554">
            <v>52.44</v>
          </cell>
          <cell r="BQ3554">
            <v>1.1499999999999999</v>
          </cell>
          <cell r="BR3554">
            <v>13.03</v>
          </cell>
          <cell r="BU3554">
            <v>10.69</v>
          </cell>
          <cell r="BV3554">
            <v>21.47</v>
          </cell>
          <cell r="BW3554">
            <v>1.31</v>
          </cell>
          <cell r="CA3554">
            <v>0.18</v>
          </cell>
          <cell r="CR3554">
            <v>100.27</v>
          </cell>
          <cell r="CT3554">
            <v>52.298793258202856</v>
          </cell>
          <cell r="CU3554">
            <v>1.146903360925501</v>
          </cell>
          <cell r="CV3554">
            <v>12.994913732921114</v>
          </cell>
          <cell r="CW3554">
            <v>0</v>
          </cell>
          <cell r="CX3554">
            <v>0</v>
          </cell>
          <cell r="CY3554">
            <v>10.661214720255311</v>
          </cell>
          <cell r="CZ3554">
            <v>21.412187094843922</v>
          </cell>
          <cell r="DA3554">
            <v>1.3064725241847013</v>
          </cell>
          <cell r="DB3554">
            <v>0</v>
          </cell>
          <cell r="DC3554">
            <v>0</v>
          </cell>
          <cell r="DD3554">
            <v>0.17951530866660018</v>
          </cell>
          <cell r="DE3554">
            <v>1</v>
          </cell>
          <cell r="DF3554">
            <v>1.0167719550613818</v>
          </cell>
          <cell r="DH3554">
            <v>0.30534351145038169</v>
          </cell>
          <cell r="DL3554">
            <v>2.0000000000000001E-4</v>
          </cell>
          <cell r="DM3554">
            <v>4.7999999999999996E-3</v>
          </cell>
          <cell r="DN3554">
            <v>2.3E-3</v>
          </cell>
          <cell r="EA3554">
            <v>0.31304347826086959</v>
          </cell>
          <cell r="EM3554">
            <v>9.6666666666666679</v>
          </cell>
        </row>
        <row r="3555">
          <cell r="D3555" t="str">
            <v>l-2</v>
          </cell>
          <cell r="E3555" t="str">
            <v>Lundstrom et al 1994 EPSL basalt IW-air 1285C 1 atm</v>
          </cell>
          <cell r="F3555" t="str">
            <v>Tr4C</v>
          </cell>
          <cell r="J3555">
            <v>1285</v>
          </cell>
          <cell r="K3555">
            <v>1558</v>
          </cell>
          <cell r="L3555">
            <v>6.4184852374839538</v>
          </cell>
          <cell r="M3555">
            <v>0.01</v>
          </cell>
          <cell r="O3555">
            <v>5.3098552E-2</v>
          </cell>
          <cell r="P3555">
            <v>1</v>
          </cell>
          <cell r="Q3555">
            <v>1.1160221E-2</v>
          </cell>
          <cell r="R3555">
            <v>49.668653800000001</v>
          </cell>
          <cell r="T3555">
            <v>54.12</v>
          </cell>
          <cell r="U3555">
            <v>2.82</v>
          </cell>
          <cell r="Y3555">
            <v>0.46</v>
          </cell>
          <cell r="AB3555">
            <v>17.93</v>
          </cell>
          <cell r="AD3555">
            <v>24.61</v>
          </cell>
          <cell r="AF3555">
            <v>0.16</v>
          </cell>
          <cell r="AJ3555">
            <v>100.1</v>
          </cell>
          <cell r="AK3555">
            <v>1.946901448</v>
          </cell>
          <cell r="AL3555">
            <v>0.119597709</v>
          </cell>
          <cell r="AM3555">
            <v>5.3098552E-2</v>
          </cell>
          <cell r="AN3555">
            <v>6.6499157000000003E-2</v>
          </cell>
          <cell r="AO3555">
            <v>0</v>
          </cell>
          <cell r="AP3555">
            <v>0</v>
          </cell>
          <cell r="AQ3555">
            <v>0</v>
          </cell>
          <cell r="AR3555">
            <v>1.244513E-2</v>
          </cell>
          <cell r="AS3555">
            <v>0</v>
          </cell>
          <cell r="AT3555">
            <v>0.96127611300000004</v>
          </cell>
          <cell r="AU3555">
            <v>0</v>
          </cell>
          <cell r="AV3555">
            <v>0.94861938000000001</v>
          </cell>
          <cell r="AW3555">
            <v>1.1160221E-2</v>
          </cell>
          <cell r="AX3555">
            <v>0</v>
          </cell>
          <cell r="AY3555">
            <v>49.668653800000001</v>
          </cell>
          <cell r="AZ3555">
            <v>50.331346199999999</v>
          </cell>
          <cell r="BA3555">
            <v>0</v>
          </cell>
          <cell r="BB3555">
            <v>53.308627729999998</v>
          </cell>
          <cell r="BC3555">
            <v>46.691372270000002</v>
          </cell>
          <cell r="BD3555">
            <v>0</v>
          </cell>
          <cell r="BE3555">
            <v>1</v>
          </cell>
          <cell r="BG3555">
            <v>-0.68</v>
          </cell>
          <cell r="BP3555">
            <v>52.02</v>
          </cell>
          <cell r="BQ3555">
            <v>1.05</v>
          </cell>
          <cell r="BR3555">
            <v>13.29</v>
          </cell>
          <cell r="BU3555">
            <v>9.77</v>
          </cell>
          <cell r="BV3555">
            <v>20.440000000000001</v>
          </cell>
          <cell r="BW3555">
            <v>2.2599999999999998</v>
          </cell>
          <cell r="CR3555">
            <v>98.83</v>
          </cell>
          <cell r="CT3555">
            <v>52.635839320044518</v>
          </cell>
          <cell r="CU3555">
            <v>1.062430436102398</v>
          </cell>
          <cell r="CV3555">
            <v>13.447333805524638</v>
          </cell>
          <cell r="CW3555">
            <v>0</v>
          </cell>
          <cell r="CX3555">
            <v>0</v>
          </cell>
          <cell r="CY3555">
            <v>9.8856622483051702</v>
          </cell>
          <cell r="CZ3555">
            <v>20.681979156126683</v>
          </cell>
          <cell r="DA3555">
            <v>2.2867550338965899</v>
          </cell>
          <cell r="DB3555">
            <v>0</v>
          </cell>
          <cell r="DC3555">
            <v>0</v>
          </cell>
          <cell r="DD3555">
            <v>0</v>
          </cell>
          <cell r="DE3555">
            <v>1</v>
          </cell>
          <cell r="DF3555">
            <v>0.95728774582587717</v>
          </cell>
          <cell r="DH3555">
            <v>7.0796460176991163E-2</v>
          </cell>
          <cell r="DL3555">
            <v>1.9000000000000001E-4</v>
          </cell>
          <cell r="DM3555">
            <v>4.4000000000000003E-3</v>
          </cell>
          <cell r="EA3555">
            <v>0.43809523809523809</v>
          </cell>
        </row>
        <row r="3556">
          <cell r="D3556" t="str">
            <v>l-2</v>
          </cell>
          <cell r="E3556" t="str">
            <v>Lundstrom et al 1994 EPSL basalt IW-air 1285C 1 atm</v>
          </cell>
          <cell r="F3556" t="str">
            <v>Tr4A</v>
          </cell>
          <cell r="J3556">
            <v>1285</v>
          </cell>
          <cell r="K3556">
            <v>1558</v>
          </cell>
          <cell r="L3556">
            <v>6.4184852374839538</v>
          </cell>
          <cell r="M3556">
            <v>0.01</v>
          </cell>
          <cell r="O3556">
            <v>4.5282331000000002E-2</v>
          </cell>
          <cell r="P3556">
            <v>1</v>
          </cell>
          <cell r="Q3556">
            <v>1.6221119999999999E-2</v>
          </cell>
          <cell r="R3556">
            <v>49.695234900000003</v>
          </cell>
          <cell r="T3556">
            <v>53.74</v>
          </cell>
          <cell r="U3556">
            <v>2.2000000000000002</v>
          </cell>
          <cell r="Y3556">
            <v>0.37</v>
          </cell>
          <cell r="AB3556">
            <v>17.86</v>
          </cell>
          <cell r="AD3556">
            <v>24.54</v>
          </cell>
          <cell r="AF3556">
            <v>0.23</v>
          </cell>
          <cell r="AJ3556">
            <v>98.94</v>
          </cell>
          <cell r="AK3556">
            <v>1.9547176690000001</v>
          </cell>
          <cell r="AL3556">
            <v>9.4340164000000004E-2</v>
          </cell>
          <cell r="AM3556">
            <v>4.5282331000000002E-2</v>
          </cell>
          <cell r="AN3556">
            <v>4.9057834000000002E-2</v>
          </cell>
          <cell r="AO3556">
            <v>0</v>
          </cell>
          <cell r="AP3556">
            <v>0</v>
          </cell>
          <cell r="AQ3556">
            <v>0</v>
          </cell>
          <cell r="AR3556">
            <v>1.0121468E-2</v>
          </cell>
          <cell r="AS3556">
            <v>0</v>
          </cell>
          <cell r="AT3556">
            <v>0.96816529699999998</v>
          </cell>
          <cell r="AU3556">
            <v>0</v>
          </cell>
          <cell r="AV3556">
            <v>0.95643428100000005</v>
          </cell>
          <cell r="AW3556">
            <v>1.6221119999999999E-2</v>
          </cell>
          <cell r="AX3556">
            <v>0</v>
          </cell>
          <cell r="AY3556">
            <v>49.695234900000003</v>
          </cell>
          <cell r="AZ3556">
            <v>50.304765099999997</v>
          </cell>
          <cell r="BA3556">
            <v>0</v>
          </cell>
          <cell r="BB3556">
            <v>53.33509257</v>
          </cell>
          <cell r="BC3556">
            <v>46.66490743</v>
          </cell>
          <cell r="BD3556">
            <v>0</v>
          </cell>
          <cell r="BE3556">
            <v>1</v>
          </cell>
          <cell r="BG3556">
            <v>-0.68</v>
          </cell>
          <cell r="BP3556">
            <v>51.94</v>
          </cell>
          <cell r="BQ3556">
            <v>1.1299999999999999</v>
          </cell>
          <cell r="BR3556">
            <v>12.49</v>
          </cell>
          <cell r="BU3556">
            <v>11.68</v>
          </cell>
          <cell r="BV3556">
            <v>19.73</v>
          </cell>
          <cell r="BW3556">
            <v>2.2799999999999998</v>
          </cell>
          <cell r="CR3556">
            <v>99.25</v>
          </cell>
          <cell r="CT3556">
            <v>52.332493702770783</v>
          </cell>
          <cell r="CU3556">
            <v>1.1385390428211586</v>
          </cell>
          <cell r="CV3556">
            <v>12.584382871536524</v>
          </cell>
          <cell r="CW3556">
            <v>0</v>
          </cell>
          <cell r="CX3556">
            <v>0</v>
          </cell>
          <cell r="CY3556">
            <v>11.768261964735517</v>
          </cell>
          <cell r="CZ3556">
            <v>19.879093198992443</v>
          </cell>
          <cell r="DA3556">
            <v>2.2972292191435768</v>
          </cell>
          <cell r="DB3556">
            <v>0</v>
          </cell>
          <cell r="DC3556">
            <v>0</v>
          </cell>
          <cell r="DD3556">
            <v>0</v>
          </cell>
          <cell r="DE3556">
            <v>1</v>
          </cell>
          <cell r="DF3556">
            <v>1.0528934729736541</v>
          </cell>
          <cell r="DH3556">
            <v>0.10087719298245615</v>
          </cell>
          <cell r="DL3556">
            <v>2.0000000000000001E-4</v>
          </cell>
          <cell r="DM3556">
            <v>0.01</v>
          </cell>
          <cell r="DN3556">
            <v>1.1E-4</v>
          </cell>
          <cell r="EA3556">
            <v>0.32743362831858408</v>
          </cell>
        </row>
        <row r="3557">
          <cell r="D3557" t="str">
            <v>l-2</v>
          </cell>
          <cell r="E3557" t="str">
            <v>Lundstrom et al 1994 EPSL basalt IW-air 1285C 1 atm</v>
          </cell>
          <cell r="F3557" t="str">
            <v>Tr2d</v>
          </cell>
          <cell r="J3557">
            <v>1285</v>
          </cell>
          <cell r="K3557">
            <v>1558</v>
          </cell>
          <cell r="L3557">
            <v>6.4184852374839538</v>
          </cell>
          <cell r="M3557">
            <v>0.01</v>
          </cell>
          <cell r="O3557">
            <v>5.6008851999999998E-2</v>
          </cell>
          <cell r="P3557">
            <v>1</v>
          </cell>
          <cell r="Q3557">
            <v>1.1216073E-2</v>
          </cell>
          <cell r="R3557">
            <v>49.994734960000002</v>
          </cell>
          <cell r="T3557">
            <v>53.77</v>
          </cell>
          <cell r="U3557">
            <v>2.72</v>
          </cell>
          <cell r="Y3557">
            <v>0.38</v>
          </cell>
          <cell r="Z3557">
            <v>1.49</v>
          </cell>
          <cell r="AB3557">
            <v>17.41</v>
          </cell>
          <cell r="AD3557">
            <v>24.21</v>
          </cell>
          <cell r="AF3557">
            <v>0.16</v>
          </cell>
          <cell r="AJ3557">
            <v>100.14</v>
          </cell>
          <cell r="AK3557">
            <v>1.9439911480000001</v>
          </cell>
          <cell r="AL3557">
            <v>0.115933973</v>
          </cell>
          <cell r="AM3557">
            <v>5.6008851999999998E-2</v>
          </cell>
          <cell r="AN3557">
            <v>5.9925121999999997E-2</v>
          </cell>
          <cell r="AO3557">
            <v>0</v>
          </cell>
          <cell r="AP3557">
            <v>0</v>
          </cell>
          <cell r="AQ3557">
            <v>0</v>
          </cell>
          <cell r="AR3557">
            <v>1.0332211000000001E-2</v>
          </cell>
          <cell r="AS3557">
            <v>4.2586503999999997E-2</v>
          </cell>
          <cell r="AT3557">
            <v>0.93806881399999997</v>
          </cell>
          <cell r="AU3557">
            <v>0</v>
          </cell>
          <cell r="AV3557">
            <v>0.93787127599999998</v>
          </cell>
          <cell r="AW3557">
            <v>1.1216073E-2</v>
          </cell>
          <cell r="AX3557">
            <v>0</v>
          </cell>
          <cell r="AY3557">
            <v>49.994734960000002</v>
          </cell>
          <cell r="AZ3557">
            <v>50.005265039999998</v>
          </cell>
          <cell r="BA3557">
            <v>0</v>
          </cell>
          <cell r="BB3557">
            <v>53.633141219999999</v>
          </cell>
          <cell r="BC3557">
            <v>46.366858780000001</v>
          </cell>
          <cell r="BD3557">
            <v>0</v>
          </cell>
          <cell r="BE3557">
            <v>1</v>
          </cell>
          <cell r="BG3557">
            <v>-8</v>
          </cell>
          <cell r="BP3557">
            <v>52.18</v>
          </cell>
          <cell r="BQ3557">
            <v>1.07</v>
          </cell>
          <cell r="BR3557">
            <v>13.16</v>
          </cell>
          <cell r="BU3557">
            <v>10.32</v>
          </cell>
          <cell r="BV3557">
            <v>21.06</v>
          </cell>
          <cell r="BW3557">
            <v>1.84</v>
          </cell>
          <cell r="CA3557">
            <v>7.0000000000000007E-2</v>
          </cell>
          <cell r="CR3557">
            <v>99.7</v>
          </cell>
          <cell r="CT3557">
            <v>52.337011033099301</v>
          </cell>
          <cell r="CU3557">
            <v>1.0732196589769307</v>
          </cell>
          <cell r="CV3557">
            <v>13.199598796389168</v>
          </cell>
          <cell r="CW3557">
            <v>0</v>
          </cell>
          <cell r="CX3557">
            <v>0</v>
          </cell>
          <cell r="CY3557">
            <v>10.351053159478436</v>
          </cell>
          <cell r="CZ3557">
            <v>21.123370110330992</v>
          </cell>
          <cell r="DA3557">
            <v>1.8455366098294885</v>
          </cell>
          <cell r="DB3557">
            <v>0</v>
          </cell>
          <cell r="DC3557">
            <v>0</v>
          </cell>
          <cell r="DD3557">
            <v>7.0210631895687076E-2</v>
          </cell>
          <cell r="DE3557">
            <v>1</v>
          </cell>
          <cell r="DF3557">
            <v>0.99461205706134415</v>
          </cell>
          <cell r="DH3557">
            <v>8.6956521739130432E-2</v>
          </cell>
          <cell r="DL3557">
            <v>1.7000000000000001E-4</v>
          </cell>
          <cell r="DM3557">
            <v>8.0000000000000002E-3</v>
          </cell>
          <cell r="DN3557">
            <v>3.3E-3</v>
          </cell>
          <cell r="EA3557">
            <v>0.35514018691588783</v>
          </cell>
          <cell r="EM3557">
            <v>21.285714285714285</v>
          </cell>
        </row>
        <row r="3558">
          <cell r="D3558" t="str">
            <v>l-2</v>
          </cell>
          <cell r="E3558" t="str">
            <v>Lundstrom et al 1994 EPSL basalt IW-air 1285C 1 atm</v>
          </cell>
          <cell r="F3558" t="str">
            <v>Tr4B</v>
          </cell>
          <cell r="J3558">
            <v>1285</v>
          </cell>
          <cell r="K3558">
            <v>1558</v>
          </cell>
          <cell r="L3558">
            <v>6.4184852374839538</v>
          </cell>
          <cell r="M3558">
            <v>0.01</v>
          </cell>
          <cell r="O3558">
            <v>0.106335026</v>
          </cell>
          <cell r="P3558">
            <v>1</v>
          </cell>
          <cell r="Q3558">
            <v>3.9849227000000001E-2</v>
          </cell>
          <cell r="R3558">
            <v>50.012269799999999</v>
          </cell>
          <cell r="T3558">
            <v>52.52</v>
          </cell>
          <cell r="U3558">
            <v>3.25</v>
          </cell>
          <cell r="Y3558">
            <v>0.5</v>
          </cell>
          <cell r="Z3558">
            <v>1.97</v>
          </cell>
          <cell r="AB3558">
            <v>17.29</v>
          </cell>
          <cell r="AD3558">
            <v>24.06</v>
          </cell>
          <cell r="AF3558">
            <v>0.56999999999999995</v>
          </cell>
          <cell r="AJ3558">
            <v>100.16</v>
          </cell>
          <cell r="AK3558">
            <v>1.893664974</v>
          </cell>
          <cell r="AL3558">
            <v>0.138149514</v>
          </cell>
          <cell r="AM3558">
            <v>0.106335026</v>
          </cell>
          <cell r="AN3558">
            <v>3.1814488000000002E-2</v>
          </cell>
          <cell r="AO3558">
            <v>0</v>
          </cell>
          <cell r="AP3558">
            <v>0</v>
          </cell>
          <cell r="AQ3558">
            <v>0</v>
          </cell>
          <cell r="AR3558">
            <v>1.3558257000000001E-2</v>
          </cell>
          <cell r="AS3558">
            <v>5.6153409000000001E-2</v>
          </cell>
          <cell r="AT3558">
            <v>0.92908426</v>
          </cell>
          <cell r="AU3558">
            <v>0</v>
          </cell>
          <cell r="AV3558">
            <v>0.92954035899999998</v>
          </cell>
          <cell r="AW3558">
            <v>3.9849227000000001E-2</v>
          </cell>
          <cell r="AX3558">
            <v>0</v>
          </cell>
          <cell r="AY3558">
            <v>50.012269799999999</v>
          </cell>
          <cell r="AZ3558">
            <v>49.987730200000001</v>
          </cell>
          <cell r="BA3558">
            <v>0</v>
          </cell>
          <cell r="BB3558">
            <v>53.650583040000001</v>
          </cell>
          <cell r="BC3558">
            <v>46.349416959999999</v>
          </cell>
          <cell r="BD3558">
            <v>0</v>
          </cell>
          <cell r="BE3558">
            <v>1</v>
          </cell>
          <cell r="BG3558">
            <v>-0.68</v>
          </cell>
          <cell r="BP3558">
            <v>51.47</v>
          </cell>
          <cell r="BQ3558">
            <v>1.05</v>
          </cell>
          <cell r="BR3558">
            <v>13.57</v>
          </cell>
          <cell r="BU3558">
            <v>9.5299999999999994</v>
          </cell>
          <cell r="BV3558">
            <v>19.649999999999999</v>
          </cell>
          <cell r="BW3558">
            <v>5.53</v>
          </cell>
          <cell r="CA3558">
            <v>0.06</v>
          </cell>
          <cell r="CR3558">
            <v>100.86</v>
          </cell>
          <cell r="CT3558">
            <v>51.031132262542137</v>
          </cell>
          <cell r="CU3558">
            <v>1.041046995835812</v>
          </cell>
          <cell r="CV3558">
            <v>13.454293079516161</v>
          </cell>
          <cell r="CW3558">
            <v>0</v>
          </cell>
          <cell r="CX3558">
            <v>0</v>
          </cell>
          <cell r="CY3558">
            <v>9.4487408288717027</v>
          </cell>
          <cell r="CZ3558">
            <v>19.482450922070196</v>
          </cell>
          <cell r="DA3558">
            <v>5.4828475114019435</v>
          </cell>
          <cell r="DB3558">
            <v>0</v>
          </cell>
          <cell r="DC3558">
            <v>0</v>
          </cell>
          <cell r="DD3558">
            <v>5.9488399762046403E-2</v>
          </cell>
          <cell r="DE3558">
            <v>1</v>
          </cell>
          <cell r="DF3558">
            <v>1.015904200410239</v>
          </cell>
          <cell r="DH3558">
            <v>0.10307414104882458</v>
          </cell>
          <cell r="DN3558">
            <v>6.9999999999999994E-5</v>
          </cell>
          <cell r="DT3558">
            <v>8.9999999999999993E-3</v>
          </cell>
          <cell r="EA3558">
            <v>0.47619047619047616</v>
          </cell>
        </row>
        <row r="3559">
          <cell r="D3559" t="str">
            <v>l-2</v>
          </cell>
          <cell r="E3559" t="str">
            <v>Lundstrom et al 1994 EPSL basalt IW-air 1285C 1 atm</v>
          </cell>
          <cell r="F3559" t="str">
            <v>Tr8</v>
          </cell>
          <cell r="J3559">
            <v>1285</v>
          </cell>
          <cell r="K3559">
            <v>1558</v>
          </cell>
          <cell r="L3559">
            <v>6.4184852374839538</v>
          </cell>
          <cell r="M3559">
            <v>0.01</v>
          </cell>
          <cell r="O3559">
            <v>7.9940004999999995E-2</v>
          </cell>
          <cell r="P3559">
            <v>1</v>
          </cell>
          <cell r="Q3559">
            <v>1.4798581999999999E-2</v>
          </cell>
          <cell r="R3559">
            <v>50.026483970000001</v>
          </cell>
          <cell r="T3559">
            <v>52.83</v>
          </cell>
          <cell r="U3559">
            <v>2.74</v>
          </cell>
          <cell r="Y3559">
            <v>0.28000000000000003</v>
          </cell>
          <cell r="Z3559">
            <v>1.47</v>
          </cell>
          <cell r="AB3559">
            <v>17.510000000000002</v>
          </cell>
          <cell r="AD3559">
            <v>24.38</v>
          </cell>
          <cell r="AF3559">
            <v>0.21</v>
          </cell>
          <cell r="AJ3559">
            <v>99.42</v>
          </cell>
          <cell r="AK3559">
            <v>1.9200599949999999</v>
          </cell>
          <cell r="AL3559">
            <v>0.117401142</v>
          </cell>
          <cell r="AM3559">
            <v>7.9940004999999995E-2</v>
          </cell>
          <cell r="AN3559">
            <v>3.7461136999999999E-2</v>
          </cell>
          <cell r="AO3559">
            <v>0</v>
          </cell>
          <cell r="AP3559">
            <v>0</v>
          </cell>
          <cell r="AQ3559">
            <v>0</v>
          </cell>
          <cell r="AR3559">
            <v>7.6532809999999996E-3</v>
          </cell>
          <cell r="AS3559">
            <v>4.2236020999999999E-2</v>
          </cell>
          <cell r="AT3559">
            <v>0.94842286399999998</v>
          </cell>
          <cell r="AU3559">
            <v>0</v>
          </cell>
          <cell r="AV3559">
            <v>0.94942811599999999</v>
          </cell>
          <cell r="AW3559">
            <v>1.4798581999999999E-2</v>
          </cell>
          <cell r="AX3559">
            <v>0</v>
          </cell>
          <cell r="AY3559">
            <v>50.026483970000001</v>
          </cell>
          <cell r="AZ3559">
            <v>49.973516029999999</v>
          </cell>
          <cell r="BA3559">
            <v>0</v>
          </cell>
          <cell r="BB3559">
            <v>53.664721139999997</v>
          </cell>
          <cell r="BC3559">
            <v>46.335278860000003</v>
          </cell>
          <cell r="BD3559">
            <v>0</v>
          </cell>
          <cell r="BE3559">
            <v>1</v>
          </cell>
          <cell r="BG3559">
            <v>-8.19</v>
          </cell>
          <cell r="BP3559">
            <v>52.64</v>
          </cell>
          <cell r="BQ3559">
            <v>1.01</v>
          </cell>
          <cell r="BR3559">
            <v>11.93</v>
          </cell>
          <cell r="BU3559">
            <v>11.05</v>
          </cell>
          <cell r="BV3559">
            <v>21</v>
          </cell>
          <cell r="BW3559">
            <v>1.91</v>
          </cell>
          <cell r="CA3559">
            <v>0.15</v>
          </cell>
          <cell r="CR3559">
            <v>99.69</v>
          </cell>
          <cell r="CT3559">
            <v>52.803691443474769</v>
          </cell>
          <cell r="CU3559">
            <v>1.0131407362824756</v>
          </cell>
          <cell r="CV3559">
            <v>11.967098003811817</v>
          </cell>
          <cell r="CW3559">
            <v>0</v>
          </cell>
          <cell r="CX3559">
            <v>0</v>
          </cell>
          <cell r="CY3559">
            <v>11.084361520714214</v>
          </cell>
          <cell r="CZ3559">
            <v>21.065302437556426</v>
          </cell>
          <cell r="DA3559">
            <v>1.9159394121777511</v>
          </cell>
          <cell r="DB3559">
            <v>0</v>
          </cell>
          <cell r="DC3559">
            <v>0</v>
          </cell>
          <cell r="DD3559">
            <v>0.15046644598254588</v>
          </cell>
          <cell r="DE3559">
            <v>1</v>
          </cell>
          <cell r="DF3559">
            <v>1.063978938375868</v>
          </cell>
          <cell r="DH3559">
            <v>0.1099476439790576</v>
          </cell>
          <cell r="DL3559">
            <v>4.6000000000000001E-4</v>
          </cell>
          <cell r="DM3559">
            <v>7.1999999999999998E-3</v>
          </cell>
          <cell r="DN3559">
            <v>3.8E-3</v>
          </cell>
          <cell r="DU3559">
            <v>0.115</v>
          </cell>
          <cell r="DY3559">
            <v>0.124</v>
          </cell>
          <cell r="EA3559">
            <v>0.27722772277227725</v>
          </cell>
          <cell r="EM3559">
            <v>9.8000000000000007</v>
          </cell>
        </row>
        <row r="3560">
          <cell r="D3560" t="str">
            <v>l-2</v>
          </cell>
          <cell r="E3560" t="str">
            <v>Lundstrom et al 1994 EPSL basalt IW-air 1285C 1 atm</v>
          </cell>
          <cell r="F3560" t="str">
            <v>Tr2a</v>
          </cell>
          <cell r="J3560">
            <v>1285</v>
          </cell>
          <cell r="K3560">
            <v>1558</v>
          </cell>
          <cell r="L3560">
            <v>6.4184852374839538</v>
          </cell>
          <cell r="M3560">
            <v>0.01</v>
          </cell>
          <cell r="O3560">
            <v>4.3704784000000003E-2</v>
          </cell>
          <cell r="P3560">
            <v>1</v>
          </cell>
          <cell r="R3560">
            <v>50.072292910000002</v>
          </cell>
          <cell r="T3560">
            <v>54.41</v>
          </cell>
          <cell r="U3560">
            <v>2.4500000000000002</v>
          </cell>
          <cell r="Y3560">
            <v>0.33</v>
          </cell>
          <cell r="Z3560">
            <v>1.29</v>
          </cell>
          <cell r="AB3560">
            <v>17.649999999999999</v>
          </cell>
          <cell r="AD3560">
            <v>24.62</v>
          </cell>
          <cell r="AJ3560">
            <v>100.75</v>
          </cell>
          <cell r="AK3560">
            <v>1.956295216</v>
          </cell>
          <cell r="AL3560">
            <v>0.103850675</v>
          </cell>
          <cell r="AM3560">
            <v>4.3704784000000003E-2</v>
          </cell>
          <cell r="AN3560">
            <v>6.0145891E-2</v>
          </cell>
          <cell r="AO3560">
            <v>0</v>
          </cell>
          <cell r="AP3560">
            <v>0</v>
          </cell>
          <cell r="AQ3560">
            <v>0</v>
          </cell>
          <cell r="AR3560">
            <v>8.9232900000000004E-3</v>
          </cell>
          <cell r="AS3560">
            <v>3.6667124000000002E-2</v>
          </cell>
          <cell r="AT3560">
            <v>0.94576242899999996</v>
          </cell>
          <cell r="AU3560">
            <v>0</v>
          </cell>
          <cell r="AV3560">
            <v>0.94850126599999995</v>
          </cell>
          <cell r="AW3560">
            <v>0</v>
          </cell>
          <cell r="AX3560">
            <v>0</v>
          </cell>
          <cell r="AY3560">
            <v>50.072292910000002</v>
          </cell>
          <cell r="AZ3560">
            <v>49.927707089999998</v>
          </cell>
          <cell r="BA3560">
            <v>0</v>
          </cell>
          <cell r="BB3560">
            <v>53.710280969999999</v>
          </cell>
          <cell r="BC3560">
            <v>46.289719030000001</v>
          </cell>
          <cell r="BD3560">
            <v>0</v>
          </cell>
          <cell r="BE3560">
            <v>1</v>
          </cell>
          <cell r="BG3560">
            <v>-8</v>
          </cell>
          <cell r="BP3560">
            <v>53.02</v>
          </cell>
          <cell r="BQ3560">
            <v>1.1000000000000001</v>
          </cell>
          <cell r="BR3560">
            <v>13.23</v>
          </cell>
          <cell r="BU3560">
            <v>10.029999999999999</v>
          </cell>
          <cell r="BV3560">
            <v>20.9</v>
          </cell>
          <cell r="BW3560">
            <v>1.75</v>
          </cell>
          <cell r="CR3560">
            <v>100.03</v>
          </cell>
          <cell r="CT3560">
            <v>53.004098770368891</v>
          </cell>
          <cell r="CU3560">
            <v>1.099670098970309</v>
          </cell>
          <cell r="CV3560">
            <v>13.226032190342897</v>
          </cell>
          <cell r="CW3560">
            <v>0</v>
          </cell>
          <cell r="CX3560">
            <v>0</v>
          </cell>
          <cell r="CY3560">
            <v>10.02699190242927</v>
          </cell>
          <cell r="CZ3560">
            <v>20.893731880435869</v>
          </cell>
          <cell r="DA3560">
            <v>1.7494751574527641</v>
          </cell>
          <cell r="DB3560">
            <v>0</v>
          </cell>
          <cell r="DC3560">
            <v>0</v>
          </cell>
          <cell r="DD3560">
            <v>0</v>
          </cell>
          <cell r="DE3560">
            <v>1</v>
          </cell>
          <cell r="DF3560">
            <v>0.95879561444316763</v>
          </cell>
          <cell r="DL3560">
            <v>2.4000000000000001E-4</v>
          </cell>
          <cell r="DM3560">
            <v>4.7000000000000002E-3</v>
          </cell>
          <cell r="DN3560">
            <v>2.2000000000000001E-3</v>
          </cell>
          <cell r="EA3560">
            <v>0.3</v>
          </cell>
        </row>
        <row r="3561">
          <cell r="D3561" t="str">
            <v>l-2</v>
          </cell>
          <cell r="E3561" t="str">
            <v>Lundstrom et al 1994 EPSL basalt IW-air 1285C 1 atm</v>
          </cell>
          <cell r="F3561" t="str">
            <v>Tr2c</v>
          </cell>
          <cell r="J3561">
            <v>1285</v>
          </cell>
          <cell r="K3561">
            <v>1558</v>
          </cell>
          <cell r="L3561">
            <v>6.4184852374839538</v>
          </cell>
          <cell r="M3561">
            <v>0.01</v>
          </cell>
          <cell r="O3561">
            <v>7.4957616000000005E-2</v>
          </cell>
          <cell r="P3561">
            <v>1</v>
          </cell>
          <cell r="Q3561">
            <v>1.4825758E-2</v>
          </cell>
          <cell r="R3561">
            <v>50.621641259999997</v>
          </cell>
          <cell r="T3561">
            <v>52.87</v>
          </cell>
          <cell r="U3561">
            <v>2.98</v>
          </cell>
          <cell r="Y3561">
            <v>0.28000000000000003</v>
          </cell>
          <cell r="Z3561">
            <v>1.69</v>
          </cell>
          <cell r="AB3561">
            <v>17.07</v>
          </cell>
          <cell r="AD3561">
            <v>24.34</v>
          </cell>
          <cell r="AF3561">
            <v>0.21</v>
          </cell>
          <cell r="AJ3561">
            <v>99.44</v>
          </cell>
          <cell r="AK3561">
            <v>1.9250423839999999</v>
          </cell>
          <cell r="AL3561">
            <v>0.12791893100000001</v>
          </cell>
          <cell r="AM3561">
            <v>7.4957616000000005E-2</v>
          </cell>
          <cell r="AN3561">
            <v>5.2961314000000002E-2</v>
          </cell>
          <cell r="AO3561">
            <v>0</v>
          </cell>
          <cell r="AP3561">
            <v>0</v>
          </cell>
          <cell r="AQ3561">
            <v>0</v>
          </cell>
          <cell r="AR3561">
            <v>7.6673349999999999E-3</v>
          </cell>
          <cell r="AS3561">
            <v>4.8646227E-2</v>
          </cell>
          <cell r="AT3561">
            <v>0.926288318</v>
          </cell>
          <cell r="AU3561">
            <v>0</v>
          </cell>
          <cell r="AV3561">
            <v>0.94961104699999999</v>
          </cell>
          <cell r="AW3561">
            <v>1.4825758E-2</v>
          </cell>
          <cell r="AX3561">
            <v>0</v>
          </cell>
          <cell r="AY3561">
            <v>50.621641259999997</v>
          </cell>
          <cell r="AZ3561">
            <v>49.378358740000003</v>
          </cell>
          <cell r="BA3561">
            <v>0</v>
          </cell>
          <cell r="BB3561">
            <v>54.256169110000002</v>
          </cell>
          <cell r="BC3561">
            <v>45.743830889999998</v>
          </cell>
          <cell r="BD3561">
            <v>0</v>
          </cell>
          <cell r="BE3561">
            <v>1</v>
          </cell>
          <cell r="BG3561">
            <v>-8</v>
          </cell>
          <cell r="BP3561">
            <v>52.67</v>
          </cell>
          <cell r="BQ3561">
            <v>1.07</v>
          </cell>
          <cell r="BR3561">
            <v>13.12</v>
          </cell>
          <cell r="BU3561">
            <v>10.210000000000001</v>
          </cell>
          <cell r="BV3561">
            <v>20.88</v>
          </cell>
          <cell r="BW3561">
            <v>1.77</v>
          </cell>
          <cell r="CA3561">
            <v>0.11</v>
          </cell>
          <cell r="CR3561">
            <v>99.83</v>
          </cell>
          <cell r="CT3561">
            <v>52.759691475508362</v>
          </cell>
          <cell r="CU3561">
            <v>1.0718220975658619</v>
          </cell>
          <cell r="CV3561">
            <v>13.142341981368325</v>
          </cell>
          <cell r="CW3561">
            <v>0</v>
          </cell>
          <cell r="CX3561">
            <v>0</v>
          </cell>
          <cell r="CY3561">
            <v>10.227386557147151</v>
          </cell>
          <cell r="CZ3561">
            <v>20.915556445958128</v>
          </cell>
          <cell r="DA3561">
            <v>1.7730141240108184</v>
          </cell>
          <cell r="DB3561">
            <v>0</v>
          </cell>
          <cell r="DC3561">
            <v>0</v>
          </cell>
          <cell r="DD3561">
            <v>0.1101873184413503</v>
          </cell>
          <cell r="DE3561">
            <v>1</v>
          </cell>
          <cell r="DF3561">
            <v>0.97776710714931325</v>
          </cell>
          <cell r="DH3561">
            <v>0.11864406779661016</v>
          </cell>
          <cell r="DL3561">
            <v>8.0000000000000007E-5</v>
          </cell>
          <cell r="DM3561">
            <v>5.4999999999999997E-3</v>
          </cell>
          <cell r="DN3561">
            <v>1.9E-3</v>
          </cell>
          <cell r="EA3561">
            <v>0.26168224299065423</v>
          </cell>
          <cell r="EM3561">
            <v>15.363636363636363</v>
          </cell>
        </row>
        <row r="3562">
          <cell r="D3562" t="str">
            <v>l-2</v>
          </cell>
          <cell r="E3562" t="str">
            <v>Lundstrom et al 1994 EPSL basalt IW-air 1285C 1 atm</v>
          </cell>
          <cell r="F3562" t="str">
            <v>Tr10</v>
          </cell>
          <cell r="J3562">
            <v>1285</v>
          </cell>
          <cell r="K3562">
            <v>1558</v>
          </cell>
          <cell r="L3562">
            <v>6.4184852374839538</v>
          </cell>
          <cell r="M3562">
            <v>0.01</v>
          </cell>
          <cell r="O3562">
            <v>4.3556193999999999E-2</v>
          </cell>
          <cell r="P3562">
            <v>1</v>
          </cell>
          <cell r="Q3562">
            <v>1.4673491E-2</v>
          </cell>
          <cell r="R3562">
            <v>51.030964249999997</v>
          </cell>
          <cell r="T3562">
            <v>54.29</v>
          </cell>
          <cell r="U3562">
            <v>2.82</v>
          </cell>
          <cell r="Y3562">
            <v>0.37</v>
          </cell>
          <cell r="Z3562">
            <v>1.56</v>
          </cell>
          <cell r="AB3562">
            <v>16.91</v>
          </cell>
          <cell r="AD3562">
            <v>24.51</v>
          </cell>
          <cell r="AF3562">
            <v>0.21</v>
          </cell>
          <cell r="AJ3562">
            <v>100.67</v>
          </cell>
          <cell r="AK3562">
            <v>1.956443806</v>
          </cell>
          <cell r="AL3562">
            <v>0.11980755799999999</v>
          </cell>
          <cell r="AM3562">
            <v>4.3556193999999999E-2</v>
          </cell>
          <cell r="AN3562">
            <v>7.6251364000000002E-2</v>
          </cell>
          <cell r="AO3562">
            <v>0</v>
          </cell>
          <cell r="AP3562">
            <v>0</v>
          </cell>
          <cell r="AQ3562">
            <v>0</v>
          </cell>
          <cell r="AR3562">
            <v>1.0027777E-2</v>
          </cell>
          <cell r="AS3562">
            <v>4.4443024999999997E-2</v>
          </cell>
          <cell r="AT3562">
            <v>0.90818186400000001</v>
          </cell>
          <cell r="AU3562">
            <v>0</v>
          </cell>
          <cell r="AV3562">
            <v>0.94642247899999998</v>
          </cell>
          <cell r="AW3562">
            <v>1.4673491E-2</v>
          </cell>
          <cell r="AX3562">
            <v>0</v>
          </cell>
          <cell r="AY3562">
            <v>51.030964249999997</v>
          </cell>
          <cell r="AZ3562">
            <v>48.969035750000003</v>
          </cell>
          <cell r="BA3562">
            <v>0</v>
          </cell>
          <cell r="BB3562">
            <v>54.662347220000001</v>
          </cell>
          <cell r="BC3562">
            <v>45.337652779999999</v>
          </cell>
          <cell r="BD3562">
            <v>0</v>
          </cell>
          <cell r="BE3562">
            <v>1</v>
          </cell>
          <cell r="BG3562">
            <v>-0.68</v>
          </cell>
          <cell r="BP3562">
            <v>52.85</v>
          </cell>
          <cell r="BQ3562">
            <v>1.05</v>
          </cell>
          <cell r="BR3562">
            <v>12.97</v>
          </cell>
          <cell r="BU3562">
            <v>9.43</v>
          </cell>
          <cell r="BV3562">
            <v>19.649999999999999</v>
          </cell>
          <cell r="BW3562">
            <v>2.52</v>
          </cell>
          <cell r="CR3562">
            <v>98.47</v>
          </cell>
          <cell r="CT3562">
            <v>53.67116888392404</v>
          </cell>
          <cell r="CU3562">
            <v>1.0663146135878947</v>
          </cell>
          <cell r="CV3562">
            <v>13.171524322128567</v>
          </cell>
          <cell r="CW3562">
            <v>0</v>
          </cell>
          <cell r="CX3562">
            <v>0</v>
          </cell>
          <cell r="CY3562">
            <v>9.5765207677465209</v>
          </cell>
          <cell r="CZ3562">
            <v>19.955316340002028</v>
          </cell>
          <cell r="DA3562">
            <v>2.5591550726109475</v>
          </cell>
          <cell r="DB3562">
            <v>0</v>
          </cell>
          <cell r="DC3562">
            <v>0</v>
          </cell>
          <cell r="DD3562">
            <v>0</v>
          </cell>
          <cell r="DE3562">
            <v>1</v>
          </cell>
          <cell r="DF3562">
            <v>0.92414424702019993</v>
          </cell>
          <cell r="DH3562">
            <v>8.3333333333333329E-2</v>
          </cell>
          <cell r="DM3562">
            <v>2.1000000000000001E-4</v>
          </cell>
          <cell r="EA3562">
            <v>0.35238095238095235</v>
          </cell>
        </row>
        <row r="3563">
          <cell r="D3563" t="str">
            <v>l-1</v>
          </cell>
          <cell r="E3563" t="str">
            <v>Latourette &amp; Burnett 1992</v>
          </cell>
          <cell r="F3563" t="str">
            <v>Di71An29</v>
          </cell>
          <cell r="J3563">
            <v>1273</v>
          </cell>
          <cell r="K3563">
            <v>1546</v>
          </cell>
          <cell r="L3563">
            <v>6.4683053040103493</v>
          </cell>
          <cell r="M3563">
            <v>1E-4</v>
          </cell>
          <cell r="O3563">
            <v>8.052132641148968E-2</v>
          </cell>
          <cell r="P3563">
            <v>1</v>
          </cell>
          <cell r="R3563">
            <v>50.186252189538195</v>
          </cell>
          <cell r="T3563">
            <v>53.3</v>
          </cell>
          <cell r="U3563">
            <v>3.1850000000000001</v>
          </cell>
          <cell r="AB3563">
            <v>18.055</v>
          </cell>
          <cell r="AD3563">
            <v>25.3</v>
          </cell>
          <cell r="AJ3563">
            <v>99.84</v>
          </cell>
          <cell r="AK3563">
            <v>1.9194786735885103</v>
          </cell>
          <cell r="AL3563">
            <v>0.13522378542377261</v>
          </cell>
          <cell r="AM3563">
            <v>8.052132641148968E-2</v>
          </cell>
          <cell r="AN3563">
            <v>5.4702459012282934E-2</v>
          </cell>
          <cell r="AO3563">
            <v>0</v>
          </cell>
          <cell r="AP3563">
            <v>0</v>
          </cell>
          <cell r="AQ3563">
            <v>0</v>
          </cell>
          <cell r="AR3563">
            <v>0</v>
          </cell>
          <cell r="AS3563">
            <v>0</v>
          </cell>
          <cell r="AT3563">
            <v>0.96902561123073616</v>
          </cell>
          <cell r="AU3563">
            <v>0</v>
          </cell>
          <cell r="AV3563">
            <v>0.97627192975698085</v>
          </cell>
          <cell r="AW3563">
            <v>0</v>
          </cell>
          <cell r="AX3563">
            <v>0</v>
          </cell>
          <cell r="AY3563">
            <v>50.186252189538195</v>
          </cell>
          <cell r="AZ3563">
            <v>49.813747810461805</v>
          </cell>
          <cell r="BA3563">
            <v>0</v>
          </cell>
          <cell r="BB3563">
            <v>53.823594185294652</v>
          </cell>
          <cell r="BC3563">
            <v>46.176405814705355</v>
          </cell>
          <cell r="BD3563">
            <v>0</v>
          </cell>
          <cell r="BE3563">
            <v>1</v>
          </cell>
          <cell r="BG3563">
            <v>-7.86</v>
          </cell>
          <cell r="BH3563" t="str">
            <v>FMQ</v>
          </cell>
          <cell r="BP3563">
            <v>50</v>
          </cell>
          <cell r="BR3563">
            <v>14.914999999999999</v>
          </cell>
          <cell r="BU3563">
            <v>9.93</v>
          </cell>
          <cell r="BV3563">
            <v>24.05</v>
          </cell>
          <cell r="CR3563">
            <v>98.894999999999996</v>
          </cell>
          <cell r="CT3563">
            <v>50.558673340411552</v>
          </cell>
          <cell r="CU3563">
            <v>0</v>
          </cell>
          <cell r="CV3563">
            <v>15.081652257444766</v>
          </cell>
          <cell r="CW3563">
            <v>0</v>
          </cell>
          <cell r="CX3563">
            <v>0</v>
          </cell>
          <cell r="CY3563">
            <v>10.040952525405734</v>
          </cell>
          <cell r="CZ3563">
            <v>24.318721876737957</v>
          </cell>
          <cell r="DA3563">
            <v>0</v>
          </cell>
          <cell r="DB3563">
            <v>0</v>
          </cell>
          <cell r="DC3563">
            <v>0</v>
          </cell>
          <cell r="DD3563">
            <v>0</v>
          </cell>
          <cell r="DE3563">
            <v>1</v>
          </cell>
          <cell r="DF3563">
            <v>0.94036798436202429</v>
          </cell>
          <cell r="DM3563">
            <v>1.15E-2</v>
          </cell>
          <cell r="DN3563">
            <v>5.4999999999999997E-3</v>
          </cell>
        </row>
        <row r="3564">
          <cell r="D3564" t="str">
            <v>l-1</v>
          </cell>
          <cell r="E3564" t="str">
            <v>Latourette &amp; Burnett 1992</v>
          </cell>
          <cell r="F3564" t="str">
            <v>Di71An29</v>
          </cell>
          <cell r="J3564">
            <v>1273</v>
          </cell>
          <cell r="K3564">
            <v>1546</v>
          </cell>
          <cell r="L3564">
            <v>6.4683053040103493</v>
          </cell>
          <cell r="M3564">
            <v>1E-4</v>
          </cell>
          <cell r="O3564">
            <v>6.6286242054821587E-2</v>
          </cell>
          <cell r="P3564">
            <v>1</v>
          </cell>
          <cell r="R3564">
            <v>49.811999236216018</v>
          </cell>
          <cell r="T3564">
            <v>54.15</v>
          </cell>
          <cell r="U3564">
            <v>3.4649999999999999</v>
          </cell>
          <cell r="AB3564">
            <v>18.11</v>
          </cell>
          <cell r="AD3564">
            <v>25</v>
          </cell>
          <cell r="AJ3564">
            <v>100.72499999999999</v>
          </cell>
          <cell r="AK3564">
            <v>1.9337137579451784</v>
          </cell>
          <cell r="AL3564">
            <v>0.14587623154649035</v>
          </cell>
          <cell r="AM3564">
            <v>6.6286242054821587E-2</v>
          </cell>
          <cell r="AN3564">
            <v>7.9589989491668761E-2</v>
          </cell>
          <cell r="AO3564">
            <v>0</v>
          </cell>
          <cell r="AP3564">
            <v>0</v>
          </cell>
          <cell r="AQ3564">
            <v>0</v>
          </cell>
          <cell r="AR3564">
            <v>0</v>
          </cell>
          <cell r="AS3564">
            <v>0</v>
          </cell>
          <cell r="AT3564">
            <v>0.96381539074170519</v>
          </cell>
          <cell r="AU3564">
            <v>0</v>
          </cell>
          <cell r="AV3564">
            <v>0.95659461976662563</v>
          </cell>
          <cell r="AW3564">
            <v>0</v>
          </cell>
          <cell r="AX3564">
            <v>0</v>
          </cell>
          <cell r="AY3564">
            <v>49.811999236216018</v>
          </cell>
          <cell r="AZ3564">
            <v>50.188000763783982</v>
          </cell>
          <cell r="BA3564">
            <v>0</v>
          </cell>
          <cell r="BB3564">
            <v>53.451321970945507</v>
          </cell>
          <cell r="BC3564">
            <v>46.548678029054493</v>
          </cell>
          <cell r="BD3564">
            <v>0</v>
          </cell>
          <cell r="BE3564">
            <v>1</v>
          </cell>
          <cell r="BG3564">
            <v>-9.8800000000000008</v>
          </cell>
          <cell r="BH3564" t="str">
            <v>IW+1</v>
          </cell>
          <cell r="BP3564">
            <v>50.05</v>
          </cell>
          <cell r="BR3564">
            <v>14.045</v>
          </cell>
          <cell r="BU3564">
            <v>10.545</v>
          </cell>
          <cell r="BV3564">
            <v>23.65</v>
          </cell>
          <cell r="CR3564">
            <v>98.29</v>
          </cell>
          <cell r="CT3564">
            <v>50.920744734967954</v>
          </cell>
          <cell r="CU3564">
            <v>0</v>
          </cell>
          <cell r="CV3564">
            <v>14.289347848204294</v>
          </cell>
          <cell r="CW3564">
            <v>0</v>
          </cell>
          <cell r="CX3564">
            <v>0</v>
          </cell>
          <cell r="CY3564">
            <v>10.728456607996746</v>
          </cell>
          <cell r="CZ3564">
            <v>24.061450808831012</v>
          </cell>
          <cell r="DA3564">
            <v>0</v>
          </cell>
          <cell r="DB3564">
            <v>0</v>
          </cell>
          <cell r="DC3564">
            <v>0</v>
          </cell>
          <cell r="DD3564">
            <v>0</v>
          </cell>
          <cell r="DE3564">
            <v>1</v>
          </cell>
          <cell r="DF3564">
            <v>0.98419231948159702</v>
          </cell>
          <cell r="DM3564">
            <v>9.9000000000000008E-3</v>
          </cell>
          <cell r="DN3564">
            <v>8.8999999999999999E-3</v>
          </cell>
        </row>
        <row r="3565">
          <cell r="D3565" t="str">
            <v>l-1</v>
          </cell>
          <cell r="E3565" t="str">
            <v>Latourette &amp; Burnett 1992</v>
          </cell>
          <cell r="F3565" t="str">
            <v>Di71An29</v>
          </cell>
          <cell r="J3565">
            <v>1273</v>
          </cell>
          <cell r="K3565">
            <v>1546</v>
          </cell>
          <cell r="L3565">
            <v>6.4683053040103493</v>
          </cell>
          <cell r="M3565">
            <v>1E-4</v>
          </cell>
          <cell r="O3565">
            <v>6.1486056449494342E-2</v>
          </cell>
          <cell r="P3565">
            <v>1</v>
          </cell>
          <cell r="R3565">
            <v>50.514373291653662</v>
          </cell>
          <cell r="T3565">
            <v>54.5</v>
          </cell>
          <cell r="U3565">
            <v>3.46</v>
          </cell>
          <cell r="AB3565">
            <v>17.89</v>
          </cell>
          <cell r="AD3565">
            <v>25.4</v>
          </cell>
          <cell r="AJ3565">
            <v>101.25</v>
          </cell>
          <cell r="AK3565">
            <v>1.9385139435505057</v>
          </cell>
          <cell r="AL3565">
            <v>0.14508953744084271</v>
          </cell>
          <cell r="AM3565">
            <v>6.1486056449494342E-2</v>
          </cell>
          <cell r="AN3565">
            <v>8.3603480991348372E-2</v>
          </cell>
          <cell r="AO3565">
            <v>0</v>
          </cell>
          <cell r="AP3565">
            <v>0</v>
          </cell>
          <cell r="AQ3565">
            <v>0</v>
          </cell>
          <cell r="AR3565">
            <v>0</v>
          </cell>
          <cell r="AS3565">
            <v>0</v>
          </cell>
          <cell r="AT3565">
            <v>0.94834082764836514</v>
          </cell>
          <cell r="AU3565">
            <v>0</v>
          </cell>
          <cell r="AV3565">
            <v>0.96805569136028702</v>
          </cell>
          <cell r="AW3565">
            <v>0</v>
          </cell>
          <cell r="AX3565">
            <v>0</v>
          </cell>
          <cell r="AY3565">
            <v>50.514373291653662</v>
          </cell>
          <cell r="AZ3565">
            <v>49.485626708346338</v>
          </cell>
          <cell r="BA3565">
            <v>0</v>
          </cell>
          <cell r="BB3565">
            <v>54.149645320875862</v>
          </cell>
          <cell r="BC3565">
            <v>45.850354679124138</v>
          </cell>
          <cell r="BD3565">
            <v>0</v>
          </cell>
          <cell r="BE3565">
            <v>1</v>
          </cell>
          <cell r="BG3565">
            <v>-6.76</v>
          </cell>
          <cell r="BH3565" t="str">
            <v>NNO</v>
          </cell>
          <cell r="BP3565">
            <v>48</v>
          </cell>
          <cell r="BR3565">
            <v>15.07</v>
          </cell>
          <cell r="BU3565">
            <v>9.8800000000000008</v>
          </cell>
          <cell r="BV3565">
            <v>24</v>
          </cell>
          <cell r="CR3565">
            <v>96.95</v>
          </cell>
          <cell r="CT3565">
            <v>49.510056730273334</v>
          </cell>
          <cell r="CU3565">
            <v>0</v>
          </cell>
          <cell r="CV3565">
            <v>15.5440948942754</v>
          </cell>
          <cell r="CW3565">
            <v>0</v>
          </cell>
          <cell r="CX3565">
            <v>0</v>
          </cell>
          <cell r="CY3565">
            <v>10.190820010314596</v>
          </cell>
          <cell r="CZ3565">
            <v>24.755028365136667</v>
          </cell>
          <cell r="DA3565">
            <v>0</v>
          </cell>
          <cell r="DB3565">
            <v>0</v>
          </cell>
          <cell r="DC3565">
            <v>0</v>
          </cell>
          <cell r="DD3565">
            <v>0</v>
          </cell>
          <cell r="DE3565">
            <v>1</v>
          </cell>
          <cell r="DF3565">
            <v>0.95967846065085582</v>
          </cell>
          <cell r="DM3565">
            <v>1.1299999999999999E-2</v>
          </cell>
          <cell r="DN3565">
            <v>3.3999999999999998E-3</v>
          </cell>
        </row>
        <row r="3566">
          <cell r="D3566" t="str">
            <v>k</v>
          </cell>
          <cell r="E3566" t="str">
            <v>Kuehner et al 1989</v>
          </cell>
          <cell r="F3566" t="str">
            <v xml:space="preserve"> 35=4A</v>
          </cell>
          <cell r="J3566">
            <v>1260</v>
          </cell>
          <cell r="K3566">
            <v>1533</v>
          </cell>
          <cell r="L3566">
            <v>6.5231572080887146</v>
          </cell>
          <cell r="M3566">
            <v>1E-4</v>
          </cell>
          <cell r="O3566">
            <v>9.6540283000000005E-2</v>
          </cell>
          <cell r="P3566">
            <v>1</v>
          </cell>
          <cell r="Q3566">
            <v>1.9683803999999999E-2</v>
          </cell>
          <cell r="R3566">
            <v>48.350988770000001</v>
          </cell>
          <cell r="T3566">
            <v>52.5</v>
          </cell>
          <cell r="U3566">
            <v>5.19</v>
          </cell>
          <cell r="AB3566">
            <v>17.48</v>
          </cell>
          <cell r="AD3566">
            <v>22.76</v>
          </cell>
          <cell r="AF3566">
            <v>0.28000000000000003</v>
          </cell>
          <cell r="AJ3566">
            <v>98.21</v>
          </cell>
          <cell r="AK3566">
            <v>1.9034597170000001</v>
          </cell>
          <cell r="AL3566">
            <v>0.22183972299999999</v>
          </cell>
          <cell r="AM3566">
            <v>9.6540283000000005E-2</v>
          </cell>
          <cell r="AN3566">
            <v>0.12529944000000001</v>
          </cell>
          <cell r="AO3566">
            <v>0</v>
          </cell>
          <cell r="AP3566">
            <v>0</v>
          </cell>
          <cell r="AQ3566">
            <v>0</v>
          </cell>
          <cell r="AR3566">
            <v>0</v>
          </cell>
          <cell r="AS3566">
            <v>0</v>
          </cell>
          <cell r="AT3566">
            <v>0.94451203399999994</v>
          </cell>
          <cell r="AU3566">
            <v>0</v>
          </cell>
          <cell r="AV3566">
            <v>0.88420067800000002</v>
          </cell>
          <cell r="AW3566">
            <v>1.9683803999999999E-2</v>
          </cell>
          <cell r="AX3566">
            <v>0</v>
          </cell>
          <cell r="AY3566">
            <v>48.350988770000001</v>
          </cell>
          <cell r="AZ3566">
            <v>51.649011229999999</v>
          </cell>
          <cell r="BA3566">
            <v>0</v>
          </cell>
          <cell r="BB3566">
            <v>51.994152939999999</v>
          </cell>
          <cell r="BC3566">
            <v>48.005847060000001</v>
          </cell>
          <cell r="BD3566">
            <v>0</v>
          </cell>
          <cell r="BE3566">
            <v>1</v>
          </cell>
          <cell r="BO3566">
            <v>5.16</v>
          </cell>
          <cell r="BP3566">
            <v>51.9</v>
          </cell>
          <cell r="BR3566">
            <v>13.97</v>
          </cell>
          <cell r="BU3566">
            <v>8.5299999999999994</v>
          </cell>
          <cell r="BV3566">
            <v>17.489999999999998</v>
          </cell>
          <cell r="BW3566">
            <v>2.95</v>
          </cell>
          <cell r="CR3566">
            <v>94.84</v>
          </cell>
          <cell r="CT3566">
            <v>54.723745255166598</v>
          </cell>
          <cell r="CU3566">
            <v>0</v>
          </cell>
          <cell r="CV3566">
            <v>14.730071699704766</v>
          </cell>
          <cell r="CW3566">
            <v>0</v>
          </cell>
          <cell r="CX3566">
            <v>0</v>
          </cell>
          <cell r="CY3566">
            <v>8.9940953184310413</v>
          </cell>
          <cell r="CZ3566">
            <v>18.441585828764232</v>
          </cell>
          <cell r="DA3566">
            <v>3.1105018979333616</v>
          </cell>
          <cell r="DB3566">
            <v>0</v>
          </cell>
          <cell r="DC3566">
            <v>0</v>
          </cell>
          <cell r="DD3566">
            <v>0</v>
          </cell>
          <cell r="DE3566">
            <v>1</v>
          </cell>
          <cell r="DF3566">
            <v>0.76286054740275477</v>
          </cell>
          <cell r="DH3566">
            <v>9.4915254237288138E-2</v>
          </cell>
          <cell r="DQ3566">
            <v>0.10984848484848485</v>
          </cell>
          <cell r="DU3566">
            <v>9.1877496671105202E-2</v>
          </cell>
          <cell r="DX3566">
            <v>0.45272525027808674</v>
          </cell>
          <cell r="DY3566">
            <v>0.45488165680473369</v>
          </cell>
          <cell r="EF3566">
            <v>0.45092024539877296</v>
          </cell>
          <cell r="EJ3566">
            <v>0.43376068376068377</v>
          </cell>
        </row>
        <row r="3567">
          <cell r="D3567" t="str">
            <v>k</v>
          </cell>
          <cell r="E3567" t="str">
            <v>Kuehner et al 1989</v>
          </cell>
          <cell r="F3567" t="str">
            <v>35-5b</v>
          </cell>
          <cell r="J3567">
            <v>1260</v>
          </cell>
          <cell r="K3567">
            <v>1533</v>
          </cell>
          <cell r="L3567">
            <v>6.5231572080887146</v>
          </cell>
          <cell r="M3567">
            <v>1E-4</v>
          </cell>
          <cell r="O3567">
            <v>0.11219994699999999</v>
          </cell>
          <cell r="P3567">
            <v>1</v>
          </cell>
          <cell r="Q3567">
            <v>2.4449169999999999E-2</v>
          </cell>
          <cell r="R3567">
            <v>47.91389908</v>
          </cell>
          <cell r="T3567">
            <v>52.1</v>
          </cell>
          <cell r="U3567">
            <v>4.93</v>
          </cell>
          <cell r="AB3567">
            <v>17.82</v>
          </cell>
          <cell r="AD3567">
            <v>22.8</v>
          </cell>
          <cell r="AF3567">
            <v>0.34799999999999998</v>
          </cell>
          <cell r="AJ3567">
            <v>97.99799999999999</v>
          </cell>
          <cell r="AK3567">
            <v>1.8878000530000001</v>
          </cell>
          <cell r="AL3567">
            <v>0.210597281</v>
          </cell>
          <cell r="AM3567">
            <v>0.11219994699999999</v>
          </cell>
          <cell r="AN3567">
            <v>9.8397334000000003E-2</v>
          </cell>
          <cell r="AO3567">
            <v>0</v>
          </cell>
          <cell r="AP3567">
            <v>0</v>
          </cell>
          <cell r="AQ3567">
            <v>0</v>
          </cell>
          <cell r="AR3567">
            <v>0</v>
          </cell>
          <cell r="AS3567">
            <v>0</v>
          </cell>
          <cell r="AT3567">
            <v>0.96229371799999996</v>
          </cell>
          <cell r="AU3567">
            <v>0</v>
          </cell>
          <cell r="AV3567">
            <v>0.88521204899999995</v>
          </cell>
          <cell r="AW3567">
            <v>2.4449169999999999E-2</v>
          </cell>
          <cell r="AX3567">
            <v>0</v>
          </cell>
          <cell r="AY3567">
            <v>47.91389908</v>
          </cell>
          <cell r="AZ3567">
            <v>52.08610092</v>
          </cell>
          <cell r="BA3567">
            <v>0</v>
          </cell>
          <cell r="BB3567">
            <v>51.557004589999998</v>
          </cell>
          <cell r="BC3567">
            <v>48.442995410000002</v>
          </cell>
          <cell r="BD3567">
            <v>0</v>
          </cell>
          <cell r="BE3567">
            <v>1</v>
          </cell>
          <cell r="BO3567">
            <v>6.45</v>
          </cell>
          <cell r="BP3567">
            <v>51.3</v>
          </cell>
          <cell r="BR3567">
            <v>15.96</v>
          </cell>
          <cell r="BU3567">
            <v>6.64</v>
          </cell>
          <cell r="BV3567">
            <v>16.28</v>
          </cell>
          <cell r="BW3567">
            <v>3.37</v>
          </cell>
          <cell r="CR3567">
            <v>93.55</v>
          </cell>
          <cell r="CT3567">
            <v>54.836985569214328</v>
          </cell>
          <cell r="CU3567">
            <v>0</v>
          </cell>
          <cell r="CV3567">
            <v>17.060395510422236</v>
          </cell>
          <cell r="CW3567">
            <v>0</v>
          </cell>
          <cell r="CX3567">
            <v>0</v>
          </cell>
          <cell r="CY3567">
            <v>7.097808658471406</v>
          </cell>
          <cell r="CZ3567">
            <v>17.402458578300376</v>
          </cell>
          <cell r="DA3567">
            <v>3.6023516835916625</v>
          </cell>
          <cell r="DB3567">
            <v>0</v>
          </cell>
          <cell r="DC3567">
            <v>0</v>
          </cell>
          <cell r="DD3567">
            <v>0</v>
          </cell>
          <cell r="DE3567">
            <v>1</v>
          </cell>
          <cell r="DF3567">
            <v>0.60469062368364856</v>
          </cell>
          <cell r="DH3567">
            <v>0.1032640949554896</v>
          </cell>
          <cell r="DQ3567">
            <v>0.11091703056768559</v>
          </cell>
          <cell r="DU3567">
            <v>8.612440191387559E-2</v>
          </cell>
          <cell r="DX3567">
            <v>0.49407114624505927</v>
          </cell>
          <cell r="DY3567">
            <v>0.44955387783115991</v>
          </cell>
          <cell r="EF3567">
            <v>0.48579545454545459</v>
          </cell>
          <cell r="EJ3567">
            <v>0.4833836858006042</v>
          </cell>
        </row>
        <row r="3568">
          <cell r="D3568" t="str">
            <v>k3</v>
          </cell>
          <cell r="E3568" t="str">
            <v>Klemme et al 2002</v>
          </cell>
          <cell r="F3568" t="str">
            <v>BS31</v>
          </cell>
          <cell r="J3568">
            <v>1200</v>
          </cell>
          <cell r="K3568">
            <v>1473</v>
          </cell>
          <cell r="L3568">
            <v>6.7888662593346911</v>
          </cell>
          <cell r="M3568">
            <v>3</v>
          </cell>
          <cell r="O3568">
            <v>0.105799832</v>
          </cell>
          <cell r="P3568">
            <v>1</v>
          </cell>
          <cell r="Q3568">
            <v>0.37001680999999997</v>
          </cell>
          <cell r="R3568">
            <v>48.472524679999999</v>
          </cell>
          <cell r="T3568">
            <v>53.6</v>
          </cell>
          <cell r="U3568">
            <v>14.2</v>
          </cell>
          <cell r="Y3568">
            <v>1.9</v>
          </cell>
          <cell r="AB3568">
            <v>10.7</v>
          </cell>
          <cell r="AD3568">
            <v>14</v>
          </cell>
          <cell r="AF3568">
            <v>5.4</v>
          </cell>
          <cell r="AJ3568">
            <v>99.8</v>
          </cell>
          <cell r="AK3568">
            <v>1.894200168</v>
          </cell>
          <cell r="AL3568">
            <v>0.59161202899999998</v>
          </cell>
          <cell r="AM3568">
            <v>0.105799832</v>
          </cell>
          <cell r="AN3568">
            <v>0.48581219799999997</v>
          </cell>
          <cell r="AO3568">
            <v>0</v>
          </cell>
          <cell r="AP3568">
            <v>0</v>
          </cell>
          <cell r="AQ3568">
            <v>0</v>
          </cell>
          <cell r="AR3568">
            <v>5.0497527E-2</v>
          </cell>
          <cell r="AS3568">
            <v>0</v>
          </cell>
          <cell r="AT3568">
            <v>0.56354232500000001</v>
          </cell>
          <cell r="AU3568">
            <v>0</v>
          </cell>
          <cell r="AV3568">
            <v>0.53013113999999995</v>
          </cell>
          <cell r="AW3568">
            <v>0.37001680999999997</v>
          </cell>
          <cell r="AX3568">
            <v>0</v>
          </cell>
          <cell r="AY3568">
            <v>48.472524679999999</v>
          </cell>
          <cell r="AZ3568">
            <v>51.527475320000001</v>
          </cell>
          <cell r="BA3568">
            <v>0</v>
          </cell>
          <cell r="BB3568">
            <v>52.115606130000003</v>
          </cell>
          <cell r="BC3568">
            <v>47.884393869999997</v>
          </cell>
          <cell r="BD3568">
            <v>0</v>
          </cell>
          <cell r="BE3568">
            <v>1</v>
          </cell>
          <cell r="BO3568">
            <v>0</v>
          </cell>
          <cell r="BP3568">
            <v>63.7</v>
          </cell>
          <cell r="BQ3568">
            <v>2</v>
          </cell>
          <cell r="BR3568">
            <v>17.899999999999999</v>
          </cell>
          <cell r="BU3568">
            <v>1.4</v>
          </cell>
          <cell r="BV3568">
            <v>3.7</v>
          </cell>
          <cell r="BW3568">
            <v>4.4000000000000004</v>
          </cell>
          <cell r="BX3568">
            <v>6.9</v>
          </cell>
          <cell r="CR3568">
            <v>100</v>
          </cell>
          <cell r="CT3568">
            <v>63.7</v>
          </cell>
          <cell r="CU3568">
            <v>2</v>
          </cell>
          <cell r="CV3568">
            <v>17.899999999999999</v>
          </cell>
          <cell r="CW3568">
            <v>0</v>
          </cell>
          <cell r="CX3568">
            <v>0</v>
          </cell>
          <cell r="CY3568">
            <v>1.4</v>
          </cell>
          <cell r="CZ3568">
            <v>3.7</v>
          </cell>
          <cell r="DA3568">
            <v>4.4000000000000004</v>
          </cell>
          <cell r="DB3568">
            <v>6.9</v>
          </cell>
          <cell r="DC3568">
            <v>0</v>
          </cell>
          <cell r="DD3568">
            <v>0</v>
          </cell>
          <cell r="DE3568">
            <v>1</v>
          </cell>
          <cell r="DF3568">
            <v>0.16921750837546376</v>
          </cell>
          <cell r="DH3568">
            <v>1.2272727272727273</v>
          </cell>
          <cell r="EA3568">
            <v>0.95</v>
          </cell>
        </row>
        <row r="3569">
          <cell r="D3569" t="str">
            <v>k3</v>
          </cell>
          <cell r="E3569" t="str">
            <v>Klemme et al 2002</v>
          </cell>
          <cell r="F3569" t="str">
            <v>BS21 all eclog</v>
          </cell>
          <cell r="J3569">
            <v>1400</v>
          </cell>
          <cell r="K3569">
            <v>1673</v>
          </cell>
          <cell r="L3569">
            <v>5.9772863120143453</v>
          </cell>
          <cell r="M3569">
            <v>3</v>
          </cell>
          <cell r="O3569">
            <v>0.21148829299999999</v>
          </cell>
          <cell r="P3569">
            <v>1</v>
          </cell>
          <cell r="Q3569">
            <v>0.24721198599999999</v>
          </cell>
          <cell r="R3569">
            <v>46.897423809999999</v>
          </cell>
          <cell r="T3569">
            <v>50.5</v>
          </cell>
          <cell r="U3569">
            <v>15.6</v>
          </cell>
          <cell r="Y3569">
            <v>1.9</v>
          </cell>
          <cell r="AB3569">
            <v>12.7</v>
          </cell>
          <cell r="AD3569">
            <v>15.6</v>
          </cell>
          <cell r="AF3569">
            <v>3.6</v>
          </cell>
          <cell r="AJ3569">
            <v>99.9</v>
          </cell>
          <cell r="AK3569">
            <v>1.7885117070000001</v>
          </cell>
          <cell r="AL3569">
            <v>0.65134724099999997</v>
          </cell>
          <cell r="AM3569">
            <v>0.21148829299999999</v>
          </cell>
          <cell r="AN3569">
            <v>0.439858949</v>
          </cell>
          <cell r="AO3569">
            <v>0</v>
          </cell>
          <cell r="AP3569">
            <v>0</v>
          </cell>
          <cell r="AQ3569">
            <v>0</v>
          </cell>
          <cell r="AR3569">
            <v>5.0606865000000001E-2</v>
          </cell>
          <cell r="AS3569">
            <v>0</v>
          </cell>
          <cell r="AT3569">
            <v>0.67032560799999996</v>
          </cell>
          <cell r="AU3569">
            <v>0</v>
          </cell>
          <cell r="AV3569">
            <v>0.59199659199999999</v>
          </cell>
          <cell r="AW3569">
            <v>0.24721198599999999</v>
          </cell>
          <cell r="AX3569">
            <v>0</v>
          </cell>
          <cell r="AY3569">
            <v>46.897423809999999</v>
          </cell>
          <cell r="AZ3569">
            <v>53.102576190000001</v>
          </cell>
          <cell r="BA3569">
            <v>0</v>
          </cell>
          <cell r="BB3569">
            <v>50.538232549999996</v>
          </cell>
          <cell r="BC3569">
            <v>49.461767450000004</v>
          </cell>
          <cell r="BD3569">
            <v>0</v>
          </cell>
          <cell r="BE3569">
            <v>1</v>
          </cell>
          <cell r="BO3569">
            <v>0</v>
          </cell>
          <cell r="BP3569">
            <v>56.7</v>
          </cell>
          <cell r="BQ3569">
            <v>6.3</v>
          </cell>
          <cell r="BR3569">
            <v>19.3</v>
          </cell>
          <cell r="BU3569">
            <v>4.2</v>
          </cell>
          <cell r="BV3569">
            <v>6.8</v>
          </cell>
          <cell r="BW3569">
            <v>3.3</v>
          </cell>
          <cell r="BX3569">
            <v>3.3</v>
          </cell>
          <cell r="CR3569">
            <v>99.9</v>
          </cell>
          <cell r="CT3569">
            <v>56.756756756756758</v>
          </cell>
          <cell r="CU3569">
            <v>6.3063063063063058</v>
          </cell>
          <cell r="CV3569">
            <v>19.31931931931932</v>
          </cell>
          <cell r="CW3569">
            <v>0</v>
          </cell>
          <cell r="CX3569">
            <v>0</v>
          </cell>
          <cell r="CY3569">
            <v>4.2042042042042045</v>
          </cell>
          <cell r="CZ3569">
            <v>6.8068068068068062</v>
          </cell>
          <cell r="DA3569">
            <v>3.303303303303303</v>
          </cell>
          <cell r="DB3569">
            <v>3.303303303303303</v>
          </cell>
          <cell r="DC3569">
            <v>0</v>
          </cell>
          <cell r="DD3569">
            <v>0</v>
          </cell>
          <cell r="DE3569">
            <v>1</v>
          </cell>
          <cell r="DF3569">
            <v>0.42664790564029126</v>
          </cell>
          <cell r="DH3569">
            <v>1.0909090909090911</v>
          </cell>
          <cell r="DI3569">
            <v>2.5000000000000001E-3</v>
          </cell>
          <cell r="DJ3569">
            <v>7.0000000000000001E-3</v>
          </cell>
          <cell r="DK3569">
            <v>3.5000000000000001E-3</v>
          </cell>
          <cell r="DL3569">
            <v>1.9E-3</v>
          </cell>
          <cell r="DM3569">
            <v>7.0000000000000001E-3</v>
          </cell>
          <cell r="DN3569">
            <v>8.0000000000000002E-3</v>
          </cell>
          <cell r="DO3569">
            <v>2.1000000000000001E-2</v>
          </cell>
          <cell r="DP3569">
            <v>1.2E-2</v>
          </cell>
          <cell r="DQ3569">
            <v>3.39E-2</v>
          </cell>
          <cell r="DR3569">
            <v>6.4000000000000001E-2</v>
          </cell>
          <cell r="DS3569">
            <v>0.11</v>
          </cell>
          <cell r="DT3569">
            <v>0.13</v>
          </cell>
          <cell r="DU3569">
            <v>0.08</v>
          </cell>
          <cell r="DV3569">
            <v>0.16</v>
          </cell>
          <cell r="DX3569">
            <v>0.3</v>
          </cell>
          <cell r="DY3569">
            <v>9.2999999999999999E-2</v>
          </cell>
          <cell r="DZ3569">
            <v>2.1000000000000001E-2</v>
          </cell>
          <cell r="EA3569">
            <v>0.36</v>
          </cell>
          <cell r="EC3569">
            <v>0.44</v>
          </cell>
          <cell r="EF3569">
            <v>0.57999999999999996</v>
          </cell>
          <cell r="EK3569">
            <v>0.63</v>
          </cell>
          <cell r="FJ3569">
            <v>0.11</v>
          </cell>
          <cell r="FK3569">
            <v>0.75</v>
          </cell>
          <cell r="FO3569">
            <v>3.5999999999999997E-2</v>
          </cell>
        </row>
        <row r="3570">
          <cell r="D3570" t="str">
            <v>k3</v>
          </cell>
          <cell r="E3570" t="str">
            <v>Klemme et al 2002</v>
          </cell>
          <cell r="F3570" t="str">
            <v>BS26</v>
          </cell>
          <cell r="J3570">
            <v>1300</v>
          </cell>
          <cell r="K3570">
            <v>1573</v>
          </cell>
          <cell r="L3570">
            <v>6.3572790845518119</v>
          </cell>
          <cell r="M3570">
            <v>3</v>
          </cell>
          <cell r="O3570">
            <v>0.17553560700000001</v>
          </cell>
          <cell r="P3570">
            <v>1</v>
          </cell>
          <cell r="Q3570">
            <v>0.281629817</v>
          </cell>
          <cell r="R3570">
            <v>49.052334879999997</v>
          </cell>
          <cell r="T3570">
            <v>51.5</v>
          </cell>
          <cell r="U3570">
            <v>15.6</v>
          </cell>
          <cell r="Y3570">
            <v>1.9</v>
          </cell>
          <cell r="AB3570">
            <v>11.5</v>
          </cell>
          <cell r="AD3570">
            <v>15.4</v>
          </cell>
          <cell r="AF3570">
            <v>4.0999999999999996</v>
          </cell>
          <cell r="AJ3570">
            <v>100</v>
          </cell>
          <cell r="AK3570">
            <v>1.824464393</v>
          </cell>
          <cell r="AL3570">
            <v>0.65153887200000005</v>
          </cell>
          <cell r="AM3570">
            <v>0.17553560700000001</v>
          </cell>
          <cell r="AN3570">
            <v>0.47600326500000001</v>
          </cell>
          <cell r="AO3570">
            <v>0</v>
          </cell>
          <cell r="AP3570">
            <v>0</v>
          </cell>
          <cell r="AQ3570">
            <v>0</v>
          </cell>
          <cell r="AR3570">
            <v>5.0621753999999998E-2</v>
          </cell>
          <cell r="AS3570">
            <v>0</v>
          </cell>
          <cell r="AT3570">
            <v>0.60716633499999995</v>
          </cell>
          <cell r="AU3570">
            <v>0</v>
          </cell>
          <cell r="AV3570">
            <v>0.58457882900000002</v>
          </cell>
          <cell r="AW3570">
            <v>0.281629817</v>
          </cell>
          <cell r="AX3570">
            <v>0</v>
          </cell>
          <cell r="AY3570">
            <v>49.052334879999997</v>
          </cell>
          <cell r="AZ3570">
            <v>50.947665120000003</v>
          </cell>
          <cell r="BA3570">
            <v>0</v>
          </cell>
          <cell r="BB3570">
            <v>52.694429419999999</v>
          </cell>
          <cell r="BC3570">
            <v>47.305570580000001</v>
          </cell>
          <cell r="BD3570">
            <v>0</v>
          </cell>
          <cell r="BE3570">
            <v>1</v>
          </cell>
          <cell r="BO3570">
            <v>0</v>
          </cell>
          <cell r="BP3570">
            <v>61.1</v>
          </cell>
          <cell r="BQ3570">
            <v>4.2</v>
          </cell>
          <cell r="BR3570">
            <v>17.899999999999999</v>
          </cell>
          <cell r="BU3570">
            <v>3.2</v>
          </cell>
          <cell r="BV3570">
            <v>4.7</v>
          </cell>
          <cell r="BW3570">
            <v>3.7</v>
          </cell>
          <cell r="BX3570">
            <v>4.8</v>
          </cell>
          <cell r="CR3570">
            <v>99.6</v>
          </cell>
          <cell r="CT3570">
            <v>61.345381526104418</v>
          </cell>
          <cell r="CU3570">
            <v>4.2168674698795181</v>
          </cell>
          <cell r="CV3570">
            <v>17.971887550200801</v>
          </cell>
          <cell r="CW3570">
            <v>0</v>
          </cell>
          <cell r="CX3570">
            <v>0</v>
          </cell>
          <cell r="CY3570">
            <v>3.2128514056224899</v>
          </cell>
          <cell r="CZ3570">
            <v>4.7188755020080322</v>
          </cell>
          <cell r="DA3570">
            <v>3.714859437751004</v>
          </cell>
          <cell r="DB3570">
            <v>4.8192771084337354</v>
          </cell>
          <cell r="DC3570">
            <v>0</v>
          </cell>
          <cell r="DD3570">
            <v>0</v>
          </cell>
          <cell r="DE3570">
            <v>1</v>
          </cell>
          <cell r="DF3570">
            <v>0.29731395498037683</v>
          </cell>
          <cell r="DH3570">
            <v>1.1081081081081079</v>
          </cell>
          <cell r="EA3570">
            <v>0.45238095238095233</v>
          </cell>
        </row>
        <row r="3571">
          <cell r="D3571" t="str">
            <v>j</v>
          </cell>
          <cell r="E3571" t="str">
            <v>Jones &amp; Burnett 1987</v>
          </cell>
          <cell r="F3571" t="str">
            <v>Pu-17</v>
          </cell>
          <cell r="J3571">
            <v>1293</v>
          </cell>
          <cell r="K3571">
            <v>1566</v>
          </cell>
          <cell r="L3571">
            <v>6.3856960408684547</v>
          </cell>
          <cell r="M3571">
            <v>1E-4</v>
          </cell>
          <cell r="O3571">
            <v>4.2404698999999997E-2</v>
          </cell>
          <cell r="P3571">
            <v>1</v>
          </cell>
          <cell r="Q3571">
            <v>1.3189084E-2</v>
          </cell>
          <cell r="R3571">
            <v>49.830547789999997</v>
          </cell>
          <cell r="T3571">
            <v>54.68</v>
          </cell>
          <cell r="U3571">
            <v>2.37</v>
          </cell>
          <cell r="AB3571">
            <v>18.14</v>
          </cell>
          <cell r="AD3571">
            <v>25.06</v>
          </cell>
          <cell r="AF3571">
            <v>0.19</v>
          </cell>
          <cell r="AJ3571">
            <v>100.44</v>
          </cell>
          <cell r="AK3571">
            <v>1.957595301</v>
          </cell>
          <cell r="AL3571">
            <v>0.100030013</v>
          </cell>
          <cell r="AM3571">
            <v>4.2404698999999997E-2</v>
          </cell>
          <cell r="AN3571">
            <v>5.7625313999999997E-2</v>
          </cell>
          <cell r="AO3571">
            <v>0</v>
          </cell>
          <cell r="AP3571">
            <v>0</v>
          </cell>
          <cell r="AQ3571">
            <v>0</v>
          </cell>
          <cell r="AR3571">
            <v>0</v>
          </cell>
          <cell r="AS3571">
            <v>0</v>
          </cell>
          <cell r="AT3571">
            <v>0.96786184900000005</v>
          </cell>
          <cell r="AU3571">
            <v>0</v>
          </cell>
          <cell r="AV3571">
            <v>0.96132375400000003</v>
          </cell>
          <cell r="AW3571">
            <v>1.3189084E-2</v>
          </cell>
          <cell r="AX3571">
            <v>0</v>
          </cell>
          <cell r="AY3571">
            <v>49.830547789999997</v>
          </cell>
          <cell r="AZ3571">
            <v>50.169452210000003</v>
          </cell>
          <cell r="BA3571">
            <v>0</v>
          </cell>
          <cell r="BB3571">
            <v>53.469781910000002</v>
          </cell>
          <cell r="BC3571">
            <v>46.530218089999998</v>
          </cell>
          <cell r="BD3571">
            <v>0</v>
          </cell>
          <cell r="BE3571">
            <v>1</v>
          </cell>
          <cell r="BH3571" t="str">
            <v xml:space="preserve"> - Co-CoO</v>
          </cell>
          <cell r="BO3571">
            <v>0</v>
          </cell>
          <cell r="BP3571">
            <v>52.55</v>
          </cell>
          <cell r="BR3571">
            <v>15.34</v>
          </cell>
          <cell r="BU3571">
            <v>6.83</v>
          </cell>
          <cell r="BV3571">
            <v>18.920000000000002</v>
          </cell>
          <cell r="BW3571">
            <v>3.32</v>
          </cell>
          <cell r="BY3571">
            <v>2</v>
          </cell>
          <cell r="CR3571">
            <v>98.96</v>
          </cell>
          <cell r="CT3571">
            <v>53.102263540824573</v>
          </cell>
          <cell r="CU3571">
            <v>0</v>
          </cell>
          <cell r="CV3571">
            <v>15.501212611156022</v>
          </cell>
          <cell r="CW3571">
            <v>0</v>
          </cell>
          <cell r="CX3571">
            <v>0</v>
          </cell>
          <cell r="CY3571">
            <v>6.9017784963621667</v>
          </cell>
          <cell r="CZ3571">
            <v>19.118835893290221</v>
          </cell>
          <cell r="DA3571">
            <v>3.3548908649959581</v>
          </cell>
          <cell r="DB3571">
            <v>0</v>
          </cell>
          <cell r="DC3571">
            <v>2.0210185933710592</v>
          </cell>
          <cell r="DD3571">
            <v>0</v>
          </cell>
          <cell r="DE3571">
            <v>1</v>
          </cell>
          <cell r="DF3571">
            <v>0.70442168666457239</v>
          </cell>
          <cell r="DH3571">
            <v>5.7228915662650606E-2</v>
          </cell>
          <cell r="DX3571">
            <v>0.26</v>
          </cell>
          <cell r="FD3571">
            <v>0.17</v>
          </cell>
        </row>
        <row r="3572">
          <cell r="D3572" t="str">
            <v>j</v>
          </cell>
          <cell r="E3572" t="str">
            <v>Jones &amp; Burnett 1987</v>
          </cell>
          <cell r="F3572" t="str">
            <v>Pu-14</v>
          </cell>
          <cell r="J3572">
            <v>1280</v>
          </cell>
          <cell r="K3572">
            <v>1553</v>
          </cell>
          <cell r="L3572">
            <v>6.4391500321957498</v>
          </cell>
          <cell r="M3572">
            <v>1E-4</v>
          </cell>
          <cell r="O3572">
            <v>0</v>
          </cell>
          <cell r="P3572">
            <v>1</v>
          </cell>
          <cell r="Q3572">
            <v>1.4724436E-2</v>
          </cell>
          <cell r="R3572">
            <v>49.038081529999999</v>
          </cell>
          <cell r="T3572">
            <v>59.24</v>
          </cell>
          <cell r="U3572">
            <v>3.33</v>
          </cell>
          <cell r="AB3572">
            <v>17.88</v>
          </cell>
          <cell r="AD3572">
            <v>23.93</v>
          </cell>
          <cell r="AF3572">
            <v>0.22</v>
          </cell>
          <cell r="AJ3572">
            <v>104.6</v>
          </cell>
          <cell r="AK3572">
            <v>2.044863951</v>
          </cell>
          <cell r="AL3572">
            <v>0.13551306599999999</v>
          </cell>
          <cell r="AM3572">
            <v>0</v>
          </cell>
          <cell r="AN3572">
            <v>0.13551306599999999</v>
          </cell>
          <cell r="AO3572">
            <v>0</v>
          </cell>
          <cell r="AP3572">
            <v>0</v>
          </cell>
          <cell r="AQ3572">
            <v>0</v>
          </cell>
          <cell r="AR3572">
            <v>0</v>
          </cell>
          <cell r="AS3572">
            <v>0</v>
          </cell>
          <cell r="AT3572">
            <v>0.91981092600000003</v>
          </cell>
          <cell r="AU3572">
            <v>0</v>
          </cell>
          <cell r="AV3572">
            <v>0.88508762100000005</v>
          </cell>
          <cell r="AW3572">
            <v>1.4724436E-2</v>
          </cell>
          <cell r="AX3572">
            <v>0</v>
          </cell>
          <cell r="AY3572">
            <v>49.038081529999999</v>
          </cell>
          <cell r="AZ3572">
            <v>50.961918470000001</v>
          </cell>
          <cell r="BA3572">
            <v>0</v>
          </cell>
          <cell r="BB3572">
            <v>52.680212070000003</v>
          </cell>
          <cell r="BC3572">
            <v>47.319787929999997</v>
          </cell>
          <cell r="BD3572">
            <v>0</v>
          </cell>
          <cell r="BE3572">
            <v>1</v>
          </cell>
          <cell r="BH3572" t="str">
            <v xml:space="preserve"> - Co-CoO</v>
          </cell>
          <cell r="BO3572">
            <v>0</v>
          </cell>
          <cell r="BP3572">
            <v>57.56</v>
          </cell>
          <cell r="BR3572">
            <v>16.13</v>
          </cell>
          <cell r="BU3572">
            <v>5.78</v>
          </cell>
          <cell r="BV3572">
            <v>16.75</v>
          </cell>
          <cell r="BW3572">
            <v>3.39</v>
          </cell>
          <cell r="CR3572">
            <v>99.61</v>
          </cell>
          <cell r="CT3572">
            <v>57.785362915369944</v>
          </cell>
          <cell r="CU3572">
            <v>0</v>
          </cell>
          <cell r="CV3572">
            <v>16.193153297861659</v>
          </cell>
          <cell r="CW3572">
            <v>0</v>
          </cell>
          <cell r="CX3572">
            <v>0</v>
          </cell>
          <cell r="CY3572">
            <v>5.8026302580062241</v>
          </cell>
          <cell r="CZ3572">
            <v>16.815580764983434</v>
          </cell>
          <cell r="DA3572">
            <v>3.403272763778737</v>
          </cell>
          <cell r="DB3572">
            <v>0</v>
          </cell>
          <cell r="DC3572">
            <v>0</v>
          </cell>
          <cell r="DD3572">
            <v>0</v>
          </cell>
          <cell r="DE3572">
            <v>1</v>
          </cell>
          <cell r="DF3572">
            <v>0.5312429048945535</v>
          </cell>
          <cell r="DH3572">
            <v>6.4896755162241887E-2</v>
          </cell>
          <cell r="DX3572">
            <v>0.31</v>
          </cell>
          <cell r="FD3572">
            <v>0.11</v>
          </cell>
        </row>
        <row r="3573">
          <cell r="D3573" t="str">
            <v>h4</v>
          </cell>
          <cell r="E3573" t="str">
            <v>Huang et al 2006 am mineral 91 p1385-1400</v>
          </cell>
          <cell r="F3573" t="str">
            <v xml:space="preserve">HISIL7262 </v>
          </cell>
          <cell r="J3573">
            <v>1145</v>
          </cell>
          <cell r="K3573">
            <v>1418</v>
          </cell>
          <cell r="L3573">
            <v>7.0521861777150914</v>
          </cell>
          <cell r="M3573">
            <v>1.1000000000000001</v>
          </cell>
          <cell r="O3573">
            <v>9.5022807368690509E-2</v>
          </cell>
          <cell r="P3573">
            <v>0.90121539387054173</v>
          </cell>
          <cell r="Q3573">
            <v>7.2479278941861999E-2</v>
          </cell>
          <cell r="R3573">
            <v>36.034575231799352</v>
          </cell>
          <cell r="T3573">
            <v>53</v>
          </cell>
          <cell r="U3573">
            <v>5.1100000000000003</v>
          </cell>
          <cell r="V3573">
            <v>0</v>
          </cell>
          <cell r="W3573">
            <v>3.68</v>
          </cell>
          <cell r="X3573">
            <v>3.68</v>
          </cell>
          <cell r="Y3573">
            <v>0.17</v>
          </cell>
          <cell r="Z3573">
            <v>1.77</v>
          </cell>
          <cell r="AB3573">
            <v>18.84</v>
          </cell>
          <cell r="AD3573">
            <v>16.38</v>
          </cell>
          <cell r="AF3573">
            <v>1.04</v>
          </cell>
          <cell r="AG3573">
            <v>0.01</v>
          </cell>
          <cell r="AJ3573">
            <v>100</v>
          </cell>
          <cell r="AK3573">
            <v>1.9049771926313095</v>
          </cell>
          <cell r="AL3573">
            <v>0.21653214664625167</v>
          </cell>
          <cell r="AM3573">
            <v>9.5022807368690509E-2</v>
          </cell>
          <cell r="AN3573">
            <v>0.12150933927756116</v>
          </cell>
          <cell r="AO3573">
            <v>0</v>
          </cell>
          <cell r="AP3573">
            <v>0.11062089326011809</v>
          </cell>
          <cell r="AQ3573">
            <v>0.11062089326011809</v>
          </cell>
          <cell r="AR3573">
            <v>4.595346427347065E-3</v>
          </cell>
          <cell r="AS3573">
            <v>5.0294286184844404E-2</v>
          </cell>
          <cell r="AT3573">
            <v>1.0091982526010117</v>
          </cell>
          <cell r="AU3573">
            <v>0</v>
          </cell>
          <cell r="AV3573">
            <v>0.63084404432193508</v>
          </cell>
          <cell r="AW3573">
            <v>7.2479278941861999E-2</v>
          </cell>
          <cell r="AX3573">
            <v>4.5855898531913392E-4</v>
          </cell>
          <cell r="AY3573">
            <v>36.034575231799352</v>
          </cell>
          <cell r="AZ3573">
            <v>57.646625476570449</v>
          </cell>
          <cell r="BA3573">
            <v>6.3187992916301958</v>
          </cell>
          <cell r="BB3573">
            <v>38.731344183336226</v>
          </cell>
          <cell r="BC3573">
            <v>53.555000764527215</v>
          </cell>
          <cell r="BD3573">
            <v>7.7136550521365628</v>
          </cell>
          <cell r="BE3573">
            <v>0.90121539387054173</v>
          </cell>
          <cell r="BP3573">
            <v>69.44</v>
          </cell>
          <cell r="BQ3573">
            <v>0.16</v>
          </cell>
          <cell r="BR3573">
            <v>15.89</v>
          </cell>
          <cell r="BS3573">
            <v>1.34</v>
          </cell>
          <cell r="BU3573">
            <v>1.94</v>
          </cell>
          <cell r="BV3573">
            <v>2.61</v>
          </cell>
          <cell r="BW3573">
            <v>4.29</v>
          </cell>
          <cell r="BX3573">
            <v>4.33</v>
          </cell>
          <cell r="CR3573">
            <v>100</v>
          </cell>
          <cell r="CT3573">
            <v>69.44</v>
          </cell>
          <cell r="CU3573">
            <v>0.16</v>
          </cell>
          <cell r="CV3573">
            <v>15.89</v>
          </cell>
          <cell r="CW3573">
            <v>1.34</v>
          </cell>
          <cell r="CX3573">
            <v>0</v>
          </cell>
          <cell r="CY3573">
            <v>1.94</v>
          </cell>
          <cell r="CZ3573">
            <v>2.61</v>
          </cell>
          <cell r="DA3573">
            <v>4.29</v>
          </cell>
          <cell r="DB3573">
            <v>4.33</v>
          </cell>
          <cell r="DC3573">
            <v>0</v>
          </cell>
          <cell r="DD3573">
            <v>0</v>
          </cell>
          <cell r="DE3573">
            <v>0.59146341463414631</v>
          </cell>
          <cell r="DF3573">
            <v>0.104425355111257</v>
          </cell>
          <cell r="DH3573">
            <v>0.24242424242424243</v>
          </cell>
          <cell r="DJ3573">
            <v>2.3094688221709007E-3</v>
          </cell>
          <cell r="DQ3573">
            <v>0.13</v>
          </cell>
          <cell r="DW3573">
            <v>0.40935251798561151</v>
          </cell>
          <cell r="DX3573">
            <v>0.75913978494623646</v>
          </cell>
          <cell r="DY3573">
            <v>0.20715166461159065</v>
          </cell>
          <cell r="EA3573">
            <v>1.0625</v>
          </cell>
          <cell r="EB3573">
            <v>0.18407960199004975</v>
          </cell>
          <cell r="EH3573">
            <v>1.1557377049180328</v>
          </cell>
          <cell r="EJ3573">
            <v>0.96</v>
          </cell>
        </row>
        <row r="3574">
          <cell r="D3574" t="str">
            <v>h4</v>
          </cell>
          <cell r="E3574" t="str">
            <v>Huang et al 2006 am mineral 91 p1385-1400</v>
          </cell>
          <cell r="F3574">
            <v>2161</v>
          </cell>
          <cell r="O3574">
            <v>8.4162454898266681E-3</v>
          </cell>
          <cell r="P3574">
            <v>0.90533637353656182</v>
          </cell>
          <cell r="Q3574">
            <v>9.0082451902222721E-2</v>
          </cell>
          <cell r="R3574">
            <v>38.205196518688972</v>
          </cell>
          <cell r="T3574">
            <v>54.87</v>
          </cell>
          <cell r="U3574">
            <v>3.52</v>
          </cell>
          <cell r="V3574">
            <v>0</v>
          </cell>
          <cell r="W3574">
            <v>3.38</v>
          </cell>
          <cell r="X3574">
            <v>3.38</v>
          </cell>
          <cell r="Y3574">
            <v>0.3</v>
          </cell>
          <cell r="AB3574">
            <v>18.14</v>
          </cell>
          <cell r="AD3574">
            <v>17.23</v>
          </cell>
          <cell r="AF3574">
            <v>1.28</v>
          </cell>
          <cell r="AG3574">
            <v>0.12</v>
          </cell>
          <cell r="AJ3574">
            <v>98.84</v>
          </cell>
          <cell r="AK3574">
            <v>1.9915837545101733</v>
          </cell>
          <cell r="AL3574">
            <v>0.1506238862856564</v>
          </cell>
          <cell r="AM3574">
            <v>8.4162454898266681E-3</v>
          </cell>
          <cell r="AN3574">
            <v>0.14220764079582973</v>
          </cell>
          <cell r="AO3574">
            <v>0</v>
          </cell>
          <cell r="AP3574">
            <v>0.102601981147008</v>
          </cell>
          <cell r="AQ3574">
            <v>0.102601981147008</v>
          </cell>
          <cell r="AR3574">
            <v>8.1891776837309839E-3</v>
          </cell>
          <cell r="AS3574">
            <v>0</v>
          </cell>
          <cell r="AT3574">
            <v>0.98125657128903088</v>
          </cell>
          <cell r="AU3574">
            <v>0</v>
          </cell>
          <cell r="AV3574">
            <v>0.67010535937385418</v>
          </cell>
          <cell r="AW3574">
            <v>9.0082451902222721E-2</v>
          </cell>
          <cell r="AX3574">
            <v>5.556817808323615E-3</v>
          </cell>
          <cell r="AY3574">
            <v>38.205196518688972</v>
          </cell>
          <cell r="AZ3574">
            <v>55.945083287174633</v>
          </cell>
          <cell r="BA3574">
            <v>5.8497201941363954</v>
          </cell>
          <cell r="BB3574">
            <v>40.990763325038529</v>
          </cell>
          <cell r="BC3574">
            <v>51.881015747546421</v>
          </cell>
          <cell r="BD3574">
            <v>7.1282209274150503</v>
          </cell>
          <cell r="BE3574">
            <v>0.90533637353656182</v>
          </cell>
          <cell r="BP3574">
            <v>62</v>
          </cell>
          <cell r="BQ3574">
            <v>0.39</v>
          </cell>
          <cell r="BR3574">
            <v>17.690000000000001</v>
          </cell>
          <cell r="BS3574">
            <v>1.38</v>
          </cell>
          <cell r="BU3574">
            <v>1.47</v>
          </cell>
          <cell r="BV3574">
            <v>0.91</v>
          </cell>
          <cell r="BW3574">
            <v>5.78</v>
          </cell>
          <cell r="BX3574">
            <v>8</v>
          </cell>
          <cell r="CR3574">
            <v>97.62</v>
          </cell>
          <cell r="CT3574">
            <v>63.51157549682442</v>
          </cell>
          <cell r="CU3574">
            <v>0.39950829748002459</v>
          </cell>
          <cell r="CV3574">
            <v>18.121286621593939</v>
          </cell>
          <cell r="CW3574">
            <v>1.4136447449293177</v>
          </cell>
          <cell r="CX3574">
            <v>0</v>
          </cell>
          <cell r="CY3574">
            <v>1.5058389674247081</v>
          </cell>
          <cell r="CZ3574">
            <v>0.93218602745339063</v>
          </cell>
          <cell r="DA3574">
            <v>5.9209178447039541</v>
          </cell>
          <cell r="DB3574">
            <v>8.1950419995902486</v>
          </cell>
          <cell r="DC3574">
            <v>0</v>
          </cell>
          <cell r="DD3574">
            <v>0</v>
          </cell>
          <cell r="DE3574">
            <v>0.51578947368421058</v>
          </cell>
          <cell r="DF3574">
            <v>0.12517531900928322</v>
          </cell>
          <cell r="DH3574">
            <v>0.22145328719723184</v>
          </cell>
          <cell r="DJ3574">
            <v>1.4999999999999999E-2</v>
          </cell>
          <cell r="EA3574">
            <v>0.76923076923076916</v>
          </cell>
        </row>
        <row r="3575">
          <cell r="D3575" t="str">
            <v>h4</v>
          </cell>
          <cell r="E3575" t="str">
            <v>Huang et al 2006 am mineral 91 p1385-1400</v>
          </cell>
          <cell r="F3575" t="str">
            <v>Hisil5244</v>
          </cell>
          <cell r="J3575">
            <v>1155</v>
          </cell>
          <cell r="K3575">
            <v>1428</v>
          </cell>
          <cell r="L3575">
            <v>7.0028011204481793</v>
          </cell>
          <cell r="M3575">
            <v>1.1000000000000001</v>
          </cell>
          <cell r="O3575">
            <v>7.34749774744754E-2</v>
          </cell>
          <cell r="P3575">
            <v>0.90718508131976205</v>
          </cell>
          <cell r="Q3575">
            <v>7.0493088263868367E-2</v>
          </cell>
          <cell r="R3575">
            <v>39.291912942072393</v>
          </cell>
          <cell r="T3575">
            <v>53.52</v>
          </cell>
          <cell r="U3575">
            <v>4.4000000000000004</v>
          </cell>
          <cell r="V3575">
            <v>0</v>
          </cell>
          <cell r="W3575">
            <v>3.32</v>
          </cell>
          <cell r="X3575">
            <v>3.32</v>
          </cell>
          <cell r="Y3575">
            <v>0.36</v>
          </cell>
          <cell r="Z3575">
            <v>1.02</v>
          </cell>
          <cell r="AB3575">
            <v>18.21</v>
          </cell>
          <cell r="AD3575">
            <v>18.07</v>
          </cell>
          <cell r="AF3575">
            <v>1.01</v>
          </cell>
          <cell r="AG3575">
            <v>0.08</v>
          </cell>
          <cell r="AJ3575">
            <v>99.99</v>
          </cell>
          <cell r="AK3575">
            <v>1.9265250225255246</v>
          </cell>
          <cell r="AL3575">
            <v>0.18672342132717162</v>
          </cell>
          <cell r="AM3575">
            <v>7.34749774744754E-2</v>
          </cell>
          <cell r="AN3575">
            <v>0.11324844385269622</v>
          </cell>
          <cell r="AO3575">
            <v>0</v>
          </cell>
          <cell r="AP3575">
            <v>9.9947529722124742E-2</v>
          </cell>
          <cell r="AQ3575">
            <v>9.9947529722124742E-2</v>
          </cell>
          <cell r="AR3575">
            <v>9.7457771151909685E-3</v>
          </cell>
          <cell r="AS3575">
            <v>2.9026200621768833E-2</v>
          </cell>
          <cell r="AT3575">
            <v>0.97690014889794441</v>
          </cell>
          <cell r="AU3575">
            <v>0</v>
          </cell>
          <cell r="AV3575">
            <v>0.69696489035866005</v>
          </cell>
          <cell r="AW3575">
            <v>7.0493088263868367E-2</v>
          </cell>
          <cell r="AX3575">
            <v>3.6739211677459709E-3</v>
          </cell>
          <cell r="AY3575">
            <v>39.291912942072393</v>
          </cell>
          <cell r="AZ3575">
            <v>55.073470894413255</v>
          </cell>
          <cell r="BA3575">
            <v>5.6346161635143579</v>
          </cell>
          <cell r="BB3575">
            <v>42.11647577789563</v>
          </cell>
          <cell r="BC3575">
            <v>51.023973415068681</v>
          </cell>
          <cell r="BD3575">
            <v>6.8595508070356939</v>
          </cell>
          <cell r="BE3575">
            <v>0.90718508131976205</v>
          </cell>
          <cell r="BP3575">
            <v>69.349999999999994</v>
          </cell>
          <cell r="BQ3575">
            <v>0.6</v>
          </cell>
          <cell r="BR3575">
            <v>15.94</v>
          </cell>
          <cell r="BS3575">
            <v>1.44</v>
          </cell>
          <cell r="BU3575">
            <v>1.72</v>
          </cell>
          <cell r="BV3575">
            <v>2.4500000000000002</v>
          </cell>
          <cell r="BW3575">
            <v>4.29</v>
          </cell>
          <cell r="BX3575">
            <v>4.22</v>
          </cell>
          <cell r="CR3575">
            <v>100.01</v>
          </cell>
          <cell r="CT3575">
            <v>69.343065693430646</v>
          </cell>
          <cell r="CU3575">
            <v>0.59994000599940012</v>
          </cell>
          <cell r="CV3575">
            <v>15.938406159384062</v>
          </cell>
          <cell r="CW3575">
            <v>1.4398560143985601</v>
          </cell>
          <cell r="CX3575">
            <v>0</v>
          </cell>
          <cell r="CY3575">
            <v>1.7198280171982803</v>
          </cell>
          <cell r="CZ3575">
            <v>2.4497550244975508</v>
          </cell>
          <cell r="DA3575">
            <v>4.2895710428957106</v>
          </cell>
          <cell r="DB3575">
            <v>4.2195780421957805</v>
          </cell>
          <cell r="DC3575">
            <v>0</v>
          </cell>
          <cell r="DD3575">
            <v>0</v>
          </cell>
          <cell r="DE3575">
            <v>0.54430379746835444</v>
          </cell>
          <cell r="DF3575">
            <v>0.10778620889950147</v>
          </cell>
          <cell r="DH3575">
            <v>0.23543123543123542</v>
          </cell>
          <cell r="DJ3575">
            <v>1.8957345971563982E-2</v>
          </cell>
          <cell r="DQ3575">
            <v>0.13789473684210526</v>
          </cell>
          <cell r="DW3575">
            <v>0.6737967914438503</v>
          </cell>
          <cell r="DX3575">
            <v>0.98811881188118811</v>
          </cell>
          <cell r="EA3575">
            <v>0.6</v>
          </cell>
          <cell r="EB3575">
            <v>0.95049504950495045</v>
          </cell>
          <cell r="ED3575">
            <v>1.6935483870967742</v>
          </cell>
          <cell r="EH3575">
            <v>1.6398713826366558</v>
          </cell>
          <cell r="EJ3575">
            <v>1.5862808145766345</v>
          </cell>
        </row>
        <row r="3576">
          <cell r="D3576" t="str">
            <v>h4</v>
          </cell>
          <cell r="E3576" t="str">
            <v>Huang et al 2006 am mineral 91 p1385-1400</v>
          </cell>
          <cell r="F3576" t="str">
            <v>HISIL9163</v>
          </cell>
          <cell r="J3576">
            <v>1145</v>
          </cell>
          <cell r="K3576">
            <v>1418</v>
          </cell>
          <cell r="L3576">
            <v>7.0521861777150914</v>
          </cell>
          <cell r="M3576">
            <v>1.1000000000000001</v>
          </cell>
          <cell r="O3576">
            <v>5.0873837023083901E-2</v>
          </cell>
          <cell r="P3576">
            <v>0.92845915217444774</v>
          </cell>
          <cell r="Q3576">
            <v>8.1431530454983872E-2</v>
          </cell>
          <cell r="R3576">
            <v>39.648037137546751</v>
          </cell>
          <cell r="T3576">
            <v>54.3</v>
          </cell>
          <cell r="U3576">
            <v>4.3899999999999997</v>
          </cell>
          <cell r="V3576">
            <v>0</v>
          </cell>
          <cell r="W3576">
            <v>2.5099999999999998</v>
          </cell>
          <cell r="X3576">
            <v>2.5099999999999998</v>
          </cell>
          <cell r="Y3576">
            <v>0.42</v>
          </cell>
          <cell r="Z3576">
            <v>0.94</v>
          </cell>
          <cell r="AB3576">
            <v>18.28</v>
          </cell>
          <cell r="AD3576">
            <v>17.989999999999998</v>
          </cell>
          <cell r="AF3576">
            <v>1.17</v>
          </cell>
          <cell r="AG3576">
            <v>0.01</v>
          </cell>
          <cell r="AJ3576">
            <v>100.01</v>
          </cell>
          <cell r="AK3576">
            <v>1.9491261629769161</v>
          </cell>
          <cell r="AL3576">
            <v>0.18577711406995701</v>
          </cell>
          <cell r="AM3576">
            <v>5.0873837023083901E-2</v>
          </cell>
          <cell r="AN3576">
            <v>0.1349032770468731</v>
          </cell>
          <cell r="AO3576">
            <v>0</v>
          </cell>
          <cell r="AP3576">
            <v>7.5351044096251305E-2</v>
          </cell>
          <cell r="AQ3576">
            <v>7.5351044096251305E-2</v>
          </cell>
          <cell r="AR3576">
            <v>1.1338218877643745E-2</v>
          </cell>
          <cell r="AS3576">
            <v>2.6674694025983769E-2</v>
          </cell>
          <cell r="AT3576">
            <v>0.97790798744318541</v>
          </cell>
          <cell r="AU3576">
            <v>0</v>
          </cell>
          <cell r="AV3576">
            <v>0.69193529451735591</v>
          </cell>
          <cell r="AW3576">
            <v>8.1431530454983872E-2</v>
          </cell>
          <cell r="AX3576">
            <v>4.5795353772304885E-4</v>
          </cell>
          <cell r="AY3576">
            <v>39.648037137546751</v>
          </cell>
          <cell r="AZ3576">
            <v>56.034332271337099</v>
          </cell>
          <cell r="BA3576">
            <v>4.3176305911161448</v>
          </cell>
          <cell r="BB3576">
            <v>42.639489066750883</v>
          </cell>
          <cell r="BC3576">
            <v>52.086776298327941</v>
          </cell>
          <cell r="BD3576">
            <v>5.27373463492117</v>
          </cell>
          <cell r="BE3576">
            <v>0.92845915217444774</v>
          </cell>
          <cell r="BP3576">
            <v>68.97</v>
          </cell>
          <cell r="BQ3576">
            <v>0.48</v>
          </cell>
          <cell r="BR3576">
            <v>16.260000000000002</v>
          </cell>
          <cell r="BS3576">
            <v>1.2</v>
          </cell>
          <cell r="BU3576">
            <v>1.57</v>
          </cell>
          <cell r="BV3576">
            <v>1.76</v>
          </cell>
          <cell r="BW3576">
            <v>5.0999999999999996</v>
          </cell>
          <cell r="BX3576">
            <v>4.68</v>
          </cell>
          <cell r="CR3576">
            <v>100.02</v>
          </cell>
          <cell r="CT3576">
            <v>68.956208758248351</v>
          </cell>
          <cell r="CU3576">
            <v>0.47990401919616077</v>
          </cell>
          <cell r="CV3576">
            <v>16.256748650269948</v>
          </cell>
          <cell r="CW3576">
            <v>1.1997600479904018</v>
          </cell>
          <cell r="CX3576">
            <v>0</v>
          </cell>
          <cell r="CY3576">
            <v>1.5696860627874425</v>
          </cell>
          <cell r="CZ3576">
            <v>1.7596480703859227</v>
          </cell>
          <cell r="DA3576">
            <v>5.0989802039592078</v>
          </cell>
          <cell r="DB3576">
            <v>4.6790641871625676</v>
          </cell>
          <cell r="DC3576">
            <v>0</v>
          </cell>
          <cell r="DD3576">
            <v>0</v>
          </cell>
          <cell r="DE3576">
            <v>0.56678700361010836</v>
          </cell>
          <cell r="DF3576">
            <v>9.7487197634972891E-2</v>
          </cell>
          <cell r="DH3576">
            <v>0.22941176470588234</v>
          </cell>
          <cell r="DI3576">
            <v>2.2658610271903322E-2</v>
          </cell>
          <cell r="DJ3576">
            <v>2.136752136752137E-3</v>
          </cell>
          <cell r="DQ3576">
            <v>0.21428571428571427</v>
          </cell>
          <cell r="DU3576">
            <v>0.23261694058154236</v>
          </cell>
          <cell r="DW3576">
            <v>0.87142857142857144</v>
          </cell>
          <cell r="DX3576">
            <v>1.4285714285714284</v>
          </cell>
          <cell r="DY3576">
            <v>0.1875</v>
          </cell>
          <cell r="EA3576">
            <v>0.875</v>
          </cell>
          <cell r="EB3576">
            <v>0.50916936353829556</v>
          </cell>
          <cell r="EH3576">
            <v>1.834862385321101</v>
          </cell>
          <cell r="EJ3576">
            <v>1.5511163337250296</v>
          </cell>
        </row>
        <row r="3577">
          <cell r="D3577" t="str">
            <v>h4</v>
          </cell>
          <cell r="E3577" t="str">
            <v>Huang et al 2006 am mineral 91 p1385-1400</v>
          </cell>
          <cell r="F3577" t="str">
            <v xml:space="preserve">MEDSIL9273 </v>
          </cell>
          <cell r="J3577">
            <v>1150</v>
          </cell>
          <cell r="K3577">
            <v>1423</v>
          </cell>
          <cell r="L3577">
            <v>7.0274068868587491</v>
          </cell>
          <cell r="M3577">
            <v>1.1000000000000001</v>
          </cell>
          <cell r="O3577">
            <v>4.5062446359611874E-2</v>
          </cell>
          <cell r="P3577">
            <v>0.93211785285073367</v>
          </cell>
          <cell r="Q3577">
            <v>7.0104952689410985E-2</v>
          </cell>
          <cell r="R3577">
            <v>40.062839014141296</v>
          </cell>
          <cell r="T3577">
            <v>54.61</v>
          </cell>
          <cell r="U3577">
            <v>3.2</v>
          </cell>
          <cell r="V3577">
            <v>1.866089221510428E-2</v>
          </cell>
          <cell r="W3577">
            <v>2.4592426115516082</v>
          </cell>
          <cell r="X3577">
            <v>2.48</v>
          </cell>
          <cell r="Y3577">
            <v>0.49</v>
          </cell>
          <cell r="AB3577">
            <v>19.11</v>
          </cell>
          <cell r="AD3577">
            <v>19.059999999999999</v>
          </cell>
          <cell r="AF3577">
            <v>1.01</v>
          </cell>
          <cell r="AG3577">
            <v>0.04</v>
          </cell>
          <cell r="AJ3577">
            <v>99.997903503766722</v>
          </cell>
          <cell r="AK3577">
            <v>1.9549375536403881</v>
          </cell>
          <cell r="AL3577">
            <v>0.1350511421813281</v>
          </cell>
          <cell r="AM3577">
            <v>4.5062446359611874E-2</v>
          </cell>
          <cell r="AN3577">
            <v>8.998869582171623E-2</v>
          </cell>
          <cell r="AO3577">
            <v>6.2145381298250868E-4</v>
          </cell>
          <cell r="AP3577">
            <v>7.362707027416121E-2</v>
          </cell>
          <cell r="AQ3577">
            <v>7.4248524087143719E-2</v>
          </cell>
          <cell r="AR3577">
            <v>1.3192047838396913E-2</v>
          </cell>
          <cell r="AS3577">
            <v>0</v>
          </cell>
          <cell r="AT3577">
            <v>1.0195372090582497</v>
          </cell>
          <cell r="AU3577">
            <v>0</v>
          </cell>
          <cell r="AV3577">
            <v>0.73110172424261366</v>
          </cell>
          <cell r="AW3577">
            <v>7.0104952689410985E-2</v>
          </cell>
          <cell r="AX3577">
            <v>1.8268462624687614E-3</v>
          </cell>
          <cell r="AY3577">
            <v>40.062839014141296</v>
          </cell>
          <cell r="AZ3577">
            <v>55.868497804107378</v>
          </cell>
          <cell r="BA3577">
            <v>4.0346088179895165</v>
          </cell>
          <cell r="BB3577">
            <v>43.108757699714303</v>
          </cell>
          <cell r="BC3577">
            <v>51.960552177192611</v>
          </cell>
          <cell r="BD3577">
            <v>4.9306901230930853</v>
          </cell>
          <cell r="BE3577">
            <v>0.93211785285073367</v>
          </cell>
          <cell r="BP3577">
            <v>63.91</v>
          </cell>
          <cell r="BQ3577">
            <v>1</v>
          </cell>
          <cell r="BR3577">
            <v>17.46</v>
          </cell>
          <cell r="BS3577">
            <v>1.34</v>
          </cell>
          <cell r="BU3577">
            <v>1.97</v>
          </cell>
          <cell r="BV3577">
            <v>1.64</v>
          </cell>
          <cell r="BW3577">
            <v>4.74</v>
          </cell>
          <cell r="BX3577">
            <v>7.95</v>
          </cell>
          <cell r="CR3577">
            <v>100.01</v>
          </cell>
          <cell r="CT3577">
            <v>63.903609639036098</v>
          </cell>
          <cell r="CU3577">
            <v>0.99990000999900008</v>
          </cell>
          <cell r="CV3577">
            <v>17.458254174582542</v>
          </cell>
          <cell r="CW3577">
            <v>1.3398660133986602</v>
          </cell>
          <cell r="CX3577">
            <v>0</v>
          </cell>
          <cell r="CY3577">
            <v>1.9698030196980303</v>
          </cell>
          <cell r="CZ3577">
            <v>1.6398360163983603</v>
          </cell>
          <cell r="DA3577">
            <v>4.7395260473952607</v>
          </cell>
          <cell r="DB3577">
            <v>7.9492050794920512</v>
          </cell>
          <cell r="DC3577">
            <v>0</v>
          </cell>
          <cell r="DD3577">
            <v>0</v>
          </cell>
          <cell r="DE3577">
            <v>0.595166163141994</v>
          </cell>
          <cell r="DF3577">
            <v>0.15841515710611198</v>
          </cell>
          <cell r="DH3577">
            <v>0.21308016877637129</v>
          </cell>
          <cell r="DJ3577">
            <v>5.0314465408805029E-3</v>
          </cell>
          <cell r="DQ3577">
            <v>0.3271604938271605</v>
          </cell>
          <cell r="DW3577">
            <v>1.1622554660529343</v>
          </cell>
          <cell r="DX3577">
            <v>1.6867469879518073</v>
          </cell>
          <cell r="DY3577">
            <v>0.23341232227488148</v>
          </cell>
          <cell r="EA3577">
            <v>0.49</v>
          </cell>
          <cell r="EB3577">
            <v>1.2790697674418603</v>
          </cell>
          <cell r="EH3577">
            <v>3.1274131274131274</v>
          </cell>
          <cell r="EJ3577">
            <v>2.6039119804400981</v>
          </cell>
        </row>
        <row r="3578">
          <cell r="D3578" t="str">
            <v>h4</v>
          </cell>
          <cell r="E3578" t="str">
            <v>Huang et al 2006 am mineral 91 p1385-1400</v>
          </cell>
          <cell r="F3578" t="str">
            <v xml:space="preserve">MEDSIL2601 </v>
          </cell>
          <cell r="J3578">
            <v>1150</v>
          </cell>
          <cell r="K3578">
            <v>1423</v>
          </cell>
          <cell r="L3578">
            <v>7.0274068868587491</v>
          </cell>
          <cell r="M3578">
            <v>1.1000000000000001</v>
          </cell>
          <cell r="O3578">
            <v>6.5144488032461867E-2</v>
          </cell>
          <cell r="P3578">
            <v>0.9039030193216806</v>
          </cell>
          <cell r="Q3578">
            <v>9.5391160673654191E-2</v>
          </cell>
          <cell r="R3578">
            <v>40.401589388925487</v>
          </cell>
          <cell r="T3578">
            <v>53.88</v>
          </cell>
          <cell r="U3578">
            <v>4.7699999999999996</v>
          </cell>
          <cell r="V3578">
            <v>6.0364507813388757E-2</v>
          </cell>
          <cell r="W3578">
            <v>3.2728537176714254</v>
          </cell>
          <cell r="X3578">
            <v>3.34</v>
          </cell>
          <cell r="Y3578">
            <v>0.47</v>
          </cell>
          <cell r="AB3578">
            <v>17.63</v>
          </cell>
          <cell r="AD3578">
            <v>18.39</v>
          </cell>
          <cell r="AF3578">
            <v>1.37</v>
          </cell>
          <cell r="AG3578">
            <v>0.08</v>
          </cell>
          <cell r="AJ3578">
            <v>99.923218225484817</v>
          </cell>
          <cell r="AK3578">
            <v>1.9348555119675381</v>
          </cell>
          <cell r="AL3578">
            <v>0.20194211546058327</v>
          </cell>
          <cell r="AM3578">
            <v>6.5144488032461867E-2</v>
          </cell>
          <cell r="AN3578">
            <v>0.1367976274281214</v>
          </cell>
          <cell r="AO3578">
            <v>2.0165934660845153E-3</v>
          </cell>
          <cell r="AP3578">
            <v>9.8293087772305512E-2</v>
          </cell>
          <cell r="AQ3578">
            <v>0.10030968123839003</v>
          </cell>
          <cell r="AR3578">
            <v>1.2693290942195004E-2</v>
          </cell>
          <cell r="AS3578">
            <v>0</v>
          </cell>
          <cell r="AT3578">
            <v>0.94352833042789297</v>
          </cell>
          <cell r="AU3578">
            <v>0</v>
          </cell>
          <cell r="AV3578">
            <v>0.70761475521726547</v>
          </cell>
          <cell r="AW3578">
            <v>9.5391160673654191E-2</v>
          </cell>
          <cell r="AX3578">
            <v>3.6651540724809356E-3</v>
          </cell>
          <cell r="AY3578">
            <v>40.401589388925487</v>
          </cell>
          <cell r="AZ3578">
            <v>53.871183298123555</v>
          </cell>
          <cell r="BA3578">
            <v>5.6120889829763181</v>
          </cell>
          <cell r="BB3578">
            <v>43.285086416542178</v>
          </cell>
          <cell r="BC3578">
            <v>49.886074528372468</v>
          </cell>
          <cell r="BD3578">
            <v>6.8288390550853544</v>
          </cell>
          <cell r="BE3578">
            <v>0.9039030193216806</v>
          </cell>
          <cell r="BP3578">
            <v>63.75</v>
          </cell>
          <cell r="BQ3578">
            <v>0.49</v>
          </cell>
          <cell r="BR3578">
            <v>17.87</v>
          </cell>
          <cell r="BS3578">
            <v>1.33</v>
          </cell>
          <cell r="BU3578">
            <v>1.8</v>
          </cell>
          <cell r="BV3578">
            <v>0.96</v>
          </cell>
          <cell r="BW3578">
            <v>5.45</v>
          </cell>
          <cell r="BX3578">
            <v>8.36</v>
          </cell>
          <cell r="CA3578">
            <v>0.1</v>
          </cell>
          <cell r="CR3578">
            <v>100.11</v>
          </cell>
          <cell r="CT3578">
            <v>63.679952052741982</v>
          </cell>
          <cell r="CU3578">
            <v>0.48946159224852664</v>
          </cell>
          <cell r="CV3578">
            <v>17.850364598941166</v>
          </cell>
          <cell r="CW3578">
            <v>1.3285386075317152</v>
          </cell>
          <cell r="CX3578">
            <v>0</v>
          </cell>
          <cell r="CY3578">
            <v>1.7980221756068324</v>
          </cell>
          <cell r="CZ3578">
            <v>0.95894516032364396</v>
          </cell>
          <cell r="DA3578">
            <v>5.4440115872540202</v>
          </cell>
          <cell r="DB3578">
            <v>8.3508141044850657</v>
          </cell>
          <cell r="DC3578">
            <v>0</v>
          </cell>
          <cell r="DD3578">
            <v>9.9890120867046253E-2</v>
          </cell>
          <cell r="DE3578">
            <v>0.57507987220447288</v>
          </cell>
          <cell r="DF3578">
            <v>0.13586571523391475</v>
          </cell>
          <cell r="DH3578">
            <v>0.25137614678899084</v>
          </cell>
          <cell r="DJ3578">
            <v>9.5693779904306234E-3</v>
          </cell>
          <cell r="DQ3578">
            <v>0.6706586826347305</v>
          </cell>
          <cell r="DW3578">
            <v>2.0579710144927534</v>
          </cell>
          <cell r="DX3578">
            <v>3.0720000000000001</v>
          </cell>
          <cell r="EA3578">
            <v>0.95918367346938771</v>
          </cell>
          <cell r="EB3578">
            <v>2.6544117647058822</v>
          </cell>
          <cell r="EH3578">
            <v>3.2260869565217392</v>
          </cell>
          <cell r="EJ3578">
            <v>2.7</v>
          </cell>
        </row>
        <row r="3579">
          <cell r="D3579" t="str">
            <v>h4</v>
          </cell>
          <cell r="E3579" t="str">
            <v>Huang et al 2006 am mineral 91 p1385-1400</v>
          </cell>
          <cell r="F3579" t="str">
            <v xml:space="preserve">MEDSIL1035B </v>
          </cell>
          <cell r="J3579">
            <v>1150</v>
          </cell>
          <cell r="K3579">
            <v>1423</v>
          </cell>
          <cell r="L3579">
            <v>7.0274068868587491</v>
          </cell>
          <cell r="M3579">
            <v>1.1000000000000001</v>
          </cell>
          <cell r="O3579">
            <v>5.505425471009695E-2</v>
          </cell>
          <cell r="P3579">
            <v>0.92698975330522115</v>
          </cell>
          <cell r="Q3579">
            <v>7.0093193103063126E-2</v>
          </cell>
          <cell r="R3579">
            <v>40.774030072914009</v>
          </cell>
          <cell r="T3579">
            <v>54.34</v>
          </cell>
          <cell r="U3579">
            <v>3.49</v>
          </cell>
          <cell r="V3579">
            <v>0.8328223770092843</v>
          </cell>
          <cell r="W3579">
            <v>1.7136124838606404</v>
          </cell>
          <cell r="X3579">
            <v>2.64</v>
          </cell>
          <cell r="Y3579">
            <v>0.19</v>
          </cell>
          <cell r="AB3579">
            <v>18.809999999999999</v>
          </cell>
          <cell r="AD3579">
            <v>19.43</v>
          </cell>
          <cell r="AF3579">
            <v>1.01</v>
          </cell>
          <cell r="AG3579">
            <v>0.11</v>
          </cell>
          <cell r="AJ3579">
            <v>99.926434860869946</v>
          </cell>
          <cell r="AK3579">
            <v>1.944945745289903</v>
          </cell>
          <cell r="AL3579">
            <v>0.14726544510991776</v>
          </cell>
          <cell r="AM3579">
            <v>5.505425471009695E-2</v>
          </cell>
          <cell r="AN3579">
            <v>9.2211190399820814E-2</v>
          </cell>
          <cell r="AO3579">
            <v>2.7730390315856113E-2</v>
          </cell>
          <cell r="AP3579">
            <v>5.1295102966856881E-2</v>
          </cell>
          <cell r="AQ3579">
            <v>7.9025493282712994E-2</v>
          </cell>
          <cell r="AR3579">
            <v>5.1144258047415153E-3</v>
          </cell>
          <cell r="AS3579">
            <v>0</v>
          </cell>
          <cell r="AT3579">
            <v>1.0033635803096692</v>
          </cell>
          <cell r="AU3579">
            <v>0</v>
          </cell>
          <cell r="AV3579">
            <v>0.74516913258799455</v>
          </cell>
          <cell r="AW3579">
            <v>7.0093193103063126E-2</v>
          </cell>
          <cell r="AX3579">
            <v>5.0229845119983442E-3</v>
          </cell>
          <cell r="AY3579">
            <v>40.774030072914009</v>
          </cell>
          <cell r="AZ3579">
            <v>54.901867251971893</v>
          </cell>
          <cell r="BA3579">
            <v>2.8067561839283024</v>
          </cell>
          <cell r="BB3579">
            <v>44.602970794389222</v>
          </cell>
          <cell r="BC3579">
            <v>51.909905729500707</v>
          </cell>
          <cell r="BD3579">
            <v>3.4871234761100856</v>
          </cell>
          <cell r="BE3579">
            <v>0.92698975330522115</v>
          </cell>
          <cell r="BP3579">
            <v>64.17</v>
          </cell>
          <cell r="BQ3579">
            <v>0.4</v>
          </cell>
          <cell r="BR3579">
            <v>17.649999999999999</v>
          </cell>
          <cell r="BS3579">
            <v>1.51</v>
          </cell>
          <cell r="BU3579">
            <v>2.04</v>
          </cell>
          <cell r="BV3579">
            <v>1.84</v>
          </cell>
          <cell r="BW3579">
            <v>4.8</v>
          </cell>
          <cell r="BX3579">
            <v>7.6</v>
          </cell>
          <cell r="CR3579">
            <v>100.01</v>
          </cell>
          <cell r="CT3579">
            <v>64.163583641635839</v>
          </cell>
          <cell r="CU3579">
            <v>0.39996000399960002</v>
          </cell>
          <cell r="CV3579">
            <v>17.648235176482348</v>
          </cell>
          <cell r="CW3579">
            <v>1.5098490150984902</v>
          </cell>
          <cell r="CX3579">
            <v>0</v>
          </cell>
          <cell r="CY3579">
            <v>2.0397960203979602</v>
          </cell>
          <cell r="CZ3579">
            <v>1.8398160183981602</v>
          </cell>
          <cell r="DA3579">
            <v>4.7995200479952</v>
          </cell>
          <cell r="DB3579">
            <v>7.5992400759924008</v>
          </cell>
          <cell r="DC3579">
            <v>0</v>
          </cell>
          <cell r="DD3579">
            <v>0</v>
          </cell>
          <cell r="DE3579">
            <v>0.57464788732394367</v>
          </cell>
          <cell r="DF3579">
            <v>0.14059623357940129</v>
          </cell>
          <cell r="DH3579">
            <v>0.21041666666666667</v>
          </cell>
          <cell r="DJ3579">
            <v>1.4473684210526316E-2</v>
          </cell>
          <cell r="DQ3579">
            <v>0.25938566552901021</v>
          </cell>
          <cell r="DW3579">
            <v>1.0487804878048781</v>
          </cell>
          <cell r="DX3579">
            <v>1.6016949152542372</v>
          </cell>
          <cell r="DY3579">
            <v>0.13980582524271845</v>
          </cell>
          <cell r="EA3579">
            <v>0.47499999999999998</v>
          </cell>
          <cell r="EB3579">
            <v>1.1304347826086956</v>
          </cell>
          <cell r="ED3579">
            <v>1.8663793103448276</v>
          </cell>
          <cell r="EH3579">
            <v>1.8275862068965518</v>
          </cell>
          <cell r="EJ3579">
            <v>1.5961538461538463</v>
          </cell>
        </row>
        <row r="3580">
          <cell r="D3580" t="str">
            <v>h4</v>
          </cell>
          <cell r="E3580" t="str">
            <v>Huang et al 2006 am mineral 91 p1385-1400</v>
          </cell>
          <cell r="F3580" t="str">
            <v>MEDSIL1035A</v>
          </cell>
          <cell r="J3580">
            <v>1150</v>
          </cell>
          <cell r="K3580">
            <v>1423</v>
          </cell>
          <cell r="L3580">
            <v>7.0274068868587491</v>
          </cell>
          <cell r="M3580">
            <v>1.1000000000000001</v>
          </cell>
          <cell r="O3580">
            <v>5.8669036069557867E-2</v>
          </cell>
          <cell r="P3580">
            <v>0.94105455400127525</v>
          </cell>
          <cell r="Q3580">
            <v>6.4106112743588115E-2</v>
          </cell>
          <cell r="R3580">
            <v>46.674391989166274</v>
          </cell>
          <cell r="T3580">
            <v>54.02</v>
          </cell>
          <cell r="U3580">
            <v>2.88</v>
          </cell>
          <cell r="V3580">
            <v>1.7505219741506726</v>
          </cell>
          <cell r="W3580">
            <v>2.8120421015877238E-3</v>
          </cell>
          <cell r="X3580">
            <v>1.95</v>
          </cell>
          <cell r="Y3580">
            <v>0.11</v>
          </cell>
          <cell r="AB3580">
            <v>17.47</v>
          </cell>
          <cell r="AD3580">
            <v>22.6</v>
          </cell>
          <cell r="AF3580">
            <v>0.92</v>
          </cell>
          <cell r="AG3580">
            <v>0.11</v>
          </cell>
          <cell r="AJ3580">
            <v>99.863334016252267</v>
          </cell>
          <cell r="AK3580">
            <v>1.9413309639304421</v>
          </cell>
          <cell r="AL3580">
            <v>0.12201832525750937</v>
          </cell>
          <cell r="AM3580">
            <v>5.8669036069557867E-2</v>
          </cell>
          <cell r="AN3580">
            <v>6.3349289187951505E-2</v>
          </cell>
          <cell r="AO3580">
            <v>5.8523232788189716E-2</v>
          </cell>
          <cell r="AP3580">
            <v>8.4516645583114502E-5</v>
          </cell>
          <cell r="AQ3580">
            <v>5.8607749433772831E-2</v>
          </cell>
          <cell r="AR3580">
            <v>2.9729876939111294E-3</v>
          </cell>
          <cell r="AS3580">
            <v>0</v>
          </cell>
          <cell r="AT3580">
            <v>0.93566328271756205</v>
          </cell>
          <cell r="AU3580">
            <v>0</v>
          </cell>
          <cell r="AV3580">
            <v>0.87025722967239716</v>
          </cell>
          <cell r="AW3580">
            <v>6.4106112743588115E-2</v>
          </cell>
          <cell r="AX3580">
            <v>5.0433485508173939E-3</v>
          </cell>
          <cell r="AY3580">
            <v>46.674391989166274</v>
          </cell>
          <cell r="AZ3580">
            <v>50.182306263481962</v>
          </cell>
          <cell r="BA3580">
            <v>4.5328701802807266E-3</v>
          </cell>
          <cell r="BB3580">
            <v>51.829365802580838</v>
          </cell>
          <cell r="BC3580">
            <v>48.164917397442736</v>
          </cell>
          <cell r="BD3580">
            <v>5.7167999764281188E-3</v>
          </cell>
          <cell r="BE3580">
            <v>0.94105455400127525</v>
          </cell>
          <cell r="BP3580">
            <v>62.76</v>
          </cell>
          <cell r="BQ3580">
            <v>0.38</v>
          </cell>
          <cell r="BR3580">
            <v>17.29</v>
          </cell>
          <cell r="BS3580">
            <v>1.76</v>
          </cell>
          <cell r="BU3580">
            <v>2.37</v>
          </cell>
          <cell r="BV3580">
            <v>2.92</v>
          </cell>
          <cell r="BW3580">
            <v>5.05</v>
          </cell>
          <cell r="BX3580">
            <v>7.47</v>
          </cell>
          <cell r="CR3580">
            <v>100</v>
          </cell>
          <cell r="CT3580">
            <v>62.76</v>
          </cell>
          <cell r="CU3580">
            <v>0.38</v>
          </cell>
          <cell r="CV3580">
            <v>17.29</v>
          </cell>
          <cell r="CW3580">
            <v>1.76</v>
          </cell>
          <cell r="CX3580">
            <v>0</v>
          </cell>
          <cell r="CY3580">
            <v>2.37</v>
          </cell>
          <cell r="CZ3580">
            <v>2.92</v>
          </cell>
          <cell r="DA3580">
            <v>5.05</v>
          </cell>
          <cell r="DB3580">
            <v>7.47</v>
          </cell>
          <cell r="DC3580">
            <v>0</v>
          </cell>
          <cell r="DD3580">
            <v>0</v>
          </cell>
          <cell r="DE3580">
            <v>0.57384987893462469</v>
          </cell>
          <cell r="DF3580">
            <v>0.19661101038417339</v>
          </cell>
          <cell r="DH3580">
            <v>0.1821782178217822</v>
          </cell>
          <cell r="DJ3580">
            <v>1.4725568942436413E-2</v>
          </cell>
          <cell r="DQ3580">
            <v>0.22123076923076926</v>
          </cell>
          <cell r="DU3580">
            <v>0.38533333333333331</v>
          </cell>
          <cell r="DW3580">
            <v>0.71584158415841581</v>
          </cell>
          <cell r="DX3580">
            <v>0.97473684210526312</v>
          </cell>
          <cell r="DY3580">
            <v>0.17254408060453399</v>
          </cell>
          <cell r="EA3580">
            <v>0.28947368421052633</v>
          </cell>
          <cell r="EB3580">
            <v>0.87991498405951118</v>
          </cell>
          <cell r="ED3580">
            <v>1.1443850267379678</v>
          </cell>
          <cell r="EH3580">
            <v>0.97860962566844922</v>
          </cell>
          <cell r="EJ3580">
            <v>0.84666666666666668</v>
          </cell>
          <cell r="FK3580">
            <v>0.24896265560165973</v>
          </cell>
        </row>
        <row r="3581">
          <cell r="D3581" t="str">
            <v>h4</v>
          </cell>
          <cell r="E3581" t="str">
            <v>Huang et al 2006 am mineral 91 p1385-1400</v>
          </cell>
          <cell r="F3581" t="str">
            <v>MEDSIL5244</v>
          </cell>
          <cell r="J3581">
            <v>1155</v>
          </cell>
          <cell r="K3581">
            <v>1428</v>
          </cell>
          <cell r="L3581">
            <v>7.0028011204481793</v>
          </cell>
          <cell r="M3581">
            <v>1.1000000000000001</v>
          </cell>
          <cell r="O3581">
            <v>3.4353634623793816E-2</v>
          </cell>
          <cell r="P3581">
            <v>0.93965527171277385</v>
          </cell>
          <cell r="Q3581">
            <v>6.9232608339089674E-2</v>
          </cell>
          <cell r="R3581">
            <v>47.172580909595311</v>
          </cell>
          <cell r="T3581">
            <v>54.5</v>
          </cell>
          <cell r="U3581">
            <v>3.51</v>
          </cell>
          <cell r="V3581">
            <v>0</v>
          </cell>
          <cell r="W3581">
            <v>1.91</v>
          </cell>
          <cell r="X3581">
            <v>1.91</v>
          </cell>
          <cell r="Y3581">
            <v>0.25</v>
          </cell>
          <cell r="Z3581" t="str">
            <v xml:space="preserve"> </v>
          </cell>
          <cell r="AB3581">
            <v>16.690000000000001</v>
          </cell>
          <cell r="AD3581">
            <v>22.06</v>
          </cell>
          <cell r="AF3581">
            <v>0.99</v>
          </cell>
          <cell r="AG3581">
            <v>0.04</v>
          </cell>
          <cell r="AJ3581">
            <v>99.95</v>
          </cell>
          <cell r="AK3581">
            <v>1.9656463653762062</v>
          </cell>
          <cell r="AL3581">
            <v>0.14924629967080882</v>
          </cell>
          <cell r="AM3581">
            <v>3.4353634623793816E-2</v>
          </cell>
          <cell r="AN3581">
            <v>0.11489266504701501</v>
          </cell>
          <cell r="AO3581">
            <v>0</v>
          </cell>
          <cell r="AP3581">
            <v>5.7612627755918973E-2</v>
          </cell>
          <cell r="AQ3581">
            <v>5.7612627755918973E-2</v>
          </cell>
          <cell r="AR3581">
            <v>6.7811651086482089E-3</v>
          </cell>
          <cell r="AS3581">
            <v>0</v>
          </cell>
          <cell r="AT3581">
            <v>0.89711248893856699</v>
          </cell>
          <cell r="AU3581">
            <v>0</v>
          </cell>
          <cell r="AV3581">
            <v>0.85252788398806567</v>
          </cell>
          <cell r="AW3581">
            <v>6.9232608339089674E-2</v>
          </cell>
          <cell r="AX3581">
            <v>1.8405608226955139E-3</v>
          </cell>
          <cell r="AY3581">
            <v>47.172580909595311</v>
          </cell>
          <cell r="AZ3581">
            <v>49.63956283927881</v>
          </cell>
          <cell r="BA3581">
            <v>3.1878562511258917</v>
          </cell>
          <cell r="BB3581">
            <v>50.34508401607853</v>
          </cell>
          <cell r="BC3581">
            <v>45.790813360412145</v>
          </cell>
          <cell r="BD3581">
            <v>3.864102623509317</v>
          </cell>
          <cell r="BE3581">
            <v>0.93965527171277385</v>
          </cell>
          <cell r="BP3581">
            <v>63.55</v>
          </cell>
          <cell r="BQ3581">
            <v>0.48</v>
          </cell>
          <cell r="BR3581">
            <v>16.920000000000002</v>
          </cell>
          <cell r="BS3581">
            <v>1.7</v>
          </cell>
          <cell r="BU3581">
            <v>2.29</v>
          </cell>
          <cell r="BV3581">
            <v>2.82</v>
          </cell>
          <cell r="BW3581">
            <v>4.6399999999999997</v>
          </cell>
          <cell r="BX3581">
            <v>7.6</v>
          </cell>
          <cell r="CA3581">
            <v>0.05</v>
          </cell>
          <cell r="CR3581">
            <v>100.05</v>
          </cell>
          <cell r="CT3581">
            <v>63.518240879560224</v>
          </cell>
          <cell r="CU3581">
            <v>0.47976011994002998</v>
          </cell>
          <cell r="CV3581">
            <v>16.911544227886061</v>
          </cell>
          <cell r="CW3581">
            <v>1.6991504247876061</v>
          </cell>
          <cell r="CX3581">
            <v>0</v>
          </cell>
          <cell r="CY3581">
            <v>2.288855572213893</v>
          </cell>
          <cell r="CZ3581">
            <v>2.8185907046476761</v>
          </cell>
          <cell r="DA3581">
            <v>4.6376811594202891</v>
          </cell>
          <cell r="DB3581">
            <v>7.5962018990504747</v>
          </cell>
          <cell r="DC3581">
            <v>0</v>
          </cell>
          <cell r="DD3581">
            <v>4.9975012493753128E-2</v>
          </cell>
          <cell r="DE3581">
            <v>0.57393483709273185</v>
          </cell>
          <cell r="DF3581">
            <v>0.19186624462703897</v>
          </cell>
          <cell r="DH3581">
            <v>0.21336206896551727</v>
          </cell>
          <cell r="DJ3581">
            <v>0.03</v>
          </cell>
          <cell r="DQ3581">
            <v>0.21859154929577462</v>
          </cell>
          <cell r="DU3581">
            <v>0.27832167832167831</v>
          </cell>
          <cell r="DW3581">
            <v>0.74528301886792447</v>
          </cell>
          <cell r="DX3581">
            <v>1.0188679245283019</v>
          </cell>
          <cell r="DY3581">
            <v>0.18089430894308942</v>
          </cell>
          <cell r="EA3581">
            <v>0.52083333333333337</v>
          </cell>
          <cell r="EB3581">
            <v>0.90566037735849059</v>
          </cell>
          <cell r="ED3581">
            <v>1.2110552763819096</v>
          </cell>
          <cell r="EH3581">
            <v>1.0505050505050506</v>
          </cell>
          <cell r="EJ3581">
            <v>0.92592592592592593</v>
          </cell>
        </row>
        <row r="3582">
          <cell r="D3582" t="str">
            <v>h7</v>
          </cell>
          <cell r="E3582" t="str">
            <v>Hill et al 2011</v>
          </cell>
          <cell r="F3582" t="str">
            <v>10Ab</v>
          </cell>
          <cell r="J3582">
            <v>1235</v>
          </cell>
          <cell r="K3582">
            <v>1508</v>
          </cell>
          <cell r="L3582">
            <v>6.6312997347480103</v>
          </cell>
          <cell r="M3582">
            <v>1</v>
          </cell>
          <cell r="O3582">
            <v>9.6092044238662577E-3</v>
          </cell>
          <cell r="P3582">
            <v>0.99936631243343099</v>
          </cell>
          <cell r="Q3582">
            <v>8.6764124739343182E-2</v>
          </cell>
          <cell r="R3582">
            <v>47.957007521988537</v>
          </cell>
          <cell r="T3582">
            <v>55.6</v>
          </cell>
          <cell r="U3582">
            <v>2.54</v>
          </cell>
          <cell r="V3582">
            <v>0</v>
          </cell>
          <cell r="W3582">
            <v>0.02</v>
          </cell>
          <cell r="X3582">
            <v>0.02</v>
          </cell>
          <cell r="AB3582">
            <v>17.7</v>
          </cell>
          <cell r="AD3582">
            <v>22.7</v>
          </cell>
          <cell r="AF3582">
            <v>1.25</v>
          </cell>
          <cell r="AJ3582">
            <v>99.81</v>
          </cell>
          <cell r="AK3582">
            <v>1.9903907955761337</v>
          </cell>
          <cell r="AL3582">
            <v>0.10719754764111189</v>
          </cell>
          <cell r="AM3582">
            <v>9.6092044238662577E-3</v>
          </cell>
          <cell r="AN3582">
            <v>9.7588343217245632E-2</v>
          </cell>
          <cell r="AO3582">
            <v>0</v>
          </cell>
          <cell r="AP3582">
            <v>5.9878234985040718E-4</v>
          </cell>
          <cell r="AQ3582">
            <v>5.9878234985040718E-4</v>
          </cell>
          <cell r="AR3582">
            <v>0</v>
          </cell>
          <cell r="AS3582">
            <v>0</v>
          </cell>
          <cell r="AT3582">
            <v>0.94431852617870293</v>
          </cell>
          <cell r="AU3582">
            <v>0</v>
          </cell>
          <cell r="AV3582">
            <v>0.87073022351485807</v>
          </cell>
          <cell r="AW3582">
            <v>8.6764124739343182E-2</v>
          </cell>
          <cell r="AX3582">
            <v>0</v>
          </cell>
          <cell r="AY3582">
            <v>47.957007521988537</v>
          </cell>
          <cell r="AZ3582">
            <v>52.010013480751098</v>
          </cell>
          <cell r="BA3582">
            <v>3.2978997260360916E-2</v>
          </cell>
          <cell r="BB3582">
            <v>51.595174539652447</v>
          </cell>
          <cell r="BC3582">
            <v>48.364528067672161</v>
          </cell>
          <cell r="BD3582">
            <v>4.0297392675387449E-2</v>
          </cell>
          <cell r="BE3582">
            <v>0.99936631243343099</v>
          </cell>
          <cell r="BH3582" t="str">
            <v>unspecified</v>
          </cell>
          <cell r="BK3582" t="str">
            <v>dry?</v>
          </cell>
          <cell r="BP3582">
            <v>64.98</v>
          </cell>
          <cell r="BR3582">
            <v>16.62</v>
          </cell>
          <cell r="BS3582">
            <v>0.01</v>
          </cell>
          <cell r="BU3582">
            <v>3.65</v>
          </cell>
          <cell r="BV3582">
            <v>5.04</v>
          </cell>
          <cell r="BW3582">
            <v>9.1</v>
          </cell>
          <cell r="CL3582">
            <v>0.17</v>
          </cell>
          <cell r="CR3582">
            <v>99.57</v>
          </cell>
          <cell r="CT3582">
            <v>65.260620668876172</v>
          </cell>
          <cell r="CU3582">
            <v>0</v>
          </cell>
          <cell r="CV3582">
            <v>16.691774630912928</v>
          </cell>
          <cell r="CW3582">
            <v>1.0043185698503565E-2</v>
          </cell>
          <cell r="CX3582">
            <v>0</v>
          </cell>
          <cell r="CY3582">
            <v>3.6657627799538015</v>
          </cell>
          <cell r="CZ3582">
            <v>5.0617655920457976</v>
          </cell>
          <cell r="DA3582">
            <v>9.1392989856382449</v>
          </cell>
          <cell r="DB3582">
            <v>0</v>
          </cell>
          <cell r="DC3582">
            <v>0</v>
          </cell>
          <cell r="DD3582">
            <v>0</v>
          </cell>
          <cell r="DE3582">
            <v>0.99726775956284153</v>
          </cell>
          <cell r="DF3582">
            <v>0.23349472750898331</v>
          </cell>
          <cell r="DH3582">
            <v>0.13736263736263737</v>
          </cell>
          <cell r="DQ3582">
            <v>0.20799999999999999</v>
          </cell>
          <cell r="DR3582">
            <v>0.315</v>
          </cell>
          <cell r="DW3582">
            <v>0.68799999999999994</v>
          </cell>
          <cell r="DX3582">
            <v>1</v>
          </cell>
          <cell r="DY3582">
            <v>0.13159999999999999</v>
          </cell>
          <cell r="DZ3582">
            <v>0.313</v>
          </cell>
          <cell r="EA3582">
            <v>0.34300000000000003</v>
          </cell>
          <cell r="EG3582">
            <v>1.089</v>
          </cell>
          <cell r="EJ3582">
            <v>0.94</v>
          </cell>
          <cell r="ES3582">
            <v>7.39</v>
          </cell>
          <cell r="FQ3582">
            <v>0.129</v>
          </cell>
        </row>
        <row r="3583">
          <cell r="D3583" t="str">
            <v>h7</v>
          </cell>
          <cell r="E3583" t="str">
            <v>Hill et al 2011</v>
          </cell>
          <cell r="F3583" t="str">
            <v>10P10</v>
          </cell>
          <cell r="J3583">
            <v>1290</v>
          </cell>
          <cell r="K3583">
            <v>1563</v>
          </cell>
          <cell r="L3583">
            <v>6.3979526551503518</v>
          </cell>
          <cell r="M3583">
            <v>1</v>
          </cell>
          <cell r="O3583">
            <v>0.17886678937645062</v>
          </cell>
          <cell r="P3583">
            <v>0.9997078098259381</v>
          </cell>
          <cell r="Q3583">
            <v>4.6354028268719552E-2</v>
          </cell>
          <cell r="R3583">
            <v>42.070960779785182</v>
          </cell>
          <cell r="T3583">
            <v>51.8</v>
          </cell>
          <cell r="U3583">
            <v>9.5399999999999991</v>
          </cell>
          <cell r="V3583">
            <v>8.9899999999999997E-3</v>
          </cell>
          <cell r="W3583">
            <v>0</v>
          </cell>
          <cell r="X3583">
            <v>0.01</v>
          </cell>
          <cell r="AB3583">
            <v>19.2</v>
          </cell>
          <cell r="AD3583">
            <v>19.399999999999999</v>
          </cell>
          <cell r="AF3583">
            <v>0.68</v>
          </cell>
          <cell r="AJ3583">
            <v>100.62899</v>
          </cell>
          <cell r="AK3583">
            <v>1.8211332106235494</v>
          </cell>
          <cell r="AL3583">
            <v>0.39541022871943038</v>
          </cell>
          <cell r="AM3583">
            <v>0.17886678937645062</v>
          </cell>
          <cell r="AN3583">
            <v>0.21654343934297976</v>
          </cell>
          <cell r="AO3583">
            <v>2.9402711737604647E-4</v>
          </cell>
          <cell r="AP3583">
            <v>0</v>
          </cell>
          <cell r="AQ3583">
            <v>2.9402711737604647E-4</v>
          </cell>
          <cell r="AR3583">
            <v>0</v>
          </cell>
          <cell r="AS3583">
            <v>0</v>
          </cell>
          <cell r="AT3583">
            <v>1.0059927801651873</v>
          </cell>
          <cell r="AU3583">
            <v>0</v>
          </cell>
          <cell r="AV3583">
            <v>0.73081572510573711</v>
          </cell>
          <cell r="AW3583">
            <v>4.6354028268719552E-2</v>
          </cell>
          <cell r="AX3583">
            <v>0</v>
          </cell>
          <cell r="AY3583">
            <v>42.070960779785182</v>
          </cell>
          <cell r="AZ3583">
            <v>57.912112924161832</v>
          </cell>
          <cell r="BA3583">
            <v>0</v>
          </cell>
          <cell r="BB3583">
            <v>45.666499796705025</v>
          </cell>
          <cell r="BC3583">
            <v>54.33350020329496</v>
          </cell>
          <cell r="BD3583">
            <v>0</v>
          </cell>
          <cell r="BE3583">
            <v>0.9997078098259381</v>
          </cell>
          <cell r="BH3583" t="str">
            <v>unspecified</v>
          </cell>
          <cell r="BK3583" t="str">
            <v>dry?</v>
          </cell>
          <cell r="BP3583">
            <v>53.74</v>
          </cell>
          <cell r="BR3583">
            <v>19.02</v>
          </cell>
          <cell r="BS3583">
            <v>4.0000000000000001E-3</v>
          </cell>
          <cell r="BU3583">
            <v>11.06</v>
          </cell>
          <cell r="BV3583">
            <v>12.84</v>
          </cell>
          <cell r="BW3583">
            <v>3.32</v>
          </cell>
          <cell r="CL3583">
            <v>0.08</v>
          </cell>
          <cell r="CR3583">
            <v>100.06400000000001</v>
          </cell>
          <cell r="CT3583">
            <v>53.705628397825386</v>
          </cell>
          <cell r="CU3583">
            <v>0</v>
          </cell>
          <cell r="CV3583">
            <v>19.007834985609207</v>
          </cell>
          <cell r="CW3583">
            <v>3.9974416373520947E-3</v>
          </cell>
          <cell r="CX3583">
            <v>0</v>
          </cell>
          <cell r="CY3583">
            <v>11.052926127278541</v>
          </cell>
          <cell r="CZ3583">
            <v>12.831787655900223</v>
          </cell>
          <cell r="DA3583">
            <v>3.3178765590022383</v>
          </cell>
          <cell r="DB3583">
            <v>0</v>
          </cell>
          <cell r="DC3583">
            <v>0</v>
          </cell>
          <cell r="DD3583">
            <v>0</v>
          </cell>
          <cell r="DE3583">
            <v>0.99963846710050608</v>
          </cell>
          <cell r="DF3583">
            <v>0.58431177082887487</v>
          </cell>
          <cell r="DH3583">
            <v>0.20481927710843376</v>
          </cell>
          <cell r="DQ3583">
            <v>0.16400000000000001</v>
          </cell>
          <cell r="DR3583">
            <v>0.25979999999999998</v>
          </cell>
          <cell r="DW3583">
            <v>0.58399999999999996</v>
          </cell>
          <cell r="DX3583">
            <v>0.80100000000000005</v>
          </cell>
          <cell r="DY3583">
            <v>0.33500000000000002</v>
          </cell>
          <cell r="DZ3583">
            <v>0.76</v>
          </cell>
          <cell r="EA3583">
            <v>1.22</v>
          </cell>
          <cell r="EG3583">
            <v>1.1299999999999999</v>
          </cell>
          <cell r="EJ3583">
            <v>1.07</v>
          </cell>
          <cell r="ES3583">
            <v>2.2469999999999999</v>
          </cell>
          <cell r="EV3583">
            <v>0.97</v>
          </cell>
          <cell r="FQ3583">
            <v>0.35799999999999998</v>
          </cell>
        </row>
        <row r="3584">
          <cell r="D3584" t="str">
            <v>h7</v>
          </cell>
          <cell r="E3584" t="str">
            <v>Hill et al 2011</v>
          </cell>
          <cell r="F3584" t="str">
            <v>10P7</v>
          </cell>
          <cell r="J3584">
            <v>1315</v>
          </cell>
          <cell r="K3584">
            <v>1588</v>
          </cell>
          <cell r="L3584">
            <v>6.2972292191435768</v>
          </cell>
          <cell r="M3584">
            <v>1</v>
          </cell>
          <cell r="O3584">
            <v>0.21791023215599492</v>
          </cell>
          <cell r="P3584">
            <v>0.99972499275650573</v>
          </cell>
          <cell r="Q3584">
            <v>2.8568127057775117E-2</v>
          </cell>
          <cell r="R3584">
            <v>39.071208947126678</v>
          </cell>
          <cell r="T3584">
            <v>50.8</v>
          </cell>
          <cell r="U3584">
            <v>10.6</v>
          </cell>
          <cell r="V3584">
            <v>8.9899999999999997E-3</v>
          </cell>
          <cell r="W3584">
            <v>0</v>
          </cell>
          <cell r="X3584">
            <v>0.01</v>
          </cell>
          <cell r="AB3584">
            <v>20.399999999999999</v>
          </cell>
          <cell r="AD3584">
            <v>18.2</v>
          </cell>
          <cell r="AF3584">
            <v>0.42</v>
          </cell>
          <cell r="AJ3584">
            <v>100.42898999999998</v>
          </cell>
          <cell r="AK3584">
            <v>1.7820897678440051</v>
          </cell>
          <cell r="AL3584">
            <v>0.43838864840492497</v>
          </cell>
          <cell r="AM3584">
            <v>0.21791023215599492</v>
          </cell>
          <cell r="AN3584">
            <v>0.22047841624893005</v>
          </cell>
          <cell r="AO3584">
            <v>2.9338729020363477E-4</v>
          </cell>
          <cell r="AP3584">
            <v>0</v>
          </cell>
          <cell r="AQ3584">
            <v>2.9338729020363477E-4</v>
          </cell>
          <cell r="AR3584">
            <v>0</v>
          </cell>
          <cell r="AS3584">
            <v>0</v>
          </cell>
          <cell r="AT3584">
            <v>1.0665413857715169</v>
          </cell>
          <cell r="AU3584">
            <v>0</v>
          </cell>
          <cell r="AV3584">
            <v>0.68411868363157458</v>
          </cell>
          <cell r="AW3584">
            <v>2.8568127057775117E-2</v>
          </cell>
          <cell r="AX3584">
            <v>0</v>
          </cell>
          <cell r="AY3584">
            <v>39.071208947126678</v>
          </cell>
          <cell r="AZ3584">
            <v>60.912035193996424</v>
          </cell>
          <cell r="BA3584">
            <v>0</v>
          </cell>
          <cell r="BB3584">
            <v>42.598482881125584</v>
          </cell>
          <cell r="BC3584">
            <v>57.401517118874409</v>
          </cell>
          <cell r="BD3584">
            <v>0</v>
          </cell>
          <cell r="BE3584">
            <v>0.99972499275650573</v>
          </cell>
          <cell r="BH3584" t="str">
            <v>unspecified</v>
          </cell>
          <cell r="BK3584" t="str">
            <v>dry?</v>
          </cell>
          <cell r="BP3584">
            <v>50.2</v>
          </cell>
          <cell r="BR3584">
            <v>20.57</v>
          </cell>
          <cell r="BS3584">
            <v>0.01</v>
          </cell>
          <cell r="BU3584">
            <v>12.69</v>
          </cell>
          <cell r="BV3584">
            <v>13.57</v>
          </cell>
          <cell r="BW3584">
            <v>2.02</v>
          </cell>
          <cell r="CL3584">
            <v>0.08</v>
          </cell>
          <cell r="CR3584">
            <v>99.14</v>
          </cell>
          <cell r="CT3584">
            <v>50.635464998991324</v>
          </cell>
          <cell r="CU3584">
            <v>0</v>
          </cell>
          <cell r="CV3584">
            <v>20.748436554367562</v>
          </cell>
          <cell r="CW3584">
            <v>1.0086746015735323E-2</v>
          </cell>
          <cell r="CX3584">
            <v>0</v>
          </cell>
          <cell r="CY3584">
            <v>12.800080693968125</v>
          </cell>
          <cell r="CZ3584">
            <v>13.687714343352834</v>
          </cell>
          <cell r="DA3584">
            <v>2.0375226951785352</v>
          </cell>
          <cell r="DB3584">
            <v>0</v>
          </cell>
          <cell r="DC3584">
            <v>0</v>
          </cell>
          <cell r="DD3584">
            <v>0</v>
          </cell>
          <cell r="DE3584">
            <v>0.99921259842519683</v>
          </cell>
          <cell r="DF3584">
            <v>0.62575743947963347</v>
          </cell>
          <cell r="DH3584">
            <v>0.20792079207920791</v>
          </cell>
          <cell r="DQ3584">
            <v>6.4000000000000001E-2</v>
          </cell>
          <cell r="DR3584">
            <v>0.11600000000000001</v>
          </cell>
          <cell r="DW3584">
            <v>0.28999999999999998</v>
          </cell>
          <cell r="DX3584">
            <v>0.48</v>
          </cell>
          <cell r="DY3584">
            <v>0.13600000000000001</v>
          </cell>
          <cell r="DZ3584">
            <v>0.31</v>
          </cell>
          <cell r="EA3584">
            <v>1</v>
          </cell>
          <cell r="EG3584">
            <v>0.88</v>
          </cell>
          <cell r="EJ3584">
            <v>0.88</v>
          </cell>
          <cell r="ES3584">
            <v>2.2000000000000002</v>
          </cell>
          <cell r="EV3584">
            <v>0.45</v>
          </cell>
          <cell r="FQ3584">
            <v>0.32</v>
          </cell>
        </row>
        <row r="3585">
          <cell r="D3585" t="str">
            <v>h7</v>
          </cell>
          <cell r="E3585" t="str">
            <v>Hill et al 2011</v>
          </cell>
          <cell r="F3585" t="str">
            <v>23Ab</v>
          </cell>
          <cell r="J3585">
            <v>1365</v>
          </cell>
          <cell r="K3585">
            <v>1638</v>
          </cell>
          <cell r="L3585">
            <v>6.1050061050061046</v>
          </cell>
          <cell r="M3585">
            <v>2.2999999999999998</v>
          </cell>
          <cell r="O3585">
            <v>3.1261099183695684E-2</v>
          </cell>
          <cell r="P3585">
            <v>0.98933749445345087</v>
          </cell>
          <cell r="Q3585">
            <v>0.22768078344394205</v>
          </cell>
          <cell r="R3585">
            <v>45.746669094419957</v>
          </cell>
          <cell r="T3585">
            <v>55.16</v>
          </cell>
          <cell r="U3585">
            <v>7.3</v>
          </cell>
          <cell r="V3585">
            <v>0</v>
          </cell>
          <cell r="W3585">
            <v>0.28999999999999998</v>
          </cell>
          <cell r="X3585">
            <v>0.28999999999999998</v>
          </cell>
          <cell r="AB3585">
            <v>15.1</v>
          </cell>
          <cell r="AD3585">
            <v>17.899999999999999</v>
          </cell>
          <cell r="AF3585">
            <v>3.29</v>
          </cell>
          <cell r="AJ3585">
            <v>99.04</v>
          </cell>
          <cell r="AK3585">
            <v>1.9687389008163043</v>
          </cell>
          <cell r="AL3585">
            <v>0.30716681584489963</v>
          </cell>
          <cell r="AM3585">
            <v>3.1261099183695684E-2</v>
          </cell>
          <cell r="AN3585">
            <v>0.27590571666120395</v>
          </cell>
          <cell r="AO3585">
            <v>0</v>
          </cell>
          <cell r="AP3585">
            <v>8.6563995673029151E-3</v>
          </cell>
          <cell r="AQ3585">
            <v>8.6563995673029151E-3</v>
          </cell>
          <cell r="AR3585">
            <v>0</v>
          </cell>
          <cell r="AS3585">
            <v>0</v>
          </cell>
          <cell r="AT3585">
            <v>0.80319776824642408</v>
          </cell>
          <cell r="AU3585">
            <v>0</v>
          </cell>
          <cell r="AV3585">
            <v>0.68455933208112718</v>
          </cell>
          <cell r="AW3585">
            <v>0.22768078344394205</v>
          </cell>
          <cell r="AX3585">
            <v>0</v>
          </cell>
          <cell r="AY3585">
            <v>45.746669094419957</v>
          </cell>
          <cell r="AZ3585">
            <v>53.674854463880528</v>
          </cell>
          <cell r="BA3585">
            <v>0.57847644169951407</v>
          </cell>
          <cell r="BB3585">
            <v>49.297667606922481</v>
          </cell>
          <cell r="BC3585">
            <v>49.994329451589259</v>
          </cell>
          <cell r="BD3585">
            <v>0.70800294148825793</v>
          </cell>
          <cell r="BE3585">
            <v>0.98933749445345087</v>
          </cell>
          <cell r="BH3585" t="str">
            <v>unspecified</v>
          </cell>
          <cell r="BK3585" t="str">
            <v>dry?</v>
          </cell>
          <cell r="BP3585">
            <v>63.7</v>
          </cell>
          <cell r="BR3585">
            <v>16.809999999999999</v>
          </cell>
          <cell r="BS3585">
            <v>0.3</v>
          </cell>
          <cell r="BU3585">
            <v>3.78</v>
          </cell>
          <cell r="BV3585">
            <v>4.9000000000000004</v>
          </cell>
          <cell r="BW3585">
            <v>9.59</v>
          </cell>
          <cell r="CL3585">
            <v>0.21</v>
          </cell>
          <cell r="CR3585">
            <v>99.29</v>
          </cell>
          <cell r="CT3585">
            <v>64.155504078960618</v>
          </cell>
          <cell r="CU3585">
            <v>0</v>
          </cell>
          <cell r="CV3585">
            <v>16.930204451606404</v>
          </cell>
          <cell r="CW3585">
            <v>0.30214523114110181</v>
          </cell>
          <cell r="CX3585">
            <v>0</v>
          </cell>
          <cell r="CY3585">
            <v>3.8070299123778826</v>
          </cell>
          <cell r="CZ3585">
            <v>4.9350387753046636</v>
          </cell>
          <cell r="DA3585">
            <v>9.6585758888105548</v>
          </cell>
          <cell r="DB3585">
            <v>0</v>
          </cell>
          <cell r="DC3585">
            <v>0</v>
          </cell>
          <cell r="DD3585">
            <v>0</v>
          </cell>
          <cell r="DE3585">
            <v>0.92647058823529405</v>
          </cell>
          <cell r="DF3585">
            <v>0.25199608942757168</v>
          </cell>
          <cell r="DH3585">
            <v>0.34306569343065696</v>
          </cell>
          <cell r="DQ3585">
            <v>0.11600000000000001</v>
          </cell>
          <cell r="DR3585">
            <v>0.19</v>
          </cell>
          <cell r="DW3585">
            <v>0.43</v>
          </cell>
          <cell r="DX3585">
            <v>0.66</v>
          </cell>
          <cell r="DY3585">
            <v>0.28999999999999998</v>
          </cell>
          <cell r="DZ3585">
            <v>0.37</v>
          </cell>
          <cell r="EA3585">
            <v>0.62</v>
          </cell>
          <cell r="EG3585">
            <v>0.91</v>
          </cell>
          <cell r="EJ3585">
            <v>0.85</v>
          </cell>
          <cell r="ES3585">
            <v>4.2</v>
          </cell>
          <cell r="EV3585">
            <v>3.01</v>
          </cell>
        </row>
        <row r="3586">
          <cell r="D3586" t="str">
            <v>h7</v>
          </cell>
        </row>
        <row r="3587">
          <cell r="D3587" t="str">
            <v>h7</v>
          </cell>
        </row>
        <row r="3588">
          <cell r="D3588" t="str">
            <v>h7</v>
          </cell>
        </row>
        <row r="3589">
          <cell r="D3589" t="str">
            <v>h7</v>
          </cell>
        </row>
        <row r="3590">
          <cell r="D3590" t="str">
            <v>h7</v>
          </cell>
        </row>
        <row r="3591">
          <cell r="D3591" t="str">
            <v>h3</v>
          </cell>
        </row>
        <row r="3592">
          <cell r="D3592" t="str">
            <v>h3</v>
          </cell>
        </row>
        <row r="3593">
          <cell r="D3593" t="str">
            <v>h3</v>
          </cell>
        </row>
        <row r="3594">
          <cell r="D3594" t="str">
            <v>h3</v>
          </cell>
        </row>
        <row r="3595">
          <cell r="D3595" t="str">
            <v>h5</v>
          </cell>
        </row>
        <row r="3596">
          <cell r="D3596" t="str">
            <v>g</v>
          </cell>
        </row>
        <row r="3597">
          <cell r="D3597" t="str">
            <v>g</v>
          </cell>
        </row>
        <row r="3598">
          <cell r="D3598" t="str">
            <v>g4</v>
          </cell>
        </row>
        <row r="3599">
          <cell r="D3599" t="str">
            <v>g4</v>
          </cell>
        </row>
        <row r="3600">
          <cell r="D3600" t="str">
            <v>g4</v>
          </cell>
        </row>
        <row r="3601">
          <cell r="D3601" t="str">
            <v>g4</v>
          </cell>
        </row>
        <row r="3602">
          <cell r="D3602" t="str">
            <v>g4</v>
          </cell>
        </row>
        <row r="3603">
          <cell r="D3603" t="str">
            <v>g4</v>
          </cell>
        </row>
        <row r="3604">
          <cell r="D3604" t="str">
            <v>g4</v>
          </cell>
        </row>
        <row r="3605">
          <cell r="D3605" t="str">
            <v>g4</v>
          </cell>
        </row>
        <row r="3606">
          <cell r="D3606" t="str">
            <v>g4</v>
          </cell>
        </row>
        <row r="3607">
          <cell r="D3607" t="str">
            <v>g4</v>
          </cell>
        </row>
        <row r="3608">
          <cell r="D3608" t="str">
            <v>d</v>
          </cell>
        </row>
        <row r="3609">
          <cell r="D3609" t="str">
            <v>d</v>
          </cell>
        </row>
        <row r="3610">
          <cell r="D3610" t="str">
            <v>d</v>
          </cell>
        </row>
        <row r="3611">
          <cell r="D3611" t="str">
            <v>d</v>
          </cell>
        </row>
        <row r="3612">
          <cell r="D3612" t="str">
            <v>d</v>
          </cell>
        </row>
        <row r="3613">
          <cell r="D3613" t="str">
            <v>d</v>
          </cell>
        </row>
        <row r="3614">
          <cell r="D3614" t="str">
            <v>c2</v>
          </cell>
        </row>
        <row r="3615">
          <cell r="D3615" t="str">
            <v>c2</v>
          </cell>
        </row>
        <row r="3616">
          <cell r="D3616" t="str">
            <v>c2</v>
          </cell>
        </row>
        <row r="3617">
          <cell r="D3617" t="str">
            <v>c2</v>
          </cell>
        </row>
        <row r="3618">
          <cell r="D3618" t="str">
            <v>c2</v>
          </cell>
        </row>
        <row r="3619">
          <cell r="D3619" t="str">
            <v>c2</v>
          </cell>
        </row>
        <row r="3620">
          <cell r="D3620" t="str">
            <v>c2</v>
          </cell>
        </row>
        <row r="3621">
          <cell r="D3621" t="str">
            <v>c2</v>
          </cell>
        </row>
        <row r="3622">
          <cell r="D3622" t="str">
            <v>c2</v>
          </cell>
        </row>
        <row r="3623">
          <cell r="D3623" t="str">
            <v>c</v>
          </cell>
        </row>
        <row r="3624">
          <cell r="D3624" t="str">
            <v>b3</v>
          </cell>
        </row>
        <row r="3625">
          <cell r="D3625" t="str">
            <v>b3</v>
          </cell>
        </row>
        <row r="3626">
          <cell r="D3626" t="str">
            <v>b3</v>
          </cell>
        </row>
        <row r="3627">
          <cell r="D3627" t="str">
            <v>b4</v>
          </cell>
        </row>
        <row r="3628">
          <cell r="D3628" t="str">
            <v>b4</v>
          </cell>
        </row>
        <row r="3629">
          <cell r="D3629" t="str">
            <v>b4</v>
          </cell>
        </row>
        <row r="3630">
          <cell r="D3630" t="str">
            <v>b4</v>
          </cell>
        </row>
        <row r="3631">
          <cell r="D3631" t="str">
            <v>b6</v>
          </cell>
        </row>
        <row r="3632">
          <cell r="D3632" t="str">
            <v>b6</v>
          </cell>
        </row>
        <row r="3633">
          <cell r="D3633" t="str">
            <v>b6</v>
          </cell>
        </row>
        <row r="3634">
          <cell r="D3634" t="str">
            <v>b</v>
          </cell>
        </row>
        <row r="3635">
          <cell r="D3635" t="str">
            <v>b</v>
          </cell>
        </row>
        <row r="3636">
          <cell r="D3636" t="str">
            <v>b</v>
          </cell>
        </row>
        <row r="3637">
          <cell r="D3637" t="str">
            <v>b</v>
          </cell>
        </row>
        <row r="3638">
          <cell r="D3638" t="str">
            <v>b</v>
          </cell>
        </row>
        <row r="3639">
          <cell r="D3639" t="str">
            <v>b1</v>
          </cell>
        </row>
        <row r="3640">
          <cell r="D3640" t="str">
            <v>b1</v>
          </cell>
        </row>
        <row r="3641">
          <cell r="D3641" t="str">
            <v>b1</v>
          </cell>
        </row>
        <row r="3642">
          <cell r="D3642" t="str">
            <v>b1</v>
          </cell>
        </row>
        <row r="3643">
          <cell r="D3643" t="str">
            <v>b1</v>
          </cell>
        </row>
        <row r="3644">
          <cell r="D3644" t="str">
            <v>b1</v>
          </cell>
        </row>
        <row r="3645">
          <cell r="D3645" t="str">
            <v>b1</v>
          </cell>
        </row>
        <row r="3646">
          <cell r="D3646" t="str">
            <v>b1</v>
          </cell>
        </row>
        <row r="3647">
          <cell r="D3647" t="str">
            <v>b1</v>
          </cell>
        </row>
        <row r="3648">
          <cell r="D3648" t="str">
            <v>b1</v>
          </cell>
        </row>
        <row r="3653">
          <cell r="D3653">
            <v>33</v>
          </cell>
        </row>
        <row r="3655">
          <cell r="D3655" t="str">
            <v>U</v>
          </cell>
        </row>
        <row r="3656">
          <cell r="D3656" t="str">
            <v>S19</v>
          </cell>
        </row>
        <row r="3657">
          <cell r="D3657" t="str">
            <v>S19</v>
          </cell>
        </row>
        <row r="3658">
          <cell r="D3658" t="str">
            <v>M14</v>
          </cell>
        </row>
        <row r="3659">
          <cell r="D3659" t="str">
            <v>K17</v>
          </cell>
        </row>
        <row r="3660">
          <cell r="D3660" t="str">
            <v>K5</v>
          </cell>
        </row>
        <row r="3661">
          <cell r="D3661" t="str">
            <v>K19</v>
          </cell>
        </row>
        <row r="3662">
          <cell r="D3662" t="str">
            <v>K19</v>
          </cell>
        </row>
        <row r="3663">
          <cell r="D3663" t="str">
            <v>K19</v>
          </cell>
        </row>
        <row r="3664">
          <cell r="D3664" t="str">
            <v>K19</v>
          </cell>
        </row>
        <row r="3665">
          <cell r="D3665" t="str">
            <v>K19</v>
          </cell>
        </row>
        <row r="3666">
          <cell r="D3666" t="str">
            <v>K19</v>
          </cell>
        </row>
        <row r="3667">
          <cell r="D3667" t="str">
            <v>K19</v>
          </cell>
        </row>
        <row r="3668">
          <cell r="D3668" t="str">
            <v>K19</v>
          </cell>
        </row>
        <row r="3669">
          <cell r="D3669" t="str">
            <v>K19</v>
          </cell>
        </row>
        <row r="3670">
          <cell r="D3670" t="str">
            <v>H8</v>
          </cell>
        </row>
        <row r="3671">
          <cell r="D3671" t="str">
            <v>H8</v>
          </cell>
        </row>
        <row r="3672">
          <cell r="D3672" t="str">
            <v>H8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ffer"/>
      <sheetName val="Norm-Kress"/>
      <sheetName val="Cpx"/>
      <sheetName val="Plg"/>
      <sheetName val="Plg (2)"/>
      <sheetName val="MELTS"/>
      <sheetName val="G"/>
      <sheetName val="BilMas0.5DRY"/>
      <sheetName val="BilMas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ffer"/>
      <sheetName val="Norm-Kress"/>
      <sheetName val="Cpx"/>
      <sheetName val="Plg"/>
      <sheetName val="Plg (2)"/>
      <sheetName val="MELTS"/>
      <sheetName val="G"/>
      <sheetName val="BilMas0.5DRY"/>
      <sheetName val="BilMas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MA"/>
      <sheetName val="CIPW norm calculation"/>
      <sheetName val="CIPW-NOR1"/>
      <sheetName val="CIPW-NOR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MA"/>
      <sheetName val="CIPW norm calculation"/>
      <sheetName val="CIPW-NOR1"/>
      <sheetName val="CIPW-NOR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PW_NOR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PW_NOR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I-PLOT"/>
      <sheetName val="SHAPE"/>
      <sheetName val="SIZE"/>
    </sheetNames>
    <sheetDataSet>
      <sheetData sheetId="0">
        <row r="15">
          <cell r="A15" t="str">
            <v>Introduction</v>
          </cell>
        </row>
        <row r="23">
          <cell r="A23" t="str">
            <v>Brief instructions</v>
          </cell>
        </row>
        <row r="90">
          <cell r="A90" t="str">
            <v>Technical notes</v>
          </cell>
        </row>
        <row r="111">
          <cell r="A111" t="str">
            <v>Revision history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51414-07F9-43DC-BDED-9787D5A43E98}">
  <dimension ref="A1:GW102"/>
  <sheetViews>
    <sheetView showFormulas="1" topLeftCell="A3" zoomScale="90" workbookViewId="0">
      <selection activeCell="A12" sqref="A8:A12"/>
    </sheetView>
  </sheetViews>
  <sheetFormatPr defaultColWidth="0" defaultRowHeight="12" customHeight="1"/>
  <cols>
    <col min="1" max="1" width="32.26953125" style="48" customWidth="1"/>
    <col min="2" max="2" width="1.81640625" style="49" customWidth="1"/>
    <col min="3" max="14" width="6.7265625" style="48" customWidth="1"/>
    <col min="15" max="15" width="1.81640625" style="48" customWidth="1"/>
    <col min="16" max="26" width="6.7265625" style="48" customWidth="1"/>
    <col min="27" max="27" width="3.54296875" style="2" customWidth="1"/>
    <col min="28" max="28" width="40.81640625" style="1" hidden="1" customWidth="1"/>
    <col min="29" max="29" width="3.26953125" style="1" hidden="1" customWidth="1"/>
    <col min="30" max="30" width="21.26953125" style="3" hidden="1" customWidth="1"/>
    <col min="31" max="31" width="3.453125" style="4" hidden="1" customWidth="1"/>
    <col min="32" max="33" width="17.7265625" style="1" hidden="1" customWidth="1"/>
    <col min="34" max="34" width="3.7265625" style="5" hidden="1" customWidth="1"/>
    <col min="35" max="39" width="7.54296875" style="1" hidden="1" customWidth="1"/>
    <col min="40" max="40" width="10.453125" style="1" hidden="1" customWidth="1"/>
    <col min="41" max="41" width="7.54296875" style="1" hidden="1" customWidth="1"/>
    <col min="42" max="42" width="8.81640625" style="1" hidden="1" customWidth="1"/>
    <col min="43" max="43" width="9.1796875" style="1" hidden="1" customWidth="1"/>
    <col min="44" max="44" width="8.453125" style="1" hidden="1" customWidth="1"/>
    <col min="45" max="45" width="8.26953125" style="1" hidden="1" customWidth="1"/>
    <col min="46" max="46" width="8.7265625" style="1" hidden="1" customWidth="1"/>
    <col min="47" max="47" width="9.1796875" style="1" hidden="1" customWidth="1"/>
    <col min="48" max="48" width="8.26953125" style="1" hidden="1" customWidth="1"/>
    <col min="49" max="49" width="3.26953125" style="1" hidden="1" customWidth="1"/>
    <col min="50" max="61" width="12.26953125" style="2" hidden="1" customWidth="1"/>
    <col min="62" max="62" width="3.453125" style="2" hidden="1" customWidth="1"/>
    <col min="63" max="73" width="12.26953125" style="2" hidden="1" customWidth="1"/>
    <col min="74" max="74" width="7.7265625" style="2" hidden="1" customWidth="1"/>
    <col min="75" max="75" width="2.54296875" style="2" hidden="1" customWidth="1"/>
    <col min="76" max="83" width="8.81640625" style="2" hidden="1" customWidth="1"/>
    <col min="84" max="84" width="5.81640625" style="2" hidden="1" customWidth="1"/>
    <col min="85" max="85" width="8.81640625" style="2" hidden="1" customWidth="1"/>
    <col min="86" max="86" width="5" style="2" hidden="1" customWidth="1"/>
    <col min="87" max="87" width="2.7265625" style="2" hidden="1" customWidth="1"/>
    <col min="88" max="97" width="12.26953125" style="2" hidden="1" customWidth="1"/>
    <col min="98" max="98" width="6.7265625" style="2" hidden="1" customWidth="1"/>
    <col min="99" max="99" width="19.453125" style="2" hidden="1" customWidth="1"/>
    <col min="100" max="100" width="2.7265625" style="2" hidden="1" customWidth="1"/>
    <col min="101" max="104" width="12.26953125" style="2" hidden="1" customWidth="1"/>
    <col min="105" max="105" width="8" style="2" hidden="1" customWidth="1"/>
    <col min="106" max="110" width="12.26953125" style="2" hidden="1" customWidth="1"/>
    <col min="111" max="111" width="10.26953125" style="2" hidden="1" customWidth="1"/>
    <col min="112" max="112" width="12.26953125" style="2" hidden="1" customWidth="1"/>
    <col min="113" max="113" width="6.81640625" style="2" hidden="1" customWidth="1"/>
    <col min="114" max="118" width="17" style="2" hidden="1" customWidth="1"/>
    <col min="119" max="122" width="12.26953125" style="2" hidden="1" customWidth="1"/>
    <col min="123" max="125" width="12.81640625" style="2" hidden="1" customWidth="1"/>
    <col min="126" max="128" width="12.26953125" style="2" hidden="1" customWidth="1"/>
    <col min="129" max="129" width="10.453125" style="2" hidden="1" customWidth="1"/>
    <col min="130" max="130" width="12.453125" style="2" hidden="1" customWidth="1"/>
    <col min="131" max="131" width="10.453125" style="2" hidden="1" customWidth="1"/>
    <col min="132" max="132" width="11" style="2" hidden="1" customWidth="1"/>
    <col min="133" max="134" width="10.453125" style="2" hidden="1" customWidth="1"/>
    <col min="135" max="137" width="12.26953125" style="2" hidden="1" customWidth="1"/>
    <col min="138" max="139" width="20.453125" style="1" hidden="1" customWidth="1"/>
    <col min="140" max="140" width="17.1796875" style="4" hidden="1" customWidth="1"/>
    <col min="141" max="141" width="16.81640625" style="1" hidden="1" customWidth="1"/>
    <col min="142" max="142" width="12.26953125" style="2" hidden="1" customWidth="1"/>
    <col min="143" max="143" width="14.1796875" style="2" hidden="1" customWidth="1"/>
    <col min="144" max="157" width="12.26953125" style="2" hidden="1" customWidth="1"/>
    <col min="158" max="159" width="12.1796875" style="2" hidden="1" customWidth="1"/>
    <col min="160" max="190" width="12.26953125" style="2" hidden="1" customWidth="1"/>
    <col min="191" max="191" width="16.453125" style="2" hidden="1" customWidth="1"/>
    <col min="192" max="192" width="12.26953125" style="2" hidden="1" customWidth="1"/>
    <col min="193" max="193" width="15.7265625" style="2" hidden="1" customWidth="1"/>
    <col min="194" max="16384" width="12.26953125" style="2" hidden="1"/>
  </cols>
  <sheetData>
    <row r="1" spans="1:205" ht="12" customHeight="1">
      <c r="A1" s="31"/>
      <c r="B1" s="32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23"/>
      <c r="AB1" s="18"/>
      <c r="AC1" s="18"/>
      <c r="AD1" s="19"/>
      <c r="AE1" s="20"/>
      <c r="AF1" s="18"/>
      <c r="AG1" s="18"/>
      <c r="AH1" s="21"/>
    </row>
    <row r="2" spans="1:205" ht="12" customHeight="1">
      <c r="A2" s="31"/>
      <c r="B2" s="32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23"/>
      <c r="AB2" s="18"/>
      <c r="AC2" s="18"/>
      <c r="AD2" s="19"/>
      <c r="AE2" s="20"/>
      <c r="AF2" s="18"/>
      <c r="AG2" s="18"/>
      <c r="AH2" s="21"/>
    </row>
    <row r="3" spans="1:205" ht="12" customHeight="1">
      <c r="A3" s="33" t="s">
        <v>57</v>
      </c>
      <c r="B3" s="32"/>
      <c r="C3" s="34" t="s">
        <v>53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23"/>
      <c r="AB3" s="17" t="s">
        <v>56</v>
      </c>
      <c r="AC3" s="10"/>
      <c r="AD3" s="11"/>
      <c r="AE3" s="12"/>
      <c r="AF3" s="10"/>
      <c r="AG3" s="10"/>
      <c r="AH3" s="21"/>
      <c r="AI3" s="6"/>
      <c r="AX3" s="2">
        <v>60.084299999999999</v>
      </c>
      <c r="AY3" s="2">
        <v>79.878799999999998</v>
      </c>
      <c r="AZ3" s="2">
        <v>101.961</v>
      </c>
      <c r="BA3" s="2">
        <v>71.846400000000003</v>
      </c>
      <c r="BB3" s="2">
        <v>70.9375</v>
      </c>
      <c r="BC3" s="2">
        <v>40.304400000000001</v>
      </c>
      <c r="BD3" s="2">
        <v>56.077399999999997</v>
      </c>
      <c r="BE3" s="2">
        <v>61.978900000000003</v>
      </c>
      <c r="BF3" s="2">
        <v>94.195999999999998</v>
      </c>
      <c r="BG3" s="2">
        <f>52*2+3*15.9994</f>
        <v>151.9982</v>
      </c>
      <c r="BH3" s="2">
        <f>2*30.97+5*15.9994</f>
        <v>141.93700000000001</v>
      </c>
      <c r="EH3" s="6"/>
    </row>
    <row r="4" spans="1:205" ht="12" customHeight="1">
      <c r="A4" s="37"/>
      <c r="B4" s="32"/>
      <c r="C4" s="38" t="s">
        <v>54</v>
      </c>
      <c r="D4" s="39"/>
      <c r="E4" s="39"/>
      <c r="F4" s="40"/>
      <c r="G4" s="40"/>
      <c r="H4" s="40"/>
      <c r="I4" s="40"/>
      <c r="J4" s="40"/>
      <c r="K4" s="40"/>
      <c r="L4" s="40"/>
      <c r="M4" s="40"/>
      <c r="N4" s="40"/>
      <c r="O4" s="36"/>
      <c r="P4" s="38" t="s">
        <v>55</v>
      </c>
      <c r="Q4" s="39"/>
      <c r="R4" s="39"/>
      <c r="S4" s="40"/>
      <c r="T4" s="40"/>
      <c r="U4" s="40"/>
      <c r="V4" s="40"/>
      <c r="W4" s="40"/>
      <c r="X4" s="40"/>
      <c r="Y4" s="40"/>
      <c r="Z4" s="40"/>
      <c r="AA4" s="23"/>
      <c r="AB4" s="25" t="s">
        <v>39</v>
      </c>
      <c r="AC4" s="13"/>
      <c r="AD4" s="26" t="s">
        <v>154</v>
      </c>
      <c r="AE4" s="12"/>
      <c r="AF4" s="27" t="s">
        <v>41</v>
      </c>
      <c r="AG4" s="25"/>
      <c r="AH4" s="22"/>
      <c r="AI4" s="6" t="s">
        <v>4</v>
      </c>
      <c r="AJ4" s="6"/>
      <c r="AK4" s="6"/>
      <c r="AL4" s="6"/>
      <c r="AM4" s="6"/>
      <c r="AN4" s="6"/>
      <c r="AO4" s="6"/>
      <c r="AP4" s="6" t="s">
        <v>5</v>
      </c>
      <c r="AQ4" s="6"/>
      <c r="AR4" s="6"/>
      <c r="AS4" s="6"/>
      <c r="AT4" s="6"/>
      <c r="AU4" s="6"/>
      <c r="AV4" s="6"/>
      <c r="AW4" s="6"/>
      <c r="EH4" s="6"/>
      <c r="EJ4" s="4" t="s">
        <v>154</v>
      </c>
      <c r="EK4" s="2" t="s">
        <v>41</v>
      </c>
    </row>
    <row r="5" spans="1:205" ht="12" customHeight="1">
      <c r="A5" s="41"/>
      <c r="B5" s="42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23"/>
      <c r="AB5" s="14" t="s">
        <v>40</v>
      </c>
      <c r="AC5" s="10"/>
      <c r="AD5" s="11" t="s">
        <v>43</v>
      </c>
      <c r="AE5" s="12"/>
      <c r="AF5" s="14" t="s">
        <v>44</v>
      </c>
      <c r="AG5" s="14" t="s">
        <v>50</v>
      </c>
      <c r="AH5" s="21"/>
      <c r="AI5" s="6" t="s">
        <v>7</v>
      </c>
      <c r="AP5" s="6" t="s">
        <v>8</v>
      </c>
      <c r="AX5" s="2" t="s">
        <v>9</v>
      </c>
      <c r="BK5" s="2" t="s">
        <v>9</v>
      </c>
      <c r="BX5" s="2" t="s">
        <v>10</v>
      </c>
      <c r="CJ5" s="2" t="s">
        <v>10</v>
      </c>
      <c r="CW5" s="2" t="s">
        <v>10</v>
      </c>
      <c r="DJ5" s="2" t="s">
        <v>11</v>
      </c>
      <c r="EJ5" s="4" t="s">
        <v>43</v>
      </c>
      <c r="EK5" s="2" t="s">
        <v>44</v>
      </c>
    </row>
    <row r="6" spans="1:205" ht="12" customHeight="1">
      <c r="A6" s="43"/>
      <c r="B6" s="44"/>
      <c r="C6" s="3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35"/>
      <c r="P6" s="35"/>
      <c r="Q6" s="45"/>
      <c r="R6" s="45"/>
      <c r="S6" s="45"/>
      <c r="T6" s="45"/>
      <c r="U6" s="45"/>
      <c r="V6" s="45"/>
      <c r="W6" s="45"/>
      <c r="X6" s="45"/>
      <c r="Y6" s="45"/>
      <c r="Z6" s="45"/>
      <c r="AA6" s="23"/>
      <c r="AB6" s="29" t="s">
        <v>49</v>
      </c>
      <c r="AC6" s="10"/>
      <c r="AD6" s="15" t="s">
        <v>45</v>
      </c>
      <c r="AE6" s="12"/>
      <c r="AF6" s="14" t="s">
        <v>42</v>
      </c>
      <c r="AG6" s="14" t="s">
        <v>51</v>
      </c>
      <c r="AH6" s="21"/>
      <c r="AI6" s="1" t="s">
        <v>14</v>
      </c>
      <c r="AJ6" s="1">
        <v>3.2</v>
      </c>
      <c r="AK6" s="1">
        <v>3.4</v>
      </c>
      <c r="AL6" s="1">
        <v>3.5</v>
      </c>
      <c r="AM6" s="1">
        <v>3.6</v>
      </c>
      <c r="AN6" s="1">
        <v>3.7</v>
      </c>
      <c r="AX6" s="2" t="s">
        <v>15</v>
      </c>
      <c r="BK6" s="2" t="s">
        <v>16</v>
      </c>
      <c r="BX6" s="2" t="s">
        <v>114</v>
      </c>
      <c r="CJ6" s="2" t="s">
        <v>115</v>
      </c>
      <c r="CT6" s="2" t="s">
        <v>116</v>
      </c>
      <c r="CU6" s="2" t="s">
        <v>117</v>
      </c>
      <c r="CW6" s="2" t="s">
        <v>118</v>
      </c>
      <c r="DI6" s="2" t="s">
        <v>119</v>
      </c>
      <c r="DJ6" s="2" t="s">
        <v>120</v>
      </c>
      <c r="DK6" s="2" t="s">
        <v>121</v>
      </c>
      <c r="DL6" s="2" t="s">
        <v>155</v>
      </c>
      <c r="DM6" s="2" t="s">
        <v>155</v>
      </c>
      <c r="DN6" s="2" t="s">
        <v>155</v>
      </c>
      <c r="DO6" s="2" t="s">
        <v>122</v>
      </c>
      <c r="DY6" s="2" t="s">
        <v>123</v>
      </c>
      <c r="EB6" s="2">
        <v>1996</v>
      </c>
      <c r="EC6" s="2">
        <v>2003</v>
      </c>
      <c r="EH6" s="1" t="s">
        <v>12</v>
      </c>
      <c r="EI6" s="1" t="s">
        <v>13</v>
      </c>
      <c r="EJ6" s="4" t="s">
        <v>154</v>
      </c>
      <c r="EK6" s="2" t="s">
        <v>42</v>
      </c>
      <c r="GI6" s="1"/>
      <c r="GJ6" s="1"/>
      <c r="GK6" s="1"/>
      <c r="GL6" s="1"/>
      <c r="GM6" s="1"/>
    </row>
    <row r="7" spans="1:205" ht="12" customHeight="1">
      <c r="A7" s="43" t="s">
        <v>58</v>
      </c>
      <c r="B7" s="42"/>
      <c r="C7" s="46" t="s">
        <v>79</v>
      </c>
      <c r="D7" s="46" t="s">
        <v>80</v>
      </c>
      <c r="E7" s="46" t="s">
        <v>81</v>
      </c>
      <c r="F7" s="46" t="s">
        <v>82</v>
      </c>
      <c r="G7" s="46" t="s">
        <v>206</v>
      </c>
      <c r="H7" s="46" t="s">
        <v>203</v>
      </c>
      <c r="I7" s="46" t="s">
        <v>204</v>
      </c>
      <c r="J7" s="46" t="s">
        <v>83</v>
      </c>
      <c r="K7" s="46" t="s">
        <v>84</v>
      </c>
      <c r="L7" s="46" t="s">
        <v>85</v>
      </c>
      <c r="M7" s="46" t="s">
        <v>86</v>
      </c>
      <c r="N7" s="46" t="s">
        <v>208</v>
      </c>
      <c r="O7" s="47"/>
      <c r="P7" s="46" t="s">
        <v>79</v>
      </c>
      <c r="Q7" s="46" t="s">
        <v>80</v>
      </c>
      <c r="R7" s="46" t="s">
        <v>81</v>
      </c>
      <c r="S7" s="46" t="s">
        <v>82</v>
      </c>
      <c r="T7" s="46" t="s">
        <v>206</v>
      </c>
      <c r="U7" s="46" t="s">
        <v>203</v>
      </c>
      <c r="V7" s="46" t="s">
        <v>204</v>
      </c>
      <c r="W7" s="46" t="s">
        <v>83</v>
      </c>
      <c r="X7" s="46" t="s">
        <v>84</v>
      </c>
      <c r="Y7" s="46" t="s">
        <v>85</v>
      </c>
      <c r="Z7" s="46" t="s">
        <v>208</v>
      </c>
      <c r="AA7" s="18"/>
      <c r="AB7" s="24" t="s">
        <v>46</v>
      </c>
      <c r="AC7" s="10"/>
      <c r="AD7" s="28" t="s">
        <v>47</v>
      </c>
      <c r="AE7" s="12"/>
      <c r="AF7" s="28" t="s">
        <v>31</v>
      </c>
      <c r="AG7" s="28" t="s">
        <v>52</v>
      </c>
      <c r="AH7" s="18"/>
      <c r="AI7" s="1" t="s">
        <v>128</v>
      </c>
      <c r="AJ7" s="1" t="s">
        <v>129</v>
      </c>
      <c r="AK7" s="1" t="s">
        <v>130</v>
      </c>
      <c r="AL7" s="1" t="s">
        <v>131</v>
      </c>
      <c r="AM7" s="1" t="s">
        <v>6</v>
      </c>
      <c r="AN7" s="1" t="s">
        <v>132</v>
      </c>
      <c r="AO7" s="1" t="s">
        <v>133</v>
      </c>
      <c r="AP7" s="1" t="s">
        <v>128</v>
      </c>
      <c r="AQ7" s="1" t="str">
        <f t="shared" ref="AQ7:AQ13" si="0">DV7</f>
        <v>EnFs</v>
      </c>
      <c r="AR7" s="1" t="str">
        <f t="shared" ref="AR7:AR13" si="1">DP7</f>
        <v>CaTs</v>
      </c>
      <c r="AS7" s="1" t="str">
        <f t="shared" ref="AS7:AS13" si="2">DO7</f>
        <v>Jd</v>
      </c>
      <c r="AT7" s="1" t="str">
        <f t="shared" ref="AT7:AT13" si="3">DQ7</f>
        <v>CaTi</v>
      </c>
      <c r="AU7" s="1" t="str">
        <f t="shared" ref="AU7:AU13" si="4">DR7</f>
        <v>CrCaTs</v>
      </c>
      <c r="AV7" s="1" t="s">
        <v>133</v>
      </c>
      <c r="AX7" s="2" t="s">
        <v>197</v>
      </c>
      <c r="AY7" s="2" t="s">
        <v>205</v>
      </c>
      <c r="AZ7" s="2" t="s">
        <v>134</v>
      </c>
      <c r="BA7" s="2" t="s">
        <v>201</v>
      </c>
      <c r="BB7" s="2" t="s">
        <v>206</v>
      </c>
      <c r="BC7" s="2" t="s">
        <v>203</v>
      </c>
      <c r="BD7" s="2" t="s">
        <v>204</v>
      </c>
      <c r="BE7" s="2" t="s">
        <v>135</v>
      </c>
      <c r="BF7" s="2" t="s">
        <v>136</v>
      </c>
      <c r="BG7" s="2" t="s">
        <v>137</v>
      </c>
      <c r="BH7" s="2" t="s">
        <v>138</v>
      </c>
      <c r="BI7" s="2" t="s">
        <v>139</v>
      </c>
      <c r="BK7" s="2" t="s">
        <v>197</v>
      </c>
      <c r="BL7" s="2" t="s">
        <v>205</v>
      </c>
      <c r="BM7" s="2" t="s">
        <v>134</v>
      </c>
      <c r="BN7" s="2" t="s">
        <v>201</v>
      </c>
      <c r="BO7" s="2" t="s">
        <v>206</v>
      </c>
      <c r="BP7" s="2" t="s">
        <v>203</v>
      </c>
      <c r="BQ7" s="2" t="s">
        <v>204</v>
      </c>
      <c r="BR7" s="2" t="s">
        <v>135</v>
      </c>
      <c r="BS7" s="2" t="s">
        <v>136</v>
      </c>
      <c r="BT7" s="2" t="s">
        <v>137</v>
      </c>
      <c r="BU7" s="2" t="s">
        <v>138</v>
      </c>
      <c r="BX7" s="2" t="s">
        <v>197</v>
      </c>
      <c r="BY7" s="2" t="s">
        <v>205</v>
      </c>
      <c r="BZ7" s="2" t="s">
        <v>134</v>
      </c>
      <c r="CA7" s="2" t="s">
        <v>201</v>
      </c>
      <c r="CB7" s="2" t="s">
        <v>206</v>
      </c>
      <c r="CC7" s="2" t="s">
        <v>203</v>
      </c>
      <c r="CD7" s="2" t="s">
        <v>204</v>
      </c>
      <c r="CE7" s="2" t="s">
        <v>135</v>
      </c>
      <c r="CF7" s="2" t="s">
        <v>136</v>
      </c>
      <c r="CG7" s="2" t="s">
        <v>137</v>
      </c>
      <c r="CH7" s="2" t="s">
        <v>139</v>
      </c>
      <c r="CJ7" s="2" t="s">
        <v>197</v>
      </c>
      <c r="CK7" s="2" t="s">
        <v>205</v>
      </c>
      <c r="CL7" s="2" t="s">
        <v>134</v>
      </c>
      <c r="CM7" s="2" t="s">
        <v>201</v>
      </c>
      <c r="CN7" s="2" t="s">
        <v>206</v>
      </c>
      <c r="CO7" s="2" t="s">
        <v>203</v>
      </c>
      <c r="CP7" s="2" t="s">
        <v>204</v>
      </c>
      <c r="CQ7" s="2" t="s">
        <v>135</v>
      </c>
      <c r="CR7" s="2" t="s">
        <v>136</v>
      </c>
      <c r="CS7" s="2" t="s">
        <v>137</v>
      </c>
      <c r="CT7" s="2" t="s">
        <v>133</v>
      </c>
      <c r="CU7" s="2" t="s">
        <v>140</v>
      </c>
      <c r="CW7" s="2" t="s">
        <v>17</v>
      </c>
      <c r="CX7" s="2" t="s">
        <v>18</v>
      </c>
      <c r="CY7" s="2" t="s">
        <v>141</v>
      </c>
      <c r="CZ7" s="2" t="s">
        <v>142</v>
      </c>
      <c r="DA7" s="2" t="s">
        <v>143</v>
      </c>
      <c r="DB7" s="2" t="s">
        <v>196</v>
      </c>
      <c r="DC7" s="2" t="s">
        <v>20</v>
      </c>
      <c r="DD7" s="2" t="s">
        <v>21</v>
      </c>
      <c r="DE7" s="2" t="s">
        <v>22</v>
      </c>
      <c r="DF7" s="2" t="s">
        <v>23</v>
      </c>
      <c r="DG7" s="2" t="s">
        <v>24</v>
      </c>
      <c r="DH7" s="2" t="s">
        <v>25</v>
      </c>
      <c r="DI7" s="2" t="s">
        <v>133</v>
      </c>
      <c r="DJ7" s="2" t="s">
        <v>27</v>
      </c>
      <c r="DK7" s="2" t="s">
        <v>27</v>
      </c>
      <c r="DL7" s="2" t="s">
        <v>28</v>
      </c>
      <c r="DM7" s="2" t="s">
        <v>29</v>
      </c>
      <c r="DN7" s="2" t="s">
        <v>30</v>
      </c>
      <c r="DO7" s="2" t="s">
        <v>131</v>
      </c>
      <c r="DP7" s="2" t="s">
        <v>130</v>
      </c>
      <c r="DQ7" s="2" t="s">
        <v>6</v>
      </c>
      <c r="DR7" s="2" t="s">
        <v>132</v>
      </c>
      <c r="DS7" s="2" t="s">
        <v>144</v>
      </c>
      <c r="DT7" s="2" t="s">
        <v>145</v>
      </c>
      <c r="DU7" s="2" t="s">
        <v>146</v>
      </c>
      <c r="DV7" s="2" t="s">
        <v>129</v>
      </c>
      <c r="DW7" s="2" t="s">
        <v>29</v>
      </c>
      <c r="DX7" s="2" t="s">
        <v>30</v>
      </c>
      <c r="DY7" s="2" t="s">
        <v>133</v>
      </c>
      <c r="DZ7" s="2" t="s">
        <v>147</v>
      </c>
      <c r="EA7" s="2" t="s">
        <v>148</v>
      </c>
      <c r="EB7" s="2" t="s">
        <v>149</v>
      </c>
      <c r="EC7" s="2" t="s">
        <v>149</v>
      </c>
      <c r="ED7" s="2" t="s">
        <v>150</v>
      </c>
      <c r="EE7" s="2" t="s">
        <v>151</v>
      </c>
      <c r="EF7" s="2" t="s">
        <v>152</v>
      </c>
      <c r="EG7" s="2" t="s">
        <v>153</v>
      </c>
      <c r="EH7" s="30" t="s">
        <v>125</v>
      </c>
      <c r="EI7" s="30" t="s">
        <v>126</v>
      </c>
      <c r="EJ7" s="4" t="s">
        <v>48</v>
      </c>
      <c r="EK7" s="1" t="s">
        <v>127</v>
      </c>
      <c r="FS7" s="7"/>
      <c r="GC7" s="7"/>
      <c r="GD7" s="1"/>
      <c r="GE7" s="1"/>
      <c r="GF7" s="1"/>
      <c r="GG7" s="1"/>
      <c r="GH7" s="8"/>
      <c r="GI7" s="8"/>
      <c r="GJ7" s="8"/>
      <c r="GK7" s="8"/>
      <c r="GL7" s="8"/>
      <c r="GM7" s="8"/>
      <c r="GN7" s="8"/>
      <c r="GO7" s="1"/>
      <c r="GP7" s="7"/>
      <c r="GQ7" s="8"/>
      <c r="GR7" s="1"/>
      <c r="GS7" s="1"/>
      <c r="GT7" s="1"/>
      <c r="GU7" s="1"/>
      <c r="GV7" s="1"/>
      <c r="GW7" s="1"/>
    </row>
    <row r="8" spans="1:205" ht="12" customHeight="1">
      <c r="A8" s="41" t="s">
        <v>90</v>
      </c>
      <c r="B8" s="42"/>
      <c r="C8" s="47">
        <v>47.125436383944297</v>
      </c>
      <c r="D8" s="47">
        <v>3.3340731925655898</v>
      </c>
      <c r="E8" s="47">
        <v>16.728740085703414</v>
      </c>
      <c r="F8" s="47">
        <v>10.448848305247132</v>
      </c>
      <c r="G8" s="47">
        <v>0.24677392362856987</v>
      </c>
      <c r="H8" s="47">
        <v>3.7396269911527344</v>
      </c>
      <c r="I8" s="47">
        <v>8.5269206561992181</v>
      </c>
      <c r="J8" s="47">
        <v>5.5448666975164702</v>
      </c>
      <c r="K8" s="47">
        <v>2.7836463425912892</v>
      </c>
      <c r="L8" s="47"/>
      <c r="M8" s="47">
        <v>1.52</v>
      </c>
      <c r="N8" s="47">
        <f>SUM(C8:M8)</f>
        <v>99.998932578548718</v>
      </c>
      <c r="O8" s="47"/>
      <c r="P8" s="47">
        <v>47.78</v>
      </c>
      <c r="Q8" s="47">
        <v>2.806</v>
      </c>
      <c r="R8" s="47">
        <v>5.6390000000000002</v>
      </c>
      <c r="S8" s="47">
        <v>7.88</v>
      </c>
      <c r="T8" s="47">
        <v>0.246</v>
      </c>
      <c r="U8" s="47">
        <v>13.555999999999999</v>
      </c>
      <c r="V8" s="47">
        <v>22.488</v>
      </c>
      <c r="W8" s="47">
        <v>0.41</v>
      </c>
      <c r="X8" s="47">
        <v>1.4E-2</v>
      </c>
      <c r="Y8" s="47">
        <v>0</v>
      </c>
      <c r="Z8" s="47">
        <f>SUM(P8:Y8)</f>
        <v>100.81899999999999</v>
      </c>
      <c r="AA8" s="18"/>
      <c r="AB8" s="10">
        <f t="shared" ref="AB8:AB39" si="5">ABS(AP8-AI8)</f>
        <v>8.662079114805521E-2</v>
      </c>
      <c r="AC8" s="10"/>
      <c r="AD8" s="12">
        <f>EJ8</f>
        <v>3.5557813154652158</v>
      </c>
      <c r="AE8" s="12"/>
      <c r="AF8" s="10">
        <f>EK8</f>
        <v>591.91819855918186</v>
      </c>
      <c r="AG8" s="16">
        <f t="shared" ref="AG8:AG39" si="6">-273.15+10^4/(5.627-0.52*ED8+4.785*(BQ8*BK8)-0.212*LN(BL8)-0.002*(BR8+BS8)-0.162*LN(CX8)-0.153*EB8+0.073*LN(DV8))</f>
        <v>1106.7220338129346</v>
      </c>
      <c r="AH8" s="18"/>
      <c r="AI8" s="1">
        <f t="shared" ref="AI8:AI39" si="7">EXP(-2.18-3.16*BL8-0.365*LN(BM8)+0.05*LN(BP8)-3858.2*(DV8^2/EH8)+(2107.4/EH8)-17.64*EI8/EH8)</f>
        <v>0.6987661813124264</v>
      </c>
      <c r="AJ8" s="1">
        <f>EXP(0.018-9.61*BQ8+7.46*BK8*BP8-0.34*LN(BM8)-3.78*(BR8+BS8)-3737.3*(DS8^2/EH8)-46.8*(EI8/EH8))</f>
        <v>8.9508971879328408E-2</v>
      </c>
      <c r="AK8" s="1">
        <f t="shared" ref="AK8:AK39" si="8">EXP(2.58+0.12*EI8/EH8-9*10^-7*EI8^2/EH8+0.78*LN(BQ8*BM8^2*BK8)-4.3*10^3*(DS8^2/EH8))</f>
        <v>1.0200356795735681E-2</v>
      </c>
      <c r="AL8" s="1">
        <f t="shared" ref="AL8:AL39" si="9">EXP(-1.06+0.23*EI8/EH8-6*10^-7*EI8^2/EH8+1.02*LN(BR8*BM8*BK8^2)-0.8*LN(BM8)-2.2*LN(BK8))</f>
        <v>2.5739595386173108E-2</v>
      </c>
      <c r="AM8" s="1">
        <f t="shared" ref="AM8:AM39" si="10">EXP(5.1+0.52*LN(BQ8*BL8*BM8^2)+2.04*10^3*DS8^2/EH8-6.2*BK8+42.5*BR8*BM8-45.1*(BN8+BP8)*BM8)</f>
        <v>0.13331727198803614</v>
      </c>
      <c r="AN8" s="1">
        <f t="shared" ref="AN8:AN18" si="11">EXP(12.8)*BQ8*BT8^2*BK8</f>
        <v>0</v>
      </c>
      <c r="AO8" s="1">
        <f t="shared" ref="AO8:AO13" si="12">SUM(AI8:AN8)</f>
        <v>0.95753237736169972</v>
      </c>
      <c r="AP8" s="1">
        <f t="shared" ref="AP8:AP13" si="13">DS8</f>
        <v>0.78538697246048161</v>
      </c>
      <c r="AQ8" s="1">
        <f t="shared" si="0"/>
        <v>0.10586096372801518</v>
      </c>
      <c r="AR8" s="1">
        <f t="shared" si="1"/>
        <v>0</v>
      </c>
      <c r="AS8" s="1">
        <f t="shared" si="2"/>
        <v>2.5044656869189608E-2</v>
      </c>
      <c r="AT8" s="1">
        <f t="shared" si="3"/>
        <v>0.11111720677934112</v>
      </c>
      <c r="AU8" s="1">
        <f t="shared" si="4"/>
        <v>0</v>
      </c>
      <c r="AV8" s="1">
        <f t="shared" ref="AV8:AV13" si="14">SUM(AP8:AU8)</f>
        <v>1.0274097998370275</v>
      </c>
      <c r="AW8" s="9"/>
      <c r="AX8" s="2">
        <f t="shared" ref="AX8:AX39" si="15">C8/AX$3</f>
        <v>0.78432196736825255</v>
      </c>
      <c r="AY8" s="2">
        <f t="shared" ref="AY8:AY39" si="16">D8/AY$3</f>
        <v>4.1739149718893996E-2</v>
      </c>
      <c r="AZ8" s="2">
        <f t="shared" ref="AZ8:AZ39" si="17">E8*2/AZ$3</f>
        <v>0.32813997676961609</v>
      </c>
      <c r="BA8" s="2">
        <f t="shared" ref="BA8:BA39" si="18">F8/BA$3</f>
        <v>0.14543315051620029</v>
      </c>
      <c r="BB8" s="2">
        <f t="shared" ref="BB8:BB39" si="19">G8/BB$3</f>
        <v>3.4787513463058308E-3</v>
      </c>
      <c r="BC8" s="2">
        <f t="shared" ref="BC8:BC39" si="20">H8/BC$3</f>
        <v>9.2784584093864059E-2</v>
      </c>
      <c r="BD8" s="2">
        <f t="shared" ref="BD8:BD39" si="21">I8/BD$3</f>
        <v>0.15205627679241937</v>
      </c>
      <c r="BE8" s="2">
        <f t="shared" ref="BE8:BE39" si="22">J8*2/BE$3</f>
        <v>0.17892756075104496</v>
      </c>
      <c r="BF8" s="2">
        <f t="shared" ref="BF8:BF39" si="23">K8*2/BF$3</f>
        <v>5.9103281298383992E-2</v>
      </c>
      <c r="BG8" s="2">
        <f t="shared" ref="BG8:BG39" si="24">L8*2/BG$3</f>
        <v>0</v>
      </c>
      <c r="BH8" s="2">
        <f t="shared" ref="BH8:BH39" si="25">M8*2/BH$3</f>
        <v>2.1417953035501664E-2</v>
      </c>
      <c r="BI8" s="2">
        <f t="shared" ref="BI8:BI13" si="26">SUM(AX8:BH8)</f>
        <v>1.8074026516904831</v>
      </c>
      <c r="BK8" s="2">
        <f t="shared" ref="BK8:BK18" si="27">(AX8/$BI8)</f>
        <v>0.4339497713111507</v>
      </c>
      <c r="BL8" s="2">
        <f t="shared" ref="BL8:BL18" si="28">(AY8/$BI8)</f>
        <v>2.30934427809182E-2</v>
      </c>
      <c r="BM8" s="2">
        <f t="shared" ref="BM8:BM18" si="29">(AZ8/$BI8)</f>
        <v>0.18155333370939966</v>
      </c>
      <c r="BN8" s="2">
        <f t="shared" ref="BN8:BN18" si="30">(BA8/$BI8)</f>
        <v>8.046527450879587E-2</v>
      </c>
      <c r="BO8" s="2">
        <f t="shared" ref="BO8:BO18" si="31">(BB8/$BI8)</f>
        <v>1.9247240469920288E-3</v>
      </c>
      <c r="BP8" s="2">
        <f t="shared" ref="BP8:BP18" si="32">(BC8/$BI8)</f>
        <v>5.1335868079579079E-2</v>
      </c>
      <c r="BQ8" s="2">
        <f t="shared" ref="BQ8:BQ18" si="33">(BD8/$BI8)</f>
        <v>8.4129718770855788E-2</v>
      </c>
      <c r="BR8" s="2">
        <f t="shared" ref="BR8:BR18" si="34">(BE8/$BI8)</f>
        <v>9.8997066637969186E-2</v>
      </c>
      <c r="BS8" s="2">
        <f t="shared" ref="BS8:BS18" si="35">(BF8/$BI8)</f>
        <v>3.2700672007482154E-2</v>
      </c>
      <c r="BT8" s="2">
        <f t="shared" ref="BT8:BT18" si="36">(BG8/$BI8)</f>
        <v>0</v>
      </c>
      <c r="BU8" s="2">
        <f t="shared" ref="BU8:BU18" si="37">(BH8/$BI8)</f>
        <v>1.1850128146857162E-2</v>
      </c>
      <c r="BV8" s="2">
        <f t="shared" ref="BV8:BV13" si="38">SUM(BK8:BU8)</f>
        <v>1</v>
      </c>
      <c r="BX8" s="2">
        <f t="shared" ref="BX8:BX39" si="39">P8/AX$3</f>
        <v>0.79521605477637258</v>
      </c>
      <c r="BY8" s="2">
        <f t="shared" ref="BY8:BY39" si="40">Q8/AY$3</f>
        <v>3.5128219252167033E-2</v>
      </c>
      <c r="BZ8" s="2">
        <f t="shared" ref="BZ8:BZ39" si="41">R8/AZ$3</f>
        <v>5.530545993075784E-2</v>
      </c>
      <c r="CA8" s="2">
        <f t="shared" ref="CA8:CA39" si="42">S8/BA$3</f>
        <v>0.10967842508462497</v>
      </c>
      <c r="CB8" s="2">
        <f t="shared" ref="CB8:CB39" si="43">T8/BB$3</f>
        <v>3.4678414096916297E-3</v>
      </c>
      <c r="CC8" s="2">
        <f t="shared" ref="CC8:CC39" si="44">U8/BC$3</f>
        <v>0.33634044918172701</v>
      </c>
      <c r="CD8" s="2">
        <f t="shared" ref="CD8:CD39" si="45">V8/BD$3</f>
        <v>0.40101716556045752</v>
      </c>
      <c r="CE8" s="2">
        <f t="shared" ref="CE8:CE39" si="46">W8/BE$3</f>
        <v>6.6151545122614301E-3</v>
      </c>
      <c r="CF8" s="2">
        <f t="shared" ref="CF8:CF39" si="47">X8/BF$3</f>
        <v>1.486262686313644E-4</v>
      </c>
      <c r="CG8" s="2">
        <f t="shared" ref="CG8:CG39" si="48">Y8/BG$3</f>
        <v>0</v>
      </c>
      <c r="CH8" s="2">
        <f t="shared" ref="CH8:CH13" si="49">SUM(BX8:CG8)</f>
        <v>1.7429173959766915</v>
      </c>
      <c r="CJ8" s="2">
        <f t="shared" ref="CJ8:CJ13" si="50">BX8*2</f>
        <v>1.5904321095527452</v>
      </c>
      <c r="CK8" s="2">
        <f t="shared" ref="CK8:CK13" si="51">BY8*2</f>
        <v>7.0256438504334065E-2</v>
      </c>
      <c r="CL8" s="2">
        <f t="shared" ref="CL8:CL13" si="52">BZ8*3</f>
        <v>0.16591637979227353</v>
      </c>
      <c r="CM8" s="2">
        <f t="shared" ref="CM8:CM13" si="53">CA8</f>
        <v>0.10967842508462497</v>
      </c>
      <c r="CN8" s="2">
        <f t="shared" ref="CN8:CN13" si="54">CB8</f>
        <v>3.4678414096916297E-3</v>
      </c>
      <c r="CO8" s="2">
        <f t="shared" ref="CO8:CO13" si="55">CC8</f>
        <v>0.33634044918172701</v>
      </c>
      <c r="CP8" s="2">
        <f t="shared" ref="CP8:CP13" si="56">CD8</f>
        <v>0.40101716556045752</v>
      </c>
      <c r="CQ8" s="2">
        <f t="shared" ref="CQ8:CQ13" si="57">CE8</f>
        <v>6.6151545122614301E-3</v>
      </c>
      <c r="CR8" s="2">
        <f t="shared" ref="CR8:CR13" si="58">CF8</f>
        <v>1.486262686313644E-4</v>
      </c>
      <c r="CS8" s="2">
        <f t="shared" ref="CS8:CS13" si="59">CG8*3</f>
        <v>0</v>
      </c>
      <c r="CT8" s="2">
        <f t="shared" ref="CT8:CT18" si="60">SUM(CJ8:CS8)</f>
        <v>2.6838725898667466</v>
      </c>
      <c r="CU8" s="2">
        <f t="shared" ref="CU8:CU71" si="61">6/CT8</f>
        <v>2.2355755719007129</v>
      </c>
      <c r="CW8" s="2">
        <f t="shared" ref="CW8:CW18" si="62">BX8*$CU8</f>
        <v>1.7777655864413178</v>
      </c>
      <c r="CX8" s="2">
        <f t="shared" ref="CX8:CX18" si="63">BY8*$CU8</f>
        <v>7.8531788844516948E-2</v>
      </c>
      <c r="CY8" s="2">
        <f t="shared" ref="CY8:CY13" si="64">2-CW8</f>
        <v>0.22223441355868223</v>
      </c>
      <c r="CZ8" s="2">
        <f t="shared" ref="CZ8:CZ18" si="65">IF(DA8-CY8&lt;0,0,DA8-CY8)</f>
        <v>2.5044656869189608E-2</v>
      </c>
      <c r="DA8" s="2">
        <f t="shared" ref="DA8:DA18" si="66">BZ8*$CU8*2</f>
        <v>0.24727907042787184</v>
      </c>
      <c r="DB8" s="2">
        <f t="shared" ref="DB8:DB18" si="67">CA8*$CU8</f>
        <v>0.24519440788372995</v>
      </c>
      <c r="DC8" s="2">
        <f t="shared" ref="DC8:DC18" si="68">CB8*$CU8</f>
        <v>7.7526215427323394E-3</v>
      </c>
      <c r="DD8" s="2">
        <f t="shared" ref="DD8:DD18" si="69">CC8*$CU8</f>
        <v>0.75191449203278204</v>
      </c>
      <c r="DE8" s="2">
        <f t="shared" ref="DE8:DE18" si="70">CD8*$CU8</f>
        <v>0.89650417923982273</v>
      </c>
      <c r="DF8" s="2">
        <f t="shared" ref="DF8:DF18" si="71">CE8*$CU8*2</f>
        <v>2.9577355663920855E-2</v>
      </c>
      <c r="DG8" s="2">
        <f t="shared" ref="DG8:DG18" si="72">CF8*$CU8*2</f>
        <v>6.6453051099006285E-4</v>
      </c>
      <c r="DH8" s="2">
        <f t="shared" ref="DH8:DH18" si="73">CG8*$CU8*2</f>
        <v>0</v>
      </c>
      <c r="DI8" s="2">
        <f t="shared" ref="DI8:DI13" si="74">CW8+CX8+DA8+DB8+DC8+DD8+DE8+DF8+DG8+DH8</f>
        <v>4.0351840325876847</v>
      </c>
      <c r="DJ8" s="2">
        <f t="shared" ref="DJ8:DJ13" si="75">IF(DF8+CY8-CZ8-2*CX8-DH8&gt;0,DF8+CY8-CZ8-2*CX8-DH8,0)</f>
        <v>6.9703534664379563E-2</v>
      </c>
      <c r="DK8" s="2">
        <f t="shared" ref="DK8:DK13" si="76">12-48/DI8</f>
        <v>0.10463175598498253</v>
      </c>
      <c r="DL8" s="2">
        <f t="shared" ref="DL8:DL13" si="77">DE8/(DE8+DD8+DC8+DB8)</f>
        <v>0.47150539157733246</v>
      </c>
      <c r="DM8" s="2">
        <f t="shared" ref="DM8:DM13" si="78">DD8/(DD8+DB8+DC8+DE8)</f>
        <v>0.39546021670440823</v>
      </c>
      <c r="DN8" s="2">
        <f t="shared" ref="DN8:DN13" si="79">(DB8+DC8)/(DB8+DC8+DD8+DE8)</f>
        <v>0.13303439171825934</v>
      </c>
      <c r="DO8" s="2">
        <f t="shared" ref="DO8:DO13" si="80">IF(DF8&lt;CZ8,DF8,CZ8)</f>
        <v>2.5044656869189608E-2</v>
      </c>
      <c r="DP8" s="2">
        <f t="shared" ref="DP8:DP13" si="81">IF(CZ8&gt;DF8,CZ8-DF8,0)</f>
        <v>0</v>
      </c>
      <c r="DQ8" s="2">
        <f t="shared" ref="DQ8:DQ13" si="82">IF(CY8&gt;DP8,(CY8-DP8)/2,0)</f>
        <v>0.11111720677934112</v>
      </c>
      <c r="DR8" s="2">
        <f t="shared" ref="DR8:DR13" si="83">DH8/2</f>
        <v>0</v>
      </c>
      <c r="DS8" s="2">
        <f t="shared" ref="DS8:DS13" si="84">IF(DE8-DQ8-DP8-DR8&gt;0,DE8-DQ8-DP8-DR8,0)</f>
        <v>0.78538697246048161</v>
      </c>
      <c r="DT8" s="2">
        <f t="shared" ref="DT8:DT13" si="85">DS8*(DD8/(DD8+DC8+DB8))</f>
        <v>0.58768679448408867</v>
      </c>
      <c r="DU8" s="2">
        <f t="shared" ref="DU8:DU13" si="86">DS8-DT8</f>
        <v>0.19770017797639294</v>
      </c>
      <c r="DV8" s="2">
        <f t="shared" ref="DV8:DV13" si="87">((DB8+DD8)-DS8)/2</f>
        <v>0.10586096372801518</v>
      </c>
      <c r="DW8" s="2">
        <f t="shared" ref="DW8:DW13" si="88">DV8*(DD8/(DD8+DC8+DB8))</f>
        <v>7.9213295631083314E-2</v>
      </c>
      <c r="DX8" s="2">
        <f t="shared" ref="DX8:DX13" si="89">DV8-DW8</f>
        <v>2.6647668096931865E-2</v>
      </c>
      <c r="DY8" s="2">
        <f t="shared" ref="DY8:DY39" si="90">SUM(DO8:DV8)</f>
        <v>1.8127967722975091</v>
      </c>
      <c r="DZ8" s="2">
        <f t="shared" ref="DZ8:DZ13" si="91">DE8-DP8-DQ8-DR8</f>
        <v>0.78538697246048161</v>
      </c>
      <c r="EA8" s="2">
        <f t="shared" ref="EA8:EA18" si="92">LN(DO8/(BK8^2*BR8*BM8))</f>
        <v>2.0014290769433787</v>
      </c>
      <c r="EB8" s="2">
        <f t="shared" ref="EB8:EB18" si="93">LN(DO8*BQ8*(BN8+BP8)/(DS8*BR8*BM8))</f>
        <v>-3.9285015587736569</v>
      </c>
      <c r="EC8" s="2">
        <f t="shared" ref="EC8:EC18" si="94">LN((DO8*BQ8*(BN8+BP8))/(BR8*BM8*DZ8))</f>
        <v>-3.9285015587736569</v>
      </c>
      <c r="ED8" s="2">
        <f t="shared" ref="ED8:ED18" si="95">BP8/(BP8+BN8)</f>
        <v>0.38949486378813064</v>
      </c>
      <c r="EE8" s="2">
        <f t="shared" ref="EE8:EE39" si="96">EH8</f>
        <v>1379.8720338129347</v>
      </c>
      <c r="EF8" s="2">
        <f t="shared" ref="EF8:EF39" si="97">EI8</f>
        <v>5.9191819855918189</v>
      </c>
      <c r="EG8" s="2">
        <f t="shared" ref="EG8:EG13" si="98">(EE8)/10^4</f>
        <v>0.13798720338129347</v>
      </c>
      <c r="EH8" s="1">
        <f t="shared" ref="EH8:EH39" si="99">AG8+273.15</f>
        <v>1379.8720338129347</v>
      </c>
      <c r="EI8" s="1">
        <f t="shared" ref="EI8:EI39" si="100">AF8/100</f>
        <v>5.9191819855918189</v>
      </c>
      <c r="EJ8" s="4">
        <f t="shared" ref="EJ8:EJ39" si="101">ABS(((-27.53-(0.01*AG8)-(0.24*LN(EI8*100))+(39.6*AP8)+(29.48*AQ8)+(41.76*AR8)+(39.58*AS8)+(12.24*AT8))))</f>
        <v>3.5557813154652158</v>
      </c>
      <c r="EK8" s="1">
        <f>IF(ABS(DO8)&gt;0,-88.079+0.0003*(EH8)*EA8+0.0401*(EH8)-17.17*LN(BQ8*BK8)+7.749*LN(BQ8)+0.4676*ED8,0)*100</f>
        <v>591.91819855918186</v>
      </c>
    </row>
    <row r="9" spans="1:205" ht="12" customHeight="1">
      <c r="A9" s="41" t="s">
        <v>90</v>
      </c>
      <c r="B9" s="42"/>
      <c r="C9" s="47">
        <v>47.125436383944304</v>
      </c>
      <c r="D9" s="47">
        <v>3.3340731925655898</v>
      </c>
      <c r="E9" s="47">
        <v>16.728740085703414</v>
      </c>
      <c r="F9" s="47">
        <v>10.448848305247132</v>
      </c>
      <c r="G9" s="47">
        <v>0.24677392362856987</v>
      </c>
      <c r="H9" s="47">
        <v>3.7396269911527344</v>
      </c>
      <c r="I9" s="47">
        <v>8.5269206561992181</v>
      </c>
      <c r="J9" s="47">
        <v>5.5448666975164702</v>
      </c>
      <c r="K9" s="47">
        <v>2.7836463425912892</v>
      </c>
      <c r="L9" s="47"/>
      <c r="M9" s="47">
        <v>1.52</v>
      </c>
      <c r="N9" s="47">
        <f t="shared" ref="N9:N18" si="102">SUM(C9:M9)</f>
        <v>99.998932578548718</v>
      </c>
      <c r="O9" s="47"/>
      <c r="P9" s="47">
        <v>45.468000000000004</v>
      </c>
      <c r="Q9" s="47">
        <v>3.1320000000000001</v>
      </c>
      <c r="R9" s="47">
        <v>7.8920000000000003</v>
      </c>
      <c r="S9" s="47">
        <v>7.4260000000000002</v>
      </c>
      <c r="T9" s="47">
        <v>0.13900000000000001</v>
      </c>
      <c r="U9" s="47">
        <v>12.872999999999999</v>
      </c>
      <c r="V9" s="47">
        <v>22.745999999999999</v>
      </c>
      <c r="W9" s="47">
        <v>0.53400000000000003</v>
      </c>
      <c r="X9" s="47">
        <v>1.7000000000000001E-2</v>
      </c>
      <c r="Y9" s="47">
        <v>0.08</v>
      </c>
      <c r="Z9" s="47">
        <f>SUM(P9:Y9)</f>
        <v>100.307</v>
      </c>
      <c r="AA9" s="18"/>
      <c r="AB9" s="10">
        <f t="shared" si="5"/>
        <v>7.6617751788302768E-2</v>
      </c>
      <c r="AC9" s="10"/>
      <c r="AD9" s="12">
        <f t="shared" ref="AD9:AD18" si="103">EJ9</f>
        <v>3.6658102815606273</v>
      </c>
      <c r="AE9" s="12"/>
      <c r="AF9" s="10">
        <f t="shared" ref="AF9:AF18" si="104">EK9</f>
        <v>687.00094957437079</v>
      </c>
      <c r="AG9" s="16">
        <f t="shared" si="6"/>
        <v>1125.5708365316746</v>
      </c>
      <c r="AH9" s="18"/>
      <c r="AI9" s="1">
        <f t="shared" si="7"/>
        <v>0.68059776145374118</v>
      </c>
      <c r="AJ9" s="1">
        <f t="shared" ref="AJ9:AJ40" si="105">EXP(-6.96+18438/EH9+8*LN(EH9/1670)+0.66*LN((BN9+BP9)^2*BK9^2)-5.1*10^3*(DS9^2/EH9)+1.81*LN(BK9))</f>
        <v>7.6180503452513648E-2</v>
      </c>
      <c r="AK9" s="1">
        <f t="shared" si="8"/>
        <v>1.1965153667345E-2</v>
      </c>
      <c r="AL9" s="1">
        <f t="shared" si="9"/>
        <v>2.5743277692454488E-2</v>
      </c>
      <c r="AM9" s="1">
        <f t="shared" si="10"/>
        <v>0.12360134635116674</v>
      </c>
      <c r="AN9" s="1">
        <f t="shared" si="11"/>
        <v>0</v>
      </c>
      <c r="AO9" s="1">
        <f t="shared" si="12"/>
        <v>0.91808804261722099</v>
      </c>
      <c r="AP9" s="1">
        <f t="shared" si="13"/>
        <v>0.75721551324204395</v>
      </c>
      <c r="AQ9" s="1">
        <f t="shared" si="0"/>
        <v>9.7322470687657758E-2</v>
      </c>
      <c r="AR9" s="1">
        <f t="shared" si="1"/>
        <v>1.3601673141710485E-2</v>
      </c>
      <c r="AS9" s="1">
        <f t="shared" si="2"/>
        <v>3.8798340970583961E-2</v>
      </c>
      <c r="AT9" s="1">
        <f t="shared" si="3"/>
        <v>0.14127562739768457</v>
      </c>
      <c r="AU9" s="1">
        <f t="shared" si="4"/>
        <v>1.1850517307189117E-3</v>
      </c>
      <c r="AV9" s="1">
        <f t="shared" si="14"/>
        <v>1.0493986771703996</v>
      </c>
      <c r="AW9" s="9"/>
      <c r="AX9" s="2">
        <f t="shared" si="15"/>
        <v>0.78432196736825266</v>
      </c>
      <c r="AY9" s="2">
        <f t="shared" si="16"/>
        <v>4.1739149718893996E-2</v>
      </c>
      <c r="AZ9" s="2">
        <f t="shared" si="17"/>
        <v>0.32813997676961609</v>
      </c>
      <c r="BA9" s="2">
        <f t="shared" si="18"/>
        <v>0.14543315051620029</v>
      </c>
      <c r="BB9" s="2">
        <f t="shared" si="19"/>
        <v>3.4787513463058308E-3</v>
      </c>
      <c r="BC9" s="2">
        <f t="shared" si="20"/>
        <v>9.2784584093864059E-2</v>
      </c>
      <c r="BD9" s="2">
        <f t="shared" si="21"/>
        <v>0.15205627679241937</v>
      </c>
      <c r="BE9" s="2">
        <f t="shared" si="22"/>
        <v>0.17892756075104496</v>
      </c>
      <c r="BF9" s="2">
        <f t="shared" si="23"/>
        <v>5.9103281298383992E-2</v>
      </c>
      <c r="BG9" s="2">
        <f t="shared" si="24"/>
        <v>0</v>
      </c>
      <c r="BH9" s="2">
        <f t="shared" si="25"/>
        <v>2.1417953035501664E-2</v>
      </c>
      <c r="BI9" s="2">
        <f t="shared" si="26"/>
        <v>1.8074026516904833</v>
      </c>
      <c r="BK9" s="2">
        <f t="shared" si="27"/>
        <v>0.43394977131115076</v>
      </c>
      <c r="BL9" s="2">
        <f t="shared" si="28"/>
        <v>2.3093442780918197E-2</v>
      </c>
      <c r="BM9" s="2">
        <f t="shared" si="29"/>
        <v>0.18155333370939963</v>
      </c>
      <c r="BN9" s="2">
        <f t="shared" si="30"/>
        <v>8.0465274508795856E-2</v>
      </c>
      <c r="BO9" s="2">
        <f t="shared" si="31"/>
        <v>1.9247240469920286E-3</v>
      </c>
      <c r="BP9" s="2">
        <f t="shared" si="32"/>
        <v>5.1335868079579072E-2</v>
      </c>
      <c r="BQ9" s="2">
        <f t="shared" si="33"/>
        <v>8.4129718770855788E-2</v>
      </c>
      <c r="BR9" s="2">
        <f t="shared" si="34"/>
        <v>9.8997066637969172E-2</v>
      </c>
      <c r="BS9" s="2">
        <f t="shared" si="35"/>
        <v>3.2700672007482147E-2</v>
      </c>
      <c r="BT9" s="2">
        <f t="shared" si="36"/>
        <v>0</v>
      </c>
      <c r="BU9" s="2">
        <f t="shared" si="37"/>
        <v>1.185012814685716E-2</v>
      </c>
      <c r="BV9" s="2">
        <f t="shared" si="38"/>
        <v>0.99999999999999978</v>
      </c>
      <c r="BX9" s="2">
        <f t="shared" si="39"/>
        <v>0.75673678481733175</v>
      </c>
      <c r="BY9" s="2">
        <f t="shared" si="40"/>
        <v>3.9209402244400268E-2</v>
      </c>
      <c r="BZ9" s="2">
        <f t="shared" si="41"/>
        <v>7.7402143957003178E-2</v>
      </c>
      <c r="CA9" s="2">
        <f t="shared" si="42"/>
        <v>0.10335938891858186</v>
      </c>
      <c r="CB9" s="2">
        <f t="shared" si="43"/>
        <v>1.9594713656387666E-3</v>
      </c>
      <c r="CC9" s="2">
        <f t="shared" si="44"/>
        <v>0.31939440855092743</v>
      </c>
      <c r="CD9" s="2">
        <f t="shared" si="45"/>
        <v>0.40561794947697288</v>
      </c>
      <c r="CE9" s="2">
        <f t="shared" si="46"/>
        <v>8.6158353891404981E-3</v>
      </c>
      <c r="CF9" s="2">
        <f t="shared" si="47"/>
        <v>1.8047475476665677E-4</v>
      </c>
      <c r="CG9" s="2">
        <f t="shared" si="48"/>
        <v>5.2632202223447389E-4</v>
      </c>
      <c r="CH9" s="2">
        <f t="shared" si="49"/>
        <v>1.713002181496998</v>
      </c>
      <c r="CJ9" s="2">
        <f t="shared" si="50"/>
        <v>1.5134735696346635</v>
      </c>
      <c r="CK9" s="2">
        <f t="shared" si="51"/>
        <v>7.8418804488800536E-2</v>
      </c>
      <c r="CL9" s="2">
        <f t="shared" si="52"/>
        <v>0.23220643187100953</v>
      </c>
      <c r="CM9" s="2">
        <f t="shared" si="53"/>
        <v>0.10335938891858186</v>
      </c>
      <c r="CN9" s="2">
        <f t="shared" si="54"/>
        <v>1.9594713656387666E-3</v>
      </c>
      <c r="CO9" s="2">
        <f t="shared" si="55"/>
        <v>0.31939440855092743</v>
      </c>
      <c r="CP9" s="2">
        <f t="shared" si="56"/>
        <v>0.40561794947697288</v>
      </c>
      <c r="CQ9" s="2">
        <f t="shared" si="57"/>
        <v>8.6158353891404981E-3</v>
      </c>
      <c r="CR9" s="2">
        <f t="shared" si="58"/>
        <v>1.8047475476665677E-4</v>
      </c>
      <c r="CS9" s="2">
        <f t="shared" si="59"/>
        <v>1.5789660667034217E-3</v>
      </c>
      <c r="CT9" s="2">
        <f t="shared" si="60"/>
        <v>2.6648053005172048</v>
      </c>
      <c r="CU9" s="2">
        <f t="shared" si="61"/>
        <v>2.2515716247019908</v>
      </c>
      <c r="CW9" s="2">
        <f t="shared" si="62"/>
        <v>1.7038470720629204</v>
      </c>
      <c r="CX9" s="2">
        <f t="shared" si="63"/>
        <v>8.8282777515018201E-2</v>
      </c>
      <c r="CY9" s="2">
        <f t="shared" si="64"/>
        <v>0.29615292793707959</v>
      </c>
      <c r="CZ9" s="2">
        <f t="shared" si="65"/>
        <v>5.2400014112294446E-2</v>
      </c>
      <c r="DA9" s="2">
        <f t="shared" si="66"/>
        <v>0.34855294204937404</v>
      </c>
      <c r="DB9" s="2">
        <f t="shared" si="67"/>
        <v>0.23272106723561631</v>
      </c>
      <c r="DC9" s="2">
        <f t="shared" si="68"/>
        <v>4.4118901262883061E-3</v>
      </c>
      <c r="DD9" s="2">
        <f t="shared" si="69"/>
        <v>0.7191393873817431</v>
      </c>
      <c r="DE9" s="2">
        <f t="shared" si="70"/>
        <v>0.91327786551215784</v>
      </c>
      <c r="DF9" s="2">
        <f t="shared" si="71"/>
        <v>3.8798340970583961E-2</v>
      </c>
      <c r="DG9" s="2">
        <f t="shared" si="72"/>
        <v>8.1270367361530949E-4</v>
      </c>
      <c r="DH9" s="2">
        <f t="shared" si="73"/>
        <v>2.3701034614378234E-3</v>
      </c>
      <c r="DI9" s="2">
        <f t="shared" si="74"/>
        <v>4.052214149988755</v>
      </c>
      <c r="DJ9" s="2">
        <f t="shared" si="75"/>
        <v>0.10361559630389491</v>
      </c>
      <c r="DK9" s="2">
        <f t="shared" si="76"/>
        <v>0.15462405901395826</v>
      </c>
      <c r="DL9" s="2">
        <f t="shared" si="77"/>
        <v>0.488501384184379</v>
      </c>
      <c r="DM9" s="2">
        <f t="shared" si="78"/>
        <v>0.38465903907621996</v>
      </c>
      <c r="DN9" s="2">
        <f t="shared" si="79"/>
        <v>0.12683957673940105</v>
      </c>
      <c r="DO9" s="2">
        <f t="shared" si="80"/>
        <v>3.8798340970583961E-2</v>
      </c>
      <c r="DP9" s="2">
        <f t="shared" si="81"/>
        <v>1.3601673141710485E-2</v>
      </c>
      <c r="DQ9" s="2">
        <f t="shared" si="82"/>
        <v>0.14127562739768457</v>
      </c>
      <c r="DR9" s="2">
        <f t="shared" si="83"/>
        <v>1.1850517307189117E-3</v>
      </c>
      <c r="DS9" s="2">
        <f t="shared" si="84"/>
        <v>0.75721551324204395</v>
      </c>
      <c r="DT9" s="2">
        <f t="shared" si="85"/>
        <v>0.56944394899845607</v>
      </c>
      <c r="DU9" s="2">
        <f t="shared" si="86"/>
        <v>0.18777156424358787</v>
      </c>
      <c r="DV9" s="2">
        <f t="shared" si="87"/>
        <v>9.7322470687657758E-2</v>
      </c>
      <c r="DW9" s="2">
        <f t="shared" si="88"/>
        <v>7.3188796406699355E-2</v>
      </c>
      <c r="DX9" s="2">
        <f t="shared" si="89"/>
        <v>2.4133674280958403E-2</v>
      </c>
      <c r="DY9" s="2">
        <f t="shared" si="90"/>
        <v>1.8066141904124438</v>
      </c>
      <c r="DZ9" s="2">
        <f t="shared" si="91"/>
        <v>0.75721551324204384</v>
      </c>
      <c r="EA9" s="2">
        <f t="shared" si="92"/>
        <v>2.4391460580239928</v>
      </c>
      <c r="EB9" s="2">
        <f t="shared" si="93"/>
        <v>-3.4542559295930659</v>
      </c>
      <c r="EC9" s="2">
        <f t="shared" si="94"/>
        <v>-3.4542559295930659</v>
      </c>
      <c r="ED9" s="2">
        <f t="shared" si="95"/>
        <v>0.38949486378813059</v>
      </c>
      <c r="EE9" s="2">
        <f t="shared" si="96"/>
        <v>1398.7208365316746</v>
      </c>
      <c r="EF9" s="2">
        <f t="shared" si="97"/>
        <v>6.8700094957437079</v>
      </c>
      <c r="EG9" s="2">
        <f t="shared" si="98"/>
        <v>0.13987208365316747</v>
      </c>
      <c r="EH9" s="1">
        <f t="shared" si="99"/>
        <v>1398.7208365316746</v>
      </c>
      <c r="EI9" s="1">
        <f t="shared" si="100"/>
        <v>6.8700094957437079</v>
      </c>
      <c r="EJ9" s="4">
        <f t="shared" si="101"/>
        <v>3.6658102815606273</v>
      </c>
      <c r="EK9" s="1">
        <f t="shared" ref="EK9:EK18" si="106">IF(ABS(DO9)&gt;0,-88.079+0.0003*(EH9)*EA9+0.0401*(EH9)-17.17*LN(BQ9*BK9)+7.749*LN(BQ9)+0.4676*ED9,0)*100</f>
        <v>687.00094957437079</v>
      </c>
    </row>
    <row r="10" spans="1:205" ht="12" customHeight="1">
      <c r="A10" s="41" t="s">
        <v>90</v>
      </c>
      <c r="B10" s="42"/>
      <c r="C10" s="47">
        <v>47.125436383944304</v>
      </c>
      <c r="D10" s="47">
        <v>3.3340731925655898</v>
      </c>
      <c r="E10" s="47">
        <v>16.728740085703414</v>
      </c>
      <c r="F10" s="47">
        <v>10.448848305247132</v>
      </c>
      <c r="G10" s="47">
        <v>0.24677392362856987</v>
      </c>
      <c r="H10" s="47">
        <v>3.7396269911527344</v>
      </c>
      <c r="I10" s="47">
        <v>8.5269206561992181</v>
      </c>
      <c r="J10" s="47">
        <v>5.5448666975164702</v>
      </c>
      <c r="K10" s="47">
        <v>2.7836463425912892</v>
      </c>
      <c r="L10" s="47"/>
      <c r="M10" s="47">
        <v>1.52</v>
      </c>
      <c r="N10" s="47">
        <f t="shared" si="102"/>
        <v>99.998932578548718</v>
      </c>
      <c r="O10" s="47"/>
      <c r="P10" s="47">
        <v>44.67</v>
      </c>
      <c r="Q10" s="47">
        <v>3.4140000000000001</v>
      </c>
      <c r="R10" s="47">
        <v>8.5039999999999996</v>
      </c>
      <c r="S10" s="47">
        <v>7.641</v>
      </c>
      <c r="T10" s="47">
        <v>0.17599999999999999</v>
      </c>
      <c r="U10" s="47">
        <v>12.458</v>
      </c>
      <c r="V10" s="47">
        <v>22.334</v>
      </c>
      <c r="W10" s="47">
        <v>0.60799999999999998</v>
      </c>
      <c r="X10" s="47">
        <v>1.7000000000000001E-2</v>
      </c>
      <c r="Y10" s="47">
        <v>4.1000000000000002E-2</v>
      </c>
      <c r="Z10" s="47">
        <f t="shared" ref="Z10:Z18" si="107">SUM(P10:Y10)</f>
        <v>99.863</v>
      </c>
      <c r="AA10" s="18"/>
      <c r="AB10" s="10">
        <f t="shared" si="5"/>
        <v>6.3847993429743677E-2</v>
      </c>
      <c r="AC10" s="10"/>
      <c r="AD10" s="12">
        <f t="shared" si="103"/>
        <v>4.0106799006267533</v>
      </c>
      <c r="AE10" s="12"/>
      <c r="AF10" s="10">
        <f t="shared" si="104"/>
        <v>721.67010609919078</v>
      </c>
      <c r="AG10" s="16">
        <f t="shared" si="6"/>
        <v>1132.6620229950749</v>
      </c>
      <c r="AH10" s="18"/>
      <c r="AI10" s="1">
        <f t="shared" si="7"/>
        <v>0.67076699082242697</v>
      </c>
      <c r="AJ10" s="1">
        <f t="shared" si="105"/>
        <v>8.4768955618482786E-2</v>
      </c>
      <c r="AK10" s="1">
        <f t="shared" si="8"/>
        <v>1.3383802119365951E-2</v>
      </c>
      <c r="AL10" s="1">
        <f t="shared" si="9"/>
        <v>2.5744591166238583E-2</v>
      </c>
      <c r="AM10" s="1">
        <f t="shared" si="10"/>
        <v>0.11720412434703724</v>
      </c>
      <c r="AN10" s="1">
        <f t="shared" si="11"/>
        <v>0</v>
      </c>
      <c r="AO10" s="1">
        <f t="shared" si="12"/>
        <v>0.91186846407355149</v>
      </c>
      <c r="AP10" s="1">
        <f t="shared" si="13"/>
        <v>0.73461498425217064</v>
      </c>
      <c r="AQ10" s="1">
        <f t="shared" si="0"/>
        <v>0.10308300569894907</v>
      </c>
      <c r="AR10" s="1">
        <f t="shared" si="1"/>
        <v>1.6854865214180871E-2</v>
      </c>
      <c r="AS10" s="1">
        <f t="shared" si="2"/>
        <v>4.4428315694022356E-2</v>
      </c>
      <c r="AT10" s="1">
        <f t="shared" si="3"/>
        <v>0.1497993779959873</v>
      </c>
      <c r="AU10" s="1">
        <f t="shared" si="4"/>
        <v>6.1082323692974669E-4</v>
      </c>
      <c r="AV10" s="1">
        <f t="shared" si="14"/>
        <v>1.0493913720922401</v>
      </c>
      <c r="AW10" s="9"/>
      <c r="AX10" s="2">
        <f t="shared" si="15"/>
        <v>0.78432196736825266</v>
      </c>
      <c r="AY10" s="2">
        <f t="shared" si="16"/>
        <v>4.1739149718893996E-2</v>
      </c>
      <c r="AZ10" s="2">
        <f t="shared" si="17"/>
        <v>0.32813997676961609</v>
      </c>
      <c r="BA10" s="2">
        <f t="shared" si="18"/>
        <v>0.14543315051620029</v>
      </c>
      <c r="BB10" s="2">
        <f t="shared" si="19"/>
        <v>3.4787513463058308E-3</v>
      </c>
      <c r="BC10" s="2">
        <f t="shared" si="20"/>
        <v>9.2784584093864059E-2</v>
      </c>
      <c r="BD10" s="2">
        <f t="shared" si="21"/>
        <v>0.15205627679241937</v>
      </c>
      <c r="BE10" s="2">
        <f t="shared" si="22"/>
        <v>0.17892756075104496</v>
      </c>
      <c r="BF10" s="2">
        <f t="shared" si="23"/>
        <v>5.9103281298383992E-2</v>
      </c>
      <c r="BG10" s="2">
        <f t="shared" si="24"/>
        <v>0</v>
      </c>
      <c r="BH10" s="2">
        <f t="shared" si="25"/>
        <v>2.1417953035501664E-2</v>
      </c>
      <c r="BI10" s="2">
        <f t="shared" si="26"/>
        <v>1.8074026516904833</v>
      </c>
      <c r="BK10" s="2">
        <f t="shared" si="27"/>
        <v>0.43394977131115076</v>
      </c>
      <c r="BL10" s="2">
        <f t="shared" si="28"/>
        <v>2.3093442780918197E-2</v>
      </c>
      <c r="BM10" s="2">
        <f t="shared" si="29"/>
        <v>0.18155333370939963</v>
      </c>
      <c r="BN10" s="2">
        <f t="shared" si="30"/>
        <v>8.0465274508795856E-2</v>
      </c>
      <c r="BO10" s="2">
        <f t="shared" si="31"/>
        <v>1.9247240469920286E-3</v>
      </c>
      <c r="BP10" s="2">
        <f t="shared" si="32"/>
        <v>5.1335868079579072E-2</v>
      </c>
      <c r="BQ10" s="2">
        <f t="shared" si="33"/>
        <v>8.4129718770855788E-2</v>
      </c>
      <c r="BR10" s="2">
        <f t="shared" si="34"/>
        <v>9.8997066637969172E-2</v>
      </c>
      <c r="BS10" s="2">
        <f t="shared" si="35"/>
        <v>3.2700672007482147E-2</v>
      </c>
      <c r="BT10" s="2">
        <f t="shared" si="36"/>
        <v>0</v>
      </c>
      <c r="BU10" s="2">
        <f t="shared" si="37"/>
        <v>1.185012814685716E-2</v>
      </c>
      <c r="BV10" s="2">
        <f t="shared" si="38"/>
        <v>0.99999999999999978</v>
      </c>
      <c r="BX10" s="2">
        <f t="shared" si="39"/>
        <v>0.74345544509963502</v>
      </c>
      <c r="BY10" s="2">
        <f t="shared" si="40"/>
        <v>4.2739750722344358E-2</v>
      </c>
      <c r="BZ10" s="2">
        <f t="shared" si="41"/>
        <v>8.3404438952148371E-2</v>
      </c>
      <c r="CA10" s="2">
        <f t="shared" si="42"/>
        <v>0.10635188401924105</v>
      </c>
      <c r="CB10" s="2">
        <f t="shared" si="43"/>
        <v>2.4810572687224666E-3</v>
      </c>
      <c r="CC10" s="2">
        <f t="shared" si="44"/>
        <v>0.30909776600073441</v>
      </c>
      <c r="CD10" s="2">
        <f t="shared" si="45"/>
        <v>0.39827096120718863</v>
      </c>
      <c r="CE10" s="2">
        <f t="shared" si="46"/>
        <v>9.8097901059876827E-3</v>
      </c>
      <c r="CF10" s="2">
        <f t="shared" si="47"/>
        <v>1.8047475476665677E-4</v>
      </c>
      <c r="CG10" s="2">
        <f t="shared" si="48"/>
        <v>2.6974003639516783E-4</v>
      </c>
      <c r="CH10" s="2">
        <f t="shared" si="49"/>
        <v>1.6960613081671638</v>
      </c>
      <c r="CJ10" s="2">
        <f t="shared" si="50"/>
        <v>1.48691089019927</v>
      </c>
      <c r="CK10" s="2">
        <f t="shared" si="51"/>
        <v>8.5479501444688716E-2</v>
      </c>
      <c r="CL10" s="2">
        <f t="shared" si="52"/>
        <v>0.2502133168564451</v>
      </c>
      <c r="CM10" s="2">
        <f t="shared" si="53"/>
        <v>0.10635188401924105</v>
      </c>
      <c r="CN10" s="2">
        <f t="shared" si="54"/>
        <v>2.4810572687224666E-3</v>
      </c>
      <c r="CO10" s="2">
        <f t="shared" si="55"/>
        <v>0.30909776600073441</v>
      </c>
      <c r="CP10" s="2">
        <f t="shared" si="56"/>
        <v>0.39827096120718863</v>
      </c>
      <c r="CQ10" s="2">
        <f t="shared" si="57"/>
        <v>9.8097901059876827E-3</v>
      </c>
      <c r="CR10" s="2">
        <f t="shared" si="58"/>
        <v>1.8047475476665677E-4</v>
      </c>
      <c r="CS10" s="2">
        <f t="shared" si="59"/>
        <v>8.0922010918550356E-4</v>
      </c>
      <c r="CT10" s="2">
        <f t="shared" si="60"/>
        <v>2.6496048619662296</v>
      </c>
      <c r="CU10" s="2">
        <f t="shared" si="61"/>
        <v>2.2644885983291467</v>
      </c>
      <c r="CW10" s="2">
        <f t="shared" si="62"/>
        <v>1.6835463787938445</v>
      </c>
      <c r="CX10" s="2">
        <f t="shared" si="63"/>
        <v>9.6783678206178711E-2</v>
      </c>
      <c r="CY10" s="2">
        <f t="shared" si="64"/>
        <v>0.3164536212061555</v>
      </c>
      <c r="CZ10" s="2">
        <f t="shared" si="65"/>
        <v>6.1283180908203227E-2</v>
      </c>
      <c r="DA10" s="2">
        <f t="shared" si="66"/>
        <v>0.37773680211435873</v>
      </c>
      <c r="DB10" s="2">
        <f t="shared" si="67"/>
        <v>0.24083262877239514</v>
      </c>
      <c r="DC10" s="2">
        <f t="shared" si="68"/>
        <v>5.61832589682368E-3</v>
      </c>
      <c r="DD10" s="2">
        <f t="shared" si="69"/>
        <v>0.6999483668776737</v>
      </c>
      <c r="DE10" s="2">
        <f t="shared" si="70"/>
        <v>0.90188005069926858</v>
      </c>
      <c r="DF10" s="2">
        <f t="shared" si="71"/>
        <v>4.4428315694022356E-2</v>
      </c>
      <c r="DG10" s="2">
        <f t="shared" si="72"/>
        <v>8.1736604891068619E-4</v>
      </c>
      <c r="DH10" s="2">
        <f t="shared" si="73"/>
        <v>1.2216464738594934E-3</v>
      </c>
      <c r="DI10" s="2">
        <f t="shared" si="74"/>
        <v>4.0528135595773351</v>
      </c>
      <c r="DJ10" s="2">
        <f t="shared" si="75"/>
        <v>0.10480975310575769</v>
      </c>
      <c r="DK10" s="2">
        <f t="shared" si="76"/>
        <v>0.15637598562370414</v>
      </c>
      <c r="DL10" s="2">
        <f t="shared" si="77"/>
        <v>0.48795656340807375</v>
      </c>
      <c r="DM10" s="2">
        <f t="shared" si="78"/>
        <v>0.37870268823432601</v>
      </c>
      <c r="DN10" s="2">
        <f t="shared" si="79"/>
        <v>0.13334074835760029</v>
      </c>
      <c r="DO10" s="2">
        <f t="shared" si="80"/>
        <v>4.4428315694022356E-2</v>
      </c>
      <c r="DP10" s="2">
        <f t="shared" si="81"/>
        <v>1.6854865214180871E-2</v>
      </c>
      <c r="DQ10" s="2">
        <f t="shared" si="82"/>
        <v>0.1497993779959873</v>
      </c>
      <c r="DR10" s="2">
        <f t="shared" si="83"/>
        <v>6.1082323692974669E-4</v>
      </c>
      <c r="DS10" s="2">
        <f t="shared" si="84"/>
        <v>0.73461498425217064</v>
      </c>
      <c r="DT10" s="2">
        <f t="shared" si="85"/>
        <v>0.54331458910042918</v>
      </c>
      <c r="DU10" s="2">
        <f t="shared" si="86"/>
        <v>0.19130039515174146</v>
      </c>
      <c r="DV10" s="2">
        <f t="shared" si="87"/>
        <v>0.10308300569894907</v>
      </c>
      <c r="DW10" s="2">
        <f t="shared" si="88"/>
        <v>7.6239257413971306E-2</v>
      </c>
      <c r="DX10" s="2">
        <f t="shared" si="89"/>
        <v>2.6843748284977764E-2</v>
      </c>
      <c r="DY10" s="2">
        <f t="shared" si="90"/>
        <v>1.7840063563444106</v>
      </c>
      <c r="DZ10" s="2">
        <f t="shared" si="91"/>
        <v>0.73461498425217064</v>
      </c>
      <c r="EA10" s="2">
        <f t="shared" si="92"/>
        <v>2.5746455778232957</v>
      </c>
      <c r="EB10" s="2">
        <f t="shared" si="93"/>
        <v>-3.2884550340431415</v>
      </c>
      <c r="EC10" s="2">
        <f t="shared" si="94"/>
        <v>-3.2884550340431411</v>
      </c>
      <c r="ED10" s="2">
        <f t="shared" si="95"/>
        <v>0.38949486378813059</v>
      </c>
      <c r="EE10" s="2">
        <f t="shared" si="96"/>
        <v>1405.812022995075</v>
      </c>
      <c r="EF10" s="2">
        <f t="shared" si="97"/>
        <v>7.216701060991908</v>
      </c>
      <c r="EG10" s="2">
        <f t="shared" si="98"/>
        <v>0.14058120229950749</v>
      </c>
      <c r="EH10" s="1">
        <f t="shared" si="99"/>
        <v>1405.812022995075</v>
      </c>
      <c r="EI10" s="1">
        <f t="shared" si="100"/>
        <v>7.216701060991908</v>
      </c>
      <c r="EJ10" s="4">
        <f t="shared" si="101"/>
        <v>4.0106799006267533</v>
      </c>
      <c r="EK10" s="1">
        <f t="shared" si="106"/>
        <v>721.67010609919078</v>
      </c>
    </row>
    <row r="11" spans="1:205" ht="12" customHeight="1">
      <c r="A11" s="41" t="s">
        <v>90</v>
      </c>
      <c r="B11" s="42"/>
      <c r="C11" s="47">
        <v>47.125436383944304</v>
      </c>
      <c r="D11" s="47">
        <v>3.3340731925655898</v>
      </c>
      <c r="E11" s="47">
        <v>16.728740085703414</v>
      </c>
      <c r="F11" s="47">
        <v>10.448848305247132</v>
      </c>
      <c r="G11" s="47">
        <v>0.24677392362856987</v>
      </c>
      <c r="H11" s="47">
        <v>3.7396269911527344</v>
      </c>
      <c r="I11" s="47">
        <v>8.5269206561992181</v>
      </c>
      <c r="J11" s="47">
        <v>5.5448666975164702</v>
      </c>
      <c r="K11" s="47">
        <v>2.7836463425912892</v>
      </c>
      <c r="L11" s="47"/>
      <c r="M11" s="47">
        <v>1.52</v>
      </c>
      <c r="N11" s="47">
        <f t="shared" si="102"/>
        <v>99.998932578548718</v>
      </c>
      <c r="O11" s="47"/>
      <c r="P11" s="47">
        <v>40.896999999999998</v>
      </c>
      <c r="Q11" s="47">
        <v>5.5110000000000001</v>
      </c>
      <c r="R11" s="47">
        <v>11.121</v>
      </c>
      <c r="S11" s="47">
        <v>8.6690000000000005</v>
      </c>
      <c r="T11" s="47">
        <v>0.184</v>
      </c>
      <c r="U11" s="47">
        <v>10.708</v>
      </c>
      <c r="V11" s="47">
        <v>22.582000000000001</v>
      </c>
      <c r="W11" s="47">
        <v>0.61799999999999999</v>
      </c>
      <c r="X11" s="47">
        <v>3.1E-2</v>
      </c>
      <c r="Y11" s="47">
        <v>1.7000000000000001E-2</v>
      </c>
      <c r="Z11" s="47">
        <f t="shared" si="107"/>
        <v>100.33799999999999</v>
      </c>
      <c r="AA11" s="18"/>
      <c r="AB11" s="10">
        <f t="shared" si="5"/>
        <v>3.8115941605216364E-2</v>
      </c>
      <c r="AC11" s="10"/>
      <c r="AD11" s="12">
        <f t="shared" si="103"/>
        <v>5.6950739665805354</v>
      </c>
      <c r="AE11" s="12"/>
      <c r="AF11" s="10">
        <f t="shared" si="104"/>
        <v>802.85007833963584</v>
      </c>
      <c r="AG11" s="16">
        <f t="shared" si="6"/>
        <v>1152.270594907654</v>
      </c>
      <c r="AH11" s="18"/>
      <c r="AI11" s="1">
        <f t="shared" si="7"/>
        <v>0.65455896874808128</v>
      </c>
      <c r="AJ11" s="1">
        <f t="shared" si="105"/>
        <v>0.10062781978046056</v>
      </c>
      <c r="AK11" s="1">
        <f t="shared" si="8"/>
        <v>1.6401799663478666E-2</v>
      </c>
      <c r="AL11" s="1">
        <f t="shared" si="9"/>
        <v>2.5747545312742062E-2</v>
      </c>
      <c r="AM11" s="1">
        <f t="shared" si="10"/>
        <v>0.10642860606295447</v>
      </c>
      <c r="AN11" s="1">
        <f t="shared" si="11"/>
        <v>0</v>
      </c>
      <c r="AO11" s="1">
        <f t="shared" si="12"/>
        <v>0.90376473956771697</v>
      </c>
      <c r="AP11" s="1">
        <f t="shared" si="13"/>
        <v>0.69267491035329765</v>
      </c>
      <c r="AQ11" s="1">
        <f t="shared" si="0"/>
        <v>9.4557317906776461E-2</v>
      </c>
      <c r="AR11" s="1">
        <f t="shared" si="1"/>
        <v>5.9354029852034321E-3</v>
      </c>
      <c r="AS11" s="1">
        <f t="shared" si="2"/>
        <v>4.5516798070549057E-2</v>
      </c>
      <c r="AT11" s="1">
        <f t="shared" si="3"/>
        <v>0.22025317181508552</v>
      </c>
      <c r="AU11" s="1">
        <f t="shared" si="4"/>
        <v>2.5527458176726879E-4</v>
      </c>
      <c r="AV11" s="1">
        <f t="shared" si="14"/>
        <v>1.0591928757126794</v>
      </c>
      <c r="AW11" s="9"/>
      <c r="AX11" s="2">
        <f t="shared" si="15"/>
        <v>0.78432196736825266</v>
      </c>
      <c r="AY11" s="2">
        <f t="shared" si="16"/>
        <v>4.1739149718893996E-2</v>
      </c>
      <c r="AZ11" s="2">
        <f t="shared" si="17"/>
        <v>0.32813997676961609</v>
      </c>
      <c r="BA11" s="2">
        <f t="shared" si="18"/>
        <v>0.14543315051620029</v>
      </c>
      <c r="BB11" s="2">
        <f t="shared" si="19"/>
        <v>3.4787513463058308E-3</v>
      </c>
      <c r="BC11" s="2">
        <f t="shared" si="20"/>
        <v>9.2784584093864059E-2</v>
      </c>
      <c r="BD11" s="2">
        <f t="shared" si="21"/>
        <v>0.15205627679241937</v>
      </c>
      <c r="BE11" s="2">
        <f t="shared" si="22"/>
        <v>0.17892756075104496</v>
      </c>
      <c r="BF11" s="2">
        <f t="shared" si="23"/>
        <v>5.9103281298383992E-2</v>
      </c>
      <c r="BG11" s="2">
        <f t="shared" si="24"/>
        <v>0</v>
      </c>
      <c r="BH11" s="2">
        <f t="shared" si="25"/>
        <v>2.1417953035501664E-2</v>
      </c>
      <c r="BI11" s="2">
        <f t="shared" si="26"/>
        <v>1.8074026516904833</v>
      </c>
      <c r="BK11" s="2">
        <f t="shared" si="27"/>
        <v>0.43394977131115076</v>
      </c>
      <c r="BL11" s="2">
        <f t="shared" si="28"/>
        <v>2.3093442780918197E-2</v>
      </c>
      <c r="BM11" s="2">
        <f t="shared" si="29"/>
        <v>0.18155333370939963</v>
      </c>
      <c r="BN11" s="2">
        <f t="shared" si="30"/>
        <v>8.0465274508795856E-2</v>
      </c>
      <c r="BO11" s="2">
        <f t="shared" si="31"/>
        <v>1.9247240469920286E-3</v>
      </c>
      <c r="BP11" s="2">
        <f t="shared" si="32"/>
        <v>5.1335868079579072E-2</v>
      </c>
      <c r="BQ11" s="2">
        <f t="shared" si="33"/>
        <v>8.4129718770855788E-2</v>
      </c>
      <c r="BR11" s="2">
        <f t="shared" si="34"/>
        <v>9.8997066637969172E-2</v>
      </c>
      <c r="BS11" s="2">
        <f t="shared" si="35"/>
        <v>3.2700672007482147E-2</v>
      </c>
      <c r="BT11" s="2">
        <f t="shared" si="36"/>
        <v>0</v>
      </c>
      <c r="BU11" s="2">
        <f t="shared" si="37"/>
        <v>1.185012814685716E-2</v>
      </c>
      <c r="BV11" s="2">
        <f t="shared" si="38"/>
        <v>0.99999999999999978</v>
      </c>
      <c r="BX11" s="2">
        <f t="shared" si="39"/>
        <v>0.68066033889052546</v>
      </c>
      <c r="BY11" s="2">
        <f t="shared" si="40"/>
        <v>6.8992022914715803E-2</v>
      </c>
      <c r="BZ11" s="2">
        <f t="shared" si="41"/>
        <v>0.10907111542648661</v>
      </c>
      <c r="CA11" s="2">
        <f t="shared" si="42"/>
        <v>0.12066018617495101</v>
      </c>
      <c r="CB11" s="2">
        <f t="shared" si="43"/>
        <v>2.5938325991189427E-3</v>
      </c>
      <c r="CC11" s="2">
        <f t="shared" si="44"/>
        <v>0.26567818898184814</v>
      </c>
      <c r="CD11" s="2">
        <f t="shared" si="45"/>
        <v>0.40269342016569959</v>
      </c>
      <c r="CE11" s="2">
        <f t="shared" si="46"/>
        <v>9.9711353379940589E-3</v>
      </c>
      <c r="CF11" s="2">
        <f t="shared" si="47"/>
        <v>3.2910102339802114E-4</v>
      </c>
      <c r="CG11" s="2">
        <f t="shared" si="48"/>
        <v>1.118434297248257E-4</v>
      </c>
      <c r="CH11" s="2">
        <f t="shared" si="49"/>
        <v>1.6607611849444628</v>
      </c>
      <c r="CJ11" s="2">
        <f t="shared" si="50"/>
        <v>1.3613206777810509</v>
      </c>
      <c r="CK11" s="2">
        <f t="shared" si="51"/>
        <v>0.13798404582943161</v>
      </c>
      <c r="CL11" s="2">
        <f t="shared" si="52"/>
        <v>0.3272133462794598</v>
      </c>
      <c r="CM11" s="2">
        <f t="shared" si="53"/>
        <v>0.12066018617495101</v>
      </c>
      <c r="CN11" s="2">
        <f t="shared" si="54"/>
        <v>2.5938325991189427E-3</v>
      </c>
      <c r="CO11" s="2">
        <f t="shared" si="55"/>
        <v>0.26567818898184814</v>
      </c>
      <c r="CP11" s="2">
        <f t="shared" si="56"/>
        <v>0.40269342016569959</v>
      </c>
      <c r="CQ11" s="2">
        <f t="shared" si="57"/>
        <v>9.9711353379940589E-3</v>
      </c>
      <c r="CR11" s="2">
        <f t="shared" si="58"/>
        <v>3.2910102339802114E-4</v>
      </c>
      <c r="CS11" s="2">
        <f t="shared" si="59"/>
        <v>3.3553028917447712E-4</v>
      </c>
      <c r="CT11" s="2">
        <f t="shared" si="60"/>
        <v>2.6287794644621267</v>
      </c>
      <c r="CU11" s="2">
        <f t="shared" si="61"/>
        <v>2.2824280549633924</v>
      </c>
      <c r="CW11" s="2">
        <f t="shared" si="62"/>
        <v>1.5535582533846255</v>
      </c>
      <c r="CX11" s="2">
        <f t="shared" si="63"/>
        <v>0.15746932866922458</v>
      </c>
      <c r="CY11" s="2">
        <f t="shared" si="64"/>
        <v>0.4464417466153745</v>
      </c>
      <c r="CZ11" s="2">
        <f t="shared" si="65"/>
        <v>5.1452201055752489E-2</v>
      </c>
      <c r="DA11" s="2">
        <f t="shared" si="66"/>
        <v>0.49789394767112699</v>
      </c>
      <c r="DB11" s="2">
        <f t="shared" si="67"/>
        <v>0.27539819404281424</v>
      </c>
      <c r="DC11" s="2">
        <f t="shared" si="68"/>
        <v>5.9202362941076893E-3</v>
      </c>
      <c r="DD11" s="2">
        <f t="shared" si="69"/>
        <v>0.60639135212403628</v>
      </c>
      <c r="DE11" s="2">
        <f t="shared" si="70"/>
        <v>0.91911875973535384</v>
      </c>
      <c r="DF11" s="2">
        <f t="shared" si="71"/>
        <v>4.5516798070549057E-2</v>
      </c>
      <c r="DG11" s="2">
        <f t="shared" si="72"/>
        <v>1.5022988174416146E-3</v>
      </c>
      <c r="DH11" s="2">
        <f t="shared" si="73"/>
        <v>5.1054916353453759E-4</v>
      </c>
      <c r="DI11" s="2">
        <f t="shared" si="74"/>
        <v>4.0632797179728142</v>
      </c>
      <c r="DJ11" s="2">
        <f t="shared" si="75"/>
        <v>0.12505713712818733</v>
      </c>
      <c r="DK11" s="2">
        <f t="shared" si="76"/>
        <v>0.18688268304910416</v>
      </c>
      <c r="DL11" s="2">
        <f t="shared" si="77"/>
        <v>0.50869174261444194</v>
      </c>
      <c r="DM11" s="2">
        <f t="shared" si="78"/>
        <v>0.33561089940882272</v>
      </c>
      <c r="DN11" s="2">
        <f t="shared" si="79"/>
        <v>0.15569735797673526</v>
      </c>
      <c r="DO11" s="2">
        <f t="shared" si="80"/>
        <v>4.5516798070549057E-2</v>
      </c>
      <c r="DP11" s="2">
        <f t="shared" si="81"/>
        <v>5.9354029852034321E-3</v>
      </c>
      <c r="DQ11" s="2">
        <f t="shared" si="82"/>
        <v>0.22025317181508552</v>
      </c>
      <c r="DR11" s="2">
        <f t="shared" si="83"/>
        <v>2.5527458176726879E-4</v>
      </c>
      <c r="DS11" s="2">
        <f t="shared" si="84"/>
        <v>0.69267491035329765</v>
      </c>
      <c r="DT11" s="2">
        <f t="shared" si="85"/>
        <v>0.47316373410586471</v>
      </c>
      <c r="DU11" s="2">
        <f t="shared" si="86"/>
        <v>0.21951117624743294</v>
      </c>
      <c r="DV11" s="2">
        <f t="shared" si="87"/>
        <v>9.4557317906776461E-2</v>
      </c>
      <c r="DW11" s="2">
        <f t="shared" si="88"/>
        <v>6.4591762974330308E-2</v>
      </c>
      <c r="DX11" s="2">
        <f t="shared" si="89"/>
        <v>2.9965554932446153E-2</v>
      </c>
      <c r="DY11" s="2">
        <f t="shared" si="90"/>
        <v>1.751867786065977</v>
      </c>
      <c r="DZ11" s="2">
        <f t="shared" si="91"/>
        <v>0.69267491035329765</v>
      </c>
      <c r="EA11" s="2">
        <f t="shared" si="92"/>
        <v>2.5988500169864044</v>
      </c>
      <c r="EB11" s="2">
        <f t="shared" si="93"/>
        <v>-3.205464848160501</v>
      </c>
      <c r="EC11" s="2">
        <f t="shared" si="94"/>
        <v>-3.205464848160501</v>
      </c>
      <c r="ED11" s="2">
        <f t="shared" si="95"/>
        <v>0.38949486378813059</v>
      </c>
      <c r="EE11" s="2">
        <f t="shared" si="96"/>
        <v>1425.420594907654</v>
      </c>
      <c r="EF11" s="2">
        <f t="shared" si="97"/>
        <v>8.0285007833963586</v>
      </c>
      <c r="EG11" s="2">
        <f t="shared" si="98"/>
        <v>0.1425420594907654</v>
      </c>
      <c r="EH11" s="1">
        <f t="shared" si="99"/>
        <v>1425.420594907654</v>
      </c>
      <c r="EI11" s="1">
        <f t="shared" si="100"/>
        <v>8.0285007833963586</v>
      </c>
      <c r="EJ11" s="4">
        <f t="shared" si="101"/>
        <v>5.6950739665805354</v>
      </c>
      <c r="EK11" s="1">
        <f t="shared" si="106"/>
        <v>802.85007833963584</v>
      </c>
    </row>
    <row r="12" spans="1:205" ht="12" customHeight="1">
      <c r="A12" s="41" t="s">
        <v>90</v>
      </c>
      <c r="B12" s="42"/>
      <c r="C12" s="47">
        <v>47.125436383944304</v>
      </c>
      <c r="D12" s="47">
        <v>3.3340731925655898</v>
      </c>
      <c r="E12" s="47">
        <v>16.728740085703414</v>
      </c>
      <c r="F12" s="47">
        <v>10.448848305247132</v>
      </c>
      <c r="G12" s="47">
        <v>0.24677392362856987</v>
      </c>
      <c r="H12" s="47">
        <v>3.7396269911527344</v>
      </c>
      <c r="I12" s="47">
        <v>8.5269206561992181</v>
      </c>
      <c r="J12" s="47">
        <v>5.5448666975164702</v>
      </c>
      <c r="K12" s="47">
        <v>2.7836463425912892</v>
      </c>
      <c r="L12" s="47"/>
      <c r="M12" s="47">
        <v>1.52</v>
      </c>
      <c r="N12" s="47">
        <f t="shared" si="102"/>
        <v>99.998932578548718</v>
      </c>
      <c r="O12" s="47"/>
      <c r="P12" s="47">
        <v>40.268999999999998</v>
      </c>
      <c r="Q12" s="47">
        <v>6.1470000000000002</v>
      </c>
      <c r="R12" s="47">
        <v>11.692</v>
      </c>
      <c r="S12" s="47">
        <v>9.0839999999999996</v>
      </c>
      <c r="T12" s="47">
        <v>0.122</v>
      </c>
      <c r="U12" s="47">
        <v>10.34</v>
      </c>
      <c r="V12" s="47">
        <v>22.035</v>
      </c>
      <c r="W12" s="47">
        <v>0.88100000000000001</v>
      </c>
      <c r="X12" s="47">
        <v>0.13700000000000001</v>
      </c>
      <c r="Y12" s="47">
        <v>1.0999999999999999E-2</v>
      </c>
      <c r="Z12" s="47">
        <f t="shared" si="107"/>
        <v>100.71799999999999</v>
      </c>
      <c r="AA12" s="18"/>
      <c r="AB12" s="10">
        <f t="shared" si="5"/>
        <v>1.5998478923808568E-2</v>
      </c>
      <c r="AC12" s="10"/>
      <c r="AD12" s="12">
        <f t="shared" si="103"/>
        <v>6.5691970813478768</v>
      </c>
      <c r="AE12" s="12"/>
      <c r="AF12" s="10">
        <f t="shared" si="104"/>
        <v>834.88673315152141</v>
      </c>
      <c r="AG12" s="16">
        <f t="shared" si="6"/>
        <v>1158.9634118499607</v>
      </c>
      <c r="AH12" s="18"/>
      <c r="AI12" s="1">
        <f t="shared" si="7"/>
        <v>0.64359293790544081</v>
      </c>
      <c r="AJ12" s="1">
        <f t="shared" si="105"/>
        <v>0.11625590464009447</v>
      </c>
      <c r="AK12" s="1">
        <f t="shared" si="8"/>
        <v>1.888761371096356E-2</v>
      </c>
      <c r="AL12" s="1">
        <f t="shared" si="9"/>
        <v>2.5748714155732627E-2</v>
      </c>
      <c r="AM12" s="1">
        <f t="shared" si="10"/>
        <v>9.953784406275018E-2</v>
      </c>
      <c r="AN12" s="1">
        <f t="shared" si="11"/>
        <v>0</v>
      </c>
      <c r="AO12" s="1">
        <f t="shared" si="12"/>
        <v>0.90402301447498168</v>
      </c>
      <c r="AP12" s="1">
        <f t="shared" si="13"/>
        <v>0.65959141682924938</v>
      </c>
      <c r="AQ12" s="1">
        <f t="shared" si="0"/>
        <v>0.10675822184243433</v>
      </c>
      <c r="AR12" s="1">
        <f t="shared" si="1"/>
        <v>0</v>
      </c>
      <c r="AS12" s="1">
        <f t="shared" si="2"/>
        <v>5.0751105170977473E-2</v>
      </c>
      <c r="AT12" s="1">
        <f t="shared" si="3"/>
        <v>0.23604631243024943</v>
      </c>
      <c r="AU12" s="1">
        <f t="shared" si="4"/>
        <v>1.6498384790299478E-4</v>
      </c>
      <c r="AV12" s="1">
        <f t="shared" si="14"/>
        <v>1.0533120401208136</v>
      </c>
      <c r="AW12" s="9"/>
      <c r="AX12" s="2">
        <f t="shared" si="15"/>
        <v>0.78432196736825266</v>
      </c>
      <c r="AY12" s="2">
        <f t="shared" si="16"/>
        <v>4.1739149718893996E-2</v>
      </c>
      <c r="AZ12" s="2">
        <f t="shared" si="17"/>
        <v>0.32813997676961609</v>
      </c>
      <c r="BA12" s="2">
        <f t="shared" si="18"/>
        <v>0.14543315051620029</v>
      </c>
      <c r="BB12" s="2">
        <f t="shared" si="19"/>
        <v>3.4787513463058308E-3</v>
      </c>
      <c r="BC12" s="2">
        <f t="shared" si="20"/>
        <v>9.2784584093864059E-2</v>
      </c>
      <c r="BD12" s="2">
        <f t="shared" si="21"/>
        <v>0.15205627679241937</v>
      </c>
      <c r="BE12" s="2">
        <f t="shared" si="22"/>
        <v>0.17892756075104496</v>
      </c>
      <c r="BF12" s="2">
        <f t="shared" si="23"/>
        <v>5.9103281298383992E-2</v>
      </c>
      <c r="BG12" s="2">
        <f t="shared" si="24"/>
        <v>0</v>
      </c>
      <c r="BH12" s="2">
        <f t="shared" si="25"/>
        <v>2.1417953035501664E-2</v>
      </c>
      <c r="BI12" s="2">
        <f t="shared" si="26"/>
        <v>1.8074026516904833</v>
      </c>
      <c r="BK12" s="2">
        <f t="shared" si="27"/>
        <v>0.43394977131115076</v>
      </c>
      <c r="BL12" s="2">
        <f t="shared" si="28"/>
        <v>2.3093442780918197E-2</v>
      </c>
      <c r="BM12" s="2">
        <f t="shared" si="29"/>
        <v>0.18155333370939963</v>
      </c>
      <c r="BN12" s="2">
        <f t="shared" si="30"/>
        <v>8.0465274508795856E-2</v>
      </c>
      <c r="BO12" s="2">
        <f t="shared" si="31"/>
        <v>1.9247240469920286E-3</v>
      </c>
      <c r="BP12" s="2">
        <f t="shared" si="32"/>
        <v>5.1335868079579072E-2</v>
      </c>
      <c r="BQ12" s="2">
        <f t="shared" si="33"/>
        <v>8.4129718770855788E-2</v>
      </c>
      <c r="BR12" s="2">
        <f t="shared" si="34"/>
        <v>9.8997066637969172E-2</v>
      </c>
      <c r="BS12" s="2">
        <f t="shared" si="35"/>
        <v>3.2700672007482147E-2</v>
      </c>
      <c r="BT12" s="2">
        <f t="shared" si="36"/>
        <v>0</v>
      </c>
      <c r="BU12" s="2">
        <f t="shared" si="37"/>
        <v>1.185012814685716E-2</v>
      </c>
      <c r="BV12" s="2">
        <f t="shared" si="38"/>
        <v>0.99999999999999978</v>
      </c>
      <c r="BX12" s="2">
        <f t="shared" si="39"/>
        <v>0.67020835725805239</v>
      </c>
      <c r="BY12" s="2">
        <f t="shared" si="40"/>
        <v>7.6954085439440753E-2</v>
      </c>
      <c r="BZ12" s="2">
        <f t="shared" si="41"/>
        <v>0.11467129588764331</v>
      </c>
      <c r="CA12" s="2">
        <f t="shared" si="42"/>
        <v>0.12643639764831641</v>
      </c>
      <c r="CB12" s="2">
        <f t="shared" si="43"/>
        <v>1.7198237885462555E-3</v>
      </c>
      <c r="CC12" s="2">
        <f t="shared" si="44"/>
        <v>0.25654767221444802</v>
      </c>
      <c r="CD12" s="2">
        <f t="shared" si="45"/>
        <v>0.39293904496285492</v>
      </c>
      <c r="CE12" s="2">
        <f t="shared" si="46"/>
        <v>1.4214514939761757E-2</v>
      </c>
      <c r="CF12" s="2">
        <f t="shared" si="47"/>
        <v>1.4544142001783518E-3</v>
      </c>
      <c r="CG12" s="2">
        <f t="shared" si="48"/>
        <v>7.2369278057240154E-5</v>
      </c>
      <c r="CH12" s="2">
        <f t="shared" si="49"/>
        <v>1.6552179756172996</v>
      </c>
      <c r="CJ12" s="2">
        <f t="shared" si="50"/>
        <v>1.3404167145161048</v>
      </c>
      <c r="CK12" s="2">
        <f t="shared" si="51"/>
        <v>0.15390817087888151</v>
      </c>
      <c r="CL12" s="2">
        <f t="shared" si="52"/>
        <v>0.34401388766292995</v>
      </c>
      <c r="CM12" s="2">
        <f t="shared" si="53"/>
        <v>0.12643639764831641</v>
      </c>
      <c r="CN12" s="2">
        <f t="shared" si="54"/>
        <v>1.7198237885462555E-3</v>
      </c>
      <c r="CO12" s="2">
        <f t="shared" si="55"/>
        <v>0.25654767221444802</v>
      </c>
      <c r="CP12" s="2">
        <f t="shared" si="56"/>
        <v>0.39293904496285492</v>
      </c>
      <c r="CQ12" s="2">
        <f t="shared" si="57"/>
        <v>1.4214514939761757E-2</v>
      </c>
      <c r="CR12" s="2">
        <f t="shared" si="58"/>
        <v>1.4544142001783518E-3</v>
      </c>
      <c r="CS12" s="2">
        <f t="shared" si="59"/>
        <v>2.1710783417172046E-4</v>
      </c>
      <c r="CT12" s="2">
        <f t="shared" si="60"/>
        <v>2.6318677486461937</v>
      </c>
      <c r="CU12" s="2">
        <f t="shared" si="61"/>
        <v>2.2797498100299074</v>
      </c>
      <c r="CW12" s="2">
        <f t="shared" si="62"/>
        <v>1.5279073751395011</v>
      </c>
      <c r="CX12" s="2">
        <f t="shared" si="63"/>
        <v>0.17543606166159031</v>
      </c>
      <c r="CY12" s="2">
        <f t="shared" si="64"/>
        <v>0.47209262486049886</v>
      </c>
      <c r="CZ12" s="2">
        <f t="shared" si="65"/>
        <v>5.0751105170977473E-2</v>
      </c>
      <c r="DA12" s="2">
        <f t="shared" si="66"/>
        <v>0.52284373003147633</v>
      </c>
      <c r="DB12" s="2">
        <f t="shared" si="67"/>
        <v>0.28824335351961516</v>
      </c>
      <c r="DC12" s="2">
        <f t="shared" si="68"/>
        <v>3.920767955223242E-3</v>
      </c>
      <c r="DD12" s="2">
        <f t="shared" si="69"/>
        <v>0.58486450699450288</v>
      </c>
      <c r="DE12" s="2">
        <f t="shared" si="70"/>
        <v>0.89580271310740178</v>
      </c>
      <c r="DF12" s="2">
        <f t="shared" si="71"/>
        <v>6.4811075467178292E-2</v>
      </c>
      <c r="DG12" s="2">
        <f t="shared" si="72"/>
        <v>6.631400993122794E-3</v>
      </c>
      <c r="DH12" s="2">
        <f t="shared" si="73"/>
        <v>3.2996769580598956E-4</v>
      </c>
      <c r="DI12" s="2">
        <f t="shared" si="74"/>
        <v>4.0707909525654173</v>
      </c>
      <c r="DJ12" s="2">
        <f t="shared" si="75"/>
        <v>0.13495050413771301</v>
      </c>
      <c r="DK12" s="2">
        <f t="shared" si="76"/>
        <v>0.20867969902744754</v>
      </c>
      <c r="DL12" s="2">
        <f t="shared" si="77"/>
        <v>0.5052949437991554</v>
      </c>
      <c r="DM12" s="2">
        <f t="shared" si="78"/>
        <v>0.32990420085552458</v>
      </c>
      <c r="DN12" s="2">
        <f t="shared" si="79"/>
        <v>0.16480085534531999</v>
      </c>
      <c r="DO12" s="2">
        <f t="shared" si="80"/>
        <v>5.0751105170977473E-2</v>
      </c>
      <c r="DP12" s="2">
        <f t="shared" si="81"/>
        <v>0</v>
      </c>
      <c r="DQ12" s="2">
        <f t="shared" si="82"/>
        <v>0.23604631243024943</v>
      </c>
      <c r="DR12" s="2">
        <f t="shared" si="83"/>
        <v>1.6498384790299478E-4</v>
      </c>
      <c r="DS12" s="2">
        <f t="shared" si="84"/>
        <v>0.65959141682924938</v>
      </c>
      <c r="DT12" s="2">
        <f t="shared" si="85"/>
        <v>0.43986204816930924</v>
      </c>
      <c r="DU12" s="2">
        <f t="shared" si="86"/>
        <v>0.21972936865994014</v>
      </c>
      <c r="DV12" s="2">
        <f t="shared" si="87"/>
        <v>0.10675822184243433</v>
      </c>
      <c r="DW12" s="2">
        <f t="shared" si="88"/>
        <v>7.1193907198284626E-2</v>
      </c>
      <c r="DX12" s="2">
        <f t="shared" si="89"/>
        <v>3.5564314644149705E-2</v>
      </c>
      <c r="DY12" s="2">
        <f t="shared" si="90"/>
        <v>1.712903456950063</v>
      </c>
      <c r="DZ12" s="2">
        <f t="shared" si="91"/>
        <v>0.65959141682924938</v>
      </c>
      <c r="EA12" s="2">
        <f t="shared" si="92"/>
        <v>2.7077019652518546</v>
      </c>
      <c r="EB12" s="2">
        <f t="shared" si="93"/>
        <v>-3.0476726935086682</v>
      </c>
      <c r="EC12" s="2">
        <f t="shared" si="94"/>
        <v>-3.0476726935086682</v>
      </c>
      <c r="ED12" s="2">
        <f t="shared" si="95"/>
        <v>0.38949486378813059</v>
      </c>
      <c r="EE12" s="2">
        <f t="shared" si="96"/>
        <v>1432.1134118499608</v>
      </c>
      <c r="EF12" s="2">
        <f t="shared" si="97"/>
        <v>8.3488673315152138</v>
      </c>
      <c r="EG12" s="2">
        <f t="shared" si="98"/>
        <v>0.14321134118499609</v>
      </c>
      <c r="EH12" s="1">
        <f t="shared" si="99"/>
        <v>1432.1134118499608</v>
      </c>
      <c r="EI12" s="1">
        <f t="shared" si="100"/>
        <v>8.3488673315152138</v>
      </c>
      <c r="EJ12" s="4">
        <f t="shared" si="101"/>
        <v>6.5691970813478768</v>
      </c>
      <c r="EK12" s="1">
        <f t="shared" si="106"/>
        <v>834.88673315152141</v>
      </c>
    </row>
    <row r="13" spans="1:205" ht="12" customHeight="1">
      <c r="A13" s="41" t="s">
        <v>90</v>
      </c>
      <c r="B13" s="42"/>
      <c r="C13" s="47">
        <v>47.582988026943774</v>
      </c>
      <c r="D13" s="47">
        <v>1.6573830971530181</v>
      </c>
      <c r="E13" s="47">
        <v>16.901614400680373</v>
      </c>
      <c r="F13" s="47">
        <v>10.612700567813793</v>
      </c>
      <c r="G13" s="47">
        <v>0.17210984369153923</v>
      </c>
      <c r="H13" s="47">
        <v>6.3989944835764199</v>
      </c>
      <c r="I13" s="47">
        <v>11.028883151647513</v>
      </c>
      <c r="J13" s="47">
        <v>3.3372233102273574</v>
      </c>
      <c r="K13" s="47">
        <v>1.8383122180881266</v>
      </c>
      <c r="L13" s="47">
        <v>0</v>
      </c>
      <c r="M13" s="47">
        <v>0.46979090017807673</v>
      </c>
      <c r="N13" s="47">
        <f t="shared" si="102"/>
        <v>99.999999999999986</v>
      </c>
      <c r="O13" s="47"/>
      <c r="P13" s="47">
        <v>47.433300000000003</v>
      </c>
      <c r="Q13" s="47">
        <v>1.4599</v>
      </c>
      <c r="R13" s="47">
        <v>6.2729999999999997</v>
      </c>
      <c r="S13" s="47">
        <v>6.9008000000000003</v>
      </c>
      <c r="T13" s="47">
        <v>0.13039999999999999</v>
      </c>
      <c r="U13" s="47">
        <v>13.1866</v>
      </c>
      <c r="V13" s="47">
        <v>23.161100000000001</v>
      </c>
      <c r="W13" s="47">
        <v>0.31540000000000001</v>
      </c>
      <c r="X13" s="47">
        <v>0</v>
      </c>
      <c r="Y13" s="47">
        <v>0.11550000000000001</v>
      </c>
      <c r="Z13" s="47">
        <f t="shared" si="107"/>
        <v>98.976000000000013</v>
      </c>
      <c r="AA13" s="18"/>
      <c r="AB13" s="10">
        <f t="shared" si="5"/>
        <v>1.2406314507267702E-2</v>
      </c>
      <c r="AC13" s="10"/>
      <c r="AD13" s="12">
        <f t="shared" si="103"/>
        <v>1.746762397911289</v>
      </c>
      <c r="AE13" s="12"/>
      <c r="AF13" s="10">
        <f t="shared" si="104"/>
        <v>288.85350067976475</v>
      </c>
      <c r="AG13" s="16">
        <f t="shared" si="6"/>
        <v>1092.0628719110523</v>
      </c>
      <c r="AH13" s="18"/>
      <c r="AI13" s="1">
        <f t="shared" si="7"/>
        <v>0.79461725569326325</v>
      </c>
      <c r="AJ13" s="1">
        <f t="shared" si="105"/>
        <v>8.9448021703785532E-2</v>
      </c>
      <c r="AK13" s="1">
        <f t="shared" si="8"/>
        <v>1.1298110054759317E-2</v>
      </c>
      <c r="AL13" s="1">
        <f t="shared" si="9"/>
        <v>1.5377578992751426E-2</v>
      </c>
      <c r="AM13" s="1">
        <f t="shared" si="10"/>
        <v>5.914436440953031E-2</v>
      </c>
      <c r="AN13" s="1">
        <f t="shared" si="11"/>
        <v>0</v>
      </c>
      <c r="AO13" s="1">
        <f t="shared" si="12"/>
        <v>0.96988533085408979</v>
      </c>
      <c r="AP13" s="1">
        <f t="shared" si="13"/>
        <v>0.80702357020053095</v>
      </c>
      <c r="AQ13" s="1">
        <f t="shared" si="0"/>
        <v>7.6431395431320714E-2</v>
      </c>
      <c r="AR13" s="1">
        <f t="shared" si="1"/>
        <v>4.6478823342713013E-2</v>
      </c>
      <c r="AS13" s="1">
        <f t="shared" si="2"/>
        <v>2.3083241387458278E-2</v>
      </c>
      <c r="AT13" s="1">
        <f t="shared" si="3"/>
        <v>8.1516810539304319E-2</v>
      </c>
      <c r="AU13" s="1">
        <f t="shared" si="4"/>
        <v>1.723425489441177E-3</v>
      </c>
      <c r="AV13" s="1">
        <f t="shared" si="14"/>
        <v>1.0362572663907685</v>
      </c>
      <c r="AW13" s="9"/>
      <c r="AX13" s="2">
        <f t="shared" si="15"/>
        <v>0.79193712878312261</v>
      </c>
      <c r="AY13" s="2">
        <f t="shared" si="16"/>
        <v>2.0748723029802879E-2</v>
      </c>
      <c r="AZ13" s="2">
        <f t="shared" si="17"/>
        <v>0.33153096577476432</v>
      </c>
      <c r="BA13" s="2">
        <f t="shared" si="18"/>
        <v>0.14771374164625914</v>
      </c>
      <c r="BB13" s="2">
        <f t="shared" si="19"/>
        <v>2.4262180608498924E-3</v>
      </c>
      <c r="BC13" s="2">
        <f t="shared" si="20"/>
        <v>0.15876664789889985</v>
      </c>
      <c r="BD13" s="2">
        <f t="shared" si="21"/>
        <v>0.19667251248537759</v>
      </c>
      <c r="BE13" s="2">
        <f t="shared" si="22"/>
        <v>0.10768901384914406</v>
      </c>
      <c r="BF13" s="2">
        <f t="shared" si="23"/>
        <v>3.9031640793412176E-2</v>
      </c>
      <c r="BG13" s="2">
        <f t="shared" si="24"/>
        <v>0</v>
      </c>
      <c r="BH13" s="2">
        <f t="shared" si="25"/>
        <v>6.6197101556053272E-3</v>
      </c>
      <c r="BI13" s="2">
        <f t="shared" si="26"/>
        <v>1.8031363024772378</v>
      </c>
      <c r="BK13" s="2">
        <f t="shared" si="27"/>
        <v>0.4391998140657033</v>
      </c>
      <c r="BL13" s="2">
        <f t="shared" si="28"/>
        <v>1.1507018632644275E-2</v>
      </c>
      <c r="BM13" s="2">
        <f t="shared" si="29"/>
        <v>0.18386350788861092</v>
      </c>
      <c r="BN13" s="2">
        <f t="shared" si="30"/>
        <v>8.1920452404692146E-2</v>
      </c>
      <c r="BO13" s="2">
        <f t="shared" si="31"/>
        <v>1.3455544417339022E-3</v>
      </c>
      <c r="BP13" s="2">
        <f t="shared" si="32"/>
        <v>8.8050275334581415E-2</v>
      </c>
      <c r="BQ13" s="2">
        <f t="shared" si="33"/>
        <v>0.10907246014357272</v>
      </c>
      <c r="BR13" s="2">
        <f t="shared" si="34"/>
        <v>5.9723168848187222E-2</v>
      </c>
      <c r="BS13" s="2">
        <f t="shared" si="35"/>
        <v>2.1646528185245109E-2</v>
      </c>
      <c r="BT13" s="2">
        <f t="shared" si="36"/>
        <v>0</v>
      </c>
      <c r="BU13" s="2">
        <f t="shared" si="37"/>
        <v>3.6712200550290306E-3</v>
      </c>
      <c r="BV13" s="2">
        <f t="shared" si="38"/>
        <v>1</v>
      </c>
      <c r="BX13" s="2">
        <f t="shared" si="39"/>
        <v>0.78944582861080193</v>
      </c>
      <c r="BY13" s="2">
        <f t="shared" si="40"/>
        <v>1.8276438804789255E-2</v>
      </c>
      <c r="BZ13" s="2">
        <f t="shared" si="41"/>
        <v>6.1523523700238322E-2</v>
      </c>
      <c r="CA13" s="2">
        <f t="shared" si="42"/>
        <v>9.6049349723855343E-2</v>
      </c>
      <c r="CB13" s="2">
        <f t="shared" si="43"/>
        <v>1.838237885462555E-3</v>
      </c>
      <c r="CC13" s="2">
        <f t="shared" si="44"/>
        <v>0.32717519675271184</v>
      </c>
      <c r="CD13" s="2">
        <f t="shared" si="45"/>
        <v>0.4130202184837386</v>
      </c>
      <c r="CE13" s="2">
        <f t="shared" si="46"/>
        <v>5.0888286174811106E-3</v>
      </c>
      <c r="CF13" s="2">
        <f t="shared" si="47"/>
        <v>0</v>
      </c>
      <c r="CG13" s="2">
        <f t="shared" si="48"/>
        <v>7.5987741960102163E-4</v>
      </c>
      <c r="CH13" s="2">
        <f t="shared" si="49"/>
        <v>1.7131774999986797</v>
      </c>
      <c r="CJ13" s="2">
        <f t="shared" si="50"/>
        <v>1.5788916572216039</v>
      </c>
      <c r="CK13" s="2">
        <f t="shared" si="51"/>
        <v>3.655287760957851E-2</v>
      </c>
      <c r="CL13" s="2">
        <f t="shared" si="52"/>
        <v>0.18457057110071495</v>
      </c>
      <c r="CM13" s="2">
        <f t="shared" si="53"/>
        <v>9.6049349723855343E-2</v>
      </c>
      <c r="CN13" s="2">
        <f t="shared" si="54"/>
        <v>1.838237885462555E-3</v>
      </c>
      <c r="CO13" s="2">
        <f t="shared" si="55"/>
        <v>0.32717519675271184</v>
      </c>
      <c r="CP13" s="2">
        <f t="shared" si="56"/>
        <v>0.4130202184837386</v>
      </c>
      <c r="CQ13" s="2">
        <f t="shared" si="57"/>
        <v>5.0888286174811106E-3</v>
      </c>
      <c r="CR13" s="2">
        <f t="shared" si="58"/>
        <v>0</v>
      </c>
      <c r="CS13" s="2">
        <f t="shared" si="59"/>
        <v>2.2796322588030651E-3</v>
      </c>
      <c r="CT13" s="2">
        <f t="shared" si="60"/>
        <v>2.6454665696539497</v>
      </c>
      <c r="CU13" s="2">
        <f t="shared" si="61"/>
        <v>2.2680309283911506</v>
      </c>
      <c r="CW13" s="2">
        <f t="shared" si="62"/>
        <v>1.7904875555786783</v>
      </c>
      <c r="CX13" s="2">
        <f t="shared" si="63"/>
        <v>4.1451528470110223E-2</v>
      </c>
      <c r="CY13" s="2">
        <f t="shared" si="64"/>
        <v>0.20951244442132166</v>
      </c>
      <c r="CZ13" s="2">
        <f t="shared" si="65"/>
        <v>6.9562064730171291E-2</v>
      </c>
      <c r="DA13" s="2">
        <f t="shared" si="66"/>
        <v>0.27907450915149296</v>
      </c>
      <c r="DB13" s="2">
        <f t="shared" si="67"/>
        <v>0.21784289582556193</v>
      </c>
      <c r="DC13" s="2">
        <f t="shared" si="68"/>
        <v>4.1691803779694246E-3</v>
      </c>
      <c r="DD13" s="2">
        <f t="shared" si="69"/>
        <v>0.74204346523761044</v>
      </c>
      <c r="DE13" s="2">
        <f t="shared" si="70"/>
        <v>0.9367426295719895</v>
      </c>
      <c r="DF13" s="2">
        <f t="shared" si="71"/>
        <v>2.3083241387458278E-2</v>
      </c>
      <c r="DG13" s="2">
        <f t="shared" si="72"/>
        <v>0</v>
      </c>
      <c r="DH13" s="2">
        <f t="shared" si="73"/>
        <v>3.4468509788823541E-3</v>
      </c>
      <c r="DI13" s="2">
        <f t="shared" si="74"/>
        <v>4.0383418565797538</v>
      </c>
      <c r="DJ13" s="2">
        <f t="shared" si="75"/>
        <v>7.668371315950584E-2</v>
      </c>
      <c r="DK13" s="2">
        <f t="shared" si="76"/>
        <v>0.11393346459943388</v>
      </c>
      <c r="DL13" s="2">
        <f t="shared" si="77"/>
        <v>0.49281540978793287</v>
      </c>
      <c r="DM13" s="2">
        <f t="shared" si="78"/>
        <v>0.39038519531092508</v>
      </c>
      <c r="DN13" s="2">
        <f t="shared" si="79"/>
        <v>0.11679939490114211</v>
      </c>
      <c r="DO13" s="2">
        <f t="shared" si="80"/>
        <v>2.3083241387458278E-2</v>
      </c>
      <c r="DP13" s="2">
        <f t="shared" si="81"/>
        <v>4.6478823342713013E-2</v>
      </c>
      <c r="DQ13" s="2">
        <f t="shared" si="82"/>
        <v>8.1516810539304319E-2</v>
      </c>
      <c r="DR13" s="2">
        <f t="shared" si="83"/>
        <v>1.723425489441177E-3</v>
      </c>
      <c r="DS13" s="2">
        <f t="shared" si="84"/>
        <v>0.80702357020053095</v>
      </c>
      <c r="DT13" s="2">
        <f t="shared" si="85"/>
        <v>0.62117434195215515</v>
      </c>
      <c r="DU13" s="2">
        <f t="shared" si="86"/>
        <v>0.1858492282483758</v>
      </c>
      <c r="DV13" s="2">
        <f t="shared" si="87"/>
        <v>7.6431395431320714E-2</v>
      </c>
      <c r="DW13" s="2">
        <f t="shared" si="88"/>
        <v>5.8830031134949834E-2</v>
      </c>
      <c r="DX13" s="2">
        <f t="shared" si="89"/>
        <v>1.7601364296370881E-2</v>
      </c>
      <c r="DY13" s="2">
        <f t="shared" si="90"/>
        <v>1.8432808365912996</v>
      </c>
      <c r="DZ13" s="2">
        <f t="shared" si="91"/>
        <v>0.80702357020053106</v>
      </c>
      <c r="EA13" s="2">
        <f t="shared" si="92"/>
        <v>2.3885500660242864</v>
      </c>
      <c r="EB13" s="2">
        <f t="shared" si="93"/>
        <v>-3.0305210464777534</v>
      </c>
      <c r="EC13" s="2">
        <f t="shared" si="94"/>
        <v>-3.0305210464777539</v>
      </c>
      <c r="ED13" s="2">
        <f t="shared" si="95"/>
        <v>0.51803199589547</v>
      </c>
      <c r="EE13" s="2">
        <f t="shared" si="96"/>
        <v>1365.2128719110524</v>
      </c>
      <c r="EF13" s="2">
        <f t="shared" si="97"/>
        <v>2.8885350067976474</v>
      </c>
      <c r="EG13" s="2">
        <f t="shared" si="98"/>
        <v>0.13652128719110523</v>
      </c>
      <c r="EH13" s="1">
        <f t="shared" si="99"/>
        <v>1365.2128719110524</v>
      </c>
      <c r="EI13" s="1">
        <f t="shared" si="100"/>
        <v>2.8885350067976474</v>
      </c>
      <c r="EJ13" s="4">
        <f t="shared" si="101"/>
        <v>1.746762397911289</v>
      </c>
      <c r="EK13" s="1">
        <f t="shared" si="106"/>
        <v>288.85350067976475</v>
      </c>
    </row>
    <row r="14" spans="1:205" ht="12" customHeight="1">
      <c r="A14" s="41" t="s">
        <v>90</v>
      </c>
      <c r="B14" s="42"/>
      <c r="C14" s="47">
        <v>47.582988026943774</v>
      </c>
      <c r="D14" s="47">
        <v>1.6573830971530181</v>
      </c>
      <c r="E14" s="47">
        <v>16.901614400680373</v>
      </c>
      <c r="F14" s="47">
        <v>10.612700567813793</v>
      </c>
      <c r="G14" s="47">
        <v>0.17210984369153923</v>
      </c>
      <c r="H14" s="47">
        <v>6.3989944835764199</v>
      </c>
      <c r="I14" s="47">
        <v>11.028883151647513</v>
      </c>
      <c r="J14" s="47">
        <v>3.3372233102273574</v>
      </c>
      <c r="K14" s="47">
        <v>1.8383122180881266</v>
      </c>
      <c r="L14" s="47">
        <v>0</v>
      </c>
      <c r="M14" s="47">
        <v>0.46979090017807673</v>
      </c>
      <c r="N14" s="47">
        <f t="shared" si="102"/>
        <v>99.999999999999986</v>
      </c>
      <c r="O14" s="47"/>
      <c r="P14" s="47">
        <v>48.11</v>
      </c>
      <c r="Q14" s="47">
        <v>1.38</v>
      </c>
      <c r="R14" s="47">
        <v>6.28</v>
      </c>
      <c r="S14" s="47">
        <v>7.05</v>
      </c>
      <c r="T14" s="47">
        <v>0.09</v>
      </c>
      <c r="U14" s="47">
        <v>13.54</v>
      </c>
      <c r="V14" s="47">
        <v>22.78</v>
      </c>
      <c r="W14" s="47">
        <v>0.39</v>
      </c>
      <c r="X14" s="47">
        <v>0</v>
      </c>
      <c r="Y14" s="47">
        <v>0</v>
      </c>
      <c r="Z14" s="47">
        <f t="shared" si="107"/>
        <v>99.62</v>
      </c>
      <c r="AA14" s="18"/>
      <c r="AB14" s="10">
        <f t="shared" si="5"/>
        <v>3.9316899688832674E-3</v>
      </c>
      <c r="AC14" s="10"/>
      <c r="AD14" s="12">
        <f t="shared" si="103"/>
        <v>1.7532962587804133</v>
      </c>
      <c r="AE14" s="12"/>
      <c r="AF14" s="10">
        <f t="shared" si="104"/>
        <v>304.35151258208049</v>
      </c>
      <c r="AG14" s="16">
        <f t="shared" si="6"/>
        <v>1093.8142838461667</v>
      </c>
      <c r="AH14" s="18"/>
      <c r="AI14" s="1">
        <f t="shared" si="7"/>
        <v>0.78507635780780649</v>
      </c>
      <c r="AJ14" s="1">
        <f t="shared" si="105"/>
        <v>9.9186631384082152E-2</v>
      </c>
      <c r="AK14" s="1">
        <f t="shared" si="8"/>
        <v>1.2400355716745743E-2</v>
      </c>
      <c r="AL14" s="1">
        <f t="shared" si="9"/>
        <v>1.5377970394683889E-2</v>
      </c>
      <c r="AM14" s="1">
        <f t="shared" si="10"/>
        <v>5.658953784254403E-2</v>
      </c>
      <c r="AN14" s="1">
        <f t="shared" si="11"/>
        <v>0</v>
      </c>
      <c r="AO14" s="1">
        <f t="shared" ref="AO14:AO45" si="108">SUM(AI14:AN14)</f>
        <v>0.96863085314586228</v>
      </c>
      <c r="AP14" s="1">
        <f t="shared" ref="AP14:AP45" si="109">DS14</f>
        <v>0.78900804777668976</v>
      </c>
      <c r="AQ14" s="1">
        <f t="shared" ref="AQ14:AQ45" si="110">DV14</f>
        <v>9.3470265405685204E-2</v>
      </c>
      <c r="AR14" s="1">
        <f t="shared" ref="AR14:AR45" si="111">DP14</f>
        <v>4.8956617388512008E-2</v>
      </c>
      <c r="AS14" s="1">
        <f t="shared" ref="AS14:AS45" si="112">DO14</f>
        <v>2.829556895924604E-2</v>
      </c>
      <c r="AT14" s="1">
        <f t="shared" ref="AT14:AU23" si="113">DQ14</f>
        <v>7.5377573526685213E-2</v>
      </c>
      <c r="AU14" s="1">
        <f t="shared" si="113"/>
        <v>0</v>
      </c>
      <c r="AV14" s="1">
        <f t="shared" ref="AV14:AV45" si="114">SUM(AP14:AU14)</f>
        <v>1.0351080730568183</v>
      </c>
      <c r="AW14" s="9"/>
      <c r="AX14" s="2">
        <f t="shared" si="15"/>
        <v>0.79193712878312261</v>
      </c>
      <c r="AY14" s="2">
        <f t="shared" si="16"/>
        <v>2.0748723029802879E-2</v>
      </c>
      <c r="AZ14" s="2">
        <f t="shared" si="17"/>
        <v>0.33153096577476432</v>
      </c>
      <c r="BA14" s="2">
        <f t="shared" si="18"/>
        <v>0.14771374164625914</v>
      </c>
      <c r="BB14" s="2">
        <f t="shared" si="19"/>
        <v>2.4262180608498924E-3</v>
      </c>
      <c r="BC14" s="2">
        <f t="shared" si="20"/>
        <v>0.15876664789889985</v>
      </c>
      <c r="BD14" s="2">
        <f t="shared" si="21"/>
        <v>0.19667251248537759</v>
      </c>
      <c r="BE14" s="2">
        <f t="shared" si="22"/>
        <v>0.10768901384914406</v>
      </c>
      <c r="BF14" s="2">
        <f t="shared" si="23"/>
        <v>3.9031640793412176E-2</v>
      </c>
      <c r="BG14" s="2">
        <f t="shared" si="24"/>
        <v>0</v>
      </c>
      <c r="BH14" s="2">
        <f t="shared" si="25"/>
        <v>6.6197101556053272E-3</v>
      </c>
      <c r="BI14" s="2">
        <f t="shared" ref="BI14:BI45" si="115">SUM(AX14:BH14)</f>
        <v>1.8031363024772378</v>
      </c>
      <c r="BK14" s="2">
        <f t="shared" si="27"/>
        <v>0.4391998140657033</v>
      </c>
      <c r="BL14" s="2">
        <f t="shared" si="28"/>
        <v>1.1507018632644275E-2</v>
      </c>
      <c r="BM14" s="2">
        <f t="shared" si="29"/>
        <v>0.18386350788861092</v>
      </c>
      <c r="BN14" s="2">
        <f t="shared" si="30"/>
        <v>8.1920452404692146E-2</v>
      </c>
      <c r="BO14" s="2">
        <f t="shared" si="31"/>
        <v>1.3455544417339022E-3</v>
      </c>
      <c r="BP14" s="2">
        <f t="shared" si="32"/>
        <v>8.8050275334581415E-2</v>
      </c>
      <c r="BQ14" s="2">
        <f t="shared" si="33"/>
        <v>0.10907246014357272</v>
      </c>
      <c r="BR14" s="2">
        <f t="shared" si="34"/>
        <v>5.9723168848187222E-2</v>
      </c>
      <c r="BS14" s="2">
        <f t="shared" si="35"/>
        <v>2.1646528185245109E-2</v>
      </c>
      <c r="BT14" s="2">
        <f t="shared" si="36"/>
        <v>0</v>
      </c>
      <c r="BU14" s="2">
        <f t="shared" si="37"/>
        <v>3.6712200550290306E-3</v>
      </c>
      <c r="BV14" s="2">
        <f t="shared" ref="BV14:BV45" si="116">SUM(BK14:BU14)</f>
        <v>1</v>
      </c>
      <c r="BX14" s="2">
        <f t="shared" si="39"/>
        <v>0.80070833811827713</v>
      </c>
      <c r="BY14" s="2">
        <f t="shared" si="40"/>
        <v>1.7276173402705097E-2</v>
      </c>
      <c r="BZ14" s="2">
        <f t="shared" si="41"/>
        <v>6.1592177401163191E-2</v>
      </c>
      <c r="CA14" s="2">
        <f t="shared" si="42"/>
        <v>9.8126002137894172E-2</v>
      </c>
      <c r="CB14" s="2">
        <f t="shared" si="43"/>
        <v>1.2687224669603525E-3</v>
      </c>
      <c r="CC14" s="2">
        <f t="shared" si="44"/>
        <v>0.33594347019184007</v>
      </c>
      <c r="CD14" s="2">
        <f t="shared" si="45"/>
        <v>0.40622425433418813</v>
      </c>
      <c r="CE14" s="2">
        <f t="shared" si="46"/>
        <v>6.2924640482486778E-3</v>
      </c>
      <c r="CF14" s="2">
        <f t="shared" si="47"/>
        <v>0</v>
      </c>
      <c r="CG14" s="2">
        <f t="shared" si="48"/>
        <v>0</v>
      </c>
      <c r="CH14" s="2">
        <f t="shared" ref="CH14:CH45" si="117">SUM(BX14:CG14)</f>
        <v>1.7274316021012768</v>
      </c>
      <c r="CJ14" s="2">
        <f t="shared" ref="CJ14:CK23" si="118">BX14*2</f>
        <v>1.6014166762365543</v>
      </c>
      <c r="CK14" s="2">
        <f t="shared" si="118"/>
        <v>3.4552346805410195E-2</v>
      </c>
      <c r="CL14" s="2">
        <f t="shared" ref="CL14:CL45" si="119">BZ14*3</f>
        <v>0.18477653220348958</v>
      </c>
      <c r="CM14" s="2">
        <f t="shared" ref="CM14:CR23" si="120">CA14</f>
        <v>9.8126002137894172E-2</v>
      </c>
      <c r="CN14" s="2">
        <f t="shared" si="120"/>
        <v>1.2687224669603525E-3</v>
      </c>
      <c r="CO14" s="2">
        <f t="shared" si="120"/>
        <v>0.33594347019184007</v>
      </c>
      <c r="CP14" s="2">
        <f t="shared" si="120"/>
        <v>0.40622425433418813</v>
      </c>
      <c r="CQ14" s="2">
        <f t="shared" si="120"/>
        <v>6.2924640482486778E-3</v>
      </c>
      <c r="CR14" s="2">
        <f t="shared" si="120"/>
        <v>0</v>
      </c>
      <c r="CS14" s="2">
        <f t="shared" ref="CS14:CS45" si="121">CG14*3</f>
        <v>0</v>
      </c>
      <c r="CT14" s="2">
        <f t="shared" si="60"/>
        <v>2.6686004684245854</v>
      </c>
      <c r="CU14" s="2">
        <f t="shared" si="61"/>
        <v>2.2483695371387364</v>
      </c>
      <c r="CW14" s="2">
        <f t="shared" si="62"/>
        <v>1.8002882355581176</v>
      </c>
      <c r="CX14" s="2">
        <f t="shared" si="63"/>
        <v>3.8843221996968609E-2</v>
      </c>
      <c r="CY14" s="2">
        <f t="shared" ref="CY14:CY45" si="122">2-CW14</f>
        <v>0.19971176444188243</v>
      </c>
      <c r="CZ14" s="2">
        <f t="shared" si="65"/>
        <v>7.7252186347758045E-2</v>
      </c>
      <c r="DA14" s="2">
        <f t="shared" si="66"/>
        <v>0.27696395078964048</v>
      </c>
      <c r="DB14" s="2">
        <f t="shared" si="67"/>
        <v>0.22062351400805177</v>
      </c>
      <c r="DC14" s="2">
        <f t="shared" si="68"/>
        <v>2.8525569457971637E-3</v>
      </c>
      <c r="DD14" s="2">
        <f t="shared" si="69"/>
        <v>0.75532506458000837</v>
      </c>
      <c r="DE14" s="2">
        <f t="shared" si="70"/>
        <v>0.91334223869188691</v>
      </c>
      <c r="DF14" s="2">
        <f t="shared" si="71"/>
        <v>2.829556895924604E-2</v>
      </c>
      <c r="DG14" s="2">
        <f t="shared" si="72"/>
        <v>0</v>
      </c>
      <c r="DH14" s="2">
        <f t="shared" si="73"/>
        <v>0</v>
      </c>
      <c r="DI14" s="2">
        <f t="shared" ref="DI14:DI45" si="123">CW14+CX14+DA14+DB14+DC14+DD14+DE14+DF14+DG14+DH14</f>
        <v>4.036534351529717</v>
      </c>
      <c r="DJ14" s="2">
        <f t="shared" ref="DJ14:DJ45" si="124">IF(DF14+CY14-CZ14-2*CX14-DH14&gt;0,DF14+CY14-CZ14-2*CX14-DH14,0)</f>
        <v>7.3068703059433207E-2</v>
      </c>
      <c r="DK14" s="2">
        <f t="shared" ref="DK14:DK45" si="125">12-48/DI14</f>
        <v>0.10861104605500493</v>
      </c>
      <c r="DL14" s="2">
        <f t="shared" ref="DL14:DL45" si="126">DE14/(DE14+DD14+DC14+DB14)</f>
        <v>0.48270244799267503</v>
      </c>
      <c r="DM14" s="2">
        <f t="shared" ref="DM14:DM45" si="127">DD14/(DD14+DB14+DC14+DE14)</f>
        <v>0.39919018551598062</v>
      </c>
      <c r="DN14" s="2">
        <f t="shared" ref="DN14:DN45" si="128">(DB14+DC14)/(DB14+DC14+DD14+DE14)</f>
        <v>0.11810736649134439</v>
      </c>
      <c r="DO14" s="2">
        <f t="shared" ref="DO14:DO45" si="129">IF(DF14&lt;CZ14,DF14,CZ14)</f>
        <v>2.829556895924604E-2</v>
      </c>
      <c r="DP14" s="2">
        <f t="shared" ref="DP14:DP45" si="130">IF(CZ14&gt;DF14,CZ14-DF14,0)</f>
        <v>4.8956617388512008E-2</v>
      </c>
      <c r="DQ14" s="2">
        <f t="shared" ref="DQ14:DQ45" si="131">IF(CY14&gt;DP14,(CY14-DP14)/2,0)</f>
        <v>7.5377573526685213E-2</v>
      </c>
      <c r="DR14" s="2">
        <f t="shared" ref="DR14:DR45" si="132">DH14/2</f>
        <v>0</v>
      </c>
      <c r="DS14" s="2">
        <f t="shared" ref="DS14:DS45" si="133">IF(DE14-DQ14-DP14-DR14&gt;0,DE14-DQ14-DP14-DR14,0)</f>
        <v>0.78900804777668976</v>
      </c>
      <c r="DT14" s="2">
        <f t="shared" ref="DT14:DT45" si="134">DS14*(DD14/(DD14+DC14+DB14))</f>
        <v>0.60886479694981921</v>
      </c>
      <c r="DU14" s="2">
        <f t="shared" ref="DU14:DU45" si="135">DS14-DT14</f>
        <v>0.18014325082687055</v>
      </c>
      <c r="DV14" s="2">
        <f t="shared" ref="DV14:DV45" si="136">((DB14+DD14)-DS14)/2</f>
        <v>9.3470265405685204E-2</v>
      </c>
      <c r="DW14" s="2">
        <f t="shared" ref="DW14:DW45" si="137">DV14*(DD14/(DD14+DC14+DB14))</f>
        <v>7.2129497699604569E-2</v>
      </c>
      <c r="DX14" s="2">
        <f t="shared" ref="DX14:DX45" si="138">DV14-DW14</f>
        <v>2.1340767706080635E-2</v>
      </c>
      <c r="DY14" s="2">
        <f t="shared" si="90"/>
        <v>1.8241161208335079</v>
      </c>
      <c r="DZ14" s="2">
        <f t="shared" ref="DZ14:DZ45" si="139">DE14-DP14-DQ14-DR14</f>
        <v>0.78900804777668976</v>
      </c>
      <c r="EA14" s="2">
        <f t="shared" si="92"/>
        <v>2.592148411359676</v>
      </c>
      <c r="EB14" s="2">
        <f t="shared" si="93"/>
        <v>-2.804346346875477</v>
      </c>
      <c r="EC14" s="2">
        <f t="shared" si="94"/>
        <v>-2.804346346875477</v>
      </c>
      <c r="ED14" s="2">
        <f t="shared" si="95"/>
        <v>0.51803199589547</v>
      </c>
      <c r="EE14" s="2">
        <f t="shared" si="96"/>
        <v>1366.9642838461668</v>
      </c>
      <c r="EF14" s="2">
        <f t="shared" si="97"/>
        <v>3.0435151258208051</v>
      </c>
      <c r="EG14" s="2">
        <f t="shared" ref="EG14:EG45" si="140">(EE14)/10^4</f>
        <v>0.13669642838461668</v>
      </c>
      <c r="EH14" s="1">
        <f t="shared" si="99"/>
        <v>1366.9642838461668</v>
      </c>
      <c r="EI14" s="1">
        <f t="shared" si="100"/>
        <v>3.0435151258208051</v>
      </c>
      <c r="EJ14" s="4">
        <f t="shared" si="101"/>
        <v>1.7532962587804133</v>
      </c>
      <c r="EK14" s="1">
        <f t="shared" si="106"/>
        <v>304.35151258208049</v>
      </c>
    </row>
    <row r="15" spans="1:205" ht="12" customHeight="1">
      <c r="A15" s="41" t="s">
        <v>90</v>
      </c>
      <c r="B15" s="42"/>
      <c r="C15" s="47">
        <v>47.58883034731047</v>
      </c>
      <c r="D15" s="47">
        <v>1.6545737291700915</v>
      </c>
      <c r="E15" s="47">
        <v>16.860023354034727</v>
      </c>
      <c r="F15" s="47">
        <v>10.602461099705403</v>
      </c>
      <c r="G15" s="47">
        <v>0.17204223500638011</v>
      </c>
      <c r="H15" s="47">
        <v>6.4329678884782808</v>
      </c>
      <c r="I15" s="47">
        <v>11.060081053183236</v>
      </c>
      <c r="J15" s="47">
        <v>3.3278746715913363</v>
      </c>
      <c r="K15" s="47">
        <v>1.8327708489982899</v>
      </c>
      <c r="L15" s="47">
        <v>0</v>
      </c>
      <c r="M15" s="47">
        <v>0.46837477252178522</v>
      </c>
      <c r="N15" s="47">
        <f t="shared" si="102"/>
        <v>100</v>
      </c>
      <c r="O15" s="47"/>
      <c r="P15" s="47">
        <v>47.198</v>
      </c>
      <c r="Q15" s="47">
        <v>1.53</v>
      </c>
      <c r="R15" s="47">
        <v>6.4884000000000004</v>
      </c>
      <c r="S15" s="47">
        <v>7.0473999999999997</v>
      </c>
      <c r="T15" s="47">
        <v>0.17299999999999999</v>
      </c>
      <c r="U15" s="47">
        <v>13.1783</v>
      </c>
      <c r="V15" s="47">
        <v>23.247800000000002</v>
      </c>
      <c r="W15" s="47">
        <v>0.31409999999999999</v>
      </c>
      <c r="X15" s="47">
        <v>0</v>
      </c>
      <c r="Y15" s="47">
        <v>4.3799999999999999E-2</v>
      </c>
      <c r="Z15" s="47">
        <f t="shared" si="107"/>
        <v>99.220800000000011</v>
      </c>
      <c r="AA15" s="18"/>
      <c r="AB15" s="10">
        <f t="shared" si="5"/>
        <v>1.2256204032198625E-2</v>
      </c>
      <c r="AC15" s="10"/>
      <c r="AD15" s="12">
        <f t="shared" si="103"/>
        <v>1.7292731153129315</v>
      </c>
      <c r="AE15" s="12"/>
      <c r="AF15" s="10">
        <f t="shared" si="104"/>
        <v>290.87500877724801</v>
      </c>
      <c r="AG15" s="16">
        <f t="shared" si="6"/>
        <v>1093.221477057501</v>
      </c>
      <c r="AH15" s="18"/>
      <c r="AI15" s="1">
        <f t="shared" si="7"/>
        <v>0.79365015570644493</v>
      </c>
      <c r="AJ15" s="1">
        <f t="shared" si="105"/>
        <v>9.010933037824978E-2</v>
      </c>
      <c r="AK15" s="1">
        <f t="shared" si="8"/>
        <v>1.1363361681791603E-2</v>
      </c>
      <c r="AL15" s="1">
        <f t="shared" si="9"/>
        <v>1.5324500818054585E-2</v>
      </c>
      <c r="AM15" s="1">
        <f t="shared" si="10"/>
        <v>5.8676925293256729E-2</v>
      </c>
      <c r="AN15" s="1">
        <f t="shared" si="11"/>
        <v>0</v>
      </c>
      <c r="AO15" s="1">
        <f t="shared" si="108"/>
        <v>0.96912427387779765</v>
      </c>
      <c r="AP15" s="1">
        <f t="shared" si="109"/>
        <v>0.80590635973864355</v>
      </c>
      <c r="AQ15" s="1">
        <f t="shared" si="110"/>
        <v>7.8559734964993022E-2</v>
      </c>
      <c r="AR15" s="1">
        <f t="shared" si="111"/>
        <v>4.5105874913449279E-2</v>
      </c>
      <c r="AS15" s="1">
        <f t="shared" si="112"/>
        <v>2.2963744598154284E-2</v>
      </c>
      <c r="AT15" s="1">
        <f t="shared" si="113"/>
        <v>8.7587986249564945E-2</v>
      </c>
      <c r="AU15" s="1">
        <f t="shared" si="113"/>
        <v>6.5286638131141592E-4</v>
      </c>
      <c r="AV15" s="1">
        <f t="shared" si="114"/>
        <v>1.0407765668461166</v>
      </c>
      <c r="AW15" s="9"/>
      <c r="AX15" s="2">
        <f t="shared" si="15"/>
        <v>0.7920343641735107</v>
      </c>
      <c r="AY15" s="2">
        <f t="shared" si="16"/>
        <v>2.0713552646886176E-2</v>
      </c>
      <c r="AZ15" s="2">
        <f t="shared" si="17"/>
        <v>0.33071514312403227</v>
      </c>
      <c r="BA15" s="2">
        <f t="shared" si="18"/>
        <v>0.1475712227711535</v>
      </c>
      <c r="BB15" s="2">
        <f t="shared" si="19"/>
        <v>2.4252649868740806E-3</v>
      </c>
      <c r="BC15" s="2">
        <f t="shared" si="20"/>
        <v>0.15960956839645996</v>
      </c>
      <c r="BD15" s="2">
        <f t="shared" si="21"/>
        <v>0.19722884893349613</v>
      </c>
      <c r="BE15" s="2">
        <f t="shared" si="22"/>
        <v>0.10738734219520954</v>
      </c>
      <c r="BF15" s="2">
        <f t="shared" si="23"/>
        <v>3.8913984648993372E-2</v>
      </c>
      <c r="BG15" s="2">
        <f t="shared" si="24"/>
        <v>0</v>
      </c>
      <c r="BH15" s="2">
        <f t="shared" si="25"/>
        <v>6.5997558426877439E-3</v>
      </c>
      <c r="BI15" s="2">
        <f t="shared" si="115"/>
        <v>1.8031990477193036</v>
      </c>
      <c r="BK15" s="2">
        <f t="shared" si="27"/>
        <v>0.43923845521950572</v>
      </c>
      <c r="BL15" s="2">
        <f t="shared" si="28"/>
        <v>1.148711378984189E-2</v>
      </c>
      <c r="BM15" s="2">
        <f t="shared" si="29"/>
        <v>0.18340467933494234</v>
      </c>
      <c r="BN15" s="2">
        <f t="shared" si="30"/>
        <v>8.1838565164396262E-2</v>
      </c>
      <c r="BO15" s="2">
        <f t="shared" si="31"/>
        <v>1.3449790747957467E-3</v>
      </c>
      <c r="BP15" s="2">
        <f t="shared" si="32"/>
        <v>8.8514669857626113E-2</v>
      </c>
      <c r="BQ15" s="2">
        <f t="shared" si="33"/>
        <v>0.10937719226446592</v>
      </c>
      <c r="BR15" s="2">
        <f t="shared" si="34"/>
        <v>5.9553792650364173E-2</v>
      </c>
      <c r="BS15" s="2">
        <f t="shared" si="35"/>
        <v>2.1580526397355856E-2</v>
      </c>
      <c r="BT15" s="2">
        <f t="shared" si="36"/>
        <v>0</v>
      </c>
      <c r="BU15" s="2">
        <f t="shared" si="37"/>
        <v>3.6600262467059047E-3</v>
      </c>
      <c r="BV15" s="2">
        <f t="shared" si="116"/>
        <v>1</v>
      </c>
      <c r="BX15" s="2">
        <f t="shared" si="39"/>
        <v>0.78552966415519532</v>
      </c>
      <c r="BY15" s="2">
        <f t="shared" si="40"/>
        <v>1.9154018337781738E-2</v>
      </c>
      <c r="BZ15" s="2">
        <f t="shared" si="41"/>
        <v>6.3636096154411986E-2</v>
      </c>
      <c r="CA15" s="2">
        <f t="shared" si="42"/>
        <v>9.8089813825048985E-2</v>
      </c>
      <c r="CB15" s="2">
        <f t="shared" si="43"/>
        <v>2.4387665198237884E-3</v>
      </c>
      <c r="CC15" s="2">
        <f t="shared" si="44"/>
        <v>0.326969263901708</v>
      </c>
      <c r="CD15" s="2">
        <f t="shared" si="45"/>
        <v>0.41456629586963739</v>
      </c>
      <c r="CE15" s="2">
        <f t="shared" si="46"/>
        <v>5.067853737320281E-3</v>
      </c>
      <c r="CF15" s="2">
        <f t="shared" si="47"/>
        <v>0</v>
      </c>
      <c r="CG15" s="2">
        <f t="shared" si="48"/>
        <v>2.881613071733744E-4</v>
      </c>
      <c r="CH15" s="2">
        <f t="shared" si="117"/>
        <v>1.715739933808101</v>
      </c>
      <c r="CJ15" s="2">
        <f t="shared" si="118"/>
        <v>1.5710593283103906</v>
      </c>
      <c r="CK15" s="2">
        <f t="shared" si="118"/>
        <v>3.8308036675563477E-2</v>
      </c>
      <c r="CL15" s="2">
        <f t="shared" si="119"/>
        <v>0.19090828846323596</v>
      </c>
      <c r="CM15" s="2">
        <f t="shared" si="120"/>
        <v>9.8089813825048985E-2</v>
      </c>
      <c r="CN15" s="2">
        <f t="shared" si="120"/>
        <v>2.4387665198237884E-3</v>
      </c>
      <c r="CO15" s="2">
        <f t="shared" si="120"/>
        <v>0.326969263901708</v>
      </c>
      <c r="CP15" s="2">
        <f t="shared" si="120"/>
        <v>0.41456629586963739</v>
      </c>
      <c r="CQ15" s="2">
        <f t="shared" si="120"/>
        <v>5.067853737320281E-3</v>
      </c>
      <c r="CR15" s="2">
        <f t="shared" si="120"/>
        <v>0</v>
      </c>
      <c r="CS15" s="2">
        <f t="shared" si="121"/>
        <v>8.6448392152012321E-4</v>
      </c>
      <c r="CT15" s="2">
        <f t="shared" si="60"/>
        <v>2.6482721312242488</v>
      </c>
      <c r="CU15" s="2">
        <f t="shared" si="61"/>
        <v>2.2656281917773713</v>
      </c>
      <c r="CW15" s="2">
        <f t="shared" si="62"/>
        <v>1.7797181525874208</v>
      </c>
      <c r="CX15" s="2">
        <f t="shared" si="63"/>
        <v>4.3395883931899054E-2</v>
      </c>
      <c r="CY15" s="2">
        <f t="shared" si="122"/>
        <v>0.22028184741257917</v>
      </c>
      <c r="CZ15" s="2">
        <f t="shared" si="65"/>
        <v>6.8069619511603563E-2</v>
      </c>
      <c r="DA15" s="2">
        <f t="shared" si="66"/>
        <v>0.28835146692418273</v>
      </c>
      <c r="DB15" s="2">
        <f t="shared" si="67"/>
        <v>0.22223504752822473</v>
      </c>
      <c r="DC15" s="2">
        <f t="shared" si="68"/>
        <v>5.5253381804755627E-3</v>
      </c>
      <c r="DD15" s="2">
        <f t="shared" si="69"/>
        <v>0.74079078214040484</v>
      </c>
      <c r="DE15" s="2">
        <f t="shared" si="70"/>
        <v>0.9392530872829693</v>
      </c>
      <c r="DF15" s="2">
        <f t="shared" si="71"/>
        <v>2.2963744598154284E-2</v>
      </c>
      <c r="DG15" s="2">
        <f t="shared" si="72"/>
        <v>0</v>
      </c>
      <c r="DH15" s="2">
        <f t="shared" si="73"/>
        <v>1.3057327626228318E-3</v>
      </c>
      <c r="DI15" s="2">
        <f t="shared" si="123"/>
        <v>4.0435392359363549</v>
      </c>
      <c r="DJ15" s="2">
        <f t="shared" si="124"/>
        <v>8.7078471872708951E-2</v>
      </c>
      <c r="DK15" s="2">
        <f t="shared" si="125"/>
        <v>0.12921126784003434</v>
      </c>
      <c r="DL15" s="2">
        <f t="shared" si="126"/>
        <v>0.49232151818318814</v>
      </c>
      <c r="DM15" s="2">
        <f t="shared" si="127"/>
        <v>0.38829496272882619</v>
      </c>
      <c r="DN15" s="2">
        <f t="shared" si="128"/>
        <v>0.11938351908798568</v>
      </c>
      <c r="DO15" s="2">
        <f t="shared" si="129"/>
        <v>2.2963744598154284E-2</v>
      </c>
      <c r="DP15" s="2">
        <f t="shared" si="130"/>
        <v>4.5105874913449279E-2</v>
      </c>
      <c r="DQ15" s="2">
        <f t="shared" si="131"/>
        <v>8.7587986249564945E-2</v>
      </c>
      <c r="DR15" s="2">
        <f t="shared" si="132"/>
        <v>6.5286638131141592E-4</v>
      </c>
      <c r="DS15" s="2">
        <f t="shared" si="133"/>
        <v>0.80590635973864355</v>
      </c>
      <c r="DT15" s="2">
        <f t="shared" si="134"/>
        <v>0.61639283744658779</v>
      </c>
      <c r="DU15" s="2">
        <f t="shared" si="135"/>
        <v>0.18951352229205576</v>
      </c>
      <c r="DV15" s="2">
        <f t="shared" si="136"/>
        <v>7.8559734964993022E-2</v>
      </c>
      <c r="DW15" s="2">
        <f t="shared" si="137"/>
        <v>6.0085960805456126E-2</v>
      </c>
      <c r="DX15" s="2">
        <f t="shared" si="138"/>
        <v>1.8473774159536896E-2</v>
      </c>
      <c r="DY15" s="2">
        <f t="shared" si="90"/>
        <v>1.84668292658476</v>
      </c>
      <c r="DZ15" s="2">
        <f t="shared" si="139"/>
        <v>0.80590635973864355</v>
      </c>
      <c r="EA15" s="2">
        <f t="shared" si="92"/>
        <v>2.3885225436455522</v>
      </c>
      <c r="EB15" s="2">
        <f t="shared" si="93"/>
        <v>-3.0239494400984279</v>
      </c>
      <c r="EC15" s="2">
        <f t="shared" si="94"/>
        <v>-3.0239494400984279</v>
      </c>
      <c r="ED15" s="2">
        <f t="shared" si="95"/>
        <v>0.51959488674332133</v>
      </c>
      <c r="EE15" s="2">
        <f t="shared" si="96"/>
        <v>1366.3714770575011</v>
      </c>
      <c r="EF15" s="2">
        <f t="shared" si="97"/>
        <v>2.9087500877724803</v>
      </c>
      <c r="EG15" s="2">
        <f t="shared" si="140"/>
        <v>0.13663714770575011</v>
      </c>
      <c r="EH15" s="1">
        <f t="shared" si="99"/>
        <v>1366.3714770575011</v>
      </c>
      <c r="EI15" s="1">
        <f t="shared" si="100"/>
        <v>2.9087500877724803</v>
      </c>
      <c r="EJ15" s="4">
        <f t="shared" si="101"/>
        <v>1.7292731153129315</v>
      </c>
      <c r="EK15" s="1">
        <f t="shared" si="106"/>
        <v>290.87500877724801</v>
      </c>
    </row>
    <row r="16" spans="1:205" ht="12" customHeight="1">
      <c r="A16" s="41" t="s">
        <v>90</v>
      </c>
      <c r="B16" s="42"/>
      <c r="C16" s="47">
        <v>47.573171921106493</v>
      </c>
      <c r="D16" s="47">
        <v>1.6621033198942221</v>
      </c>
      <c r="E16" s="47">
        <v>16.971494532226099</v>
      </c>
      <c r="F16" s="47">
        <v>10.629904640230365</v>
      </c>
      <c r="G16" s="47">
        <v>0.17222343794303294</v>
      </c>
      <c r="H16" s="47">
        <v>6.3419133039700233</v>
      </c>
      <c r="I16" s="47">
        <v>10.9764652963855</v>
      </c>
      <c r="J16" s="47">
        <v>3.3529306354895603</v>
      </c>
      <c r="K16" s="47">
        <v>1.8476226738754122</v>
      </c>
      <c r="L16" s="47">
        <v>0</v>
      </c>
      <c r="M16" s="47">
        <v>0.47217023887927195</v>
      </c>
      <c r="N16" s="47">
        <f t="shared" si="102"/>
        <v>99.999999999999957</v>
      </c>
      <c r="O16" s="47"/>
      <c r="P16" s="47">
        <v>47.048299999999998</v>
      </c>
      <c r="Q16" s="47">
        <v>1.4965999999999999</v>
      </c>
      <c r="R16" s="47">
        <v>6.5526999999999997</v>
      </c>
      <c r="S16" s="47">
        <v>7.0602999999999998</v>
      </c>
      <c r="T16" s="47">
        <v>0.155</v>
      </c>
      <c r="U16" s="47">
        <v>13.1203</v>
      </c>
      <c r="V16" s="47">
        <v>23.232399999999998</v>
      </c>
      <c r="W16" s="47">
        <v>0.29120000000000001</v>
      </c>
      <c r="X16" s="47">
        <v>0</v>
      </c>
      <c r="Y16" s="47">
        <v>7.0199999999999999E-2</v>
      </c>
      <c r="Z16" s="47">
        <f t="shared" si="107"/>
        <v>99.027000000000001</v>
      </c>
      <c r="AA16" s="18"/>
      <c r="AB16" s="10">
        <f t="shared" si="5"/>
        <v>9.4449533311676825E-3</v>
      </c>
      <c r="AC16" s="10"/>
      <c r="AD16" s="12">
        <f t="shared" si="103"/>
        <v>1.6777271271587766</v>
      </c>
      <c r="AE16" s="12"/>
      <c r="AF16" s="10">
        <f t="shared" si="104"/>
        <v>280.71186736704215</v>
      </c>
      <c r="AG16" s="16">
        <f t="shared" si="6"/>
        <v>1089.8260022946783</v>
      </c>
      <c r="AH16" s="18"/>
      <c r="AI16" s="1">
        <f t="shared" si="7"/>
        <v>0.79486957702722827</v>
      </c>
      <c r="AJ16" s="1">
        <f t="shared" si="105"/>
        <v>9.0883730284194317E-2</v>
      </c>
      <c r="AK16" s="1">
        <f t="shared" si="8"/>
        <v>1.1447549390324547E-2</v>
      </c>
      <c r="AL16" s="1">
        <f t="shared" si="9"/>
        <v>1.5466726689443168E-2</v>
      </c>
      <c r="AM16" s="1">
        <f t="shared" si="10"/>
        <v>5.9293161634104447E-2</v>
      </c>
      <c r="AN16" s="1">
        <f t="shared" si="11"/>
        <v>0</v>
      </c>
      <c r="AO16" s="1">
        <f t="shared" si="108"/>
        <v>0.97196074502529473</v>
      </c>
      <c r="AP16" s="1">
        <f t="shared" si="109"/>
        <v>0.80431453035839595</v>
      </c>
      <c r="AQ16" s="1">
        <f t="shared" si="110"/>
        <v>7.893958893672065E-2</v>
      </c>
      <c r="AR16" s="1">
        <f t="shared" si="111"/>
        <v>4.8296021233272556E-2</v>
      </c>
      <c r="AS16" s="1">
        <f t="shared" si="112"/>
        <v>2.1334353869092805E-2</v>
      </c>
      <c r="AT16" s="1">
        <f t="shared" si="113"/>
        <v>8.6947854686020412E-2</v>
      </c>
      <c r="AU16" s="1">
        <f t="shared" si="113"/>
        <v>1.0485778013989561E-3</v>
      </c>
      <c r="AV16" s="1">
        <f t="shared" si="114"/>
        <v>1.0408809268849013</v>
      </c>
      <c r="AW16" s="9"/>
      <c r="AX16" s="2">
        <f t="shared" si="15"/>
        <v>0.79177375655714544</v>
      </c>
      <c r="AY16" s="2">
        <f t="shared" si="16"/>
        <v>2.0807815338916236E-2</v>
      </c>
      <c r="AZ16" s="2">
        <f t="shared" si="17"/>
        <v>0.3329016885324016</v>
      </c>
      <c r="BA16" s="2">
        <f t="shared" si="18"/>
        <v>0.1479531979365753</v>
      </c>
      <c r="BB16" s="2">
        <f t="shared" si="19"/>
        <v>2.4278193895053103E-3</v>
      </c>
      <c r="BC16" s="2">
        <f t="shared" si="20"/>
        <v>0.15735039608504339</v>
      </c>
      <c r="BD16" s="2">
        <f t="shared" si="21"/>
        <v>0.19573777130154929</v>
      </c>
      <c r="BE16" s="2">
        <f t="shared" si="22"/>
        <v>0.10819587425687001</v>
      </c>
      <c r="BF16" s="2">
        <f t="shared" si="23"/>
        <v>3.9229323408115253E-2</v>
      </c>
      <c r="BG16" s="2">
        <f t="shared" si="24"/>
        <v>0</v>
      </c>
      <c r="BH16" s="2">
        <f t="shared" si="25"/>
        <v>6.6532368428143746E-3</v>
      </c>
      <c r="BI16" s="2">
        <f t="shared" si="115"/>
        <v>1.8030308796489363</v>
      </c>
      <c r="BK16" s="2">
        <f t="shared" si="27"/>
        <v>0.43913488420747943</v>
      </c>
      <c r="BL16" s="2">
        <f t="shared" si="28"/>
        <v>1.1540465320797874E-2</v>
      </c>
      <c r="BM16" s="2">
        <f t="shared" si="29"/>
        <v>0.18463449089525302</v>
      </c>
      <c r="BN16" s="2">
        <f t="shared" si="30"/>
        <v>8.2058049923905294E-2</v>
      </c>
      <c r="BO16" s="2">
        <f t="shared" si="31"/>
        <v>1.3465212475884079E-3</v>
      </c>
      <c r="BP16" s="2">
        <f t="shared" si="32"/>
        <v>8.7269939667190113E-2</v>
      </c>
      <c r="BQ16" s="2">
        <f t="shared" si="33"/>
        <v>0.10856040986922028</v>
      </c>
      <c r="BR16" s="2">
        <f t="shared" si="34"/>
        <v>6.0007776615526719E-2</v>
      </c>
      <c r="BS16" s="2">
        <f t="shared" si="35"/>
        <v>2.1757432915266266E-2</v>
      </c>
      <c r="BT16" s="2">
        <f t="shared" si="36"/>
        <v>0</v>
      </c>
      <c r="BU16" s="2">
        <f t="shared" si="37"/>
        <v>3.6900293377725235E-3</v>
      </c>
      <c r="BV16" s="2">
        <f t="shared" si="116"/>
        <v>0.99999999999999978</v>
      </c>
      <c r="BX16" s="2">
        <f t="shared" si="39"/>
        <v>0.78303816471191312</v>
      </c>
      <c r="BY16" s="2">
        <f t="shared" si="40"/>
        <v>1.8735884865571342E-2</v>
      </c>
      <c r="BZ16" s="2">
        <f t="shared" si="41"/>
        <v>6.4266729435764655E-2</v>
      </c>
      <c r="CA16" s="2">
        <f t="shared" si="42"/>
        <v>9.8269363531088533E-2</v>
      </c>
      <c r="CB16" s="2">
        <f t="shared" si="43"/>
        <v>2.1850220264317179E-3</v>
      </c>
      <c r="CC16" s="2">
        <f t="shared" si="44"/>
        <v>0.32553021506336777</v>
      </c>
      <c r="CD16" s="2">
        <f t="shared" si="45"/>
        <v>0.41429167543431045</v>
      </c>
      <c r="CE16" s="2">
        <f t="shared" si="46"/>
        <v>4.6983731560256798E-3</v>
      </c>
      <c r="CF16" s="2">
        <f t="shared" si="47"/>
        <v>0</v>
      </c>
      <c r="CG16" s="2">
        <f t="shared" si="48"/>
        <v>4.6184757451075081E-4</v>
      </c>
      <c r="CH16" s="2">
        <f t="shared" si="117"/>
        <v>1.711477275798984</v>
      </c>
      <c r="CJ16" s="2">
        <f t="shared" si="118"/>
        <v>1.5660763294238262</v>
      </c>
      <c r="CK16" s="2">
        <f t="shared" si="118"/>
        <v>3.7471769731142683E-2</v>
      </c>
      <c r="CL16" s="2">
        <f t="shared" si="119"/>
        <v>0.19280018830729395</v>
      </c>
      <c r="CM16" s="2">
        <f t="shared" si="120"/>
        <v>9.8269363531088533E-2</v>
      </c>
      <c r="CN16" s="2">
        <f t="shared" si="120"/>
        <v>2.1850220264317179E-3</v>
      </c>
      <c r="CO16" s="2">
        <f t="shared" si="120"/>
        <v>0.32553021506336777</v>
      </c>
      <c r="CP16" s="2">
        <f t="shared" si="120"/>
        <v>0.41429167543431045</v>
      </c>
      <c r="CQ16" s="2">
        <f t="shared" si="120"/>
        <v>4.6983731560256798E-3</v>
      </c>
      <c r="CR16" s="2">
        <f t="shared" si="120"/>
        <v>0</v>
      </c>
      <c r="CS16" s="2">
        <f t="shared" si="121"/>
        <v>1.3855427235322524E-3</v>
      </c>
      <c r="CT16" s="2">
        <f t="shared" si="60"/>
        <v>2.6427084793970193</v>
      </c>
      <c r="CU16" s="2">
        <f t="shared" si="61"/>
        <v>2.2703979825156524</v>
      </c>
      <c r="CW16" s="2">
        <f t="shared" si="62"/>
        <v>1.7778082693946866</v>
      </c>
      <c r="CX16" s="2">
        <f t="shared" si="63"/>
        <v>4.2537915199438718E-2</v>
      </c>
      <c r="CY16" s="2">
        <f t="shared" si="122"/>
        <v>0.22219173060531339</v>
      </c>
      <c r="CZ16" s="2">
        <f t="shared" si="65"/>
        <v>6.9630375102365361E-2</v>
      </c>
      <c r="DA16" s="2">
        <f t="shared" si="66"/>
        <v>0.29182210570767875</v>
      </c>
      <c r="DB16" s="2">
        <f t="shared" si="67"/>
        <v>0.22311056470408064</v>
      </c>
      <c r="DC16" s="2">
        <f t="shared" si="68"/>
        <v>4.9608696005628353E-3</v>
      </c>
      <c r="DD16" s="2">
        <f t="shared" si="69"/>
        <v>0.73908314352775661</v>
      </c>
      <c r="DE16" s="2">
        <f t="shared" si="70"/>
        <v>0.94060698407908794</v>
      </c>
      <c r="DF16" s="2">
        <f t="shared" si="71"/>
        <v>2.1334353869092805E-2</v>
      </c>
      <c r="DG16" s="2">
        <f t="shared" si="72"/>
        <v>0</v>
      </c>
      <c r="DH16" s="2">
        <f t="shared" si="73"/>
        <v>2.0971556027979121E-3</v>
      </c>
      <c r="DI16" s="2">
        <f t="shared" si="123"/>
        <v>4.0433613616851831</v>
      </c>
      <c r="DJ16" s="2">
        <f t="shared" si="124"/>
        <v>8.6722723370365476E-2</v>
      </c>
      <c r="DK16" s="2">
        <f t="shared" si="125"/>
        <v>0.12868905192419788</v>
      </c>
      <c r="DL16" s="2">
        <f t="shared" si="126"/>
        <v>0.49304221390048542</v>
      </c>
      <c r="DM16" s="2">
        <f t="shared" si="127"/>
        <v>0.38740855161544918</v>
      </c>
      <c r="DN16" s="2">
        <f t="shared" si="128"/>
        <v>0.11954923448406547</v>
      </c>
      <c r="DO16" s="2">
        <f t="shared" si="129"/>
        <v>2.1334353869092805E-2</v>
      </c>
      <c r="DP16" s="2">
        <f t="shared" si="130"/>
        <v>4.8296021233272556E-2</v>
      </c>
      <c r="DQ16" s="2">
        <f t="shared" si="131"/>
        <v>8.6947854686020412E-2</v>
      </c>
      <c r="DR16" s="2">
        <f t="shared" si="132"/>
        <v>1.0485778013989561E-3</v>
      </c>
      <c r="DS16" s="2">
        <f t="shared" si="133"/>
        <v>0.80431453035839595</v>
      </c>
      <c r="DT16" s="2">
        <f t="shared" si="134"/>
        <v>0.61464353796953097</v>
      </c>
      <c r="DU16" s="2">
        <f t="shared" si="135"/>
        <v>0.18967099238886498</v>
      </c>
      <c r="DV16" s="2">
        <f t="shared" si="136"/>
        <v>7.893958893672065E-2</v>
      </c>
      <c r="DW16" s="2">
        <f t="shared" si="137"/>
        <v>6.0324296526517357E-2</v>
      </c>
      <c r="DX16" s="2">
        <f t="shared" si="138"/>
        <v>1.8615292410203294E-2</v>
      </c>
      <c r="DY16" s="2">
        <f t="shared" si="90"/>
        <v>1.8451954572432971</v>
      </c>
      <c r="DZ16" s="2">
        <f t="shared" si="139"/>
        <v>0.80431453035839595</v>
      </c>
      <c r="EA16" s="2">
        <f t="shared" si="92"/>
        <v>2.3011189197514268</v>
      </c>
      <c r="EB16" s="2">
        <f t="shared" si="93"/>
        <v>-3.1233796864731653</v>
      </c>
      <c r="EC16" s="2">
        <f t="shared" si="94"/>
        <v>-3.1233796864731653</v>
      </c>
      <c r="ED16" s="2">
        <f t="shared" si="95"/>
        <v>0.51538992388639004</v>
      </c>
      <c r="EE16" s="2">
        <f t="shared" si="96"/>
        <v>1362.9760022946784</v>
      </c>
      <c r="EF16" s="2">
        <f t="shared" si="97"/>
        <v>2.8071186736704217</v>
      </c>
      <c r="EG16" s="2">
        <f t="shared" si="140"/>
        <v>0.13629760022946785</v>
      </c>
      <c r="EH16" s="1">
        <f t="shared" si="99"/>
        <v>1362.9760022946784</v>
      </c>
      <c r="EI16" s="1">
        <f t="shared" si="100"/>
        <v>2.8071186736704217</v>
      </c>
      <c r="EJ16" s="4">
        <f t="shared" si="101"/>
        <v>1.6777271271587766</v>
      </c>
      <c r="EK16" s="1">
        <f t="shared" si="106"/>
        <v>280.71186736704215</v>
      </c>
    </row>
    <row r="17" spans="1:141" ht="12" customHeight="1">
      <c r="A17" s="41" t="s">
        <v>90</v>
      </c>
      <c r="B17" s="32"/>
      <c r="C17" s="47">
        <v>47.569217581634</v>
      </c>
      <c r="D17" s="47">
        <v>1.6640048237506373</v>
      </c>
      <c r="E17" s="47">
        <v>16.999645182503915</v>
      </c>
      <c r="F17" s="47">
        <v>10.63683516275859</v>
      </c>
      <c r="G17" s="47">
        <v>0.17226919847577146</v>
      </c>
      <c r="H17" s="47">
        <v>6.3189186087826892</v>
      </c>
      <c r="I17" s="47">
        <v>10.955349183991977</v>
      </c>
      <c r="J17" s="47">
        <v>3.3592582054364892</v>
      </c>
      <c r="K17" s="47">
        <v>1.8513733162825952</v>
      </c>
      <c r="L17" s="47">
        <v>0</v>
      </c>
      <c r="M17" s="47">
        <v>0.47312873638332986</v>
      </c>
      <c r="N17" s="47">
        <f t="shared" si="102"/>
        <v>100</v>
      </c>
      <c r="O17" s="47"/>
      <c r="P17" s="47">
        <v>47.095300000000002</v>
      </c>
      <c r="Q17" s="47">
        <v>1.4149</v>
      </c>
      <c r="R17" s="47">
        <v>6.4638999999999998</v>
      </c>
      <c r="S17" s="47">
        <v>7.3316999999999997</v>
      </c>
      <c r="T17" s="47">
        <v>0.13039999999999999</v>
      </c>
      <c r="U17" s="47">
        <v>13.102</v>
      </c>
      <c r="V17" s="47">
        <v>23.107900000000001</v>
      </c>
      <c r="W17" s="47">
        <v>0.3478</v>
      </c>
      <c r="X17" s="47">
        <v>0</v>
      </c>
      <c r="Y17" s="47">
        <v>3.2199999999999999E-2</v>
      </c>
      <c r="Z17" s="47">
        <f t="shared" si="107"/>
        <v>99.026100000000014</v>
      </c>
      <c r="AA17" s="18"/>
      <c r="AB17" s="10">
        <f t="shared" si="5"/>
        <v>1.6007111077344316E-2</v>
      </c>
      <c r="AC17" s="10"/>
      <c r="AD17" s="12">
        <f t="shared" si="103"/>
        <v>1.6107320022561886</v>
      </c>
      <c r="AE17" s="12"/>
      <c r="AF17" s="10">
        <f t="shared" si="104"/>
        <v>300.12802242802979</v>
      </c>
      <c r="AG17" s="16">
        <f t="shared" si="6"/>
        <v>1092.3766575142918</v>
      </c>
      <c r="AH17" s="18"/>
      <c r="AI17" s="1">
        <f t="shared" si="7"/>
        <v>0.78854701616617917</v>
      </c>
      <c r="AJ17" s="1">
        <f t="shared" si="105"/>
        <v>9.0030182014271848E-2</v>
      </c>
      <c r="AK17" s="1">
        <f t="shared" si="8"/>
        <v>1.149006547157105E-2</v>
      </c>
      <c r="AL17" s="1">
        <f t="shared" si="9"/>
        <v>1.550324451297167E-2</v>
      </c>
      <c r="AM17" s="1">
        <f t="shared" si="10"/>
        <v>5.9398591805125141E-2</v>
      </c>
      <c r="AN17" s="1">
        <f t="shared" si="11"/>
        <v>0</v>
      </c>
      <c r="AO17" s="1">
        <f t="shared" si="108"/>
        <v>0.96496909997011893</v>
      </c>
      <c r="AP17" s="1">
        <f t="shared" si="109"/>
        <v>0.80455412724352349</v>
      </c>
      <c r="AQ17" s="1">
        <f t="shared" si="110"/>
        <v>8.2991808600522243E-2</v>
      </c>
      <c r="AR17" s="1">
        <f t="shared" si="111"/>
        <v>4.3651926004625211E-2</v>
      </c>
      <c r="AS17" s="1">
        <f t="shared" si="112"/>
        <v>2.5502052955420119E-2</v>
      </c>
      <c r="AT17" s="1">
        <f t="shared" si="113"/>
        <v>8.7649274557537737E-2</v>
      </c>
      <c r="AU17" s="1">
        <f t="shared" si="113"/>
        <v>4.8136760602484328E-4</v>
      </c>
      <c r="AV17" s="1">
        <f t="shared" si="114"/>
        <v>1.0448305569676537</v>
      </c>
      <c r="AW17" s="9"/>
      <c r="AX17" s="2">
        <f t="shared" si="15"/>
        <v>0.79170794336680295</v>
      </c>
      <c r="AY17" s="2">
        <f t="shared" si="16"/>
        <v>2.0831620201488221E-2</v>
      </c>
      <c r="AZ17" s="2">
        <f t="shared" si="17"/>
        <v>0.33345387319669118</v>
      </c>
      <c r="BA17" s="2">
        <f t="shared" si="18"/>
        <v>0.14804966098174147</v>
      </c>
      <c r="BB17" s="2">
        <f t="shared" si="19"/>
        <v>2.4284644719051482E-3</v>
      </c>
      <c r="BC17" s="2">
        <f t="shared" si="20"/>
        <v>0.15677987040577923</v>
      </c>
      <c r="BD17" s="2">
        <f t="shared" si="21"/>
        <v>0.19536121831597003</v>
      </c>
      <c r="BE17" s="2">
        <f t="shared" si="22"/>
        <v>0.10840005890509477</v>
      </c>
      <c r="BF17" s="2">
        <f t="shared" si="23"/>
        <v>3.9308958263250988E-2</v>
      </c>
      <c r="BG17" s="2">
        <f t="shared" si="24"/>
        <v>0</v>
      </c>
      <c r="BH17" s="2">
        <f t="shared" si="25"/>
        <v>6.6667427997397413E-3</v>
      </c>
      <c r="BI17" s="2">
        <f t="shared" si="115"/>
        <v>1.802988410908464</v>
      </c>
      <c r="BK17" s="2">
        <f t="shared" si="27"/>
        <v>0.43910872558958297</v>
      </c>
      <c r="BL17" s="2">
        <f t="shared" si="28"/>
        <v>1.1553940155939151E-2</v>
      </c>
      <c r="BM17" s="2">
        <f t="shared" si="29"/>
        <v>0.18494510068906944</v>
      </c>
      <c r="BN17" s="2">
        <f t="shared" si="30"/>
        <v>8.2113484527138098E-2</v>
      </c>
      <c r="BO17" s="2">
        <f t="shared" si="31"/>
        <v>1.3469107495158708E-3</v>
      </c>
      <c r="BP17" s="2">
        <f t="shared" si="32"/>
        <v>8.695556191999218E-2</v>
      </c>
      <c r="BQ17" s="2">
        <f t="shared" si="33"/>
        <v>0.10835411760496798</v>
      </c>
      <c r="BR17" s="2">
        <f t="shared" si="34"/>
        <v>6.0122437975336569E-2</v>
      </c>
      <c r="BS17" s="2">
        <f t="shared" si="35"/>
        <v>2.1802113660533487E-2</v>
      </c>
      <c r="BT17" s="2">
        <f t="shared" si="36"/>
        <v>0</v>
      </c>
      <c r="BU17" s="2">
        <f t="shared" si="37"/>
        <v>3.6976071279241325E-3</v>
      </c>
      <c r="BV17" s="2">
        <f t="shared" si="116"/>
        <v>0.99999999999999989</v>
      </c>
      <c r="BX17" s="2">
        <f t="shared" si="39"/>
        <v>0.78382039900606315</v>
      </c>
      <c r="BY17" s="2">
        <f t="shared" si="40"/>
        <v>1.7713085324266263E-2</v>
      </c>
      <c r="BZ17" s="2">
        <f t="shared" si="41"/>
        <v>6.3395808201174964E-2</v>
      </c>
      <c r="CA17" s="2">
        <f t="shared" si="42"/>
        <v>0.10204686664885088</v>
      </c>
      <c r="CB17" s="2">
        <f t="shared" si="43"/>
        <v>1.838237885462555E-3</v>
      </c>
      <c r="CC17" s="2">
        <f t="shared" si="44"/>
        <v>0.32507617034368458</v>
      </c>
      <c r="CD17" s="2">
        <f t="shared" si="45"/>
        <v>0.41207152970715477</v>
      </c>
      <c r="CE17" s="2">
        <f t="shared" si="46"/>
        <v>5.6115871691817696E-3</v>
      </c>
      <c r="CF17" s="2">
        <f t="shared" si="47"/>
        <v>0</v>
      </c>
      <c r="CG17" s="2">
        <f t="shared" si="48"/>
        <v>2.1184461394937573E-4</v>
      </c>
      <c r="CH17" s="2">
        <f t="shared" si="117"/>
        <v>1.7117855288997885</v>
      </c>
      <c r="CJ17" s="2">
        <f t="shared" si="118"/>
        <v>1.5676407980121263</v>
      </c>
      <c r="CK17" s="2">
        <f t="shared" si="118"/>
        <v>3.5426170648532526E-2</v>
      </c>
      <c r="CL17" s="2">
        <f t="shared" si="119"/>
        <v>0.19018742460352489</v>
      </c>
      <c r="CM17" s="2">
        <f t="shared" si="120"/>
        <v>0.10204686664885088</v>
      </c>
      <c r="CN17" s="2">
        <f t="shared" si="120"/>
        <v>1.838237885462555E-3</v>
      </c>
      <c r="CO17" s="2">
        <f t="shared" si="120"/>
        <v>0.32507617034368458</v>
      </c>
      <c r="CP17" s="2">
        <f t="shared" si="120"/>
        <v>0.41207152970715477</v>
      </c>
      <c r="CQ17" s="2">
        <f t="shared" si="120"/>
        <v>5.6115871691817696E-3</v>
      </c>
      <c r="CR17" s="2">
        <f t="shared" si="120"/>
        <v>0</v>
      </c>
      <c r="CS17" s="2">
        <f t="shared" si="121"/>
        <v>6.3553384184812721E-4</v>
      </c>
      <c r="CT17" s="2">
        <f t="shared" si="60"/>
        <v>2.6405343188603658</v>
      </c>
      <c r="CU17" s="2">
        <f t="shared" si="61"/>
        <v>2.2722673805616562</v>
      </c>
      <c r="CW17" s="2">
        <f t="shared" si="62"/>
        <v>1.7810495248802993</v>
      </c>
      <c r="CX17" s="2">
        <f t="shared" si="63"/>
        <v>4.0248865991435616E-2</v>
      </c>
      <c r="CY17" s="2">
        <f t="shared" si="122"/>
        <v>0.21895047511970067</v>
      </c>
      <c r="CZ17" s="2">
        <f t="shared" si="65"/>
        <v>6.9153978960045326E-2</v>
      </c>
      <c r="DA17" s="2">
        <f t="shared" si="66"/>
        <v>0.288104454079746</v>
      </c>
      <c r="DB17" s="2">
        <f t="shared" si="67"/>
        <v>0.23187776637470903</v>
      </c>
      <c r="DC17" s="2">
        <f t="shared" si="68"/>
        <v>4.176967984849198E-3</v>
      </c>
      <c r="DD17" s="2">
        <f t="shared" si="69"/>
        <v>0.73865997806985895</v>
      </c>
      <c r="DE17" s="2">
        <f t="shared" si="70"/>
        <v>0.93633669541171127</v>
      </c>
      <c r="DF17" s="2">
        <f t="shared" si="71"/>
        <v>2.5502052955420119E-2</v>
      </c>
      <c r="DG17" s="2">
        <f t="shared" si="72"/>
        <v>0</v>
      </c>
      <c r="DH17" s="2">
        <f t="shared" si="73"/>
        <v>9.6273521204968656E-4</v>
      </c>
      <c r="DI17" s="2">
        <f t="shared" si="123"/>
        <v>4.0469190409600797</v>
      </c>
      <c r="DJ17" s="2">
        <f t="shared" si="124"/>
        <v>9.3838081920154554E-2</v>
      </c>
      <c r="DK17" s="2">
        <f t="shared" si="125"/>
        <v>0.1391252174363693</v>
      </c>
      <c r="DL17" s="2">
        <f t="shared" si="126"/>
        <v>0.48995892604975483</v>
      </c>
      <c r="DM17" s="2">
        <f t="shared" si="127"/>
        <v>0.38652020298308271</v>
      </c>
      <c r="DN17" s="2">
        <f t="shared" si="128"/>
        <v>0.12352087096716248</v>
      </c>
      <c r="DO17" s="2">
        <f t="shared" si="129"/>
        <v>2.5502052955420119E-2</v>
      </c>
      <c r="DP17" s="2">
        <f t="shared" si="130"/>
        <v>4.3651926004625211E-2</v>
      </c>
      <c r="DQ17" s="2">
        <f t="shared" si="131"/>
        <v>8.7649274557537737E-2</v>
      </c>
      <c r="DR17" s="2">
        <f t="shared" si="132"/>
        <v>4.8136760602484328E-4</v>
      </c>
      <c r="DS17" s="2">
        <f t="shared" si="133"/>
        <v>0.80455412724352349</v>
      </c>
      <c r="DT17" s="2">
        <f t="shared" si="134"/>
        <v>0.60970859104453135</v>
      </c>
      <c r="DU17" s="2">
        <f t="shared" si="135"/>
        <v>0.19484553619899214</v>
      </c>
      <c r="DV17" s="2">
        <f t="shared" si="136"/>
        <v>8.2991808600522243E-2</v>
      </c>
      <c r="DW17" s="2">
        <f t="shared" si="137"/>
        <v>6.2892994985216097E-2</v>
      </c>
      <c r="DX17" s="2">
        <f t="shared" si="138"/>
        <v>2.0098813615306146E-2</v>
      </c>
      <c r="DY17" s="2">
        <f t="shared" si="90"/>
        <v>1.8493846842111772</v>
      </c>
      <c r="DZ17" s="2">
        <f t="shared" si="139"/>
        <v>0.8045541272435236</v>
      </c>
      <c r="EA17" s="2">
        <f t="shared" si="92"/>
        <v>2.4760885522343665</v>
      </c>
      <c r="EB17" s="2">
        <f t="shared" si="93"/>
        <v>-2.9522595112590126</v>
      </c>
      <c r="EC17" s="2">
        <f t="shared" si="94"/>
        <v>-2.9522595112590131</v>
      </c>
      <c r="ED17" s="2">
        <f t="shared" si="95"/>
        <v>0.51431982226967921</v>
      </c>
      <c r="EE17" s="2">
        <f t="shared" si="96"/>
        <v>1365.5266575142919</v>
      </c>
      <c r="EF17" s="2">
        <f t="shared" si="97"/>
        <v>3.0012802242802978</v>
      </c>
      <c r="EG17" s="2">
        <f t="shared" si="140"/>
        <v>0.13655266575142919</v>
      </c>
      <c r="EH17" s="1">
        <f t="shared" si="99"/>
        <v>1365.5266575142919</v>
      </c>
      <c r="EI17" s="1">
        <f t="shared" si="100"/>
        <v>3.0012802242802978</v>
      </c>
      <c r="EJ17" s="4">
        <f t="shared" si="101"/>
        <v>1.6107320022561886</v>
      </c>
      <c r="EK17" s="1">
        <f t="shared" si="106"/>
        <v>300.12802242802979</v>
      </c>
    </row>
    <row r="18" spans="1:141" ht="12" customHeight="1">
      <c r="A18" s="41" t="s">
        <v>90</v>
      </c>
      <c r="B18" s="32"/>
      <c r="C18" s="47">
        <v>47.57711027101319</v>
      </c>
      <c r="D18" s="47">
        <v>1.6602095048620147</v>
      </c>
      <c r="E18" s="47">
        <v>16.943457710484896</v>
      </c>
      <c r="F18" s="47">
        <v>10.623002141610273</v>
      </c>
      <c r="G18" s="47">
        <v>0.17217786244525546</v>
      </c>
      <c r="H18" s="47">
        <v>6.3648150189783177</v>
      </c>
      <c r="I18" s="47">
        <v>10.997496024741753</v>
      </c>
      <c r="J18" s="47">
        <v>3.3466286513823986</v>
      </c>
      <c r="K18" s="47">
        <v>1.8438871973749611</v>
      </c>
      <c r="L18" s="47">
        <v>0</v>
      </c>
      <c r="M18" s="47">
        <v>0.47121561710693449</v>
      </c>
      <c r="N18" s="47">
        <f t="shared" si="102"/>
        <v>99.999999999999986</v>
      </c>
      <c r="O18" s="47"/>
      <c r="P18" s="47">
        <v>46.990499999999997</v>
      </c>
      <c r="Q18" s="47">
        <v>1.4965999999999999</v>
      </c>
      <c r="R18" s="47">
        <v>6.4127999999999998</v>
      </c>
      <c r="S18" s="47">
        <v>7.4282000000000004</v>
      </c>
      <c r="T18" s="47">
        <v>0.1278</v>
      </c>
      <c r="U18" s="47">
        <v>13.020799999999999</v>
      </c>
      <c r="V18" s="47">
        <v>23.2226</v>
      </c>
      <c r="W18" s="47">
        <v>0.33560000000000001</v>
      </c>
      <c r="X18" s="47">
        <v>0</v>
      </c>
      <c r="Y18" s="47">
        <v>0.1052</v>
      </c>
      <c r="Z18" s="47">
        <f t="shared" si="107"/>
        <v>99.14009999999999</v>
      </c>
      <c r="AA18" s="18"/>
      <c r="AB18" s="10">
        <f t="shared" si="5"/>
        <v>1.9242315613444028E-2</v>
      </c>
      <c r="AC18" s="10"/>
      <c r="AD18" s="12">
        <f t="shared" si="103"/>
        <v>1.7300483637616215</v>
      </c>
      <c r="AE18" s="12"/>
      <c r="AF18" s="10">
        <f t="shared" si="104"/>
        <v>300.83255234160617</v>
      </c>
      <c r="AG18" s="16">
        <f t="shared" si="6"/>
        <v>1093.7370813402158</v>
      </c>
      <c r="AH18" s="18"/>
      <c r="AI18" s="1">
        <f t="shared" si="7"/>
        <v>0.78967156923106507</v>
      </c>
      <c r="AJ18" s="1">
        <f t="shared" si="105"/>
        <v>8.7815136246945244E-2</v>
      </c>
      <c r="AK18" s="1">
        <f t="shared" si="8"/>
        <v>1.1236822335651956E-2</v>
      </c>
      <c r="AL18" s="1">
        <f t="shared" si="9"/>
        <v>1.543136755467679E-2</v>
      </c>
      <c r="AM18" s="1">
        <f t="shared" si="10"/>
        <v>5.9608899454898334E-2</v>
      </c>
      <c r="AN18" s="1">
        <f t="shared" si="11"/>
        <v>0</v>
      </c>
      <c r="AO18" s="1">
        <f t="shared" si="108"/>
        <v>0.96376379482323737</v>
      </c>
      <c r="AP18" s="1">
        <f t="shared" si="109"/>
        <v>0.8089138848445091</v>
      </c>
      <c r="AQ18" s="1">
        <f t="shared" si="110"/>
        <v>8.0116001558119432E-2</v>
      </c>
      <c r="AR18" s="1">
        <f t="shared" si="111"/>
        <v>3.8587485918748554E-2</v>
      </c>
      <c r="AS18" s="1">
        <f t="shared" si="112"/>
        <v>2.4610904930547406E-2</v>
      </c>
      <c r="AT18" s="1">
        <f t="shared" si="113"/>
        <v>9.2040258827817273E-2</v>
      </c>
      <c r="AU18" s="1">
        <f t="shared" si="113"/>
        <v>1.5728843596805992E-3</v>
      </c>
      <c r="AV18" s="1">
        <f t="shared" si="114"/>
        <v>1.0458414204394222</v>
      </c>
      <c r="AW18" s="9"/>
      <c r="AX18" s="2">
        <f t="shared" si="15"/>
        <v>0.79183930362862165</v>
      </c>
      <c r="AY18" s="2">
        <f t="shared" si="16"/>
        <v>2.0784106732474883E-2</v>
      </c>
      <c r="AZ18" s="2">
        <f t="shared" si="17"/>
        <v>0.33235173665391465</v>
      </c>
      <c r="BA18" s="2">
        <f t="shared" si="18"/>
        <v>0.14785712494446865</v>
      </c>
      <c r="BB18" s="2">
        <f t="shared" si="19"/>
        <v>2.4271769155278303E-3</v>
      </c>
      <c r="BC18" s="2">
        <f t="shared" si="20"/>
        <v>0.15791861481571037</v>
      </c>
      <c r="BD18" s="2">
        <f t="shared" si="21"/>
        <v>0.19611280167664252</v>
      </c>
      <c r="BE18" s="2">
        <f t="shared" si="22"/>
        <v>0.1079925152392959</v>
      </c>
      <c r="BF18" s="2">
        <f t="shared" si="23"/>
        <v>3.9150010560426371E-2</v>
      </c>
      <c r="BG18" s="2">
        <f t="shared" si="24"/>
        <v>0</v>
      </c>
      <c r="BH18" s="2">
        <f t="shared" si="25"/>
        <v>6.6397854978889857E-3</v>
      </c>
      <c r="BI18" s="2">
        <f t="shared" si="115"/>
        <v>1.8030731766649717</v>
      </c>
      <c r="BK18" s="2">
        <f t="shared" si="27"/>
        <v>0.43916093582692844</v>
      </c>
      <c r="BL18" s="2">
        <f t="shared" si="28"/>
        <v>1.1527045602729174E-2</v>
      </c>
      <c r="BM18" s="2">
        <f t="shared" si="29"/>
        <v>0.18432515161067631</v>
      </c>
      <c r="BN18" s="2">
        <f t="shared" si="30"/>
        <v>8.2002842068756437E-2</v>
      </c>
      <c r="BO18" s="2">
        <f t="shared" si="31"/>
        <v>1.3461333388682666E-3</v>
      </c>
      <c r="BP18" s="2">
        <f t="shared" si="32"/>
        <v>8.7583031492821747E-2</v>
      </c>
      <c r="BQ18" s="2">
        <f t="shared" si="33"/>
        <v>0.10876585832161274</v>
      </c>
      <c r="BR18" s="2">
        <f t="shared" si="34"/>
        <v>5.9893584263198178E-2</v>
      </c>
      <c r="BS18" s="2">
        <f t="shared" si="35"/>
        <v>2.1712934930816077E-2</v>
      </c>
      <c r="BT18" s="2">
        <f t="shared" si="36"/>
        <v>0</v>
      </c>
      <c r="BU18" s="2">
        <f t="shared" si="37"/>
        <v>3.6824825435926951E-3</v>
      </c>
      <c r="BV18" s="2">
        <f t="shared" si="116"/>
        <v>1</v>
      </c>
      <c r="BX18" s="2">
        <f t="shared" si="39"/>
        <v>0.78207618296293702</v>
      </c>
      <c r="BY18" s="2">
        <f t="shared" si="40"/>
        <v>1.8735884865571342E-2</v>
      </c>
      <c r="BZ18" s="2">
        <f t="shared" si="41"/>
        <v>6.2894636184423452E-2</v>
      </c>
      <c r="CA18" s="2">
        <f t="shared" si="42"/>
        <v>0.10339000979868164</v>
      </c>
      <c r="CB18" s="2">
        <f t="shared" si="43"/>
        <v>1.8015859030837003E-3</v>
      </c>
      <c r="CC18" s="2">
        <f t="shared" si="44"/>
        <v>0.32306150197000821</v>
      </c>
      <c r="CD18" s="2">
        <f t="shared" si="45"/>
        <v>0.4141169169754661</v>
      </c>
      <c r="CE18" s="2">
        <f t="shared" si="46"/>
        <v>5.4147459861339908E-3</v>
      </c>
      <c r="CF18" s="2">
        <f t="shared" si="47"/>
        <v>0</v>
      </c>
      <c r="CG18" s="2">
        <f t="shared" si="48"/>
        <v>6.9211345923833308E-4</v>
      </c>
      <c r="CH18" s="2">
        <f t="shared" si="117"/>
        <v>1.7121835781055439</v>
      </c>
      <c r="CJ18" s="2">
        <f t="shared" si="118"/>
        <v>1.564152365925874</v>
      </c>
      <c r="CK18" s="2">
        <f t="shared" si="118"/>
        <v>3.7471769731142683E-2</v>
      </c>
      <c r="CL18" s="2">
        <f t="shared" si="119"/>
        <v>0.18868390855327036</v>
      </c>
      <c r="CM18" s="2">
        <f t="shared" si="120"/>
        <v>0.10339000979868164</v>
      </c>
      <c r="CN18" s="2">
        <f t="shared" si="120"/>
        <v>1.8015859030837003E-3</v>
      </c>
      <c r="CO18" s="2">
        <f t="shared" si="120"/>
        <v>0.32306150197000821</v>
      </c>
      <c r="CP18" s="2">
        <f t="shared" si="120"/>
        <v>0.4141169169754661</v>
      </c>
      <c r="CQ18" s="2">
        <f t="shared" si="120"/>
        <v>5.4147459861339908E-3</v>
      </c>
      <c r="CR18" s="2">
        <f t="shared" si="120"/>
        <v>0</v>
      </c>
      <c r="CS18" s="2">
        <f t="shared" si="121"/>
        <v>2.0763403777149993E-3</v>
      </c>
      <c r="CT18" s="2">
        <f t="shared" si="60"/>
        <v>2.6401691452213756</v>
      </c>
      <c r="CU18" s="2">
        <f t="shared" si="61"/>
        <v>2.272581668057069</v>
      </c>
      <c r="CW18" s="2">
        <f t="shared" si="62"/>
        <v>1.7773319964256169</v>
      </c>
      <c r="CX18" s="2">
        <f t="shared" si="63"/>
        <v>4.2578828480325313E-2</v>
      </c>
      <c r="CY18" s="2">
        <f t="shared" si="122"/>
        <v>0.2226680035743831</v>
      </c>
      <c r="CZ18" s="2">
        <f t="shared" si="65"/>
        <v>6.319839084929596E-2</v>
      </c>
      <c r="DA18" s="2">
        <f t="shared" si="66"/>
        <v>0.28586639442367906</v>
      </c>
      <c r="DB18" s="2">
        <f t="shared" si="67"/>
        <v>0.23496224092872461</v>
      </c>
      <c r="DC18" s="2">
        <f t="shared" si="68"/>
        <v>4.0942510967780571E-3</v>
      </c>
      <c r="DD18" s="2">
        <f t="shared" si="69"/>
        <v>0.73418364703202332</v>
      </c>
      <c r="DE18" s="2">
        <f t="shared" si="70"/>
        <v>0.94111451395075552</v>
      </c>
      <c r="DF18" s="2">
        <f t="shared" si="71"/>
        <v>2.4610904930547406E-2</v>
      </c>
      <c r="DG18" s="2">
        <f t="shared" si="72"/>
        <v>0</v>
      </c>
      <c r="DH18" s="2">
        <f t="shared" si="73"/>
        <v>3.1457687193611984E-3</v>
      </c>
      <c r="DI18" s="2">
        <f t="shared" si="123"/>
        <v>4.0478885459878109</v>
      </c>
      <c r="DJ18" s="2">
        <f t="shared" si="124"/>
        <v>9.5777091975622716E-2</v>
      </c>
      <c r="DK18" s="2">
        <f t="shared" si="125"/>
        <v>0.14196600161418083</v>
      </c>
      <c r="DL18" s="2">
        <f t="shared" si="126"/>
        <v>0.49160928068989534</v>
      </c>
      <c r="DM18" s="2">
        <f t="shared" si="127"/>
        <v>0.38351495940331765</v>
      </c>
      <c r="DN18" s="2">
        <f t="shared" si="128"/>
        <v>0.12487575990678698</v>
      </c>
      <c r="DO18" s="2">
        <f t="shared" si="129"/>
        <v>2.4610904930547406E-2</v>
      </c>
      <c r="DP18" s="2">
        <f t="shared" si="130"/>
        <v>3.8587485918748554E-2</v>
      </c>
      <c r="DQ18" s="2">
        <f t="shared" si="131"/>
        <v>9.2040258827817273E-2</v>
      </c>
      <c r="DR18" s="2">
        <f t="shared" si="132"/>
        <v>1.5728843596805992E-3</v>
      </c>
      <c r="DS18" s="2">
        <f t="shared" si="133"/>
        <v>0.8089138848445091</v>
      </c>
      <c r="DT18" s="2">
        <f t="shared" si="134"/>
        <v>0.61022076903353062</v>
      </c>
      <c r="DU18" s="2">
        <f t="shared" si="135"/>
        <v>0.19869311581097848</v>
      </c>
      <c r="DV18" s="2">
        <f t="shared" si="136"/>
        <v>8.0116001558119432E-2</v>
      </c>
      <c r="DW18" s="2">
        <f t="shared" si="137"/>
        <v>6.0437147882663189E-2</v>
      </c>
      <c r="DX18" s="2">
        <f t="shared" si="138"/>
        <v>1.9678853675456243E-2</v>
      </c>
      <c r="DY18" s="2">
        <f t="shared" si="90"/>
        <v>1.8547553052839316</v>
      </c>
      <c r="DZ18" s="2">
        <f t="shared" si="139"/>
        <v>0.8089138848445091</v>
      </c>
      <c r="EA18" s="2">
        <f t="shared" si="92"/>
        <v>2.447452868577336</v>
      </c>
      <c r="EB18" s="2">
        <f t="shared" si="93"/>
        <v>-2.9792166385220229</v>
      </c>
      <c r="EC18" s="2">
        <f t="shared" si="94"/>
        <v>-2.9792166385220225</v>
      </c>
      <c r="ED18" s="2">
        <f t="shared" si="95"/>
        <v>0.51645240050622232</v>
      </c>
      <c r="EE18" s="2">
        <f t="shared" si="96"/>
        <v>1366.8870813402159</v>
      </c>
      <c r="EF18" s="2">
        <f t="shared" si="97"/>
        <v>3.0083255234160617</v>
      </c>
      <c r="EG18" s="2">
        <f t="shared" si="140"/>
        <v>0.13668870813402159</v>
      </c>
      <c r="EH18" s="1">
        <f t="shared" si="99"/>
        <v>1366.8870813402159</v>
      </c>
      <c r="EI18" s="1">
        <f t="shared" si="100"/>
        <v>3.0083255234160617</v>
      </c>
      <c r="EJ18" s="4">
        <f t="shared" si="101"/>
        <v>1.7300483637616215</v>
      </c>
      <c r="EK18" s="1">
        <f t="shared" si="106"/>
        <v>300.83255234160617</v>
      </c>
    </row>
    <row r="19" spans="1:141" ht="12" customHeight="1">
      <c r="A19" s="41" t="s">
        <v>91</v>
      </c>
      <c r="B19" s="42"/>
      <c r="C19" s="47">
        <v>47.410986856231943</v>
      </c>
      <c r="D19" s="47">
        <v>1.73805990015733</v>
      </c>
      <c r="E19" s="47">
        <v>17.65069621598591</v>
      </c>
      <c r="F19" s="47">
        <v>10.43782780581296</v>
      </c>
      <c r="G19" s="47">
        <v>0.17223516485471246</v>
      </c>
      <c r="H19" s="47">
        <v>5.8163512807786812</v>
      </c>
      <c r="I19" s="47">
        <v>10.597195659942443</v>
      </c>
      <c r="J19" s="47">
        <v>3.6245881428518505</v>
      </c>
      <c r="K19" s="47">
        <v>2.0724648766158449</v>
      </c>
      <c r="L19" s="47">
        <v>0</v>
      </c>
      <c r="M19" s="47">
        <v>0.47959409676831388</v>
      </c>
      <c r="N19" s="47">
        <f t="shared" ref="N19:N48" si="141">SUM(C19:M19)</f>
        <v>99.999999999999972</v>
      </c>
      <c r="O19" s="47"/>
      <c r="P19" s="47">
        <v>50.308599999999998</v>
      </c>
      <c r="Q19" s="47">
        <v>1.0528</v>
      </c>
      <c r="R19" s="47">
        <v>3.2913999999999999</v>
      </c>
      <c r="S19" s="47">
        <v>7.3974000000000002</v>
      </c>
      <c r="T19" s="47">
        <v>0.20269999999999999</v>
      </c>
      <c r="U19" s="47">
        <v>14.088699999999999</v>
      </c>
      <c r="V19" s="47">
        <v>22.6252</v>
      </c>
      <c r="W19" s="47">
        <v>0.3518</v>
      </c>
      <c r="X19" s="47">
        <v>0</v>
      </c>
      <c r="Y19" s="47">
        <v>0</v>
      </c>
      <c r="Z19" s="47">
        <f t="shared" ref="Z19:Z48" si="142">SUM(P19:Y19)</f>
        <v>99.318600000000004</v>
      </c>
      <c r="AA19" s="18"/>
      <c r="AB19" s="10">
        <f t="shared" si="5"/>
        <v>6.1356477746701943E-2</v>
      </c>
      <c r="AC19" s="10"/>
      <c r="AD19" s="12">
        <f t="shared" ref="AD19:AD48" si="143">EJ19</f>
        <v>1.5586821411569654</v>
      </c>
      <c r="AE19" s="12"/>
      <c r="AF19" s="10">
        <f t="shared" ref="AF19:AF48" si="144">EK19</f>
        <v>276.42070564195456</v>
      </c>
      <c r="AG19" s="16">
        <f t="shared" si="6"/>
        <v>1077.6505413046907</v>
      </c>
      <c r="AH19" s="18"/>
      <c r="AI19" s="1">
        <f t="shared" si="7"/>
        <v>0.78796071152275016</v>
      </c>
      <c r="AJ19" s="1">
        <f t="shared" si="105"/>
        <v>6.4698739060969054E-2</v>
      </c>
      <c r="AK19" s="1">
        <f t="shared" si="8"/>
        <v>9.105371219430029E-3</v>
      </c>
      <c r="AL19" s="1">
        <f t="shared" si="9"/>
        <v>1.6872577572197751E-2</v>
      </c>
      <c r="AM19" s="1">
        <f t="shared" si="10"/>
        <v>7.669170174301046E-2</v>
      </c>
      <c r="AN19" s="1">
        <f t="shared" ref="AN19:AN48" si="145">EXP(12.8)*BQ19*BT19^2*BK19</f>
        <v>0</v>
      </c>
      <c r="AO19" s="1">
        <f t="shared" si="108"/>
        <v>0.95532910111835734</v>
      </c>
      <c r="AP19" s="1">
        <f t="shared" si="109"/>
        <v>0.8493171892694521</v>
      </c>
      <c r="AQ19" s="1">
        <f t="shared" si="110"/>
        <v>8.525620180149468E-2</v>
      </c>
      <c r="AR19" s="1">
        <f t="shared" si="111"/>
        <v>6.9191122218847066E-3</v>
      </c>
      <c r="AS19" s="1">
        <f t="shared" si="112"/>
        <v>2.5584271745437318E-2</v>
      </c>
      <c r="AT19" s="1">
        <f t="shared" si="113"/>
        <v>5.3039534793469276E-2</v>
      </c>
      <c r="AU19" s="1">
        <f t="shared" si="113"/>
        <v>0</v>
      </c>
      <c r="AV19" s="1">
        <f t="shared" si="114"/>
        <v>1.0201163098317381</v>
      </c>
      <c r="AW19" s="9"/>
      <c r="AX19" s="2">
        <f t="shared" si="15"/>
        <v>0.78907446464770237</v>
      </c>
      <c r="AY19" s="2">
        <f t="shared" si="16"/>
        <v>2.1758713202468364E-2</v>
      </c>
      <c r="AZ19" s="2">
        <f t="shared" si="17"/>
        <v>0.34622446260797579</v>
      </c>
      <c r="BA19" s="2">
        <f t="shared" si="18"/>
        <v>0.14527976079264876</v>
      </c>
      <c r="BB19" s="2">
        <f t="shared" si="19"/>
        <v>2.4279847027977087E-3</v>
      </c>
      <c r="BC19" s="2">
        <f t="shared" si="20"/>
        <v>0.144310578516953</v>
      </c>
      <c r="BD19" s="2">
        <f t="shared" si="21"/>
        <v>0.18897444710244132</v>
      </c>
      <c r="BE19" s="2">
        <f t="shared" si="22"/>
        <v>0.11696200296719853</v>
      </c>
      <c r="BF19" s="2">
        <f t="shared" si="23"/>
        <v>4.4003245925853432E-2</v>
      </c>
      <c r="BG19" s="2">
        <f t="shared" si="24"/>
        <v>0</v>
      </c>
      <c r="BH19" s="2">
        <f t="shared" si="25"/>
        <v>6.7578446320313073E-3</v>
      </c>
      <c r="BI19" s="2">
        <f t="shared" si="115"/>
        <v>1.8057735050980706</v>
      </c>
      <c r="BK19" s="2">
        <f t="shared" ref="BK19:BK48" si="146">(AX19/$BI19)</f>
        <v>0.4369731100938089</v>
      </c>
      <c r="BL19" s="2">
        <f t="shared" ref="BL19:BL48" si="147">(AY19/$BI19)</f>
        <v>1.2049525115436147E-2</v>
      </c>
      <c r="BM19" s="2">
        <f t="shared" ref="BM19:BM48" si="148">(AZ19/$BI19)</f>
        <v>0.19173194292114312</v>
      </c>
      <c r="BN19" s="2">
        <f t="shared" ref="BN19:BN48" si="149">(BA19/$BI19)</f>
        <v>8.0452925232590955E-2</v>
      </c>
      <c r="BO19" s="2">
        <f t="shared" ref="BO19:BO48" si="150">(BB19/$BI19)</f>
        <v>1.3445676857828557E-3</v>
      </c>
      <c r="BP19" s="2">
        <f t="shared" ref="BP19:BP48" si="151">(BC19/$BI19)</f>
        <v>7.9916212143734816E-2</v>
      </c>
      <c r="BQ19" s="2">
        <f t="shared" ref="BQ19:BQ48" si="152">(BD19/$BI19)</f>
        <v>0.10465013833070844</v>
      </c>
      <c r="BR19" s="2">
        <f t="shared" ref="BR19:BR48" si="153">(BE19/$BI19)</f>
        <v>6.4771136932173776E-2</v>
      </c>
      <c r="BS19" s="2">
        <f t="shared" ref="BS19:BS48" si="154">(BF19/$BI19)</f>
        <v>2.4368087028424777E-2</v>
      </c>
      <c r="BT19" s="2">
        <f t="shared" ref="BT19:BT48" si="155">(BG19/$BI19)</f>
        <v>0</v>
      </c>
      <c r="BU19" s="2">
        <f t="shared" ref="BU19:BU48" si="156">(BH19/$BI19)</f>
        <v>3.7423545161962561E-3</v>
      </c>
      <c r="BV19" s="2">
        <f t="shared" si="116"/>
        <v>1</v>
      </c>
      <c r="BX19" s="2">
        <f t="shared" si="39"/>
        <v>0.83730025980164535</v>
      </c>
      <c r="BY19" s="2">
        <f t="shared" si="40"/>
        <v>1.3179967650991251E-2</v>
      </c>
      <c r="BZ19" s="2">
        <f t="shared" si="41"/>
        <v>3.2280970174870784E-2</v>
      </c>
      <c r="CA19" s="2">
        <f t="shared" si="42"/>
        <v>0.10296131747728487</v>
      </c>
      <c r="CB19" s="2">
        <f t="shared" si="43"/>
        <v>2.8574449339207049E-3</v>
      </c>
      <c r="CC19" s="2">
        <f t="shared" si="44"/>
        <v>0.34955736842627599</v>
      </c>
      <c r="CD19" s="2">
        <f t="shared" si="45"/>
        <v>0.4034637839842789</v>
      </c>
      <c r="CE19" s="2">
        <f t="shared" si="46"/>
        <v>5.6761252619843203E-3</v>
      </c>
      <c r="CF19" s="2">
        <f t="shared" si="47"/>
        <v>0</v>
      </c>
      <c r="CG19" s="2">
        <f t="shared" si="48"/>
        <v>0</v>
      </c>
      <c r="CH19" s="2">
        <f t="shared" si="117"/>
        <v>1.7472772377112522</v>
      </c>
      <c r="CJ19" s="2">
        <f t="shared" si="118"/>
        <v>1.6746005196032907</v>
      </c>
      <c r="CK19" s="2">
        <f t="shared" si="118"/>
        <v>2.6359935301982503E-2</v>
      </c>
      <c r="CL19" s="2">
        <f t="shared" si="119"/>
        <v>9.6842910524612358E-2</v>
      </c>
      <c r="CM19" s="2">
        <f t="shared" si="120"/>
        <v>0.10296131747728487</v>
      </c>
      <c r="CN19" s="2">
        <f t="shared" si="120"/>
        <v>2.8574449339207049E-3</v>
      </c>
      <c r="CO19" s="2">
        <f t="shared" si="120"/>
        <v>0.34955736842627599</v>
      </c>
      <c r="CP19" s="2">
        <f t="shared" si="120"/>
        <v>0.4034637839842789</v>
      </c>
      <c r="CQ19" s="2">
        <f t="shared" si="120"/>
        <v>5.6761252619843203E-3</v>
      </c>
      <c r="CR19" s="2">
        <f t="shared" si="120"/>
        <v>0</v>
      </c>
      <c r="CS19" s="2">
        <f t="shared" si="121"/>
        <v>0</v>
      </c>
      <c r="CT19" s="2">
        <f t="shared" ref="CT19:CT48" si="157">SUM(CJ19:CS19)</f>
        <v>2.6623194055136299</v>
      </c>
      <c r="CU19" s="2">
        <f t="shared" si="61"/>
        <v>2.2536739910222927</v>
      </c>
      <c r="CW19" s="2">
        <f t="shared" ref="CW19:CW48" si="158">BX19*$CU19</f>
        <v>1.8870018181911767</v>
      </c>
      <c r="CX19" s="2">
        <f t="shared" ref="CX19:CX48" si="159">BY19*$CU19</f>
        <v>2.9703350297554165E-2</v>
      </c>
      <c r="CY19" s="2">
        <f t="shared" si="122"/>
        <v>0.11299818180882326</v>
      </c>
      <c r="CZ19" s="2">
        <f t="shared" ref="CZ19:CZ48" si="160">IF(DA19-CY19&lt;0,0,DA19-CY19)</f>
        <v>3.2503383967322025E-2</v>
      </c>
      <c r="DA19" s="2">
        <f t="shared" ref="DA19:DA48" si="161">BZ19*$CU19*2</f>
        <v>0.14550156577614529</v>
      </c>
      <c r="DB19" s="2">
        <f t="shared" ref="DB19:DB48" si="162">CA19*$CU19</f>
        <v>0.23204124327994594</v>
      </c>
      <c r="DC19" s="2">
        <f t="shared" ref="DC19:DC48" si="163">CB19*$CU19</f>
        <v>6.4397493283555067E-3</v>
      </c>
      <c r="DD19" s="2">
        <f t="shared" ref="DD19:DD48" si="164">CC19*$CU19</f>
        <v>0.78778834959249544</v>
      </c>
      <c r="DE19" s="2">
        <f t="shared" ref="DE19:DE48" si="165">CD19*$CU19</f>
        <v>0.90927583628480602</v>
      </c>
      <c r="DF19" s="2">
        <f t="shared" ref="DF19:DF48" si="166">CE19*$CU19*2</f>
        <v>2.5584271745437318E-2</v>
      </c>
      <c r="DG19" s="2">
        <f t="shared" ref="DG19:DG48" si="167">CF19*$CU19*2</f>
        <v>0</v>
      </c>
      <c r="DH19" s="2">
        <f t="shared" ref="DH19:DH48" si="168">CG19*$CU19*2</f>
        <v>0</v>
      </c>
      <c r="DI19" s="2">
        <f t="shared" si="123"/>
        <v>4.0233361844959168</v>
      </c>
      <c r="DJ19" s="2">
        <f t="shared" si="124"/>
        <v>4.6672368991830221E-2</v>
      </c>
      <c r="DK19" s="2">
        <f t="shared" si="125"/>
        <v>6.9602489354512187E-2</v>
      </c>
      <c r="DL19" s="2">
        <f t="shared" si="126"/>
        <v>0.46977763494843139</v>
      </c>
      <c r="DM19" s="2">
        <f t="shared" si="127"/>
        <v>0.40701108832234639</v>
      </c>
      <c r="DN19" s="2">
        <f t="shared" si="128"/>
        <v>0.12321127672922222</v>
      </c>
      <c r="DO19" s="2">
        <f t="shared" si="129"/>
        <v>2.5584271745437318E-2</v>
      </c>
      <c r="DP19" s="2">
        <f t="shared" si="130"/>
        <v>6.9191122218847066E-3</v>
      </c>
      <c r="DQ19" s="2">
        <f t="shared" si="131"/>
        <v>5.3039534793469276E-2</v>
      </c>
      <c r="DR19" s="2">
        <f t="shared" si="132"/>
        <v>0</v>
      </c>
      <c r="DS19" s="2">
        <f t="shared" si="133"/>
        <v>0.8493171892694521</v>
      </c>
      <c r="DT19" s="2">
        <f t="shared" si="134"/>
        <v>0.65195573842271914</v>
      </c>
      <c r="DU19" s="2">
        <f t="shared" si="135"/>
        <v>0.19736145084673296</v>
      </c>
      <c r="DV19" s="2">
        <f t="shared" si="136"/>
        <v>8.525620180149468E-2</v>
      </c>
      <c r="DW19" s="2">
        <f t="shared" si="137"/>
        <v>6.544465448582322E-2</v>
      </c>
      <c r="DX19" s="2">
        <f t="shared" si="138"/>
        <v>1.981154731567146E-2</v>
      </c>
      <c r="DY19" s="2">
        <f t="shared" si="90"/>
        <v>1.8694334991011901</v>
      </c>
      <c r="DZ19" s="2">
        <f t="shared" si="139"/>
        <v>0.8493171892694521</v>
      </c>
      <c r="EA19" s="2">
        <f t="shared" ref="EA19:EA48" si="169">LN(DO19/(BK19^2*BR19*BM19))</f>
        <v>2.3785419418765565</v>
      </c>
      <c r="EB19" s="2">
        <f t="shared" ref="EB19:EB48" si="170">LN(DO19*BQ19*(BN19+BP19)/(DS19*BR19*BM19))</f>
        <v>-3.2013122572364234</v>
      </c>
      <c r="EC19" s="2">
        <f t="shared" ref="EC19:EC48" si="171">LN((DO19*BQ19*(BN19+BP19))/(BR19*BM19*DZ19))</f>
        <v>-3.201312257236423</v>
      </c>
      <c r="ED19" s="2">
        <f t="shared" ref="ED19:ED48" si="172">BP19/(BP19+BN19)</f>
        <v>0.49832663223848156</v>
      </c>
      <c r="EE19" s="2">
        <f t="shared" si="96"/>
        <v>1350.8005413046908</v>
      </c>
      <c r="EF19" s="2">
        <f t="shared" si="97"/>
        <v>2.7642070564195453</v>
      </c>
      <c r="EG19" s="2">
        <f t="shared" si="140"/>
        <v>0.13508005413046908</v>
      </c>
      <c r="EH19" s="1">
        <f t="shared" si="99"/>
        <v>1350.8005413046908</v>
      </c>
      <c r="EI19" s="1">
        <f t="shared" si="100"/>
        <v>2.7642070564195453</v>
      </c>
      <c r="EJ19" s="4">
        <f t="shared" si="101"/>
        <v>1.5586821411569654</v>
      </c>
      <c r="EK19" s="1">
        <f t="shared" ref="EK19:EK48" si="173">IF(ABS(DO19)&gt;0,-88.079+0.0003*(EH19)*EA19+0.0401*(EH19)-17.17*LN(BQ19*BK19)+7.749*LN(BQ19)+0.4676*ED19,0)*100</f>
        <v>276.42070564195456</v>
      </c>
    </row>
    <row r="20" spans="1:141" ht="12" customHeight="1">
      <c r="A20" s="41" t="s">
        <v>91</v>
      </c>
      <c r="B20" s="42"/>
      <c r="C20" s="47">
        <v>47.408836231120091</v>
      </c>
      <c r="D20" s="47">
        <v>1.7390919891800596</v>
      </c>
      <c r="E20" s="47">
        <v>17.665521857397351</v>
      </c>
      <c r="F20" s="47">
        <v>10.441111606932521</v>
      </c>
      <c r="G20" s="47">
        <v>0.17225815149733095</v>
      </c>
      <c r="H20" s="47">
        <v>5.8042708424507765</v>
      </c>
      <c r="I20" s="47">
        <v>10.586207487671182</v>
      </c>
      <c r="J20" s="47">
        <v>3.6280418523814038</v>
      </c>
      <c r="K20" s="47">
        <v>2.074577091791594</v>
      </c>
      <c r="L20" s="47">
        <v>0</v>
      </c>
      <c r="M20" s="47">
        <v>0.48008288957769918</v>
      </c>
      <c r="N20" s="47">
        <f t="shared" si="141"/>
        <v>100.00000000000001</v>
      </c>
      <c r="O20" s="47"/>
      <c r="P20" s="47">
        <v>50.53</v>
      </c>
      <c r="Q20" s="47">
        <v>0.98</v>
      </c>
      <c r="R20" s="47">
        <v>4.74</v>
      </c>
      <c r="S20" s="47">
        <v>6.63</v>
      </c>
      <c r="T20" s="47">
        <v>0</v>
      </c>
      <c r="U20" s="47">
        <v>14.26</v>
      </c>
      <c r="V20" s="47">
        <v>23.31</v>
      </c>
      <c r="W20" s="47">
        <v>0.41</v>
      </c>
      <c r="X20" s="47">
        <v>0</v>
      </c>
      <c r="Y20" s="47">
        <v>0</v>
      </c>
      <c r="Z20" s="47">
        <f t="shared" si="142"/>
        <v>100.86</v>
      </c>
      <c r="AA20" s="18"/>
      <c r="AB20" s="10">
        <f t="shared" si="5"/>
        <v>4.4603535115973147E-2</v>
      </c>
      <c r="AC20" s="10"/>
      <c r="AD20" s="12">
        <f t="shared" si="143"/>
        <v>1.2360867116064984</v>
      </c>
      <c r="AE20" s="12"/>
      <c r="AF20" s="10">
        <f t="shared" si="144"/>
        <v>294.26065305073217</v>
      </c>
      <c r="AG20" s="16">
        <f t="shared" si="6"/>
        <v>1080.463276819311</v>
      </c>
      <c r="AH20" s="18"/>
      <c r="AI20" s="1">
        <f t="shared" si="7"/>
        <v>0.78609735470512121</v>
      </c>
      <c r="AJ20" s="1">
        <f t="shared" si="105"/>
        <v>7.2259300890110956E-2</v>
      </c>
      <c r="AK20" s="1">
        <f t="shared" si="8"/>
        <v>1.0109761943382508E-2</v>
      </c>
      <c r="AL20" s="1">
        <f t="shared" si="9"/>
        <v>1.689290158083484E-2</v>
      </c>
      <c r="AM20" s="1">
        <f t="shared" si="10"/>
        <v>7.3122452435173554E-2</v>
      </c>
      <c r="AN20" s="1">
        <f t="shared" si="145"/>
        <v>0</v>
      </c>
      <c r="AO20" s="1">
        <f t="shared" si="108"/>
        <v>0.95848177155462311</v>
      </c>
      <c r="AP20" s="1">
        <f t="shared" si="109"/>
        <v>0.83070088982109436</v>
      </c>
      <c r="AQ20" s="1">
        <f t="shared" si="110"/>
        <v>7.768206067726019E-2</v>
      </c>
      <c r="AR20" s="1">
        <f t="shared" si="111"/>
        <v>3.5252420223437025E-2</v>
      </c>
      <c r="AS20" s="1">
        <f t="shared" si="112"/>
        <v>2.9245245180129279E-2</v>
      </c>
      <c r="AT20" s="1">
        <f t="shared" si="113"/>
        <v>5.2886243957611309E-2</v>
      </c>
      <c r="AU20" s="1">
        <f t="shared" si="113"/>
        <v>0</v>
      </c>
      <c r="AV20" s="1">
        <f t="shared" si="114"/>
        <v>1.025766859859532</v>
      </c>
      <c r="AW20" s="9"/>
      <c r="AX20" s="2">
        <f t="shared" si="15"/>
        <v>0.78903867118565241</v>
      </c>
      <c r="AY20" s="2">
        <f t="shared" si="16"/>
        <v>2.1771633890094236E-2</v>
      </c>
      <c r="AZ20" s="2">
        <f t="shared" si="17"/>
        <v>0.34651527265125592</v>
      </c>
      <c r="BA20" s="2">
        <f t="shared" si="18"/>
        <v>0.14532546664735493</v>
      </c>
      <c r="BB20" s="2">
        <f t="shared" si="19"/>
        <v>2.4283087435747093E-3</v>
      </c>
      <c r="BC20" s="2">
        <f t="shared" si="20"/>
        <v>0.1440108485041528</v>
      </c>
      <c r="BD20" s="2">
        <f t="shared" si="21"/>
        <v>0.18877850056655948</v>
      </c>
      <c r="BE20" s="2">
        <f t="shared" si="22"/>
        <v>0.1170734508802642</v>
      </c>
      <c r="BF20" s="2">
        <f t="shared" si="23"/>
        <v>4.4048093163013162E-2</v>
      </c>
      <c r="BG20" s="2">
        <f t="shared" si="24"/>
        <v>0</v>
      </c>
      <c r="BH20" s="2">
        <f t="shared" si="25"/>
        <v>6.764732093502035E-3</v>
      </c>
      <c r="BI20" s="2">
        <f t="shared" si="115"/>
        <v>1.8057549783254241</v>
      </c>
      <c r="BK20" s="2">
        <f t="shared" si="146"/>
        <v>0.43695777148977949</v>
      </c>
      <c r="BL20" s="2">
        <f t="shared" si="147"/>
        <v>1.2056804024588247E-2</v>
      </c>
      <c r="BM20" s="2">
        <f t="shared" si="148"/>
        <v>0.19189495629833378</v>
      </c>
      <c r="BN20" s="2">
        <f t="shared" si="149"/>
        <v>8.0479061883646716E-2</v>
      </c>
      <c r="BO20" s="2">
        <f t="shared" si="150"/>
        <v>1.3447609297616964E-3</v>
      </c>
      <c r="BP20" s="2">
        <f t="shared" si="151"/>
        <v>7.9751046090263025E-2</v>
      </c>
      <c r="BQ20" s="2">
        <f t="shared" si="152"/>
        <v>0.10454269977515121</v>
      </c>
      <c r="BR20" s="2">
        <f t="shared" si="153"/>
        <v>6.4833519655492167E-2</v>
      </c>
      <c r="BS20" s="2">
        <f t="shared" si="154"/>
        <v>2.4393172768024919E-2</v>
      </c>
      <c r="BT20" s="2">
        <f t="shared" si="155"/>
        <v>0</v>
      </c>
      <c r="BU20" s="2">
        <f t="shared" si="156"/>
        <v>3.7462070849586379E-3</v>
      </c>
      <c r="BV20" s="2">
        <f t="shared" si="116"/>
        <v>0.99999999999999989</v>
      </c>
      <c r="BX20" s="2">
        <f t="shared" si="39"/>
        <v>0.84098508262557781</v>
      </c>
      <c r="BY20" s="2">
        <f t="shared" si="40"/>
        <v>1.2268586909167389E-2</v>
      </c>
      <c r="BZ20" s="2">
        <f t="shared" si="41"/>
        <v>4.6488363197693242E-2</v>
      </c>
      <c r="CA20" s="2">
        <f t="shared" si="42"/>
        <v>9.228019775521111E-2</v>
      </c>
      <c r="CB20" s="2">
        <f t="shared" si="43"/>
        <v>0</v>
      </c>
      <c r="CC20" s="2">
        <f t="shared" si="44"/>
        <v>0.35380752473675331</v>
      </c>
      <c r="CD20" s="2">
        <f t="shared" si="45"/>
        <v>0.41567547710842512</v>
      </c>
      <c r="CE20" s="2">
        <f t="shared" si="46"/>
        <v>6.6151545122614301E-3</v>
      </c>
      <c r="CF20" s="2">
        <f t="shared" si="47"/>
        <v>0</v>
      </c>
      <c r="CG20" s="2">
        <f t="shared" si="48"/>
        <v>0</v>
      </c>
      <c r="CH20" s="2">
        <f t="shared" si="117"/>
        <v>1.7681203868450897</v>
      </c>
      <c r="CJ20" s="2">
        <f t="shared" si="118"/>
        <v>1.6819701652511556</v>
      </c>
      <c r="CK20" s="2">
        <f t="shared" si="118"/>
        <v>2.4537173818334777E-2</v>
      </c>
      <c r="CL20" s="2">
        <f t="shared" si="119"/>
        <v>0.13946508959307974</v>
      </c>
      <c r="CM20" s="2">
        <f t="shared" si="120"/>
        <v>9.228019775521111E-2</v>
      </c>
      <c r="CN20" s="2">
        <f t="shared" si="120"/>
        <v>0</v>
      </c>
      <c r="CO20" s="2">
        <f t="shared" si="120"/>
        <v>0.35380752473675331</v>
      </c>
      <c r="CP20" s="2">
        <f t="shared" si="120"/>
        <v>0.41567547710842512</v>
      </c>
      <c r="CQ20" s="2">
        <f t="shared" si="120"/>
        <v>6.6151545122614301E-3</v>
      </c>
      <c r="CR20" s="2">
        <f t="shared" si="120"/>
        <v>0</v>
      </c>
      <c r="CS20" s="2">
        <f t="shared" si="121"/>
        <v>0</v>
      </c>
      <c r="CT20" s="2">
        <f t="shared" si="157"/>
        <v>2.7143507827752207</v>
      </c>
      <c r="CU20" s="2">
        <f t="shared" si="61"/>
        <v>2.2104733249935546</v>
      </c>
      <c r="CW20" s="2">
        <f t="shared" si="158"/>
        <v>1.8589750918613404</v>
      </c>
      <c r="CX20" s="2">
        <f t="shared" si="159"/>
        <v>2.7119384098079635E-2</v>
      </c>
      <c r="CY20" s="2">
        <f t="shared" si="122"/>
        <v>0.14102490813865964</v>
      </c>
      <c r="CZ20" s="2">
        <f t="shared" si="160"/>
        <v>6.4497665403566301E-2</v>
      </c>
      <c r="DA20" s="2">
        <f t="shared" si="161"/>
        <v>0.20552257354222594</v>
      </c>
      <c r="DB20" s="2">
        <f t="shared" si="162"/>
        <v>0.20398291556302425</v>
      </c>
      <c r="DC20" s="2">
        <f t="shared" si="163"/>
        <v>0</v>
      </c>
      <c r="DD20" s="2">
        <f t="shared" si="164"/>
        <v>0.78208209561259046</v>
      </c>
      <c r="DE20" s="2">
        <f t="shared" si="165"/>
        <v>0.91883955400214268</v>
      </c>
      <c r="DF20" s="2">
        <f t="shared" si="166"/>
        <v>2.9245245180129279E-2</v>
      </c>
      <c r="DG20" s="2">
        <f t="shared" si="167"/>
        <v>0</v>
      </c>
      <c r="DH20" s="2">
        <f t="shared" si="168"/>
        <v>0</v>
      </c>
      <c r="DI20" s="2">
        <f t="shared" si="123"/>
        <v>4.0257668598595329</v>
      </c>
      <c r="DJ20" s="2">
        <f t="shared" si="124"/>
        <v>5.1533719719063349E-2</v>
      </c>
      <c r="DK20" s="2">
        <f t="shared" si="125"/>
        <v>7.6805818388892888E-2</v>
      </c>
      <c r="DL20" s="2">
        <f t="shared" si="126"/>
        <v>0.48235463907159076</v>
      </c>
      <c r="DM20" s="2">
        <f t="shared" si="127"/>
        <v>0.41056235042389638</v>
      </c>
      <c r="DN20" s="2">
        <f t="shared" si="128"/>
        <v>0.10708301050451284</v>
      </c>
      <c r="DO20" s="2">
        <f t="shared" si="129"/>
        <v>2.9245245180129279E-2</v>
      </c>
      <c r="DP20" s="2">
        <f t="shared" si="130"/>
        <v>3.5252420223437025E-2</v>
      </c>
      <c r="DQ20" s="2">
        <f t="shared" si="131"/>
        <v>5.2886243957611309E-2</v>
      </c>
      <c r="DR20" s="2">
        <f t="shared" si="132"/>
        <v>0</v>
      </c>
      <c r="DS20" s="2">
        <f t="shared" si="133"/>
        <v>0.83070088982109436</v>
      </c>
      <c r="DT20" s="2">
        <f t="shared" si="134"/>
        <v>0.65885746413815305</v>
      </c>
      <c r="DU20" s="2">
        <f t="shared" si="135"/>
        <v>0.17184342568294131</v>
      </c>
      <c r="DV20" s="2">
        <f t="shared" si="136"/>
        <v>7.768206067726019E-2</v>
      </c>
      <c r="DW20" s="2">
        <f t="shared" si="137"/>
        <v>6.1612315737218697E-2</v>
      </c>
      <c r="DX20" s="2">
        <f t="shared" si="138"/>
        <v>1.6069744940041493E-2</v>
      </c>
      <c r="DY20" s="2">
        <f t="shared" si="90"/>
        <v>1.8564677496806266</v>
      </c>
      <c r="DZ20" s="2">
        <f t="shared" si="139"/>
        <v>0.83070088982109436</v>
      </c>
      <c r="EA20" s="2">
        <f t="shared" si="169"/>
        <v>2.5105388561567255</v>
      </c>
      <c r="EB20" s="2">
        <f t="shared" si="170"/>
        <v>-3.0491171003219022</v>
      </c>
      <c r="EC20" s="2">
        <f t="shared" si="171"/>
        <v>-3.0491171003219022</v>
      </c>
      <c r="ED20" s="2">
        <f t="shared" si="172"/>
        <v>0.49772821786557669</v>
      </c>
      <c r="EE20" s="2">
        <f t="shared" si="96"/>
        <v>1353.6132768193111</v>
      </c>
      <c r="EF20" s="2">
        <f t="shared" si="97"/>
        <v>2.9426065305073217</v>
      </c>
      <c r="EG20" s="2">
        <f t="shared" si="140"/>
        <v>0.1353613276819311</v>
      </c>
      <c r="EH20" s="1">
        <f t="shared" si="99"/>
        <v>1353.6132768193111</v>
      </c>
      <c r="EI20" s="1">
        <f t="shared" si="100"/>
        <v>2.9426065305073217</v>
      </c>
      <c r="EJ20" s="4">
        <f t="shared" si="101"/>
        <v>1.2360867116064984</v>
      </c>
      <c r="EK20" s="1">
        <f t="shared" si="173"/>
        <v>294.26065305073217</v>
      </c>
    </row>
    <row r="21" spans="1:141" ht="12" customHeight="1">
      <c r="A21" s="41" t="s">
        <v>91</v>
      </c>
      <c r="B21" s="42"/>
      <c r="C21" s="47">
        <v>47.384886747028773</v>
      </c>
      <c r="D21" s="47">
        <v>1.7505853914910245</v>
      </c>
      <c r="E21" s="47">
        <v>17.830621047009068</v>
      </c>
      <c r="F21" s="47">
        <v>10.477680203773582</v>
      </c>
      <c r="G21" s="47">
        <v>0.17251413206254756</v>
      </c>
      <c r="H21" s="47">
        <v>5.669742391185757</v>
      </c>
      <c r="I21" s="47">
        <v>10.463842573604135</v>
      </c>
      <c r="J21" s="47">
        <v>3.666502558981477</v>
      </c>
      <c r="K21" s="47">
        <v>2.0980988406403478</v>
      </c>
      <c r="L21" s="47">
        <v>0</v>
      </c>
      <c r="M21" s="47">
        <v>0.48552611422329611</v>
      </c>
      <c r="N21" s="47">
        <f t="shared" si="141"/>
        <v>100.00000000000001</v>
      </c>
      <c r="O21" s="47"/>
      <c r="P21" s="47">
        <v>50.017699999999998</v>
      </c>
      <c r="Q21" s="47">
        <v>1.1362000000000001</v>
      </c>
      <c r="R21" s="47">
        <v>3.7997000000000001</v>
      </c>
      <c r="S21" s="47">
        <v>7.4462000000000002</v>
      </c>
      <c r="T21" s="47">
        <v>0.1963</v>
      </c>
      <c r="U21" s="47">
        <v>13.985900000000001</v>
      </c>
      <c r="V21" s="47">
        <v>22.536999999999999</v>
      </c>
      <c r="W21" s="47">
        <v>0.29920000000000002</v>
      </c>
      <c r="X21" s="47">
        <v>0</v>
      </c>
      <c r="Y21" s="47">
        <v>2.8999999999999998E-3</v>
      </c>
      <c r="Z21" s="47">
        <f t="shared" si="142"/>
        <v>99.421099999999996</v>
      </c>
      <c r="AA21" s="18"/>
      <c r="AB21" s="10">
        <f t="shared" si="5"/>
        <v>4.5823094349535798E-2</v>
      </c>
      <c r="AC21" s="10"/>
      <c r="AD21" s="12">
        <f t="shared" si="143"/>
        <v>1.6360417476857387</v>
      </c>
      <c r="AE21" s="12"/>
      <c r="AF21" s="10">
        <f t="shared" si="144"/>
        <v>265.59751136852856</v>
      </c>
      <c r="AG21" s="16">
        <f t="shared" si="6"/>
        <v>1073.8320538311459</v>
      </c>
      <c r="AH21" s="18"/>
      <c r="AI21" s="1">
        <f t="shared" si="7"/>
        <v>0.78581067604116939</v>
      </c>
      <c r="AJ21" s="1">
        <f t="shared" si="105"/>
        <v>7.190301547510318E-2</v>
      </c>
      <c r="AK21" s="1">
        <f t="shared" si="8"/>
        <v>1.0005556604314153E-2</v>
      </c>
      <c r="AL21" s="1">
        <f t="shared" si="9"/>
        <v>1.7113264691707139E-2</v>
      </c>
      <c r="AM21" s="1">
        <f t="shared" si="10"/>
        <v>7.5119883879463348E-2</v>
      </c>
      <c r="AN21" s="1">
        <f t="shared" si="145"/>
        <v>0</v>
      </c>
      <c r="AO21" s="1">
        <f t="shared" si="108"/>
        <v>0.95995239669175714</v>
      </c>
      <c r="AP21" s="1">
        <f t="shared" si="109"/>
        <v>0.83163377039070518</v>
      </c>
      <c r="AQ21" s="1">
        <f t="shared" si="110"/>
        <v>9.1410963939128453E-2</v>
      </c>
      <c r="AR21" s="1">
        <f t="shared" si="111"/>
        <v>2.0000620509062726E-2</v>
      </c>
      <c r="AS21" s="1">
        <f t="shared" si="112"/>
        <v>2.173421762945852E-2</v>
      </c>
      <c r="AT21" s="1">
        <f t="shared" si="113"/>
        <v>5.302252544497503E-2</v>
      </c>
      <c r="AU21" s="1">
        <f t="shared" si="113"/>
        <v>4.2949275639904576E-5</v>
      </c>
      <c r="AV21" s="1">
        <f t="shared" si="114"/>
        <v>1.0178450471889697</v>
      </c>
      <c r="AW21" s="9"/>
      <c r="AX21" s="2">
        <f t="shared" si="15"/>
        <v>0.78864007314770701</v>
      </c>
      <c r="AY21" s="2">
        <f t="shared" si="16"/>
        <v>2.1915519405537195E-2</v>
      </c>
      <c r="AZ21" s="2">
        <f t="shared" si="17"/>
        <v>0.34975374990455305</v>
      </c>
      <c r="BA21" s="2">
        <f t="shared" si="18"/>
        <v>0.14583444965612169</v>
      </c>
      <c r="BB21" s="2">
        <f t="shared" si="19"/>
        <v>2.4319172801768821E-3</v>
      </c>
      <c r="BC21" s="2">
        <f t="shared" si="20"/>
        <v>0.14067303796076253</v>
      </c>
      <c r="BD21" s="2">
        <f t="shared" si="21"/>
        <v>0.18659642875033677</v>
      </c>
      <c r="BE21" s="2">
        <f t="shared" si="22"/>
        <v>0.1183145412061678</v>
      </c>
      <c r="BF21" s="2">
        <f t="shared" si="23"/>
        <v>4.4547514557738074E-2</v>
      </c>
      <c r="BG21" s="2">
        <f t="shared" si="24"/>
        <v>0</v>
      </c>
      <c r="BH21" s="2">
        <f t="shared" si="25"/>
        <v>6.8414312578580086E-3</v>
      </c>
      <c r="BI21" s="2">
        <f t="shared" si="115"/>
        <v>1.8055486631269588</v>
      </c>
      <c r="BK21" s="2">
        <f t="shared" si="146"/>
        <v>0.43678693864827339</v>
      </c>
      <c r="BL21" s="2">
        <f t="shared" si="147"/>
        <v>1.2137872466745131E-2</v>
      </c>
      <c r="BM21" s="2">
        <f t="shared" si="148"/>
        <v>0.19371050863776126</v>
      </c>
      <c r="BN21" s="2">
        <f t="shared" si="149"/>
        <v>8.0770157367875503E-2</v>
      </c>
      <c r="BO21" s="2">
        <f t="shared" si="150"/>
        <v>1.3469131737303276E-3</v>
      </c>
      <c r="BP21" s="2">
        <f t="shared" si="151"/>
        <v>7.7911518439573058E-2</v>
      </c>
      <c r="BQ21" s="2">
        <f t="shared" si="152"/>
        <v>0.10334610889256109</v>
      </c>
      <c r="BR21" s="2">
        <f t="shared" si="153"/>
        <v>6.5528303735255464E-2</v>
      </c>
      <c r="BS21" s="2">
        <f t="shared" si="154"/>
        <v>2.4672563784898481E-2</v>
      </c>
      <c r="BT21" s="2">
        <f t="shared" si="155"/>
        <v>0</v>
      </c>
      <c r="BU21" s="2">
        <f t="shared" si="156"/>
        <v>3.7891148533264135E-3</v>
      </c>
      <c r="BV21" s="2">
        <f t="shared" si="116"/>
        <v>1</v>
      </c>
      <c r="BX21" s="2">
        <f t="shared" si="39"/>
        <v>0.83245872881934213</v>
      </c>
      <c r="BY21" s="2">
        <f t="shared" si="40"/>
        <v>1.4224049434893866E-2</v>
      </c>
      <c r="BZ21" s="2">
        <f t="shared" si="41"/>
        <v>3.7266209629171938E-2</v>
      </c>
      <c r="CA21" s="2">
        <f t="shared" si="42"/>
        <v>0.10364054427222519</v>
      </c>
      <c r="CB21" s="2">
        <f t="shared" si="43"/>
        <v>2.7672246696035241E-3</v>
      </c>
      <c r="CC21" s="2">
        <f t="shared" si="44"/>
        <v>0.34700677841625233</v>
      </c>
      <c r="CD21" s="2">
        <f t="shared" si="45"/>
        <v>0.40189095785467943</v>
      </c>
      <c r="CE21" s="2">
        <f t="shared" si="46"/>
        <v>4.8274493416307811E-3</v>
      </c>
      <c r="CF21" s="2">
        <f t="shared" si="47"/>
        <v>0</v>
      </c>
      <c r="CG21" s="2">
        <f t="shared" si="48"/>
        <v>1.9079173305999676E-5</v>
      </c>
      <c r="CH21" s="2">
        <f t="shared" si="117"/>
        <v>1.744101021611105</v>
      </c>
      <c r="CJ21" s="2">
        <f t="shared" si="118"/>
        <v>1.6649174576386843</v>
      </c>
      <c r="CK21" s="2">
        <f t="shared" si="118"/>
        <v>2.8448098869787733E-2</v>
      </c>
      <c r="CL21" s="2">
        <f t="shared" si="119"/>
        <v>0.11179862888751582</v>
      </c>
      <c r="CM21" s="2">
        <f t="shared" si="120"/>
        <v>0.10364054427222519</v>
      </c>
      <c r="CN21" s="2">
        <f t="shared" si="120"/>
        <v>2.7672246696035241E-3</v>
      </c>
      <c r="CO21" s="2">
        <f t="shared" si="120"/>
        <v>0.34700677841625233</v>
      </c>
      <c r="CP21" s="2">
        <f t="shared" si="120"/>
        <v>0.40189095785467943</v>
      </c>
      <c r="CQ21" s="2">
        <f t="shared" si="120"/>
        <v>4.8274493416307811E-3</v>
      </c>
      <c r="CR21" s="2">
        <f t="shared" si="120"/>
        <v>0</v>
      </c>
      <c r="CS21" s="2">
        <f t="shared" si="121"/>
        <v>5.7237519917999029E-5</v>
      </c>
      <c r="CT21" s="2">
        <f t="shared" si="157"/>
        <v>2.665354377470297</v>
      </c>
      <c r="CU21" s="2">
        <f t="shared" si="61"/>
        <v>2.2511077891618427</v>
      </c>
      <c r="CW21" s="2">
        <f t="shared" si="158"/>
        <v>1.8739543286009872</v>
      </c>
      <c r="CX21" s="2">
        <f t="shared" si="159"/>
        <v>3.2019868476312691E-2</v>
      </c>
      <c r="CY21" s="2">
        <f t="shared" si="122"/>
        <v>0.12604567139901279</v>
      </c>
      <c r="CZ21" s="2">
        <f t="shared" si="160"/>
        <v>4.1734838138521246E-2</v>
      </c>
      <c r="DA21" s="2">
        <f t="shared" si="161"/>
        <v>0.16778050953753404</v>
      </c>
      <c r="DB21" s="2">
        <f t="shared" si="162"/>
        <v>0.23330603648417891</v>
      </c>
      <c r="DC21" s="2">
        <f t="shared" si="163"/>
        <v>6.2293210081052998E-3</v>
      </c>
      <c r="DD21" s="2">
        <f t="shared" si="164"/>
        <v>0.78114966178478318</v>
      </c>
      <c r="DE21" s="2">
        <f t="shared" si="165"/>
        <v>0.90469986562038274</v>
      </c>
      <c r="DF21" s="2">
        <f t="shared" si="166"/>
        <v>2.173421762945852E-2</v>
      </c>
      <c r="DG21" s="2">
        <f t="shared" si="167"/>
        <v>0</v>
      </c>
      <c r="DH21" s="2">
        <f t="shared" si="168"/>
        <v>8.5898551279809152E-5</v>
      </c>
      <c r="DI21" s="2">
        <f t="shared" si="123"/>
        <v>4.0209597076930228</v>
      </c>
      <c r="DJ21" s="2">
        <f t="shared" si="124"/>
        <v>4.1919415386044871E-2</v>
      </c>
      <c r="DK21" s="2">
        <f t="shared" si="125"/>
        <v>6.255135853141347E-2</v>
      </c>
      <c r="DL21" s="2">
        <f t="shared" si="126"/>
        <v>0.46988000826056597</v>
      </c>
      <c r="DM21" s="2">
        <f t="shared" si="127"/>
        <v>0.40571091417204552</v>
      </c>
      <c r="DN21" s="2">
        <f t="shared" si="128"/>
        <v>0.12440907756738848</v>
      </c>
      <c r="DO21" s="2">
        <f t="shared" si="129"/>
        <v>2.173421762945852E-2</v>
      </c>
      <c r="DP21" s="2">
        <f t="shared" si="130"/>
        <v>2.0000620509062726E-2</v>
      </c>
      <c r="DQ21" s="2">
        <f t="shared" si="131"/>
        <v>5.302252544497503E-2</v>
      </c>
      <c r="DR21" s="2">
        <f t="shared" si="132"/>
        <v>4.2949275639904576E-5</v>
      </c>
      <c r="DS21" s="2">
        <f t="shared" si="133"/>
        <v>0.83163377039070518</v>
      </c>
      <c r="DT21" s="2">
        <f t="shared" si="134"/>
        <v>0.6364651446825631</v>
      </c>
      <c r="DU21" s="2">
        <f t="shared" si="135"/>
        <v>0.19516862570814208</v>
      </c>
      <c r="DV21" s="2">
        <f t="shared" si="136"/>
        <v>9.1410963939128453E-2</v>
      </c>
      <c r="DW21" s="2">
        <f t="shared" si="137"/>
        <v>6.9958549617046908E-2</v>
      </c>
      <c r="DX21" s="2">
        <f t="shared" si="138"/>
        <v>2.1452414322081545E-2</v>
      </c>
      <c r="DY21" s="2">
        <f t="shared" si="90"/>
        <v>1.8494788175796748</v>
      </c>
      <c r="DZ21" s="2">
        <f t="shared" si="139"/>
        <v>0.83163377039070518</v>
      </c>
      <c r="EA21" s="2">
        <f t="shared" si="169"/>
        <v>2.1944156731391149</v>
      </c>
      <c r="EB21" s="2">
        <f t="shared" si="170"/>
        <v>-3.3883674925312119</v>
      </c>
      <c r="EC21" s="2">
        <f t="shared" si="171"/>
        <v>-3.3883674925312119</v>
      </c>
      <c r="ED21" s="2">
        <f t="shared" si="172"/>
        <v>0.49099253611434235</v>
      </c>
      <c r="EE21" s="2">
        <f t="shared" si="96"/>
        <v>1346.982053831146</v>
      </c>
      <c r="EF21" s="2">
        <f t="shared" si="97"/>
        <v>2.6559751136852854</v>
      </c>
      <c r="EG21" s="2">
        <f t="shared" si="140"/>
        <v>0.13469820538311461</v>
      </c>
      <c r="EH21" s="1">
        <f t="shared" si="99"/>
        <v>1346.982053831146</v>
      </c>
      <c r="EI21" s="1">
        <f t="shared" si="100"/>
        <v>2.6559751136852854</v>
      </c>
      <c r="EJ21" s="4">
        <f t="shared" si="101"/>
        <v>1.6360417476857387</v>
      </c>
      <c r="EK21" s="1">
        <f t="shared" si="173"/>
        <v>265.59751136852856</v>
      </c>
    </row>
    <row r="22" spans="1:141" ht="12" customHeight="1">
      <c r="A22" s="41" t="s">
        <v>91</v>
      </c>
      <c r="B22" s="42"/>
      <c r="C22" s="47">
        <v>47.400189713737085</v>
      </c>
      <c r="D22" s="47">
        <v>1.7432414690808677</v>
      </c>
      <c r="E22" s="47">
        <v>17.725127860075947</v>
      </c>
      <c r="F22" s="47">
        <v>10.454314021107821</v>
      </c>
      <c r="G22" s="47">
        <v>0.17235056853639608</v>
      </c>
      <c r="H22" s="47">
        <v>5.7557018382944944</v>
      </c>
      <c r="I22" s="47">
        <v>10.542029903197264</v>
      </c>
      <c r="J22" s="47">
        <v>3.6419273777193291</v>
      </c>
      <c r="K22" s="47">
        <v>2.0830691832923538</v>
      </c>
      <c r="L22" s="47">
        <v>0</v>
      </c>
      <c r="M22" s="47">
        <v>0.48204806495844266</v>
      </c>
      <c r="N22" s="47">
        <f t="shared" si="141"/>
        <v>100</v>
      </c>
      <c r="O22" s="47"/>
      <c r="P22" s="47">
        <v>50.009099999999997</v>
      </c>
      <c r="Q22" s="47">
        <v>1.1262000000000001</v>
      </c>
      <c r="R22" s="47">
        <v>3.5842999999999998</v>
      </c>
      <c r="S22" s="47">
        <v>8.0457999999999998</v>
      </c>
      <c r="T22" s="47">
        <v>0.23630000000000001</v>
      </c>
      <c r="U22" s="47">
        <v>13.9826</v>
      </c>
      <c r="V22" s="47">
        <v>22.408300000000001</v>
      </c>
      <c r="W22" s="47">
        <v>0.39229999999999998</v>
      </c>
      <c r="X22" s="47">
        <v>0</v>
      </c>
      <c r="Y22" s="47">
        <v>4.3799999999999999E-2</v>
      </c>
      <c r="Z22" s="47">
        <f t="shared" si="142"/>
        <v>99.828699999999998</v>
      </c>
      <c r="AA22" s="18"/>
      <c r="AB22" s="10">
        <f t="shared" si="5"/>
        <v>5.7667057343311567E-2</v>
      </c>
      <c r="AC22" s="10"/>
      <c r="AD22" s="12">
        <f t="shared" si="143"/>
        <v>1.7911444446880043</v>
      </c>
      <c r="AE22" s="12"/>
      <c r="AF22" s="10">
        <f t="shared" si="144"/>
        <v>297.41882541376964</v>
      </c>
      <c r="AG22" s="16">
        <f t="shared" si="6"/>
        <v>1080.5842427828998</v>
      </c>
      <c r="AH22" s="18"/>
      <c r="AI22" s="1">
        <f t="shared" si="7"/>
        <v>0.77571646565241692</v>
      </c>
      <c r="AJ22" s="1">
        <f t="shared" si="105"/>
        <v>7.0676860743246236E-2</v>
      </c>
      <c r="AK22" s="1">
        <f t="shared" si="8"/>
        <v>9.9891517135634669E-3</v>
      </c>
      <c r="AL22" s="1">
        <f t="shared" si="9"/>
        <v>1.6972764958786784E-2</v>
      </c>
      <c r="AM22" s="1">
        <f t="shared" si="10"/>
        <v>7.4127179411157137E-2</v>
      </c>
      <c r="AN22" s="1">
        <f t="shared" si="145"/>
        <v>0</v>
      </c>
      <c r="AO22" s="1">
        <f t="shared" si="108"/>
        <v>0.94748242247917047</v>
      </c>
      <c r="AP22" s="1">
        <f t="shared" si="109"/>
        <v>0.83338352299572849</v>
      </c>
      <c r="AQ22" s="1">
        <f t="shared" si="110"/>
        <v>9.9456315316812871E-2</v>
      </c>
      <c r="AR22" s="1">
        <f t="shared" si="111"/>
        <v>1.9264611705623359E-3</v>
      </c>
      <c r="AS22" s="1">
        <f t="shared" si="112"/>
        <v>2.8476083324544679E-2</v>
      </c>
      <c r="AT22" s="1">
        <f t="shared" si="113"/>
        <v>6.2911750014931406E-2</v>
      </c>
      <c r="AU22" s="1">
        <f t="shared" si="113"/>
        <v>6.482036630676369E-4</v>
      </c>
      <c r="AV22" s="1">
        <f t="shared" si="114"/>
        <v>1.0268023364856476</v>
      </c>
      <c r="AW22" s="9"/>
      <c r="AX22" s="2">
        <f t="shared" si="15"/>
        <v>0.78889476475114273</v>
      </c>
      <c r="AY22" s="2">
        <f t="shared" si="16"/>
        <v>2.1823581088860469E-2</v>
      </c>
      <c r="AZ22" s="2">
        <f t="shared" si="17"/>
        <v>0.34768446484589099</v>
      </c>
      <c r="BA22" s="2">
        <f t="shared" si="18"/>
        <v>0.14550922552985007</v>
      </c>
      <c r="BB22" s="2">
        <f t="shared" si="19"/>
        <v>2.4296115388390636E-3</v>
      </c>
      <c r="BC22" s="2">
        <f t="shared" si="20"/>
        <v>0.14280579386604178</v>
      </c>
      <c r="BD22" s="2">
        <f t="shared" si="21"/>
        <v>0.18799070397695444</v>
      </c>
      <c r="BE22" s="2">
        <f t="shared" si="22"/>
        <v>0.1175215235416998</v>
      </c>
      <c r="BF22" s="2">
        <f t="shared" si="23"/>
        <v>4.4228400001960884E-2</v>
      </c>
      <c r="BG22" s="2">
        <f t="shared" si="24"/>
        <v>0</v>
      </c>
      <c r="BH22" s="2">
        <f t="shared" si="25"/>
        <v>6.7924229053515665E-3</v>
      </c>
      <c r="BI22" s="2">
        <f t="shared" si="115"/>
        <v>1.8056804920465916</v>
      </c>
      <c r="BK22" s="2">
        <f t="shared" si="146"/>
        <v>0.43689609996118128</v>
      </c>
      <c r="BL22" s="2">
        <f t="shared" si="147"/>
        <v>1.208607014639961E-2</v>
      </c>
      <c r="BM22" s="2">
        <f t="shared" si="148"/>
        <v>0.19255037996883878</v>
      </c>
      <c r="BN22" s="2">
        <f t="shared" si="149"/>
        <v>8.0584148840710593E-2</v>
      </c>
      <c r="BO22" s="2">
        <f t="shared" si="150"/>
        <v>1.3455379008305601E-3</v>
      </c>
      <c r="BP22" s="2">
        <f t="shared" si="151"/>
        <v>7.9086967209898273E-2</v>
      </c>
      <c r="BQ22" s="2">
        <f t="shared" si="152"/>
        <v>0.10411072435294591</v>
      </c>
      <c r="BR22" s="2">
        <f t="shared" si="153"/>
        <v>6.5084340258059023E-2</v>
      </c>
      <c r="BS22" s="2">
        <f t="shared" si="154"/>
        <v>2.4494034352573416E-2</v>
      </c>
      <c r="BT22" s="2">
        <f t="shared" si="155"/>
        <v>0</v>
      </c>
      <c r="BU22" s="2">
        <f t="shared" si="156"/>
        <v>3.7616970085626329E-3</v>
      </c>
      <c r="BV22" s="2">
        <f t="shared" si="116"/>
        <v>1.0000000000000002</v>
      </c>
      <c r="BX22" s="2">
        <f t="shared" si="39"/>
        <v>0.83231559658679555</v>
      </c>
      <c r="BY22" s="2">
        <f t="shared" si="40"/>
        <v>1.4098859772555422E-2</v>
      </c>
      <c r="BZ22" s="2">
        <f t="shared" si="41"/>
        <v>3.5153637174998281E-2</v>
      </c>
      <c r="CA22" s="2">
        <f t="shared" si="42"/>
        <v>0.11198612595759842</v>
      </c>
      <c r="CB22" s="2">
        <f t="shared" si="43"/>
        <v>3.3311013215859032E-3</v>
      </c>
      <c r="CC22" s="2">
        <f t="shared" si="44"/>
        <v>0.3469249014995881</v>
      </c>
      <c r="CD22" s="2">
        <f t="shared" si="45"/>
        <v>0.39959591564516189</v>
      </c>
      <c r="CE22" s="2">
        <f t="shared" si="46"/>
        <v>6.329573451610144E-3</v>
      </c>
      <c r="CF22" s="2">
        <f t="shared" si="47"/>
        <v>0</v>
      </c>
      <c r="CG22" s="2">
        <f t="shared" si="48"/>
        <v>2.881613071733744E-4</v>
      </c>
      <c r="CH22" s="2">
        <f t="shared" si="117"/>
        <v>1.7500238727170672</v>
      </c>
      <c r="CJ22" s="2">
        <f t="shared" si="118"/>
        <v>1.6646311931735911</v>
      </c>
      <c r="CK22" s="2">
        <f t="shared" si="118"/>
        <v>2.8197719545110845E-2</v>
      </c>
      <c r="CL22" s="2">
        <f t="shared" si="119"/>
        <v>0.10546091152499484</v>
      </c>
      <c r="CM22" s="2">
        <f t="shared" si="120"/>
        <v>0.11198612595759842</v>
      </c>
      <c r="CN22" s="2">
        <f t="shared" si="120"/>
        <v>3.3311013215859032E-3</v>
      </c>
      <c r="CO22" s="2">
        <f t="shared" si="120"/>
        <v>0.3469249014995881</v>
      </c>
      <c r="CP22" s="2">
        <f t="shared" si="120"/>
        <v>0.39959591564516189</v>
      </c>
      <c r="CQ22" s="2">
        <f t="shared" si="120"/>
        <v>6.329573451610144E-3</v>
      </c>
      <c r="CR22" s="2">
        <f t="shared" si="120"/>
        <v>0</v>
      </c>
      <c r="CS22" s="2">
        <f t="shared" si="121"/>
        <v>8.6448392152012321E-4</v>
      </c>
      <c r="CT22" s="2">
        <f t="shared" si="157"/>
        <v>2.6673219260407617</v>
      </c>
      <c r="CU22" s="2">
        <f t="shared" si="61"/>
        <v>2.2494472607234544</v>
      </c>
      <c r="CW22" s="2">
        <f t="shared" si="158"/>
        <v>1.8722500387995749</v>
      </c>
      <c r="CX22" s="2">
        <f t="shared" si="159"/>
        <v>3.1714641494698902E-2</v>
      </c>
      <c r="CY22" s="2">
        <f t="shared" si="122"/>
        <v>0.12774996120042514</v>
      </c>
      <c r="CZ22" s="2">
        <f t="shared" si="160"/>
        <v>3.0402544495107015E-2</v>
      </c>
      <c r="DA22" s="2">
        <f t="shared" si="161"/>
        <v>0.15815250569553216</v>
      </c>
      <c r="DB22" s="2">
        <f t="shared" si="162"/>
        <v>0.25190688427435148</v>
      </c>
      <c r="DC22" s="2">
        <f t="shared" si="163"/>
        <v>7.4931367430336885E-3</v>
      </c>
      <c r="DD22" s="2">
        <f t="shared" si="164"/>
        <v>0.78038926935500263</v>
      </c>
      <c r="DE22" s="2">
        <f t="shared" si="165"/>
        <v>0.89886993784428992</v>
      </c>
      <c r="DF22" s="2">
        <f t="shared" si="166"/>
        <v>2.8476083324544679E-2</v>
      </c>
      <c r="DG22" s="2">
        <f t="shared" si="167"/>
        <v>0</v>
      </c>
      <c r="DH22" s="2">
        <f t="shared" si="168"/>
        <v>1.2964073261352738E-3</v>
      </c>
      <c r="DI22" s="2">
        <f t="shared" si="123"/>
        <v>4.0305489048571639</v>
      </c>
      <c r="DJ22" s="2">
        <f t="shared" si="124"/>
        <v>6.1097809714329737E-2</v>
      </c>
      <c r="DK22" s="2">
        <f t="shared" si="125"/>
        <v>9.0952092863629375E-2</v>
      </c>
      <c r="DL22" s="2">
        <f t="shared" si="126"/>
        <v>0.46365546082646875</v>
      </c>
      <c r="DM22" s="2">
        <f t="shared" si="127"/>
        <v>0.40254071370390471</v>
      </c>
      <c r="DN22" s="2">
        <f t="shared" si="128"/>
        <v>0.13380382546962652</v>
      </c>
      <c r="DO22" s="2">
        <f t="shared" si="129"/>
        <v>2.8476083324544679E-2</v>
      </c>
      <c r="DP22" s="2">
        <f t="shared" si="130"/>
        <v>1.9264611705623359E-3</v>
      </c>
      <c r="DQ22" s="2">
        <f t="shared" si="131"/>
        <v>6.2911750014931406E-2</v>
      </c>
      <c r="DR22" s="2">
        <f t="shared" si="132"/>
        <v>6.482036630676369E-4</v>
      </c>
      <c r="DS22" s="2">
        <f t="shared" si="133"/>
        <v>0.83338352299572849</v>
      </c>
      <c r="DT22" s="2">
        <f t="shared" si="134"/>
        <v>0.62547630046296676</v>
      </c>
      <c r="DU22" s="2">
        <f t="shared" si="135"/>
        <v>0.20790722253276173</v>
      </c>
      <c r="DV22" s="2">
        <f t="shared" si="136"/>
        <v>9.9456315316812871E-2</v>
      </c>
      <c r="DW22" s="2">
        <f t="shared" si="137"/>
        <v>7.4644586130553067E-2</v>
      </c>
      <c r="DX22" s="2">
        <f t="shared" si="138"/>
        <v>2.4811729186259804E-2</v>
      </c>
      <c r="DY22" s="2">
        <f t="shared" si="90"/>
        <v>1.860185859481376</v>
      </c>
      <c r="DZ22" s="2">
        <f t="shared" si="139"/>
        <v>0.83338352299572849</v>
      </c>
      <c r="EA22" s="2">
        <f t="shared" si="169"/>
        <v>2.4768977668572041</v>
      </c>
      <c r="EB22" s="2">
        <f t="shared" si="170"/>
        <v>-3.0939000343614103</v>
      </c>
      <c r="EC22" s="2">
        <f t="shared" si="171"/>
        <v>-3.0939000343614103</v>
      </c>
      <c r="ED22" s="2">
        <f t="shared" si="172"/>
        <v>0.495311670426548</v>
      </c>
      <c r="EE22" s="2">
        <f t="shared" si="96"/>
        <v>1353.7342427828999</v>
      </c>
      <c r="EF22" s="2">
        <f t="shared" si="97"/>
        <v>2.9741882541376965</v>
      </c>
      <c r="EG22" s="2">
        <f t="shared" si="140"/>
        <v>0.13537342427828999</v>
      </c>
      <c r="EH22" s="1">
        <f t="shared" si="99"/>
        <v>1353.7342427828999</v>
      </c>
      <c r="EI22" s="1">
        <f t="shared" si="100"/>
        <v>2.9741882541376965</v>
      </c>
      <c r="EJ22" s="4">
        <f t="shared" si="101"/>
        <v>1.7911444446880043</v>
      </c>
      <c r="EK22" s="1">
        <f t="shared" si="173"/>
        <v>297.41882541376964</v>
      </c>
    </row>
    <row r="23" spans="1:141" ht="12" customHeight="1">
      <c r="A23" s="41" t="s">
        <v>91</v>
      </c>
      <c r="B23" s="42"/>
      <c r="C23" s="47">
        <v>47.404521802787393</v>
      </c>
      <c r="D23" s="47">
        <v>1.7411624914247203</v>
      </c>
      <c r="E23" s="47">
        <v>17.695263985396874</v>
      </c>
      <c r="F23" s="47">
        <v>10.447699330897533</v>
      </c>
      <c r="G23" s="47">
        <v>0.17230426563486223</v>
      </c>
      <c r="H23" s="47">
        <v>5.780035942046287</v>
      </c>
      <c r="I23" s="47">
        <v>10.564163812318249</v>
      </c>
      <c r="J23" s="47">
        <v>3.6349704342923235</v>
      </c>
      <c r="K23" s="47">
        <v>2.07881446489244</v>
      </c>
      <c r="L23" s="47">
        <v>0</v>
      </c>
      <c r="M23" s="47">
        <v>0.48106347030932012</v>
      </c>
      <c r="N23" s="47">
        <f t="shared" si="141"/>
        <v>100.00000000000001</v>
      </c>
      <c r="O23" s="47"/>
      <c r="P23" s="47">
        <v>50.167400000000001</v>
      </c>
      <c r="Q23" s="47">
        <v>1.1762999999999999</v>
      </c>
      <c r="R23" s="47">
        <v>3.3368000000000002</v>
      </c>
      <c r="S23" s="47">
        <v>7.9196999999999997</v>
      </c>
      <c r="T23" s="47">
        <v>0.2324</v>
      </c>
      <c r="U23" s="47">
        <v>13.9146</v>
      </c>
      <c r="V23" s="47">
        <v>22.022099999999998</v>
      </c>
      <c r="W23" s="47">
        <v>0.38150000000000001</v>
      </c>
      <c r="X23" s="47">
        <v>0</v>
      </c>
      <c r="Y23" s="47">
        <v>1.46E-2</v>
      </c>
      <c r="Z23" s="47">
        <f t="shared" si="142"/>
        <v>99.165399999999991</v>
      </c>
      <c r="AA23" s="18"/>
      <c r="AB23" s="10">
        <f t="shared" si="5"/>
        <v>5.2310962922155979E-2</v>
      </c>
      <c r="AC23" s="10"/>
      <c r="AD23" s="12">
        <f t="shared" si="143"/>
        <v>1.9498934333317897</v>
      </c>
      <c r="AE23" s="12"/>
      <c r="AF23" s="10">
        <f t="shared" si="144"/>
        <v>298.51956206620565</v>
      </c>
      <c r="AG23" s="16">
        <f t="shared" si="6"/>
        <v>1081.5471165879167</v>
      </c>
      <c r="AH23" s="18"/>
      <c r="AI23" s="1">
        <f t="shared" si="7"/>
        <v>0.77476914559252885</v>
      </c>
      <c r="AJ23" s="1">
        <f t="shared" si="105"/>
        <v>7.3546912096847619E-2</v>
      </c>
      <c r="AK23" s="1">
        <f t="shared" si="8"/>
        <v>1.0332591555356159E-2</v>
      </c>
      <c r="AL23" s="1">
        <f t="shared" si="9"/>
        <v>1.6932812099957121E-2</v>
      </c>
      <c r="AM23" s="1">
        <f t="shared" si="10"/>
        <v>7.2657792573469757E-2</v>
      </c>
      <c r="AN23" s="1">
        <f t="shared" si="145"/>
        <v>0</v>
      </c>
      <c r="AO23" s="1">
        <f t="shared" si="108"/>
        <v>0.94823925391815944</v>
      </c>
      <c r="AP23" s="1">
        <f t="shared" si="109"/>
        <v>0.82708010851468483</v>
      </c>
      <c r="AQ23" s="1">
        <f t="shared" si="110"/>
        <v>0.10103080709464352</v>
      </c>
      <c r="AR23" s="1">
        <f t="shared" si="111"/>
        <v>6.663749395348393E-3</v>
      </c>
      <c r="AS23" s="1">
        <f t="shared" si="112"/>
        <v>2.7816167302643354E-2</v>
      </c>
      <c r="AT23" s="1">
        <f t="shared" si="113"/>
        <v>5.33738298436532E-2</v>
      </c>
      <c r="AU23" s="1">
        <f t="shared" si="113"/>
        <v>2.1703562522057312E-4</v>
      </c>
      <c r="AV23" s="1">
        <f t="shared" si="114"/>
        <v>1.0161816977761937</v>
      </c>
      <c r="AW23" s="9"/>
      <c r="AX23" s="2">
        <f t="shared" si="15"/>
        <v>0.78896686493455681</v>
      </c>
      <c r="AY23" s="2">
        <f t="shared" si="16"/>
        <v>2.1797554437782245E-2</v>
      </c>
      <c r="AZ23" s="2">
        <f t="shared" si="17"/>
        <v>0.34709867469712685</v>
      </c>
      <c r="BA23" s="2">
        <f t="shared" si="18"/>
        <v>0.14541715842265629</v>
      </c>
      <c r="BB23" s="2">
        <f t="shared" si="19"/>
        <v>2.4289588107117141E-3</v>
      </c>
      <c r="BC23" s="2">
        <f t="shared" si="20"/>
        <v>0.14340955186149124</v>
      </c>
      <c r="BD23" s="2">
        <f t="shared" si="21"/>
        <v>0.18838540681840188</v>
      </c>
      <c r="BE23" s="2">
        <f t="shared" si="22"/>
        <v>0.11729702961144271</v>
      </c>
      <c r="BF23" s="2">
        <f t="shared" si="23"/>
        <v>4.4138062441981402E-2</v>
      </c>
      <c r="BG23" s="2">
        <f t="shared" si="24"/>
        <v>0</v>
      </c>
      <c r="BH23" s="2">
        <f t="shared" si="25"/>
        <v>6.7785492198555704E-3</v>
      </c>
      <c r="BI23" s="2">
        <f t="shared" si="115"/>
        <v>1.8057178112560066</v>
      </c>
      <c r="BK23" s="2">
        <f t="shared" si="146"/>
        <v>0.43692699934425172</v>
      </c>
      <c r="BL23" s="2">
        <f t="shared" si="147"/>
        <v>1.2071406895311332E-2</v>
      </c>
      <c r="BM23" s="2">
        <f t="shared" si="148"/>
        <v>0.19222199201529433</v>
      </c>
      <c r="BN23" s="2">
        <f t="shared" si="149"/>
        <v>8.0531496957161983E-2</v>
      </c>
      <c r="BO23" s="2">
        <f t="shared" si="150"/>
        <v>1.3451486137926493E-3</v>
      </c>
      <c r="BP23" s="2">
        <f t="shared" si="151"/>
        <v>7.9419691696865732E-2</v>
      </c>
      <c r="BQ23" s="2">
        <f t="shared" si="152"/>
        <v>0.10432715767884367</v>
      </c>
      <c r="BR23" s="2">
        <f t="shared" si="153"/>
        <v>6.4958671216658256E-2</v>
      </c>
      <c r="BS23" s="2">
        <f t="shared" si="154"/>
        <v>2.4443499514068705E-2</v>
      </c>
      <c r="BT23" s="2">
        <f t="shared" si="155"/>
        <v>0</v>
      </c>
      <c r="BU23" s="2">
        <f t="shared" si="156"/>
        <v>3.7539360677516947E-3</v>
      </c>
      <c r="BV23" s="2">
        <f t="shared" si="116"/>
        <v>1</v>
      </c>
      <c r="BX23" s="2">
        <f t="shared" si="39"/>
        <v>0.83495022826262433</v>
      </c>
      <c r="BY23" s="2">
        <f t="shared" si="40"/>
        <v>1.472605998087102E-2</v>
      </c>
      <c r="BZ23" s="2">
        <f t="shared" si="41"/>
        <v>3.2726238463726326E-2</v>
      </c>
      <c r="CA23" s="2">
        <f t="shared" si="42"/>
        <v>0.11023099278460716</v>
      </c>
      <c r="CB23" s="2">
        <f t="shared" si="43"/>
        <v>3.2761233480176209E-3</v>
      </c>
      <c r="CC23" s="2">
        <f t="shared" si="44"/>
        <v>0.34523774079256853</v>
      </c>
      <c r="CD23" s="2">
        <f t="shared" si="45"/>
        <v>0.39270900576702911</v>
      </c>
      <c r="CE23" s="2">
        <f t="shared" si="46"/>
        <v>6.1553206010432583E-3</v>
      </c>
      <c r="CF23" s="2">
        <f t="shared" si="47"/>
        <v>0</v>
      </c>
      <c r="CG23" s="2">
        <f t="shared" si="48"/>
        <v>9.6053769057791473E-5</v>
      </c>
      <c r="CH23" s="2">
        <f t="shared" si="117"/>
        <v>1.740107763769545</v>
      </c>
      <c r="CJ23" s="2">
        <f t="shared" si="118"/>
        <v>1.6699004565252487</v>
      </c>
      <c r="CK23" s="2">
        <f t="shared" si="118"/>
        <v>2.9452119961742039E-2</v>
      </c>
      <c r="CL23" s="2">
        <f t="shared" si="119"/>
        <v>9.8178715391178978E-2</v>
      </c>
      <c r="CM23" s="2">
        <f t="shared" si="120"/>
        <v>0.11023099278460716</v>
      </c>
      <c r="CN23" s="2">
        <f t="shared" si="120"/>
        <v>3.2761233480176209E-3</v>
      </c>
      <c r="CO23" s="2">
        <f t="shared" si="120"/>
        <v>0.34523774079256853</v>
      </c>
      <c r="CP23" s="2">
        <f t="shared" si="120"/>
        <v>0.39270900576702911</v>
      </c>
      <c r="CQ23" s="2">
        <f t="shared" si="120"/>
        <v>6.1553206010432583E-3</v>
      </c>
      <c r="CR23" s="2">
        <f t="shared" si="120"/>
        <v>0</v>
      </c>
      <c r="CS23" s="2">
        <f t="shared" si="121"/>
        <v>2.881613071733744E-4</v>
      </c>
      <c r="CT23" s="2">
        <f t="shared" si="157"/>
        <v>2.6554286364786086</v>
      </c>
      <c r="CU23" s="2">
        <f t="shared" si="61"/>
        <v>2.2595222170823095</v>
      </c>
      <c r="CW23" s="2">
        <f t="shared" si="158"/>
        <v>1.8865885909173452</v>
      </c>
      <c r="CX23" s="2">
        <f t="shared" si="159"/>
        <v>3.3273859696864756E-2</v>
      </c>
      <c r="CY23" s="2">
        <f t="shared" si="122"/>
        <v>0.11341140908265479</v>
      </c>
      <c r="CZ23" s="2">
        <f t="shared" si="160"/>
        <v>3.4479916697991747E-2</v>
      </c>
      <c r="DA23" s="2">
        <f t="shared" si="161"/>
        <v>0.14789132578064654</v>
      </c>
      <c r="DB23" s="2">
        <f t="shared" si="162"/>
        <v>0.24906937720785963</v>
      </c>
      <c r="DC23" s="2">
        <f t="shared" si="163"/>
        <v>7.4024734907478934E-3</v>
      </c>
      <c r="DD23" s="2">
        <f t="shared" si="164"/>
        <v>0.78007234549611215</v>
      </c>
      <c r="DE23" s="2">
        <f t="shared" si="165"/>
        <v>0.88733472337890706</v>
      </c>
      <c r="DF23" s="2">
        <f t="shared" si="166"/>
        <v>2.7816167302643354E-2</v>
      </c>
      <c r="DG23" s="2">
        <f t="shared" si="167"/>
        <v>0</v>
      </c>
      <c r="DH23" s="2">
        <f t="shared" si="168"/>
        <v>4.3407125044114624E-4</v>
      </c>
      <c r="DI23" s="2">
        <f t="shared" si="123"/>
        <v>4.0198829345215676</v>
      </c>
      <c r="DJ23" s="2">
        <f t="shared" si="124"/>
        <v>3.976586904313574E-2</v>
      </c>
      <c r="DK23" s="2">
        <f t="shared" si="125"/>
        <v>5.9353771775249697E-2</v>
      </c>
      <c r="DL23" s="2">
        <f t="shared" si="126"/>
        <v>0.4612217090956845</v>
      </c>
      <c r="DM23" s="2">
        <f t="shared" si="127"/>
        <v>0.40546852380345905</v>
      </c>
      <c r="DN23" s="2">
        <f t="shared" si="128"/>
        <v>0.13330976710085643</v>
      </c>
      <c r="DO23" s="2">
        <f t="shared" si="129"/>
        <v>2.7816167302643354E-2</v>
      </c>
      <c r="DP23" s="2">
        <f t="shared" si="130"/>
        <v>6.663749395348393E-3</v>
      </c>
      <c r="DQ23" s="2">
        <f t="shared" si="131"/>
        <v>5.33738298436532E-2</v>
      </c>
      <c r="DR23" s="2">
        <f t="shared" si="132"/>
        <v>2.1703562522057312E-4</v>
      </c>
      <c r="DS23" s="2">
        <f t="shared" si="133"/>
        <v>0.82708010851468483</v>
      </c>
      <c r="DT23" s="2">
        <f t="shared" si="134"/>
        <v>0.62243590049587105</v>
      </c>
      <c r="DU23" s="2">
        <f t="shared" si="135"/>
        <v>0.20464420801881378</v>
      </c>
      <c r="DV23" s="2">
        <f t="shared" si="136"/>
        <v>0.10103080709464352</v>
      </c>
      <c r="DW23" s="2">
        <f t="shared" si="137"/>
        <v>7.6032781763681528E-2</v>
      </c>
      <c r="DX23" s="2">
        <f t="shared" si="138"/>
        <v>2.4998025330961987E-2</v>
      </c>
      <c r="DY23" s="2">
        <f t="shared" si="90"/>
        <v>1.8432618062908788</v>
      </c>
      <c r="DZ23" s="2">
        <f t="shared" si="139"/>
        <v>0.82708010851468483</v>
      </c>
      <c r="EA23" s="2">
        <f t="shared" si="169"/>
        <v>2.4569488302991722</v>
      </c>
      <c r="EB23" s="2">
        <f t="shared" si="170"/>
        <v>-3.1022858938889426</v>
      </c>
      <c r="EC23" s="2">
        <f t="shared" si="171"/>
        <v>-3.1022858938889426</v>
      </c>
      <c r="ED23" s="2">
        <f t="shared" si="172"/>
        <v>0.4965245483023541</v>
      </c>
      <c r="EE23" s="2">
        <f t="shared" si="96"/>
        <v>1354.6971165879168</v>
      </c>
      <c r="EF23" s="2">
        <f t="shared" si="97"/>
        <v>2.9851956206620565</v>
      </c>
      <c r="EG23" s="2">
        <f t="shared" si="140"/>
        <v>0.13546971165879168</v>
      </c>
      <c r="EH23" s="1">
        <f t="shared" si="99"/>
        <v>1354.6971165879168</v>
      </c>
      <c r="EI23" s="1">
        <f t="shared" si="100"/>
        <v>2.9851956206620565</v>
      </c>
      <c r="EJ23" s="4">
        <f t="shared" si="101"/>
        <v>1.9498934333317897</v>
      </c>
      <c r="EK23" s="1">
        <f t="shared" si="173"/>
        <v>298.51956206620565</v>
      </c>
    </row>
    <row r="24" spans="1:141" ht="12" customHeight="1">
      <c r="A24" s="41" t="s">
        <v>91</v>
      </c>
      <c r="B24" s="42"/>
      <c r="C24" s="47">
        <v>47.382682563681882</v>
      </c>
      <c r="D24" s="47">
        <v>1.7516431832111397</v>
      </c>
      <c r="E24" s="47">
        <v>17.845815899764062</v>
      </c>
      <c r="F24" s="47">
        <v>10.481045783251975</v>
      </c>
      <c r="G24" s="47">
        <v>0.17253769115454404</v>
      </c>
      <c r="H24" s="47">
        <v>5.6573611068612397</v>
      </c>
      <c r="I24" s="47">
        <v>10.452580756656397</v>
      </c>
      <c r="J24" s="47">
        <v>3.6700422781952144</v>
      </c>
      <c r="K24" s="47">
        <v>2.1002636575067259</v>
      </c>
      <c r="L24" s="47">
        <v>0</v>
      </c>
      <c r="M24" s="47">
        <v>0.4860270797168077</v>
      </c>
      <c r="N24" s="47">
        <f t="shared" si="141"/>
        <v>99.999999999999986</v>
      </c>
      <c r="O24" s="47"/>
      <c r="P24" s="47">
        <v>49.8187</v>
      </c>
      <c r="Q24" s="47">
        <v>1.0478000000000001</v>
      </c>
      <c r="R24" s="47">
        <v>3.5804999999999998</v>
      </c>
      <c r="S24" s="47">
        <v>8.1783000000000001</v>
      </c>
      <c r="T24" s="47">
        <v>0.22470000000000001</v>
      </c>
      <c r="U24" s="47">
        <v>13.8698</v>
      </c>
      <c r="V24" s="47">
        <v>22.346699999999998</v>
      </c>
      <c r="W24" s="47">
        <v>0.39900000000000002</v>
      </c>
      <c r="X24" s="47">
        <v>0</v>
      </c>
      <c r="Y24" s="47">
        <v>1.17E-2</v>
      </c>
      <c r="Z24" s="47">
        <f t="shared" si="142"/>
        <v>99.477200000000011</v>
      </c>
      <c r="AA24" s="18"/>
      <c r="AB24" s="10">
        <f t="shared" si="5"/>
        <v>6.0281677121577948E-2</v>
      </c>
      <c r="AC24" s="10"/>
      <c r="AD24" s="12">
        <f t="shared" si="143"/>
        <v>1.6492632049753631</v>
      </c>
      <c r="AE24" s="12"/>
      <c r="AF24" s="10">
        <f t="shared" si="144"/>
        <v>296.56893201147392</v>
      </c>
      <c r="AG24" s="16">
        <f t="shared" si="6"/>
        <v>1078.2963070132651</v>
      </c>
      <c r="AH24" s="18"/>
      <c r="AI24" s="1">
        <f t="shared" si="7"/>
        <v>0.7749256870216138</v>
      </c>
      <c r="AJ24" s="1">
        <f t="shared" si="105"/>
        <v>6.9508153157718147E-2</v>
      </c>
      <c r="AK24" s="1">
        <f t="shared" si="8"/>
        <v>9.8946417806829029E-3</v>
      </c>
      <c r="AL24" s="1">
        <f t="shared" si="9"/>
        <v>1.7134526836584823E-2</v>
      </c>
      <c r="AM24" s="1">
        <f t="shared" si="10"/>
        <v>7.5672798170673961E-2</v>
      </c>
      <c r="AN24" s="1">
        <f t="shared" si="145"/>
        <v>0</v>
      </c>
      <c r="AO24" s="1">
        <f t="shared" si="108"/>
        <v>0.94713580696727362</v>
      </c>
      <c r="AP24" s="1">
        <f t="shared" si="109"/>
        <v>0.83520736414319174</v>
      </c>
      <c r="AQ24" s="1">
        <f t="shared" si="110"/>
        <v>9.9633898116293806E-2</v>
      </c>
      <c r="AR24" s="1">
        <f t="shared" si="111"/>
        <v>2.5185748211931092E-3</v>
      </c>
      <c r="AS24" s="1">
        <f t="shared" si="112"/>
        <v>2.9084046536622638E-2</v>
      </c>
      <c r="AT24" s="1">
        <f t="shared" ref="AT24:AT53" si="174">DQ24</f>
        <v>6.2263546133601522E-2</v>
      </c>
      <c r="AU24" s="1">
        <f t="shared" ref="AU24:AU53" si="175">DR24</f>
        <v>1.7387743319353157E-4</v>
      </c>
      <c r="AV24" s="1">
        <f t="shared" si="114"/>
        <v>1.0288813071840963</v>
      </c>
      <c r="AW24" s="9"/>
      <c r="AX24" s="2">
        <f t="shared" si="15"/>
        <v>0.78860338830080212</v>
      </c>
      <c r="AY24" s="2">
        <f t="shared" si="16"/>
        <v>2.1928761864363756E-2</v>
      </c>
      <c r="AZ24" s="2">
        <f t="shared" si="17"/>
        <v>0.3500518021550213</v>
      </c>
      <c r="BA24" s="2">
        <f t="shared" si="18"/>
        <v>0.14588129374960992</v>
      </c>
      <c r="BB24" s="2">
        <f t="shared" si="19"/>
        <v>2.4322493907248497E-3</v>
      </c>
      <c r="BC24" s="2">
        <f t="shared" si="20"/>
        <v>0.14036584360172188</v>
      </c>
      <c r="BD24" s="2">
        <f t="shared" si="21"/>
        <v>0.18639560244691084</v>
      </c>
      <c r="BE24" s="2">
        <f t="shared" si="22"/>
        <v>0.11842876456972339</v>
      </c>
      <c r="BF24" s="2">
        <f t="shared" si="23"/>
        <v>4.4593478651040935E-2</v>
      </c>
      <c r="BG24" s="2">
        <f t="shared" si="24"/>
        <v>0</v>
      </c>
      <c r="BH24" s="2">
        <f t="shared" si="25"/>
        <v>6.8484902416819805E-3</v>
      </c>
      <c r="BI24" s="2">
        <f t="shared" si="115"/>
        <v>1.8055296749716008</v>
      </c>
      <c r="BK24" s="2">
        <f t="shared" si="146"/>
        <v>0.43677121413870201</v>
      </c>
      <c r="BL24" s="2">
        <f t="shared" si="147"/>
        <v>1.2145334506733418E-2</v>
      </c>
      <c r="BM24" s="2">
        <f t="shared" si="148"/>
        <v>0.19387762328554764</v>
      </c>
      <c r="BN24" s="2">
        <f t="shared" si="149"/>
        <v>8.0796951593667107E-2</v>
      </c>
      <c r="BO24" s="2">
        <f t="shared" si="150"/>
        <v>1.3471112795546308E-3</v>
      </c>
      <c r="BP24" s="2">
        <f t="shared" si="151"/>
        <v>7.7742196956098047E-2</v>
      </c>
      <c r="BQ24" s="2">
        <f t="shared" si="152"/>
        <v>0.10323596727915461</v>
      </c>
      <c r="BR24" s="2">
        <f t="shared" si="153"/>
        <v>6.5592255952030346E-2</v>
      </c>
      <c r="BS24" s="2">
        <f t="shared" si="154"/>
        <v>2.4698280659243302E-2</v>
      </c>
      <c r="BT24" s="2">
        <f t="shared" si="155"/>
        <v>0</v>
      </c>
      <c r="BU24" s="2">
        <f t="shared" si="156"/>
        <v>3.7930643492689758E-3</v>
      </c>
      <c r="BV24" s="2">
        <f t="shared" si="116"/>
        <v>1.0000000000000002</v>
      </c>
      <c r="BX24" s="2">
        <f t="shared" si="39"/>
        <v>0.82914671553134511</v>
      </c>
      <c r="BY24" s="2">
        <f t="shared" si="40"/>
        <v>1.3117372819822032E-2</v>
      </c>
      <c r="BZ24" s="2">
        <f t="shared" si="41"/>
        <v>3.511636802306764E-2</v>
      </c>
      <c r="CA24" s="2">
        <f t="shared" si="42"/>
        <v>0.1138303380545163</v>
      </c>
      <c r="CB24" s="2">
        <f t="shared" si="43"/>
        <v>3.1675770925110132E-3</v>
      </c>
      <c r="CC24" s="2">
        <f t="shared" si="44"/>
        <v>0.34412619962088503</v>
      </c>
      <c r="CD24" s="2">
        <f t="shared" si="45"/>
        <v>0.39849743390385428</v>
      </c>
      <c r="CE24" s="2">
        <f t="shared" si="46"/>
        <v>6.4376747570544166E-3</v>
      </c>
      <c r="CF24" s="2">
        <f t="shared" si="47"/>
        <v>0</v>
      </c>
      <c r="CG24" s="2">
        <f t="shared" si="48"/>
        <v>7.6974595751791796E-5</v>
      </c>
      <c r="CH24" s="2">
        <f t="shared" si="117"/>
        <v>1.7435166543988077</v>
      </c>
      <c r="CJ24" s="2">
        <f t="shared" ref="CJ24:CJ53" si="176">BX24*2</f>
        <v>1.6582934310626902</v>
      </c>
      <c r="CK24" s="2">
        <f t="shared" ref="CK24:CK53" si="177">BY24*2</f>
        <v>2.6234745639644064E-2</v>
      </c>
      <c r="CL24" s="2">
        <f t="shared" si="119"/>
        <v>0.10534910406920292</v>
      </c>
      <c r="CM24" s="2">
        <f t="shared" ref="CM24:CM53" si="178">CA24</f>
        <v>0.1138303380545163</v>
      </c>
      <c r="CN24" s="2">
        <f t="shared" ref="CN24:CN53" si="179">CB24</f>
        <v>3.1675770925110132E-3</v>
      </c>
      <c r="CO24" s="2">
        <f t="shared" ref="CO24:CO53" si="180">CC24</f>
        <v>0.34412619962088503</v>
      </c>
      <c r="CP24" s="2">
        <f t="shared" ref="CP24:CP53" si="181">CD24</f>
        <v>0.39849743390385428</v>
      </c>
      <c r="CQ24" s="2">
        <f t="shared" ref="CQ24:CQ53" si="182">CE24</f>
        <v>6.4376747570544166E-3</v>
      </c>
      <c r="CR24" s="2">
        <f t="shared" ref="CR24:CR53" si="183">CF24</f>
        <v>0</v>
      </c>
      <c r="CS24" s="2">
        <f t="shared" si="121"/>
        <v>2.3092378725537538E-4</v>
      </c>
      <c r="CT24" s="2">
        <f t="shared" si="157"/>
        <v>2.6561674279876133</v>
      </c>
      <c r="CU24" s="2">
        <f t="shared" si="61"/>
        <v>2.2588937492339358</v>
      </c>
      <c r="CW24" s="2">
        <f t="shared" si="158"/>
        <v>1.8729543329116038</v>
      </c>
      <c r="CX24" s="2">
        <f t="shared" si="159"/>
        <v>2.9630751469067115E-2</v>
      </c>
      <c r="CY24" s="2">
        <f t="shared" si="122"/>
        <v>0.12704566708839615</v>
      </c>
      <c r="CZ24" s="2">
        <f t="shared" si="160"/>
        <v>3.1602621357815747E-2</v>
      </c>
      <c r="DA24" s="2">
        <f t="shared" si="161"/>
        <v>0.1586482884462119</v>
      </c>
      <c r="DB24" s="2">
        <f t="shared" si="162"/>
        <v>0.25713063910453265</v>
      </c>
      <c r="DC24" s="2">
        <f t="shared" si="163"/>
        <v>7.1552200944897323E-3</v>
      </c>
      <c r="DD24" s="2">
        <f t="shared" si="164"/>
        <v>0.77734452127124676</v>
      </c>
      <c r="DE24" s="2">
        <f t="shared" si="165"/>
        <v>0.9001633625311799</v>
      </c>
      <c r="DF24" s="2">
        <f t="shared" si="166"/>
        <v>2.9084046536622638E-2</v>
      </c>
      <c r="DG24" s="2">
        <f t="shared" si="167"/>
        <v>0</v>
      </c>
      <c r="DH24" s="2">
        <f t="shared" si="168"/>
        <v>3.4775486638706314E-4</v>
      </c>
      <c r="DI24" s="2">
        <f t="shared" si="123"/>
        <v>4.0324589172313416</v>
      </c>
      <c r="DJ24" s="2">
        <f t="shared" si="124"/>
        <v>6.4917834462681748E-2</v>
      </c>
      <c r="DK24" s="2">
        <f t="shared" si="125"/>
        <v>9.6592926244499111E-2</v>
      </c>
      <c r="DL24" s="2">
        <f t="shared" si="126"/>
        <v>0.4635731090263937</v>
      </c>
      <c r="DM24" s="2">
        <f t="shared" si="127"/>
        <v>0.40032290971836071</v>
      </c>
      <c r="DN24" s="2">
        <f t="shared" si="128"/>
        <v>0.13610398125524559</v>
      </c>
      <c r="DO24" s="2">
        <f t="shared" si="129"/>
        <v>2.9084046536622638E-2</v>
      </c>
      <c r="DP24" s="2">
        <f t="shared" si="130"/>
        <v>2.5185748211931092E-3</v>
      </c>
      <c r="DQ24" s="2">
        <f t="shared" si="131"/>
        <v>6.2263546133601522E-2</v>
      </c>
      <c r="DR24" s="2">
        <f t="shared" si="132"/>
        <v>1.7387743319353157E-4</v>
      </c>
      <c r="DS24" s="2">
        <f t="shared" si="133"/>
        <v>0.83520736414319174</v>
      </c>
      <c r="DT24" s="2">
        <f t="shared" si="134"/>
        <v>0.6232958262497994</v>
      </c>
      <c r="DU24" s="2">
        <f t="shared" si="135"/>
        <v>0.21191153789339234</v>
      </c>
      <c r="DV24" s="2">
        <f t="shared" si="136"/>
        <v>9.9633898116293806E-2</v>
      </c>
      <c r="DW24" s="2">
        <f t="shared" si="137"/>
        <v>7.4354460359184207E-2</v>
      </c>
      <c r="DX24" s="2">
        <f t="shared" si="138"/>
        <v>2.5279437757109599E-2</v>
      </c>
      <c r="DY24" s="2">
        <f t="shared" si="90"/>
        <v>1.8640886713272879</v>
      </c>
      <c r="DZ24" s="2">
        <f t="shared" si="139"/>
        <v>0.83520736414319174</v>
      </c>
      <c r="EA24" s="2">
        <f t="shared" si="169"/>
        <v>2.4839517990015807</v>
      </c>
      <c r="EB24" s="2">
        <f t="shared" si="170"/>
        <v>-3.1051561618322077</v>
      </c>
      <c r="EC24" s="2">
        <f t="shared" si="171"/>
        <v>-3.1051561618322072</v>
      </c>
      <c r="ED24" s="2">
        <f t="shared" si="172"/>
        <v>0.49036592959684605</v>
      </c>
      <c r="EE24" s="2">
        <f t="shared" si="96"/>
        <v>1351.4463070132651</v>
      </c>
      <c r="EF24" s="2">
        <f t="shared" si="97"/>
        <v>2.9656893201147394</v>
      </c>
      <c r="EG24" s="2">
        <f t="shared" si="140"/>
        <v>0.13514463070132651</v>
      </c>
      <c r="EH24" s="1">
        <f t="shared" si="99"/>
        <v>1351.4463070132651</v>
      </c>
      <c r="EI24" s="1">
        <f t="shared" si="100"/>
        <v>2.9656893201147394</v>
      </c>
      <c r="EJ24" s="4">
        <f t="shared" si="101"/>
        <v>1.6492632049753631</v>
      </c>
      <c r="EK24" s="1">
        <f t="shared" si="173"/>
        <v>296.56893201147392</v>
      </c>
    </row>
    <row r="25" spans="1:141" ht="12" customHeight="1">
      <c r="A25" s="41" t="s">
        <v>91</v>
      </c>
      <c r="B25" s="42"/>
      <c r="C25" s="47">
        <v>47.444810821846737</v>
      </c>
      <c r="D25" s="47">
        <v>1.7218277156526136</v>
      </c>
      <c r="E25" s="47">
        <v>17.417525877486586</v>
      </c>
      <c r="F25" s="47">
        <v>10.386181809706445</v>
      </c>
      <c r="G25" s="47">
        <v>0.1718736423349401</v>
      </c>
      <c r="H25" s="47">
        <v>6.0063464260790695</v>
      </c>
      <c r="I25" s="47">
        <v>10.770012186180738</v>
      </c>
      <c r="J25" s="47">
        <v>3.5702699115028471</v>
      </c>
      <c r="K25" s="47">
        <v>2.0392450034350089</v>
      </c>
      <c r="L25" s="47">
        <v>0</v>
      </c>
      <c r="M25" s="47">
        <v>0.47190660577501087</v>
      </c>
      <c r="N25" s="47">
        <f>SUM(C25:M25)</f>
        <v>100</v>
      </c>
      <c r="O25" s="47"/>
      <c r="P25" s="47">
        <v>49.202599999999997</v>
      </c>
      <c r="Q25" s="47">
        <v>1.2681</v>
      </c>
      <c r="R25" s="47">
        <v>4.1246999999999998</v>
      </c>
      <c r="S25" s="47">
        <v>7.8399000000000001</v>
      </c>
      <c r="T25" s="47">
        <v>0.22470000000000001</v>
      </c>
      <c r="U25" s="47">
        <v>13.762</v>
      </c>
      <c r="V25" s="47">
        <v>22.501999999999999</v>
      </c>
      <c r="W25" s="47">
        <v>0.49070000000000003</v>
      </c>
      <c r="X25" s="47">
        <v>0</v>
      </c>
      <c r="Y25" s="47">
        <v>3.5099999999999999E-2</v>
      </c>
      <c r="Z25" s="47">
        <f t="shared" si="142"/>
        <v>99.449799999999996</v>
      </c>
      <c r="AA25" s="18"/>
      <c r="AB25" s="10">
        <f t="shared" si="5"/>
        <v>5.9720944657223218E-2</v>
      </c>
      <c r="AC25" s="10"/>
      <c r="AD25" s="12">
        <f t="shared" si="143"/>
        <v>1.8993244395477062</v>
      </c>
      <c r="AE25" s="12"/>
      <c r="AF25" s="10">
        <f t="shared" si="144"/>
        <v>332.08224286058118</v>
      </c>
      <c r="AG25" s="16">
        <f t="shared" si="6"/>
        <v>1092.0337225159478</v>
      </c>
      <c r="AH25" s="18"/>
      <c r="AI25" s="1">
        <f t="shared" si="7"/>
        <v>0.77221312741880954</v>
      </c>
      <c r="AJ25" s="1">
        <f t="shared" si="105"/>
        <v>7.1388606898979287E-2</v>
      </c>
      <c r="AK25" s="1">
        <f t="shared" si="8"/>
        <v>1.0146017251228278E-2</v>
      </c>
      <c r="AL25" s="1">
        <f t="shared" si="9"/>
        <v>1.6562863450659188E-2</v>
      </c>
      <c r="AM25" s="1">
        <f t="shared" si="10"/>
        <v>7.0630421232666746E-2</v>
      </c>
      <c r="AN25" s="1">
        <f t="shared" si="145"/>
        <v>0</v>
      </c>
      <c r="AO25" s="1">
        <f t="shared" si="108"/>
        <v>0.94094103625234304</v>
      </c>
      <c r="AP25" s="1">
        <f t="shared" si="109"/>
        <v>0.83193407207603276</v>
      </c>
      <c r="AQ25" s="1">
        <f t="shared" si="110"/>
        <v>9.3246996906573176E-2</v>
      </c>
      <c r="AR25" s="1">
        <f t="shared" si="111"/>
        <v>0</v>
      </c>
      <c r="AS25" s="1">
        <f t="shared" si="112"/>
        <v>3.3819434063622811E-2</v>
      </c>
      <c r="AT25" s="1">
        <f t="shared" si="174"/>
        <v>7.4527834984035368E-2</v>
      </c>
      <c r="AU25" s="1">
        <f t="shared" si="175"/>
        <v>5.2195730680465154E-4</v>
      </c>
      <c r="AV25" s="1">
        <f t="shared" si="114"/>
        <v>1.0340502953370689</v>
      </c>
      <c r="AW25" s="9"/>
      <c r="AX25" s="2">
        <f t="shared" si="15"/>
        <v>0.78963740647468206</v>
      </c>
      <c r="AY25" s="2">
        <f t="shared" si="16"/>
        <v>2.1555503032752291E-2</v>
      </c>
      <c r="AZ25" s="2">
        <f t="shared" si="17"/>
        <v>0.34165074641258103</v>
      </c>
      <c r="BA25" s="2">
        <f t="shared" si="18"/>
        <v>0.14456092176791663</v>
      </c>
      <c r="BB25" s="2">
        <f t="shared" si="19"/>
        <v>2.4228883500960717E-3</v>
      </c>
      <c r="BC25" s="2">
        <f t="shared" si="20"/>
        <v>0.1490245835710014</v>
      </c>
      <c r="BD25" s="2">
        <f t="shared" si="21"/>
        <v>0.1920561970808336</v>
      </c>
      <c r="BE25" s="2">
        <f t="shared" si="22"/>
        <v>0.11520920543936233</v>
      </c>
      <c r="BF25" s="2">
        <f t="shared" si="23"/>
        <v>4.3297910812242747E-2</v>
      </c>
      <c r="BG25" s="2">
        <f t="shared" si="24"/>
        <v>0</v>
      </c>
      <c r="BH25" s="2">
        <f t="shared" si="25"/>
        <v>6.6495220523895933E-3</v>
      </c>
      <c r="BI25" s="2">
        <f t="shared" si="115"/>
        <v>1.8060648849938579</v>
      </c>
      <c r="BK25" s="2">
        <f t="shared" si="146"/>
        <v>0.43721430665951266</v>
      </c>
      <c r="BL25" s="2">
        <f t="shared" si="147"/>
        <v>1.1935065684434476E-2</v>
      </c>
      <c r="BM25" s="2">
        <f t="shared" si="148"/>
        <v>0.18916858926347097</v>
      </c>
      <c r="BN25" s="2">
        <f t="shared" si="149"/>
        <v>8.0041931477123129E-2</v>
      </c>
      <c r="BO25" s="2">
        <f t="shared" si="150"/>
        <v>1.3415289617927052E-3</v>
      </c>
      <c r="BP25" s="2">
        <f t="shared" si="151"/>
        <v>8.2513416217329424E-2</v>
      </c>
      <c r="BQ25" s="2">
        <f t="shared" si="152"/>
        <v>0.106339588724957</v>
      </c>
      <c r="BR25" s="2">
        <f t="shared" si="153"/>
        <v>6.3790180738580796E-2</v>
      </c>
      <c r="BS25" s="2">
        <f t="shared" si="154"/>
        <v>2.397361865124242E-2</v>
      </c>
      <c r="BT25" s="2">
        <f t="shared" si="155"/>
        <v>0</v>
      </c>
      <c r="BU25" s="2">
        <f t="shared" si="156"/>
        <v>3.6817736215563526E-3</v>
      </c>
      <c r="BV25" s="2">
        <f t="shared" si="116"/>
        <v>0.99999999999999989</v>
      </c>
      <c r="BX25" s="2">
        <f t="shared" si="39"/>
        <v>0.81889278896483775</v>
      </c>
      <c r="BY25" s="2">
        <f t="shared" si="40"/>
        <v>1.5875301081137924E-2</v>
      </c>
      <c r="BZ25" s="2">
        <f t="shared" si="41"/>
        <v>4.0453702886397741E-2</v>
      </c>
      <c r="CA25" s="2">
        <f t="shared" si="42"/>
        <v>0.10912028995189738</v>
      </c>
      <c r="CB25" s="2">
        <f t="shared" si="43"/>
        <v>3.1675770925110132E-3</v>
      </c>
      <c r="CC25" s="2">
        <f t="shared" si="44"/>
        <v>0.34145155367652169</v>
      </c>
      <c r="CD25" s="2">
        <f t="shared" si="45"/>
        <v>0.40126682050166379</v>
      </c>
      <c r="CE25" s="2">
        <f t="shared" si="46"/>
        <v>7.917210534552889E-3</v>
      </c>
      <c r="CF25" s="2">
        <f t="shared" si="47"/>
        <v>0</v>
      </c>
      <c r="CG25" s="2">
        <f t="shared" si="48"/>
        <v>2.309237872553754E-4</v>
      </c>
      <c r="CH25" s="2">
        <f t="shared" si="117"/>
        <v>1.7383761684767756</v>
      </c>
      <c r="CJ25" s="2">
        <f t="shared" si="176"/>
        <v>1.6377855779296755</v>
      </c>
      <c r="CK25" s="2">
        <f t="shared" si="177"/>
        <v>3.1750602162275848E-2</v>
      </c>
      <c r="CL25" s="2">
        <f t="shared" si="119"/>
        <v>0.12136110865919322</v>
      </c>
      <c r="CM25" s="2">
        <f t="shared" si="178"/>
        <v>0.10912028995189738</v>
      </c>
      <c r="CN25" s="2">
        <f t="shared" si="179"/>
        <v>3.1675770925110132E-3</v>
      </c>
      <c r="CO25" s="2">
        <f t="shared" si="180"/>
        <v>0.34145155367652169</v>
      </c>
      <c r="CP25" s="2">
        <f t="shared" si="181"/>
        <v>0.40126682050166379</v>
      </c>
      <c r="CQ25" s="2">
        <f t="shared" si="182"/>
        <v>7.917210534552889E-3</v>
      </c>
      <c r="CR25" s="2">
        <f t="shared" si="183"/>
        <v>0</v>
      </c>
      <c r="CS25" s="2">
        <f t="shared" si="121"/>
        <v>6.9277136176612618E-4</v>
      </c>
      <c r="CT25" s="2">
        <f t="shared" si="157"/>
        <v>2.6545135118700571</v>
      </c>
      <c r="CU25" s="2">
        <f t="shared" si="61"/>
        <v>2.260301171257971</v>
      </c>
      <c r="CW25" s="2">
        <f t="shared" si="158"/>
        <v>1.8509443300319293</v>
      </c>
      <c r="CX25" s="2">
        <f t="shared" si="159"/>
        <v>3.5882961627768981E-2</v>
      </c>
      <c r="CY25" s="2">
        <f t="shared" si="122"/>
        <v>0.14905566996807074</v>
      </c>
      <c r="CZ25" s="2">
        <f t="shared" si="160"/>
        <v>3.3819434063622811E-2</v>
      </c>
      <c r="DA25" s="2">
        <f t="shared" si="161"/>
        <v>0.18287510403169355</v>
      </c>
      <c r="DB25" s="2">
        <f t="shared" si="162"/>
        <v>0.24664471918628306</v>
      </c>
      <c r="DC25" s="2">
        <f t="shared" si="163"/>
        <v>7.1596782122525611E-3</v>
      </c>
      <c r="DD25" s="2">
        <f t="shared" si="164"/>
        <v>0.77178334670289594</v>
      </c>
      <c r="DE25" s="2">
        <f t="shared" si="165"/>
        <v>0.90698386436687273</v>
      </c>
      <c r="DF25" s="2">
        <f t="shared" si="166"/>
        <v>3.5790560488691683E-2</v>
      </c>
      <c r="DG25" s="2">
        <f t="shared" si="167"/>
        <v>0</v>
      </c>
      <c r="DH25" s="2">
        <f t="shared" si="168"/>
        <v>1.0439146136093031E-3</v>
      </c>
      <c r="DI25" s="2">
        <f t="shared" si="123"/>
        <v>4.0391084792619969</v>
      </c>
      <c r="DJ25" s="2">
        <f t="shared" si="124"/>
        <v>7.8216958523992325E-2</v>
      </c>
      <c r="DK25" s="2">
        <f t="shared" si="125"/>
        <v>0.11618943971262397</v>
      </c>
      <c r="DL25" s="2">
        <f t="shared" si="126"/>
        <v>0.46931449287186816</v>
      </c>
      <c r="DM25" s="2">
        <f t="shared" si="127"/>
        <v>0.39935562714521466</v>
      </c>
      <c r="DN25" s="2">
        <f t="shared" si="128"/>
        <v>0.13132987998291717</v>
      </c>
      <c r="DO25" s="2">
        <f t="shared" si="129"/>
        <v>3.3819434063622811E-2</v>
      </c>
      <c r="DP25" s="2">
        <f t="shared" si="130"/>
        <v>0</v>
      </c>
      <c r="DQ25" s="2">
        <f t="shared" si="131"/>
        <v>7.4527834984035368E-2</v>
      </c>
      <c r="DR25" s="2">
        <f t="shared" si="132"/>
        <v>5.2195730680465154E-4</v>
      </c>
      <c r="DS25" s="2">
        <f t="shared" si="133"/>
        <v>0.83193407207603276</v>
      </c>
      <c r="DT25" s="2">
        <f t="shared" si="134"/>
        <v>0.62605356399374756</v>
      </c>
      <c r="DU25" s="2">
        <f t="shared" si="135"/>
        <v>0.2058805080822852</v>
      </c>
      <c r="DV25" s="2">
        <f t="shared" si="136"/>
        <v>9.3246996906573176E-2</v>
      </c>
      <c r="DW25" s="2">
        <f t="shared" si="137"/>
        <v>7.0170962705490447E-2</v>
      </c>
      <c r="DX25" s="2">
        <f t="shared" si="138"/>
        <v>2.3076034201082729E-2</v>
      </c>
      <c r="DY25" s="2">
        <f t="shared" si="90"/>
        <v>1.8659843674131016</v>
      </c>
      <c r="DZ25" s="2">
        <f t="shared" si="139"/>
        <v>0.83193407207603276</v>
      </c>
      <c r="EA25" s="2">
        <f t="shared" si="169"/>
        <v>2.6852165924846809</v>
      </c>
      <c r="EB25" s="2">
        <f t="shared" si="170"/>
        <v>-2.8432992980704075</v>
      </c>
      <c r="EC25" s="2">
        <f t="shared" si="171"/>
        <v>-2.843299298070407</v>
      </c>
      <c r="ED25" s="2">
        <f t="shared" si="172"/>
        <v>0.50760197918819572</v>
      </c>
      <c r="EE25" s="2">
        <f t="shared" si="96"/>
        <v>1365.1837225159479</v>
      </c>
      <c r="EF25" s="2">
        <f t="shared" si="97"/>
        <v>3.3208224286058119</v>
      </c>
      <c r="EG25" s="2">
        <f t="shared" si="140"/>
        <v>0.1365183722515948</v>
      </c>
      <c r="EH25" s="1">
        <f t="shared" si="99"/>
        <v>1365.1837225159479</v>
      </c>
      <c r="EI25" s="1">
        <f t="shared" si="100"/>
        <v>3.3208224286058119</v>
      </c>
      <c r="EJ25" s="4">
        <f t="shared" si="101"/>
        <v>1.8993244395477062</v>
      </c>
      <c r="EK25" s="1">
        <f t="shared" si="173"/>
        <v>332.08224286058118</v>
      </c>
    </row>
    <row r="26" spans="1:141" ht="12" customHeight="1">
      <c r="A26" s="41" t="s">
        <v>91</v>
      </c>
      <c r="B26" s="42"/>
      <c r="C26" s="47">
        <v>47.434357900790886</v>
      </c>
      <c r="D26" s="47">
        <v>1.7268440920622949</v>
      </c>
      <c r="E26" s="47">
        <v>17.489584581917008</v>
      </c>
      <c r="F26" s="47">
        <v>10.402142431423625</v>
      </c>
      <c r="G26" s="47">
        <v>0.17198536685601287</v>
      </c>
      <c r="H26" s="47">
        <v>5.9476305357710286</v>
      </c>
      <c r="I26" s="47">
        <v>10.716605157374916</v>
      </c>
      <c r="J26" s="47">
        <v>3.5870563578542654</v>
      </c>
      <c r="K26" s="47">
        <v>2.049511236430853</v>
      </c>
      <c r="L26" s="47">
        <v>0</v>
      </c>
      <c r="M26" s="47">
        <v>0.47428233951911891</v>
      </c>
      <c r="N26" s="47">
        <f t="shared" si="141"/>
        <v>100.00000000000001</v>
      </c>
      <c r="O26" s="47"/>
      <c r="P26" s="47">
        <v>50.75</v>
      </c>
      <c r="Q26" s="47">
        <v>1.28</v>
      </c>
      <c r="R26" s="47">
        <v>4.0199999999999996</v>
      </c>
      <c r="S26" s="47">
        <v>8.17</v>
      </c>
      <c r="T26" s="47">
        <v>0</v>
      </c>
      <c r="U26" s="47">
        <v>14.14</v>
      </c>
      <c r="V26" s="47">
        <v>22.69</v>
      </c>
      <c r="W26" s="47">
        <v>0.53</v>
      </c>
      <c r="X26" s="47">
        <v>0</v>
      </c>
      <c r="Y26" s="47">
        <v>0</v>
      </c>
      <c r="Z26" s="47">
        <f t="shared" si="142"/>
        <v>101.58</v>
      </c>
      <c r="AA26" s="18"/>
      <c r="AB26" s="10">
        <f t="shared" si="5"/>
        <v>6.0353779105984717E-2</v>
      </c>
      <c r="AC26" s="10"/>
      <c r="AD26" s="12">
        <f t="shared" si="143"/>
        <v>1.8650927028601587</v>
      </c>
      <c r="AE26" s="12"/>
      <c r="AF26" s="10">
        <f t="shared" si="144"/>
        <v>347.21494345531443</v>
      </c>
      <c r="AG26" s="16">
        <f t="shared" si="6"/>
        <v>1093.5410060791237</v>
      </c>
      <c r="AH26" s="18"/>
      <c r="AI26" s="1">
        <f t="shared" si="7"/>
        <v>0.76488872000417996</v>
      </c>
      <c r="AJ26" s="1">
        <f t="shared" si="105"/>
        <v>7.3719868176898018E-2</v>
      </c>
      <c r="AK26" s="1">
        <f t="shared" si="8"/>
        <v>1.0558537411690095E-2</v>
      </c>
      <c r="AL26" s="1">
        <f t="shared" si="9"/>
        <v>1.6659319988986478E-2</v>
      </c>
      <c r="AM26" s="1">
        <f t="shared" si="10"/>
        <v>6.997447712963191E-2</v>
      </c>
      <c r="AN26" s="1">
        <f t="shared" si="145"/>
        <v>0</v>
      </c>
      <c r="AO26" s="1">
        <f t="shared" si="108"/>
        <v>0.93580092271138648</v>
      </c>
      <c r="AP26" s="1">
        <f t="shared" si="109"/>
        <v>0.82524249911016467</v>
      </c>
      <c r="AQ26" s="1">
        <f t="shared" si="110"/>
        <v>0.10024650444273203</v>
      </c>
      <c r="AR26" s="1">
        <f t="shared" si="111"/>
        <v>1.3654270887534861E-3</v>
      </c>
      <c r="AS26" s="1">
        <f t="shared" si="112"/>
        <v>3.7763270939126813E-2</v>
      </c>
      <c r="AT26" s="1">
        <f t="shared" si="174"/>
        <v>6.680911016533056E-2</v>
      </c>
      <c r="AU26" s="1">
        <f t="shared" si="175"/>
        <v>0</v>
      </c>
      <c r="AV26" s="1">
        <f t="shared" si="114"/>
        <v>1.0314268117461076</v>
      </c>
      <c r="AW26" s="9"/>
      <c r="AX26" s="2">
        <f t="shared" si="15"/>
        <v>0.78946343555289633</v>
      </c>
      <c r="AY26" s="2">
        <f t="shared" si="16"/>
        <v>2.1618302879641345E-2</v>
      </c>
      <c r="AZ26" s="2">
        <f t="shared" si="17"/>
        <v>0.34306420262486653</v>
      </c>
      <c r="BA26" s="2">
        <f t="shared" si="18"/>
        <v>0.14478307098788004</v>
      </c>
      <c r="BB26" s="2">
        <f t="shared" si="19"/>
        <v>2.4244633213182432E-3</v>
      </c>
      <c r="BC26" s="2">
        <f t="shared" si="20"/>
        <v>0.14756777264445142</v>
      </c>
      <c r="BD26" s="2">
        <f t="shared" si="21"/>
        <v>0.19110381646393942</v>
      </c>
      <c r="BE26" s="2">
        <f t="shared" si="22"/>
        <v>0.11575088805558877</v>
      </c>
      <c r="BF26" s="2">
        <f t="shared" si="23"/>
        <v>4.3515886798395964E-2</v>
      </c>
      <c r="BG26" s="2">
        <f t="shared" si="24"/>
        <v>0</v>
      </c>
      <c r="BH26" s="2">
        <f t="shared" si="25"/>
        <v>6.6829979430186471E-3</v>
      </c>
      <c r="BI26" s="2">
        <f t="shared" si="115"/>
        <v>1.8059748372719968</v>
      </c>
      <c r="BK26" s="2">
        <f t="shared" si="146"/>
        <v>0.4371397758483806</v>
      </c>
      <c r="BL26" s="2">
        <f t="shared" si="147"/>
        <v>1.1970434157486229E-2</v>
      </c>
      <c r="BM26" s="2">
        <f t="shared" si="148"/>
        <v>0.18996067694003968</v>
      </c>
      <c r="BN26" s="2">
        <f t="shared" si="149"/>
        <v>8.0168930374789241E-2</v>
      </c>
      <c r="BO26" s="2">
        <f t="shared" si="150"/>
        <v>1.3424679410154463E-3</v>
      </c>
      <c r="BP26" s="2">
        <f t="shared" si="151"/>
        <v>8.1710868611745965E-2</v>
      </c>
      <c r="BQ26" s="2">
        <f t="shared" si="152"/>
        <v>0.10581754104205018</v>
      </c>
      <c r="BR26" s="2">
        <f t="shared" si="153"/>
        <v>6.4093300563608901E-2</v>
      </c>
      <c r="BS26" s="2">
        <f t="shared" si="154"/>
        <v>2.4095511133548568E-2</v>
      </c>
      <c r="BT26" s="2">
        <f t="shared" si="155"/>
        <v>0</v>
      </c>
      <c r="BU26" s="2">
        <f t="shared" si="156"/>
        <v>3.7004933873351219E-3</v>
      </c>
      <c r="BV26" s="2">
        <f t="shared" si="116"/>
        <v>0.99999999999999989</v>
      </c>
      <c r="BX26" s="2">
        <f t="shared" si="39"/>
        <v>0.84464660485351417</v>
      </c>
      <c r="BY26" s="2">
        <f t="shared" si="40"/>
        <v>1.6024276779320671E-2</v>
      </c>
      <c r="BZ26" s="2">
        <f t="shared" si="41"/>
        <v>3.9426839673992992E-2</v>
      </c>
      <c r="CA26" s="2">
        <f t="shared" si="42"/>
        <v>0.11371481382504899</v>
      </c>
      <c r="CB26" s="2">
        <f t="shared" si="43"/>
        <v>0</v>
      </c>
      <c r="CC26" s="2">
        <f t="shared" si="44"/>
        <v>0.3508301823126011</v>
      </c>
      <c r="CD26" s="2">
        <f t="shared" si="45"/>
        <v>0.40461932971214787</v>
      </c>
      <c r="CE26" s="2">
        <f t="shared" si="46"/>
        <v>8.5512972963379466E-3</v>
      </c>
      <c r="CF26" s="2">
        <f t="shared" si="47"/>
        <v>0</v>
      </c>
      <c r="CG26" s="2">
        <f t="shared" si="48"/>
        <v>0</v>
      </c>
      <c r="CH26" s="2">
        <f t="shared" si="117"/>
        <v>1.7778133444529638</v>
      </c>
      <c r="CJ26" s="2">
        <f t="shared" si="176"/>
        <v>1.6892932097070283</v>
      </c>
      <c r="CK26" s="2">
        <f t="shared" si="177"/>
        <v>3.2048553558641342E-2</v>
      </c>
      <c r="CL26" s="2">
        <f t="shared" si="119"/>
        <v>0.11828051902197897</v>
      </c>
      <c r="CM26" s="2">
        <f t="shared" si="178"/>
        <v>0.11371481382504899</v>
      </c>
      <c r="CN26" s="2">
        <f t="shared" si="179"/>
        <v>0</v>
      </c>
      <c r="CO26" s="2">
        <f t="shared" si="180"/>
        <v>0.3508301823126011</v>
      </c>
      <c r="CP26" s="2">
        <f t="shared" si="181"/>
        <v>0.40461932971214787</v>
      </c>
      <c r="CQ26" s="2">
        <f t="shared" si="182"/>
        <v>8.5512972963379466E-3</v>
      </c>
      <c r="CR26" s="2">
        <f t="shared" si="183"/>
        <v>0</v>
      </c>
      <c r="CS26" s="2">
        <f t="shared" si="121"/>
        <v>0</v>
      </c>
      <c r="CT26" s="2">
        <f t="shared" si="157"/>
        <v>2.717337905433785</v>
      </c>
      <c r="CU26" s="2">
        <f t="shared" si="61"/>
        <v>2.2080433898198555</v>
      </c>
      <c r="CW26" s="2">
        <f t="shared" si="158"/>
        <v>1.8650163525805854</v>
      </c>
      <c r="CX26" s="2">
        <f t="shared" si="159"/>
        <v>3.5382298419222809E-2</v>
      </c>
      <c r="CY26" s="2">
        <f t="shared" si="122"/>
        <v>0.1349836474194146</v>
      </c>
      <c r="CZ26" s="2">
        <f t="shared" si="160"/>
        <v>3.9128698027880299E-2</v>
      </c>
      <c r="DA26" s="2">
        <f t="shared" si="161"/>
        <v>0.1741123454472949</v>
      </c>
      <c r="DB26" s="2">
        <f t="shared" si="162"/>
        <v>0.25108724299099494</v>
      </c>
      <c r="DC26" s="2">
        <f t="shared" si="163"/>
        <v>0</v>
      </c>
      <c r="DD26" s="2">
        <f t="shared" si="164"/>
        <v>0.77464826500463368</v>
      </c>
      <c r="DE26" s="2">
        <f t="shared" si="165"/>
        <v>0.89341703636424874</v>
      </c>
      <c r="DF26" s="2">
        <f t="shared" si="166"/>
        <v>3.7763270939126813E-2</v>
      </c>
      <c r="DG26" s="2">
        <f t="shared" si="167"/>
        <v>0</v>
      </c>
      <c r="DH26" s="2">
        <f t="shared" si="168"/>
        <v>0</v>
      </c>
      <c r="DI26" s="2">
        <f t="shared" si="123"/>
        <v>4.0314268117461074</v>
      </c>
      <c r="DJ26" s="2">
        <f t="shared" si="124"/>
        <v>6.2853623492215502E-2</v>
      </c>
      <c r="DK26" s="2">
        <f t="shared" si="125"/>
        <v>9.3545476220601387E-2</v>
      </c>
      <c r="DL26" s="2">
        <f t="shared" si="126"/>
        <v>0.46552684881140755</v>
      </c>
      <c r="DM26" s="2">
        <f t="shared" si="127"/>
        <v>0.40364079826859894</v>
      </c>
      <c r="DN26" s="2">
        <f t="shared" si="128"/>
        <v>0.13083235291999348</v>
      </c>
      <c r="DO26" s="2">
        <f t="shared" si="129"/>
        <v>3.7763270939126813E-2</v>
      </c>
      <c r="DP26" s="2">
        <f t="shared" si="130"/>
        <v>1.3654270887534861E-3</v>
      </c>
      <c r="DQ26" s="2">
        <f t="shared" si="131"/>
        <v>6.680911016533056E-2</v>
      </c>
      <c r="DR26" s="2">
        <f t="shared" si="132"/>
        <v>0</v>
      </c>
      <c r="DS26" s="2">
        <f t="shared" si="133"/>
        <v>0.82524249911016467</v>
      </c>
      <c r="DT26" s="2">
        <f t="shared" si="134"/>
        <v>0.62323344094128919</v>
      </c>
      <c r="DU26" s="2">
        <f t="shared" si="135"/>
        <v>0.20200905816887549</v>
      </c>
      <c r="DV26" s="2">
        <f t="shared" si="136"/>
        <v>0.10024650444273203</v>
      </c>
      <c r="DW26" s="2">
        <f t="shared" si="137"/>
        <v>7.5707412031672208E-2</v>
      </c>
      <c r="DX26" s="2">
        <f t="shared" si="138"/>
        <v>2.4539092411059824E-2</v>
      </c>
      <c r="DY26" s="2">
        <f t="shared" si="90"/>
        <v>1.8566693108562722</v>
      </c>
      <c r="DZ26" s="2">
        <f t="shared" si="139"/>
        <v>0.82524249911016467</v>
      </c>
      <c r="EA26" s="2">
        <f t="shared" si="169"/>
        <v>2.7869398742691032</v>
      </c>
      <c r="EB26" s="2">
        <f t="shared" si="170"/>
        <v>-2.7429268715357429</v>
      </c>
      <c r="EC26" s="2">
        <f t="shared" si="171"/>
        <v>-2.7429268715357429</v>
      </c>
      <c r="ED26" s="2">
        <f t="shared" si="172"/>
        <v>0.50476260239575965</v>
      </c>
      <c r="EE26" s="2">
        <f t="shared" si="96"/>
        <v>1366.6910060791238</v>
      </c>
      <c r="EF26" s="2">
        <f t="shared" si="97"/>
        <v>3.4721494345531441</v>
      </c>
      <c r="EG26" s="2">
        <f t="shared" si="140"/>
        <v>0.13666910060791237</v>
      </c>
      <c r="EH26" s="1">
        <f t="shared" si="99"/>
        <v>1366.6910060791238</v>
      </c>
      <c r="EI26" s="1">
        <f t="shared" si="100"/>
        <v>3.4721494345531441</v>
      </c>
      <c r="EJ26" s="4">
        <f t="shared" si="101"/>
        <v>1.8650927028601587</v>
      </c>
      <c r="EK26" s="1">
        <f t="shared" si="173"/>
        <v>347.21494345531443</v>
      </c>
    </row>
    <row r="27" spans="1:141" ht="12" customHeight="1">
      <c r="A27" s="41" t="s">
        <v>91</v>
      </c>
      <c r="B27" s="32"/>
      <c r="C27" s="47">
        <v>47.440642245020079</v>
      </c>
      <c r="D27" s="47">
        <v>1.7238282234861149</v>
      </c>
      <c r="E27" s="47">
        <v>17.446262557295295</v>
      </c>
      <c r="F27" s="47">
        <v>10.392546832217743</v>
      </c>
      <c r="G27" s="47">
        <v>0.17191819755993654</v>
      </c>
      <c r="H27" s="47">
        <v>5.9829307991565104</v>
      </c>
      <c r="I27" s="47">
        <v>10.748713708800956</v>
      </c>
      <c r="J27" s="47">
        <v>3.5769642690789341</v>
      </c>
      <c r="K27" s="47">
        <v>2.0433391299222272</v>
      </c>
      <c r="L27" s="47">
        <v>0</v>
      </c>
      <c r="M27" s="47">
        <v>0.47285403746220006</v>
      </c>
      <c r="N27" s="47">
        <f t="shared" si="141"/>
        <v>99.999999999999986</v>
      </c>
      <c r="O27" s="47"/>
      <c r="P27" s="47">
        <v>50.3065</v>
      </c>
      <c r="Q27" s="47">
        <v>1.2564</v>
      </c>
      <c r="R27" s="47">
        <v>3.4992999999999999</v>
      </c>
      <c r="S27" s="47">
        <v>7.8849</v>
      </c>
      <c r="T27" s="47">
        <v>0.22470000000000001</v>
      </c>
      <c r="U27" s="47">
        <v>13.647600000000001</v>
      </c>
      <c r="V27" s="47">
        <v>22.229199999999999</v>
      </c>
      <c r="W27" s="47">
        <v>0.50819999999999999</v>
      </c>
      <c r="X27" s="47">
        <v>0</v>
      </c>
      <c r="Y27" s="47">
        <v>0</v>
      </c>
      <c r="Z27" s="47">
        <f t="shared" si="142"/>
        <v>99.556799999999996</v>
      </c>
      <c r="AA27" s="18"/>
      <c r="AB27" s="10">
        <f t="shared" si="5"/>
        <v>6.3802700628069586E-2</v>
      </c>
      <c r="AC27" s="10"/>
      <c r="AD27" s="12">
        <f t="shared" si="143"/>
        <v>2.0217315169923378</v>
      </c>
      <c r="AE27" s="12"/>
      <c r="AF27" s="10">
        <f t="shared" si="144"/>
        <v>348.37357802033557</v>
      </c>
      <c r="AG27" s="16">
        <f t="shared" si="6"/>
        <v>1094.703825347191</v>
      </c>
      <c r="AH27" s="18"/>
      <c r="AI27" s="1">
        <f t="shared" si="7"/>
        <v>0.76982797769822076</v>
      </c>
      <c r="AJ27" s="1">
        <f t="shared" si="105"/>
        <v>7.0071411534146547E-2</v>
      </c>
      <c r="AK27" s="1">
        <f t="shared" si="8"/>
        <v>1.0109628625376302E-2</v>
      </c>
      <c r="AL27" s="1">
        <f t="shared" si="9"/>
        <v>1.6601586979633546E-2</v>
      </c>
      <c r="AM27" s="1">
        <f t="shared" si="10"/>
        <v>7.1021829275778964E-2</v>
      </c>
      <c r="AN27" s="1">
        <f t="shared" si="145"/>
        <v>0</v>
      </c>
      <c r="AO27" s="1">
        <f t="shared" si="108"/>
        <v>0.93763243411315611</v>
      </c>
      <c r="AP27" s="1">
        <f t="shared" si="109"/>
        <v>0.83363067832629034</v>
      </c>
      <c r="AQ27" s="1">
        <f t="shared" si="110"/>
        <v>8.7890230088152888E-2</v>
      </c>
      <c r="AR27" s="1">
        <f t="shared" si="111"/>
        <v>2.5824243552427448E-3</v>
      </c>
      <c r="AS27" s="1">
        <f t="shared" si="112"/>
        <v>3.6920046347107584E-2</v>
      </c>
      <c r="AT27" s="1">
        <f t="shared" si="174"/>
        <v>5.6223571342873729E-2</v>
      </c>
      <c r="AU27" s="1">
        <f t="shared" si="175"/>
        <v>0</v>
      </c>
      <c r="AV27" s="1">
        <f t="shared" si="114"/>
        <v>1.0172469504596673</v>
      </c>
      <c r="AW27" s="9"/>
      <c r="AX27" s="2">
        <f t="shared" si="15"/>
        <v>0.78956802767145629</v>
      </c>
      <c r="AY27" s="2">
        <f t="shared" si="16"/>
        <v>2.1580547322770434E-2</v>
      </c>
      <c r="AZ27" s="2">
        <f t="shared" si="17"/>
        <v>0.34221442624719833</v>
      </c>
      <c r="BA27" s="2">
        <f t="shared" si="18"/>
        <v>0.14464951385480335</v>
      </c>
      <c r="BB27" s="2">
        <f t="shared" si="19"/>
        <v>2.4235164413735546E-3</v>
      </c>
      <c r="BC27" s="2">
        <f t="shared" si="20"/>
        <v>0.14844361407579595</v>
      </c>
      <c r="BD27" s="2">
        <f t="shared" si="21"/>
        <v>0.19167639207240272</v>
      </c>
      <c r="BE27" s="2">
        <f t="shared" si="22"/>
        <v>0.11542522597461181</v>
      </c>
      <c r="BF27" s="2">
        <f t="shared" si="23"/>
        <v>4.3384838632685621E-2</v>
      </c>
      <c r="BG27" s="2">
        <f t="shared" si="24"/>
        <v>0</v>
      </c>
      <c r="BH27" s="2">
        <f t="shared" si="25"/>
        <v>6.6628720835610169E-3</v>
      </c>
      <c r="BI27" s="2">
        <f t="shared" si="115"/>
        <v>1.8060289743766591</v>
      </c>
      <c r="BK27" s="2">
        <f t="shared" si="146"/>
        <v>0.43718458500588081</v>
      </c>
      <c r="BL27" s="2">
        <f t="shared" si="147"/>
        <v>1.1949170045967197E-2</v>
      </c>
      <c r="BM27" s="2">
        <f t="shared" si="148"/>
        <v>0.18948446071598146</v>
      </c>
      <c r="BN27" s="2">
        <f t="shared" si="149"/>
        <v>8.0092576535062687E-2</v>
      </c>
      <c r="BO27" s="2">
        <f t="shared" si="150"/>
        <v>1.3419034111620595E-3</v>
      </c>
      <c r="BP27" s="2">
        <f t="shared" si="151"/>
        <v>8.2193373518290563E-2</v>
      </c>
      <c r="BQ27" s="2">
        <f t="shared" si="152"/>
        <v>0.10613140475144302</v>
      </c>
      <c r="BR27" s="2">
        <f t="shared" si="153"/>
        <v>6.3911059906694018E-2</v>
      </c>
      <c r="BS27" s="2">
        <f t="shared" si="154"/>
        <v>2.4022227355272447E-2</v>
      </c>
      <c r="BT27" s="2">
        <f t="shared" si="155"/>
        <v>0</v>
      </c>
      <c r="BU27" s="2">
        <f t="shared" si="156"/>
        <v>3.6892387542457176E-3</v>
      </c>
      <c r="BV27" s="2">
        <f t="shared" si="116"/>
        <v>1</v>
      </c>
      <c r="BX27" s="2">
        <f t="shared" si="39"/>
        <v>0.83726530890765138</v>
      </c>
      <c r="BY27" s="2">
        <f t="shared" si="40"/>
        <v>1.5728829176201945E-2</v>
      </c>
      <c r="BZ27" s="2">
        <f t="shared" si="41"/>
        <v>3.4319985092339224E-2</v>
      </c>
      <c r="CA27" s="2">
        <f t="shared" si="42"/>
        <v>0.10974662613575628</v>
      </c>
      <c r="CB27" s="2">
        <f t="shared" si="43"/>
        <v>3.1675770925110132E-3</v>
      </c>
      <c r="CC27" s="2">
        <f t="shared" si="44"/>
        <v>0.3386131538988299</v>
      </c>
      <c r="CD27" s="2">
        <f t="shared" si="45"/>
        <v>0.39640211564730177</v>
      </c>
      <c r="CE27" s="2">
        <f t="shared" si="46"/>
        <v>8.1995646905640464E-3</v>
      </c>
      <c r="CF27" s="2">
        <f t="shared" si="47"/>
        <v>0</v>
      </c>
      <c r="CG27" s="2">
        <f t="shared" si="48"/>
        <v>0</v>
      </c>
      <c r="CH27" s="2">
        <f t="shared" si="117"/>
        <v>1.7434431606411558</v>
      </c>
      <c r="CJ27" s="2">
        <f t="shared" si="176"/>
        <v>1.6745306178153028</v>
      </c>
      <c r="CK27" s="2">
        <f t="shared" si="177"/>
        <v>3.145765835240389E-2</v>
      </c>
      <c r="CL27" s="2">
        <f t="shared" si="119"/>
        <v>0.10295995527701768</v>
      </c>
      <c r="CM27" s="2">
        <f t="shared" si="178"/>
        <v>0.10974662613575628</v>
      </c>
      <c r="CN27" s="2">
        <f t="shared" si="179"/>
        <v>3.1675770925110132E-3</v>
      </c>
      <c r="CO27" s="2">
        <f t="shared" si="180"/>
        <v>0.3386131538988299</v>
      </c>
      <c r="CP27" s="2">
        <f t="shared" si="181"/>
        <v>0.39640211564730177</v>
      </c>
      <c r="CQ27" s="2">
        <f t="shared" si="182"/>
        <v>8.1995646905640464E-3</v>
      </c>
      <c r="CR27" s="2">
        <f t="shared" si="183"/>
        <v>0</v>
      </c>
      <c r="CS27" s="2">
        <f t="shared" si="121"/>
        <v>0</v>
      </c>
      <c r="CT27" s="2">
        <f t="shared" si="157"/>
        <v>2.6650772689096871</v>
      </c>
      <c r="CU27" s="2">
        <f t="shared" si="61"/>
        <v>2.2513418541349335</v>
      </c>
      <c r="CW27" s="2">
        <f t="shared" si="158"/>
        <v>1.8849704329590098</v>
      </c>
      <c r="CX27" s="2">
        <f t="shared" si="159"/>
        <v>3.5410971440922125E-2</v>
      </c>
      <c r="CY27" s="2">
        <f t="shared" si="122"/>
        <v>0.11502956704099021</v>
      </c>
      <c r="CZ27" s="2">
        <f t="shared" si="160"/>
        <v>3.9502470702350329E-2</v>
      </c>
      <c r="DA27" s="2">
        <f t="shared" si="161"/>
        <v>0.15453203774334054</v>
      </c>
      <c r="DB27" s="2">
        <f t="shared" si="162"/>
        <v>0.2470771727695269</v>
      </c>
      <c r="DC27" s="2">
        <f t="shared" si="163"/>
        <v>7.1312988845690858E-3</v>
      </c>
      <c r="DD27" s="2">
        <f t="shared" si="164"/>
        <v>0.76233396573306933</v>
      </c>
      <c r="DE27" s="2">
        <f t="shared" si="165"/>
        <v>0.89243667402440674</v>
      </c>
      <c r="DF27" s="2">
        <f t="shared" si="166"/>
        <v>3.6920046347107584E-2</v>
      </c>
      <c r="DG27" s="2">
        <f t="shared" si="167"/>
        <v>0</v>
      </c>
      <c r="DH27" s="2">
        <f t="shared" si="168"/>
        <v>0</v>
      </c>
      <c r="DI27" s="2">
        <f t="shared" si="123"/>
        <v>4.0208125999019524</v>
      </c>
      <c r="DJ27" s="2">
        <f t="shared" si="124"/>
        <v>4.162519980390321E-2</v>
      </c>
      <c r="DK27" s="2">
        <f t="shared" si="125"/>
        <v>6.211460808432534E-2</v>
      </c>
      <c r="DL27" s="2">
        <f t="shared" si="126"/>
        <v>0.46749420603377112</v>
      </c>
      <c r="DM27" s="2">
        <f t="shared" si="127"/>
        <v>0.39934117726902235</v>
      </c>
      <c r="DN27" s="2">
        <f t="shared" si="128"/>
        <v>0.13316461669720656</v>
      </c>
      <c r="DO27" s="2">
        <f t="shared" si="129"/>
        <v>3.6920046347107584E-2</v>
      </c>
      <c r="DP27" s="2">
        <f t="shared" si="130"/>
        <v>2.5824243552427448E-3</v>
      </c>
      <c r="DQ27" s="2">
        <f t="shared" si="131"/>
        <v>5.6223571342873729E-2</v>
      </c>
      <c r="DR27" s="2">
        <f t="shared" si="132"/>
        <v>0</v>
      </c>
      <c r="DS27" s="2">
        <f t="shared" si="133"/>
        <v>0.83363067832629034</v>
      </c>
      <c r="DT27" s="2">
        <f t="shared" si="134"/>
        <v>0.62516325693069708</v>
      </c>
      <c r="DU27" s="2">
        <f t="shared" si="135"/>
        <v>0.20846742139559327</v>
      </c>
      <c r="DV27" s="2">
        <f t="shared" si="136"/>
        <v>8.7890230088152888E-2</v>
      </c>
      <c r="DW27" s="2">
        <f t="shared" si="137"/>
        <v>6.5911372893107181E-2</v>
      </c>
      <c r="DX27" s="2">
        <f t="shared" si="138"/>
        <v>2.1978857195045706E-2</v>
      </c>
      <c r="DY27" s="2">
        <f t="shared" si="90"/>
        <v>1.8508776287859576</v>
      </c>
      <c r="DZ27" s="2">
        <f t="shared" si="139"/>
        <v>0.83363067832629034</v>
      </c>
      <c r="EA27" s="2">
        <f t="shared" si="169"/>
        <v>2.7695100599065374</v>
      </c>
      <c r="EB27" s="2">
        <f t="shared" si="170"/>
        <v>-2.7647973582705259</v>
      </c>
      <c r="EC27" s="2">
        <f t="shared" si="171"/>
        <v>-2.7647973582705259</v>
      </c>
      <c r="ED27" s="2">
        <f t="shared" si="172"/>
        <v>0.50647251651340497</v>
      </c>
      <c r="EE27" s="2">
        <f t="shared" si="96"/>
        <v>1367.8538253471911</v>
      </c>
      <c r="EF27" s="2">
        <f t="shared" si="97"/>
        <v>3.4837357802033555</v>
      </c>
      <c r="EG27" s="2">
        <f t="shared" si="140"/>
        <v>0.13678538253471911</v>
      </c>
      <c r="EH27" s="1">
        <f t="shared" si="99"/>
        <v>1367.8538253471911</v>
      </c>
      <c r="EI27" s="1">
        <f t="shared" si="100"/>
        <v>3.4837357802033555</v>
      </c>
      <c r="EJ27" s="4">
        <f t="shared" si="101"/>
        <v>2.0217315169923378</v>
      </c>
      <c r="EK27" s="1">
        <f t="shared" si="173"/>
        <v>348.37357802033557</v>
      </c>
    </row>
    <row r="28" spans="1:141" ht="12" customHeight="1">
      <c r="A28" s="41" t="s">
        <v>91</v>
      </c>
      <c r="B28" s="32"/>
      <c r="C28" s="47">
        <v>47.376042637604129</v>
      </c>
      <c r="D28" s="47">
        <v>1.7548296961830214</v>
      </c>
      <c r="E28" s="47">
        <v>17.891589178651465</v>
      </c>
      <c r="F28" s="47">
        <v>10.491184322306401</v>
      </c>
      <c r="G28" s="47">
        <v>0.17260866103531072</v>
      </c>
      <c r="H28" s="47">
        <v>5.620063477887256</v>
      </c>
      <c r="I28" s="47">
        <v>10.418655433638181</v>
      </c>
      <c r="J28" s="47">
        <v>3.6807053992774676</v>
      </c>
      <c r="K28" s="47">
        <v>2.1067849952098698</v>
      </c>
      <c r="L28" s="47">
        <v>0</v>
      </c>
      <c r="M28" s="47">
        <v>0.48753619820694472</v>
      </c>
      <c r="N28" s="47">
        <f t="shared" si="141"/>
        <v>100.00000000000003</v>
      </c>
      <c r="O28" s="47"/>
      <c r="P28" s="47">
        <v>50.066899999999997</v>
      </c>
      <c r="Q28" s="47">
        <v>1.0645</v>
      </c>
      <c r="R28" s="47">
        <v>4.3457999999999997</v>
      </c>
      <c r="S28" s="47">
        <v>7.6391999999999998</v>
      </c>
      <c r="T28" s="47">
        <v>0.20269999999999999</v>
      </c>
      <c r="U28" s="47">
        <v>13.899699999999999</v>
      </c>
      <c r="V28" s="47">
        <v>22.2362</v>
      </c>
      <c r="W28" s="47">
        <v>0.40439999999999998</v>
      </c>
      <c r="X28" s="47">
        <v>0</v>
      </c>
      <c r="Y28" s="47">
        <v>3.95E-2</v>
      </c>
      <c r="Z28" s="47">
        <f t="shared" si="142"/>
        <v>99.898899999999998</v>
      </c>
      <c r="AA28" s="18"/>
      <c r="AB28" s="10">
        <f t="shared" si="5"/>
        <v>3.5030312759601001E-2</v>
      </c>
      <c r="AC28" s="10"/>
      <c r="AD28" s="12">
        <f t="shared" si="143"/>
        <v>1.7704210226211869</v>
      </c>
      <c r="AE28" s="12"/>
      <c r="AF28" s="10">
        <f t="shared" si="144"/>
        <v>302.63325469803317</v>
      </c>
      <c r="AG28" s="16">
        <f t="shared" si="6"/>
        <v>1079.0186605700032</v>
      </c>
      <c r="AH28" s="18"/>
      <c r="AI28" s="1">
        <f t="shared" si="7"/>
        <v>0.77163330478838099</v>
      </c>
      <c r="AJ28" s="1">
        <f t="shared" si="105"/>
        <v>8.2490217071846006E-2</v>
      </c>
      <c r="AK28" s="1">
        <f t="shared" si="8"/>
        <v>1.151521352136224E-2</v>
      </c>
      <c r="AL28" s="1">
        <f t="shared" si="9"/>
        <v>1.7196141867550224E-2</v>
      </c>
      <c r="AM28" s="1">
        <f t="shared" si="10"/>
        <v>7.0851715207138288E-2</v>
      </c>
      <c r="AN28" s="1">
        <f t="shared" si="145"/>
        <v>0</v>
      </c>
      <c r="AO28" s="1">
        <f t="shared" si="108"/>
        <v>0.95368659245627774</v>
      </c>
      <c r="AP28" s="1">
        <f t="shared" si="109"/>
        <v>0.80666361754798199</v>
      </c>
      <c r="AQ28" s="1">
        <f t="shared" si="110"/>
        <v>0.10193349287118836</v>
      </c>
      <c r="AR28" s="1">
        <f t="shared" si="111"/>
        <v>2.7965154564234221E-2</v>
      </c>
      <c r="AS28" s="1">
        <f t="shared" si="112"/>
        <v>2.9226888420120403E-2</v>
      </c>
      <c r="AT28" s="1">
        <f t="shared" si="174"/>
        <v>5.288129625120757E-2</v>
      </c>
      <c r="AU28" s="1">
        <f t="shared" si="175"/>
        <v>5.8202810149630719E-4</v>
      </c>
      <c r="AV28" s="1">
        <f t="shared" si="114"/>
        <v>1.0192524777562288</v>
      </c>
      <c r="AW28" s="9"/>
      <c r="AX28" s="2">
        <f t="shared" si="15"/>
        <v>0.78849287813295865</v>
      </c>
      <c r="AY28" s="2">
        <f t="shared" si="16"/>
        <v>2.1968653712662451E-2</v>
      </c>
      <c r="AZ28" s="2">
        <f t="shared" si="17"/>
        <v>0.35094966072618872</v>
      </c>
      <c r="BA28" s="2">
        <f t="shared" si="18"/>
        <v>0.14602240783541556</v>
      </c>
      <c r="BB28" s="2">
        <f t="shared" si="19"/>
        <v>2.4332498471938075E-3</v>
      </c>
      <c r="BC28" s="2">
        <f t="shared" si="20"/>
        <v>0.13944044515951748</v>
      </c>
      <c r="BD28" s="2">
        <f t="shared" si="21"/>
        <v>0.18579062926665968</v>
      </c>
      <c r="BE28" s="2">
        <f t="shared" si="22"/>
        <v>0.11877285331870903</v>
      </c>
      <c r="BF28" s="2">
        <f t="shared" si="23"/>
        <v>4.4731941806655691E-2</v>
      </c>
      <c r="BG28" s="2">
        <f t="shared" si="24"/>
        <v>0</v>
      </c>
      <c r="BH28" s="2">
        <f t="shared" si="25"/>
        <v>6.8697548659890613E-3</v>
      </c>
      <c r="BI28" s="2">
        <f t="shared" si="115"/>
        <v>1.8054724746719499</v>
      </c>
      <c r="BK28" s="2">
        <f t="shared" si="146"/>
        <v>0.43672384331210917</v>
      </c>
      <c r="BL28" s="2">
        <f t="shared" si="147"/>
        <v>1.2167814254080004E-2</v>
      </c>
      <c r="BM28" s="2">
        <f t="shared" si="148"/>
        <v>0.19438106404250524</v>
      </c>
      <c r="BN28" s="2">
        <f t="shared" si="149"/>
        <v>8.0877670462379925E-2</v>
      </c>
      <c r="BO28" s="2">
        <f t="shared" si="150"/>
        <v>1.3477080826922731E-3</v>
      </c>
      <c r="BP28" s="2">
        <f t="shared" si="151"/>
        <v>7.7232108002562305E-2</v>
      </c>
      <c r="BQ28" s="2">
        <f t="shared" si="152"/>
        <v>0.10290416047490139</v>
      </c>
      <c r="BR28" s="2">
        <f t="shared" si="153"/>
        <v>6.578491502081181E-2</v>
      </c>
      <c r="BS28" s="2">
        <f t="shared" si="154"/>
        <v>2.4775753955918592E-2</v>
      </c>
      <c r="BT28" s="2">
        <f t="shared" si="155"/>
        <v>0</v>
      </c>
      <c r="BU28" s="2">
        <f t="shared" si="156"/>
        <v>3.8049623920393908E-3</v>
      </c>
      <c r="BV28" s="2">
        <f t="shared" si="116"/>
        <v>1</v>
      </c>
      <c r="BX28" s="2">
        <f t="shared" si="39"/>
        <v>0.83327757833577154</v>
      </c>
      <c r="BY28" s="2">
        <f t="shared" si="40"/>
        <v>1.332643955592723E-2</v>
      </c>
      <c r="BZ28" s="2">
        <f t="shared" si="41"/>
        <v>4.2622179068467353E-2</v>
      </c>
      <c r="CA28" s="2">
        <f t="shared" si="42"/>
        <v>0.10632683057188669</v>
      </c>
      <c r="CB28" s="2">
        <f t="shared" si="43"/>
        <v>2.8574449339207049E-3</v>
      </c>
      <c r="CC28" s="2">
        <f t="shared" si="44"/>
        <v>0.34486805410823629</v>
      </c>
      <c r="CD28" s="2">
        <f t="shared" si="45"/>
        <v>0.39652694311790493</v>
      </c>
      <c r="CE28" s="2">
        <f t="shared" si="46"/>
        <v>6.5248011823378594E-3</v>
      </c>
      <c r="CF28" s="2">
        <f t="shared" si="47"/>
        <v>0</v>
      </c>
      <c r="CG28" s="2">
        <f t="shared" si="48"/>
        <v>2.5987149847827147E-4</v>
      </c>
      <c r="CH28" s="2">
        <f t="shared" si="117"/>
        <v>1.7465901423729306</v>
      </c>
      <c r="CJ28" s="2">
        <f t="shared" si="176"/>
        <v>1.6665551566715431</v>
      </c>
      <c r="CK28" s="2">
        <f t="shared" si="177"/>
        <v>2.6652879111854461E-2</v>
      </c>
      <c r="CL28" s="2">
        <f t="shared" si="119"/>
        <v>0.12786653720540206</v>
      </c>
      <c r="CM28" s="2">
        <f t="shared" si="178"/>
        <v>0.10632683057188669</v>
      </c>
      <c r="CN28" s="2">
        <f t="shared" si="179"/>
        <v>2.8574449339207049E-3</v>
      </c>
      <c r="CO28" s="2">
        <f t="shared" si="180"/>
        <v>0.34486805410823629</v>
      </c>
      <c r="CP28" s="2">
        <f t="shared" si="181"/>
        <v>0.39652694311790493</v>
      </c>
      <c r="CQ28" s="2">
        <f t="shared" si="182"/>
        <v>6.5248011823378594E-3</v>
      </c>
      <c r="CR28" s="2">
        <f t="shared" si="183"/>
        <v>0</v>
      </c>
      <c r="CS28" s="2">
        <f t="shared" si="121"/>
        <v>7.7961449543481436E-4</v>
      </c>
      <c r="CT28" s="2">
        <f t="shared" si="157"/>
        <v>2.6789582613985208</v>
      </c>
      <c r="CU28" s="2">
        <f t="shared" si="61"/>
        <v>2.2396765513128098</v>
      </c>
      <c r="CW28" s="2">
        <f t="shared" si="158"/>
        <v>1.8662722529333506</v>
      </c>
      <c r="CX28" s="2">
        <f t="shared" si="159"/>
        <v>2.9846914185897713E-2</v>
      </c>
      <c r="CY28" s="2">
        <f t="shared" si="122"/>
        <v>0.13372774706664936</v>
      </c>
      <c r="CZ28" s="2">
        <f t="shared" si="160"/>
        <v>5.7192042984354624E-2</v>
      </c>
      <c r="DA28" s="2">
        <f t="shared" si="161"/>
        <v>0.19091979005100398</v>
      </c>
      <c r="DB28" s="2">
        <f t="shared" si="162"/>
        <v>0.23813770920726463</v>
      </c>
      <c r="DC28" s="2">
        <f t="shared" si="163"/>
        <v>6.3997524151697838E-3</v>
      </c>
      <c r="DD28" s="2">
        <f t="shared" si="164"/>
        <v>0.77239289408309419</v>
      </c>
      <c r="DE28" s="2">
        <f t="shared" si="165"/>
        <v>0.88809209646492004</v>
      </c>
      <c r="DF28" s="2">
        <f t="shared" si="166"/>
        <v>2.9226888420120403E-2</v>
      </c>
      <c r="DG28" s="2">
        <f t="shared" si="167"/>
        <v>0</v>
      </c>
      <c r="DH28" s="2">
        <f t="shared" si="168"/>
        <v>1.1640562029926144E-3</v>
      </c>
      <c r="DI28" s="2">
        <f t="shared" si="123"/>
        <v>4.0224523539638133</v>
      </c>
      <c r="DJ28" s="2">
        <f t="shared" si="124"/>
        <v>4.4904707927627088E-2</v>
      </c>
      <c r="DK28" s="2">
        <f t="shared" si="125"/>
        <v>6.6981091099876267E-2</v>
      </c>
      <c r="DL28" s="2">
        <f t="shared" si="126"/>
        <v>0.46618458247202832</v>
      </c>
      <c r="DM28" s="2">
        <f t="shared" si="127"/>
        <v>0.40545080883591905</v>
      </c>
      <c r="DN28" s="2">
        <f t="shared" si="128"/>
        <v>0.12836460869205274</v>
      </c>
      <c r="DO28" s="2">
        <f t="shared" si="129"/>
        <v>2.9226888420120403E-2</v>
      </c>
      <c r="DP28" s="2">
        <f t="shared" si="130"/>
        <v>2.7965154564234221E-2</v>
      </c>
      <c r="DQ28" s="2">
        <f t="shared" si="131"/>
        <v>5.288129625120757E-2</v>
      </c>
      <c r="DR28" s="2">
        <f t="shared" si="132"/>
        <v>5.8202810149630719E-4</v>
      </c>
      <c r="DS28" s="2">
        <f t="shared" si="133"/>
        <v>0.80666361754798199</v>
      </c>
      <c r="DT28" s="2">
        <f t="shared" si="134"/>
        <v>0.61268821666470474</v>
      </c>
      <c r="DU28" s="2">
        <f t="shared" si="135"/>
        <v>0.19397540088327725</v>
      </c>
      <c r="DV28" s="2">
        <f t="shared" si="136"/>
        <v>0.10193349287118836</v>
      </c>
      <c r="DW28" s="2">
        <f t="shared" si="137"/>
        <v>7.7421924835897202E-2</v>
      </c>
      <c r="DX28" s="2">
        <f t="shared" si="138"/>
        <v>2.4511568035291156E-2</v>
      </c>
      <c r="DY28" s="2">
        <f t="shared" si="90"/>
        <v>1.8259160953042108</v>
      </c>
      <c r="DZ28" s="2">
        <f t="shared" si="139"/>
        <v>0.80666361754798199</v>
      </c>
      <c r="EA28" s="2">
        <f t="shared" si="169"/>
        <v>2.4835418060017576</v>
      </c>
      <c r="EB28" s="2">
        <f t="shared" si="170"/>
        <v>-3.0769409994315069</v>
      </c>
      <c r="EC28" s="2">
        <f t="shared" si="171"/>
        <v>-3.0769409994315069</v>
      </c>
      <c r="ED28" s="2">
        <f t="shared" si="172"/>
        <v>0.48847141999940896</v>
      </c>
      <c r="EE28" s="2">
        <f t="shared" si="96"/>
        <v>1352.1686605700033</v>
      </c>
      <c r="EF28" s="2">
        <f t="shared" si="97"/>
        <v>3.0263325469803317</v>
      </c>
      <c r="EG28" s="2">
        <f t="shared" si="140"/>
        <v>0.13521686605700034</v>
      </c>
      <c r="EH28" s="1">
        <f t="shared" si="99"/>
        <v>1352.1686605700033</v>
      </c>
      <c r="EI28" s="1">
        <f t="shared" si="100"/>
        <v>3.0263325469803317</v>
      </c>
      <c r="EJ28" s="4">
        <f t="shared" si="101"/>
        <v>1.7704210226211869</v>
      </c>
      <c r="EK28" s="1">
        <f t="shared" si="173"/>
        <v>302.63325469803317</v>
      </c>
    </row>
    <row r="29" spans="1:141" ht="12" customHeight="1">
      <c r="A29" s="41" t="s">
        <v>91</v>
      </c>
      <c r="B29" s="42"/>
      <c r="C29" s="47">
        <v>47.410986856231943</v>
      </c>
      <c r="D29" s="47">
        <v>1.73805990015733</v>
      </c>
      <c r="E29" s="47">
        <v>17.65069621598591</v>
      </c>
      <c r="F29" s="47">
        <v>10.43782780581296</v>
      </c>
      <c r="G29" s="47">
        <v>0.17223516485471246</v>
      </c>
      <c r="H29" s="47">
        <v>5.8163512807786812</v>
      </c>
      <c r="I29" s="47">
        <v>10.597195659942443</v>
      </c>
      <c r="J29" s="47">
        <v>3.6245881428518505</v>
      </c>
      <c r="K29" s="47">
        <v>2.0724648766158449</v>
      </c>
      <c r="L29" s="47">
        <v>0</v>
      </c>
      <c r="M29" s="47">
        <v>0.47959409676831388</v>
      </c>
      <c r="N29" s="47">
        <f t="shared" si="141"/>
        <v>99.999999999999972</v>
      </c>
      <c r="O29" s="47"/>
      <c r="P29" s="47">
        <v>50.058300000000003</v>
      </c>
      <c r="Q29" s="47">
        <v>1.2681</v>
      </c>
      <c r="R29" s="47">
        <v>3.7486999999999999</v>
      </c>
      <c r="S29" s="47">
        <v>8.1448</v>
      </c>
      <c r="T29" s="47">
        <v>0.22470000000000001</v>
      </c>
      <c r="U29" s="47">
        <v>13.7073</v>
      </c>
      <c r="V29" s="47">
        <v>22.3691</v>
      </c>
      <c r="W29" s="47">
        <v>0.43</v>
      </c>
      <c r="X29" s="47">
        <v>0</v>
      </c>
      <c r="Y29" s="47">
        <v>4.9700000000000001E-2</v>
      </c>
      <c r="Z29" s="47">
        <f t="shared" si="142"/>
        <v>100.00070000000001</v>
      </c>
      <c r="AA29" s="18"/>
      <c r="AB29" s="10">
        <f t="shared" si="5"/>
        <v>5.7882594011127164E-2</v>
      </c>
      <c r="AC29" s="10"/>
      <c r="AD29" s="12">
        <f t="shared" si="143"/>
        <v>2.0018373177926434</v>
      </c>
      <c r="AE29" s="12"/>
      <c r="AF29" s="10">
        <f t="shared" si="144"/>
        <v>326.20304155561348</v>
      </c>
      <c r="AG29" s="16">
        <f t="shared" si="6"/>
        <v>1087.8753793325482</v>
      </c>
      <c r="AH29" s="18"/>
      <c r="AI29" s="1">
        <f t="shared" si="7"/>
        <v>0.77020489136785519</v>
      </c>
      <c r="AJ29" s="1">
        <f t="shared" si="105"/>
        <v>7.2343446304473646E-2</v>
      </c>
      <c r="AK29" s="1">
        <f t="shared" si="8"/>
        <v>1.0367391105528477E-2</v>
      </c>
      <c r="AL29" s="1">
        <f t="shared" si="9"/>
        <v>1.6873937389888512E-2</v>
      </c>
      <c r="AM29" s="1">
        <f t="shared" si="10"/>
        <v>7.2112938789029329E-2</v>
      </c>
      <c r="AN29" s="1">
        <f t="shared" si="145"/>
        <v>0</v>
      </c>
      <c r="AO29" s="1">
        <f t="shared" si="108"/>
        <v>0.94190260495677514</v>
      </c>
      <c r="AP29" s="1">
        <f t="shared" si="109"/>
        <v>0.82808748537898236</v>
      </c>
      <c r="AQ29" s="1">
        <f t="shared" si="110"/>
        <v>9.5124645299548116E-2</v>
      </c>
      <c r="AR29" s="1">
        <f t="shared" si="111"/>
        <v>4.9504051674930695E-3</v>
      </c>
      <c r="AS29" s="1">
        <f t="shared" si="112"/>
        <v>3.1160794234523583E-2</v>
      </c>
      <c r="AT29" s="1">
        <f t="shared" si="174"/>
        <v>6.2035062004990787E-2</v>
      </c>
      <c r="AU29" s="1">
        <f t="shared" si="175"/>
        <v>7.3429720514263017E-4</v>
      </c>
      <c r="AV29" s="1">
        <f t="shared" si="114"/>
        <v>1.0220926892906808</v>
      </c>
      <c r="AW29" s="9"/>
      <c r="AX29" s="2">
        <f t="shared" si="15"/>
        <v>0.78907446464770237</v>
      </c>
      <c r="AY29" s="2">
        <f t="shared" si="16"/>
        <v>2.1758713202468364E-2</v>
      </c>
      <c r="AZ29" s="2">
        <f t="shared" si="17"/>
        <v>0.34622446260797579</v>
      </c>
      <c r="BA29" s="2">
        <f t="shared" si="18"/>
        <v>0.14527976079264876</v>
      </c>
      <c r="BB29" s="2">
        <f t="shared" si="19"/>
        <v>2.4279847027977087E-3</v>
      </c>
      <c r="BC29" s="2">
        <f t="shared" si="20"/>
        <v>0.144310578516953</v>
      </c>
      <c r="BD29" s="2">
        <f t="shared" si="21"/>
        <v>0.18897444710244132</v>
      </c>
      <c r="BE29" s="2">
        <f t="shared" si="22"/>
        <v>0.11696200296719853</v>
      </c>
      <c r="BF29" s="2">
        <f t="shared" si="23"/>
        <v>4.4003245925853432E-2</v>
      </c>
      <c r="BG29" s="2">
        <f t="shared" si="24"/>
        <v>0</v>
      </c>
      <c r="BH29" s="2">
        <f t="shared" si="25"/>
        <v>6.7578446320313073E-3</v>
      </c>
      <c r="BI29" s="2">
        <f t="shared" si="115"/>
        <v>1.8057735050980706</v>
      </c>
      <c r="BK29" s="2">
        <f t="shared" si="146"/>
        <v>0.4369731100938089</v>
      </c>
      <c r="BL29" s="2">
        <f t="shared" si="147"/>
        <v>1.2049525115436147E-2</v>
      </c>
      <c r="BM29" s="2">
        <f t="shared" si="148"/>
        <v>0.19173194292114312</v>
      </c>
      <c r="BN29" s="2">
        <f t="shared" si="149"/>
        <v>8.0452925232590955E-2</v>
      </c>
      <c r="BO29" s="2">
        <f t="shared" si="150"/>
        <v>1.3445676857828557E-3</v>
      </c>
      <c r="BP29" s="2">
        <f t="shared" si="151"/>
        <v>7.9916212143734816E-2</v>
      </c>
      <c r="BQ29" s="2">
        <f t="shared" si="152"/>
        <v>0.10465013833070844</v>
      </c>
      <c r="BR29" s="2">
        <f t="shared" si="153"/>
        <v>6.4771136932173776E-2</v>
      </c>
      <c r="BS29" s="2">
        <f t="shared" si="154"/>
        <v>2.4368087028424777E-2</v>
      </c>
      <c r="BT29" s="2">
        <f t="shared" si="155"/>
        <v>0</v>
      </c>
      <c r="BU29" s="2">
        <f t="shared" si="156"/>
        <v>3.7423545161962561E-3</v>
      </c>
      <c r="BV29" s="2">
        <f t="shared" si="116"/>
        <v>1</v>
      </c>
      <c r="BX29" s="2">
        <f t="shared" si="39"/>
        <v>0.83313444610322507</v>
      </c>
      <c r="BY29" s="2">
        <f t="shared" si="40"/>
        <v>1.5875301081137924E-2</v>
      </c>
      <c r="BZ29" s="2">
        <f t="shared" si="41"/>
        <v>3.6766018379576507E-2</v>
      </c>
      <c r="CA29" s="2">
        <f t="shared" si="42"/>
        <v>0.113364065562088</v>
      </c>
      <c r="CB29" s="2">
        <f t="shared" si="43"/>
        <v>3.1675770925110132E-3</v>
      </c>
      <c r="CC29" s="2">
        <f t="shared" si="44"/>
        <v>0.34009438175484563</v>
      </c>
      <c r="CD29" s="2">
        <f t="shared" si="45"/>
        <v>0.39889688180978433</v>
      </c>
      <c r="CE29" s="2">
        <f t="shared" si="46"/>
        <v>6.9378449762741833E-3</v>
      </c>
      <c r="CF29" s="2">
        <f t="shared" si="47"/>
        <v>0</v>
      </c>
      <c r="CG29" s="2">
        <f t="shared" si="48"/>
        <v>3.2697755631316686E-4</v>
      </c>
      <c r="CH29" s="2">
        <f t="shared" si="117"/>
        <v>1.7485634943157555</v>
      </c>
      <c r="CJ29" s="2">
        <f t="shared" si="176"/>
        <v>1.6662688922064501</v>
      </c>
      <c r="CK29" s="2">
        <f t="shared" si="177"/>
        <v>3.1750602162275848E-2</v>
      </c>
      <c r="CL29" s="2">
        <f t="shared" si="119"/>
        <v>0.11029805513872952</v>
      </c>
      <c r="CM29" s="2">
        <f t="shared" si="178"/>
        <v>0.113364065562088</v>
      </c>
      <c r="CN29" s="2">
        <f t="shared" si="179"/>
        <v>3.1675770925110132E-3</v>
      </c>
      <c r="CO29" s="2">
        <f t="shared" si="180"/>
        <v>0.34009438175484563</v>
      </c>
      <c r="CP29" s="2">
        <f t="shared" si="181"/>
        <v>0.39889688180978433</v>
      </c>
      <c r="CQ29" s="2">
        <f t="shared" si="182"/>
        <v>6.9378449762741833E-3</v>
      </c>
      <c r="CR29" s="2">
        <f t="shared" si="183"/>
        <v>0</v>
      </c>
      <c r="CS29" s="2">
        <f t="shared" si="121"/>
        <v>9.8093266893950048E-4</v>
      </c>
      <c r="CT29" s="2">
        <f t="shared" si="157"/>
        <v>2.6717592333718985</v>
      </c>
      <c r="CU29" s="2">
        <f t="shared" si="61"/>
        <v>2.2457113369559463</v>
      </c>
      <c r="CW29" s="2">
        <f t="shared" si="158"/>
        <v>1.8709794708225254</v>
      </c>
      <c r="CX29" s="2">
        <f t="shared" si="159"/>
        <v>3.5651343615500423E-2</v>
      </c>
      <c r="CY29" s="2">
        <f t="shared" si="122"/>
        <v>0.12902052917747464</v>
      </c>
      <c r="CZ29" s="2">
        <f t="shared" si="160"/>
        <v>3.6111199402016653E-2</v>
      </c>
      <c r="DA29" s="2">
        <f t="shared" si="161"/>
        <v>0.16513172857949129</v>
      </c>
      <c r="DB29" s="2">
        <f t="shared" si="162"/>
        <v>0.25458296723619817</v>
      </c>
      <c r="DC29" s="2">
        <f t="shared" si="163"/>
        <v>7.1134637873339363E-3</v>
      </c>
      <c r="DD29" s="2">
        <f t="shared" si="164"/>
        <v>0.76375380874188037</v>
      </c>
      <c r="DE29" s="2">
        <f t="shared" si="165"/>
        <v>0.89580724975660886</v>
      </c>
      <c r="DF29" s="2">
        <f t="shared" si="166"/>
        <v>3.1160794234523583E-2</v>
      </c>
      <c r="DG29" s="2">
        <f t="shared" si="167"/>
        <v>0</v>
      </c>
      <c r="DH29" s="2">
        <f t="shared" si="168"/>
        <v>1.4685944102852603E-3</v>
      </c>
      <c r="DI29" s="2">
        <f t="shared" si="123"/>
        <v>4.0256494211843474</v>
      </c>
      <c r="DJ29" s="2">
        <f t="shared" si="124"/>
        <v>5.1298842368695467E-2</v>
      </c>
      <c r="DK29" s="2">
        <f t="shared" si="125"/>
        <v>7.6457987770234936E-2</v>
      </c>
      <c r="DL29" s="2">
        <f t="shared" si="126"/>
        <v>0.46626090185312519</v>
      </c>
      <c r="DM29" s="2">
        <f t="shared" si="127"/>
        <v>0.39752808403203171</v>
      </c>
      <c r="DN29" s="2">
        <f t="shared" si="128"/>
        <v>0.13621101411484313</v>
      </c>
      <c r="DO29" s="2">
        <f t="shared" si="129"/>
        <v>3.1160794234523583E-2</v>
      </c>
      <c r="DP29" s="2">
        <f t="shared" si="130"/>
        <v>4.9504051674930695E-3</v>
      </c>
      <c r="DQ29" s="2">
        <f t="shared" si="131"/>
        <v>6.2035062004990787E-2</v>
      </c>
      <c r="DR29" s="2">
        <f t="shared" si="132"/>
        <v>7.3429720514263017E-4</v>
      </c>
      <c r="DS29" s="2">
        <f t="shared" si="133"/>
        <v>0.82808748537898236</v>
      </c>
      <c r="DT29" s="2">
        <f t="shared" si="134"/>
        <v>0.61675832371385264</v>
      </c>
      <c r="DU29" s="2">
        <f t="shared" si="135"/>
        <v>0.21132916166512972</v>
      </c>
      <c r="DV29" s="2">
        <f t="shared" si="136"/>
        <v>9.5124645299548116E-2</v>
      </c>
      <c r="DW29" s="2">
        <f t="shared" si="137"/>
        <v>7.0848693905781829E-2</v>
      </c>
      <c r="DX29" s="2">
        <f t="shared" si="138"/>
        <v>2.4275951393766287E-2</v>
      </c>
      <c r="DY29" s="2">
        <f t="shared" si="90"/>
        <v>1.8501801746696631</v>
      </c>
      <c r="DZ29" s="2">
        <f t="shared" si="139"/>
        <v>0.82808748537898236</v>
      </c>
      <c r="EA29" s="2">
        <f t="shared" si="169"/>
        <v>2.5757248737371978</v>
      </c>
      <c r="EB29" s="2">
        <f t="shared" si="170"/>
        <v>-2.9788154129310418</v>
      </c>
      <c r="EC29" s="2">
        <f t="shared" si="171"/>
        <v>-2.9788154129310418</v>
      </c>
      <c r="ED29" s="2">
        <f t="shared" si="172"/>
        <v>0.49832663223848156</v>
      </c>
      <c r="EE29" s="2">
        <f t="shared" si="96"/>
        <v>1361.0253793325483</v>
      </c>
      <c r="EF29" s="2">
        <f t="shared" si="97"/>
        <v>3.2620304155561346</v>
      </c>
      <c r="EG29" s="2">
        <f t="shared" si="140"/>
        <v>0.13610253793325483</v>
      </c>
      <c r="EH29" s="1">
        <f t="shared" si="99"/>
        <v>1361.0253793325483</v>
      </c>
      <c r="EI29" s="1">
        <f t="shared" si="100"/>
        <v>3.2620304155561346</v>
      </c>
      <c r="EJ29" s="4">
        <f t="shared" si="101"/>
        <v>2.0018373177926434</v>
      </c>
      <c r="EK29" s="1">
        <f t="shared" si="173"/>
        <v>326.20304155561348</v>
      </c>
    </row>
    <row r="30" spans="1:141" ht="12" customHeight="1">
      <c r="A30" s="41" t="s">
        <v>91</v>
      </c>
      <c r="B30" s="42"/>
      <c r="C30" s="47">
        <v>47.414204595259946</v>
      </c>
      <c r="D30" s="47">
        <v>1.7365157011658441</v>
      </c>
      <c r="E30" s="47">
        <v>17.628514272363319</v>
      </c>
      <c r="F30" s="47">
        <v>10.432914622681091</v>
      </c>
      <c r="G30" s="47">
        <v>0.1722007725207497</v>
      </c>
      <c r="H30" s="47">
        <v>5.8344258850733102</v>
      </c>
      <c r="I30" s="47">
        <v>10.613636029102357</v>
      </c>
      <c r="J30" s="47">
        <v>3.6194207448319435</v>
      </c>
      <c r="K30" s="47">
        <v>2.069304606065185</v>
      </c>
      <c r="L30" s="47">
        <v>0</v>
      </c>
      <c r="M30" s="47">
        <v>0.47886277093626289</v>
      </c>
      <c r="N30" s="47">
        <f t="shared" si="141"/>
        <v>100.00000000000001</v>
      </c>
      <c r="O30" s="47"/>
      <c r="P30" s="47">
        <v>48.766100000000002</v>
      </c>
      <c r="Q30" s="47">
        <v>1.3314999999999999</v>
      </c>
      <c r="R30" s="47">
        <v>4.8994</v>
      </c>
      <c r="S30" s="47">
        <v>7.3395000000000001</v>
      </c>
      <c r="T30" s="47">
        <v>0.1537</v>
      </c>
      <c r="U30" s="47">
        <v>13.3126</v>
      </c>
      <c r="V30" s="47">
        <v>23.099499999999999</v>
      </c>
      <c r="W30" s="47">
        <v>0.36530000000000001</v>
      </c>
      <c r="X30" s="47">
        <v>0</v>
      </c>
      <c r="Y30" s="47">
        <v>0</v>
      </c>
      <c r="Z30" s="47">
        <f t="shared" si="142"/>
        <v>99.267600000000002</v>
      </c>
      <c r="AA30" s="18"/>
      <c r="AB30" s="10">
        <f t="shared" si="5"/>
        <v>5.7247619225491708E-2</v>
      </c>
      <c r="AC30" s="10"/>
      <c r="AD30" s="12">
        <f t="shared" si="143"/>
        <v>1.6102562660948214</v>
      </c>
      <c r="AE30" s="12"/>
      <c r="AF30" s="10">
        <f t="shared" si="144"/>
        <v>322.90958267477436</v>
      </c>
      <c r="AG30" s="16">
        <f t="shared" si="6"/>
        <v>1088.9696802269591</v>
      </c>
      <c r="AH30" s="18"/>
      <c r="AI30" s="1">
        <f t="shared" si="7"/>
        <v>0.77894776416351419</v>
      </c>
      <c r="AJ30" s="1">
        <f t="shared" si="105"/>
        <v>6.8743869203506128E-2</v>
      </c>
      <c r="AK30" s="1">
        <f t="shared" si="8"/>
        <v>9.9448747753098365E-3</v>
      </c>
      <c r="AL30" s="1">
        <f t="shared" si="9"/>
        <v>1.6844176198101673E-2</v>
      </c>
      <c r="AM30" s="1">
        <f t="shared" si="10"/>
        <v>7.3333353222964137E-2</v>
      </c>
      <c r="AN30" s="1">
        <f t="shared" si="145"/>
        <v>0</v>
      </c>
      <c r="AO30" s="1">
        <f t="shared" si="108"/>
        <v>0.94781403756339588</v>
      </c>
      <c r="AP30" s="1">
        <f t="shared" si="109"/>
        <v>0.8361953833890059</v>
      </c>
      <c r="AQ30" s="1">
        <f t="shared" si="110"/>
        <v>7.0887767565143311E-2</v>
      </c>
      <c r="AR30" s="1">
        <f t="shared" si="111"/>
        <v>2.6113673673960624E-2</v>
      </c>
      <c r="AS30" s="1">
        <f t="shared" si="112"/>
        <v>2.665747286911645E-2</v>
      </c>
      <c r="AT30" s="1">
        <f t="shared" si="174"/>
        <v>6.9223165227288802E-2</v>
      </c>
      <c r="AU30" s="1">
        <f t="shared" si="175"/>
        <v>0</v>
      </c>
      <c r="AV30" s="1">
        <f t="shared" si="114"/>
        <v>1.0290774627245152</v>
      </c>
      <c r="AW30" s="9"/>
      <c r="AX30" s="2">
        <f t="shared" si="15"/>
        <v>0.78912801838849655</v>
      </c>
      <c r="AY30" s="2">
        <f t="shared" si="16"/>
        <v>2.1739381427435617E-2</v>
      </c>
      <c r="AZ30" s="2">
        <f t="shared" si="17"/>
        <v>0.34578935617271933</v>
      </c>
      <c r="BA30" s="2">
        <f t="shared" si="18"/>
        <v>0.14521137625101732</v>
      </c>
      <c r="BB30" s="2">
        <f t="shared" si="19"/>
        <v>2.4274998769444893E-3</v>
      </c>
      <c r="BC30" s="2">
        <f t="shared" si="20"/>
        <v>0.14475903090167103</v>
      </c>
      <c r="BD30" s="2">
        <f t="shared" si="21"/>
        <v>0.18926761991644331</v>
      </c>
      <c r="BE30" s="2">
        <f t="shared" si="22"/>
        <v>0.1167952559607203</v>
      </c>
      <c r="BF30" s="2">
        <f t="shared" si="23"/>
        <v>4.3936146037309123E-2</v>
      </c>
      <c r="BG30" s="2">
        <f t="shared" si="24"/>
        <v>0</v>
      </c>
      <c r="BH30" s="2">
        <f t="shared" si="25"/>
        <v>6.7475396962914935E-3</v>
      </c>
      <c r="BI30" s="2">
        <f t="shared" si="115"/>
        <v>1.8058012246290487</v>
      </c>
      <c r="BK30" s="2">
        <f t="shared" si="146"/>
        <v>0.43699605893810423</v>
      </c>
      <c r="BL30" s="2">
        <f t="shared" si="147"/>
        <v>1.203863477936303E-2</v>
      </c>
      <c r="BM30" s="2">
        <f t="shared" si="148"/>
        <v>0.19148805054318871</v>
      </c>
      <c r="BN30" s="2">
        <f t="shared" si="149"/>
        <v>8.0413820895955446E-2</v>
      </c>
      <c r="BO30" s="2">
        <f t="shared" si="150"/>
        <v>1.3442785639062524E-3</v>
      </c>
      <c r="BP30" s="2">
        <f t="shared" si="151"/>
        <v>8.0163325247167072E-2</v>
      </c>
      <c r="BQ30" s="2">
        <f t="shared" si="152"/>
        <v>0.10481088246870751</v>
      </c>
      <c r="BR30" s="2">
        <f t="shared" si="153"/>
        <v>6.4677803053717953E-2</v>
      </c>
      <c r="BS30" s="2">
        <f t="shared" si="154"/>
        <v>2.4330555012407069E-2</v>
      </c>
      <c r="BT30" s="2">
        <f t="shared" si="155"/>
        <v>0</v>
      </c>
      <c r="BU30" s="2">
        <f t="shared" si="156"/>
        <v>3.7365904974826819E-3</v>
      </c>
      <c r="BV30" s="2">
        <f t="shared" si="116"/>
        <v>0.99999999999999989</v>
      </c>
      <c r="BX30" s="2">
        <f t="shared" si="39"/>
        <v>0.81162799599895485</v>
      </c>
      <c r="BY30" s="2">
        <f t="shared" si="40"/>
        <v>1.6669003540363651E-2</v>
      </c>
      <c r="BZ30" s="2">
        <f t="shared" si="41"/>
        <v>4.8051706044467984E-2</v>
      </c>
      <c r="CA30" s="2">
        <f t="shared" si="42"/>
        <v>0.10215543158738642</v>
      </c>
      <c r="CB30" s="2">
        <f t="shared" si="43"/>
        <v>2.1666960352422909E-3</v>
      </c>
      <c r="CC30" s="2">
        <f t="shared" si="44"/>
        <v>0.33030140629807164</v>
      </c>
      <c r="CD30" s="2">
        <f t="shared" si="45"/>
        <v>0.41192173674243099</v>
      </c>
      <c r="CE30" s="2">
        <f t="shared" si="46"/>
        <v>5.8939413251929288E-3</v>
      </c>
      <c r="CF30" s="2">
        <f t="shared" si="47"/>
        <v>0</v>
      </c>
      <c r="CG30" s="2">
        <f t="shared" si="48"/>
        <v>0</v>
      </c>
      <c r="CH30" s="2">
        <f t="shared" si="117"/>
        <v>1.7287879175721106</v>
      </c>
      <c r="CJ30" s="2">
        <f t="shared" si="176"/>
        <v>1.6232559919979097</v>
      </c>
      <c r="CK30" s="2">
        <f t="shared" si="177"/>
        <v>3.3338007080727303E-2</v>
      </c>
      <c r="CL30" s="2">
        <f t="shared" si="119"/>
        <v>0.14415511813340395</v>
      </c>
      <c r="CM30" s="2">
        <f t="shared" si="178"/>
        <v>0.10215543158738642</v>
      </c>
      <c r="CN30" s="2">
        <f t="shared" si="179"/>
        <v>2.1666960352422909E-3</v>
      </c>
      <c r="CO30" s="2">
        <f t="shared" si="180"/>
        <v>0.33030140629807164</v>
      </c>
      <c r="CP30" s="2">
        <f t="shared" si="181"/>
        <v>0.41192173674243099</v>
      </c>
      <c r="CQ30" s="2">
        <f t="shared" si="182"/>
        <v>5.8939413251929288E-3</v>
      </c>
      <c r="CR30" s="2">
        <f t="shared" si="183"/>
        <v>0</v>
      </c>
      <c r="CS30" s="2">
        <f t="shared" si="121"/>
        <v>0</v>
      </c>
      <c r="CT30" s="2">
        <f t="shared" si="157"/>
        <v>2.6531883292003653</v>
      </c>
      <c r="CU30" s="2">
        <f t="shared" si="61"/>
        <v>2.2614301193644697</v>
      </c>
      <c r="CW30" s="2">
        <f t="shared" si="158"/>
        <v>1.8354399958714618</v>
      </c>
      <c r="CX30" s="2">
        <f t="shared" si="159"/>
        <v>3.7695786665971343E-2</v>
      </c>
      <c r="CY30" s="2">
        <f t="shared" si="122"/>
        <v>0.16456000412853822</v>
      </c>
      <c r="CZ30" s="2">
        <f t="shared" si="160"/>
        <v>5.2771146543077074E-2</v>
      </c>
      <c r="DA30" s="2">
        <f t="shared" si="161"/>
        <v>0.21733115067161529</v>
      </c>
      <c r="DB30" s="2">
        <f t="shared" si="162"/>
        <v>0.23101736984839219</v>
      </c>
      <c r="DC30" s="2">
        <f t="shared" si="163"/>
        <v>4.8998316736044972E-3</v>
      </c>
      <c r="DD30" s="2">
        <f t="shared" si="164"/>
        <v>0.74695354867090036</v>
      </c>
      <c r="DE30" s="2">
        <f t="shared" si="165"/>
        <v>0.93153222229025534</v>
      </c>
      <c r="DF30" s="2">
        <f t="shared" si="166"/>
        <v>2.665747286911645E-2</v>
      </c>
      <c r="DG30" s="2">
        <f t="shared" si="167"/>
        <v>0</v>
      </c>
      <c r="DH30" s="2">
        <f t="shared" si="168"/>
        <v>0</v>
      </c>
      <c r="DI30" s="2">
        <f t="shared" si="123"/>
        <v>4.0315273785613179</v>
      </c>
      <c r="DJ30" s="2">
        <f t="shared" si="124"/>
        <v>6.3054757122634919E-2</v>
      </c>
      <c r="DK30" s="2">
        <f t="shared" si="125"/>
        <v>9.3842483805932631E-2</v>
      </c>
      <c r="DL30" s="2">
        <f t="shared" si="126"/>
        <v>0.4865915043382818</v>
      </c>
      <c r="DM30" s="2">
        <f t="shared" si="127"/>
        <v>0.39017571504396203</v>
      </c>
      <c r="DN30" s="2">
        <f t="shared" si="128"/>
        <v>0.12323278061775621</v>
      </c>
      <c r="DO30" s="2">
        <f t="shared" si="129"/>
        <v>2.665747286911645E-2</v>
      </c>
      <c r="DP30" s="2">
        <f t="shared" si="130"/>
        <v>2.6113673673960624E-2</v>
      </c>
      <c r="DQ30" s="2">
        <f t="shared" si="131"/>
        <v>6.9223165227288802E-2</v>
      </c>
      <c r="DR30" s="2">
        <f t="shared" si="132"/>
        <v>0</v>
      </c>
      <c r="DS30" s="2">
        <f t="shared" si="133"/>
        <v>0.8361953833890059</v>
      </c>
      <c r="DT30" s="2">
        <f t="shared" si="134"/>
        <v>0.63548448143569125</v>
      </c>
      <c r="DU30" s="2">
        <f t="shared" si="135"/>
        <v>0.20071090195331465</v>
      </c>
      <c r="DV30" s="2">
        <f t="shared" si="136"/>
        <v>7.0887767565143311E-2</v>
      </c>
      <c r="DW30" s="2">
        <f t="shared" si="137"/>
        <v>5.3872667926835614E-2</v>
      </c>
      <c r="DX30" s="2">
        <f t="shared" si="138"/>
        <v>1.7015099638307697E-2</v>
      </c>
      <c r="DY30" s="2">
        <f t="shared" si="90"/>
        <v>1.8652728461135211</v>
      </c>
      <c r="DZ30" s="2">
        <f t="shared" si="139"/>
        <v>0.8361953833890059</v>
      </c>
      <c r="EA30" s="2">
        <f t="shared" si="169"/>
        <v>2.4222435277239951</v>
      </c>
      <c r="EB30" s="2">
        <f t="shared" si="170"/>
        <v>-3.1391041587117332</v>
      </c>
      <c r="EC30" s="2">
        <f t="shared" si="171"/>
        <v>-3.1391041587117332</v>
      </c>
      <c r="ED30" s="2">
        <f t="shared" si="172"/>
        <v>0.49922001463220328</v>
      </c>
      <c r="EE30" s="2">
        <f t="shared" si="96"/>
        <v>1362.1196802269592</v>
      </c>
      <c r="EF30" s="2">
        <f t="shared" si="97"/>
        <v>3.2290958267477436</v>
      </c>
      <c r="EG30" s="2">
        <f t="shared" si="140"/>
        <v>0.13621196802269592</v>
      </c>
      <c r="EH30" s="1">
        <f t="shared" si="99"/>
        <v>1362.1196802269592</v>
      </c>
      <c r="EI30" s="1">
        <f t="shared" si="100"/>
        <v>3.2290958267477436</v>
      </c>
      <c r="EJ30" s="4">
        <f t="shared" si="101"/>
        <v>1.6102562660948214</v>
      </c>
      <c r="EK30" s="1">
        <f t="shared" si="173"/>
        <v>322.90958267477436</v>
      </c>
    </row>
    <row r="31" spans="1:141" ht="12" customHeight="1">
      <c r="A31" s="41" t="s">
        <v>91</v>
      </c>
      <c r="B31" s="42"/>
      <c r="C31" s="47">
        <v>47.436456896286245</v>
      </c>
      <c r="D31" s="47">
        <v>1.7258367801893104</v>
      </c>
      <c r="E31" s="47">
        <v>17.475114856641895</v>
      </c>
      <c r="F31" s="47">
        <v>10.398937463844856</v>
      </c>
      <c r="G31" s="47">
        <v>0.17196293204901494</v>
      </c>
      <c r="H31" s="47">
        <v>5.9594209614906752</v>
      </c>
      <c r="I31" s="47">
        <v>10.727329538845391</v>
      </c>
      <c r="J31" s="47">
        <v>3.5836855608218956</v>
      </c>
      <c r="K31" s="47">
        <v>2.0474497287721416</v>
      </c>
      <c r="L31" s="47">
        <v>0</v>
      </c>
      <c r="M31" s="47">
        <v>0.47380528105857922</v>
      </c>
      <c r="N31" s="47">
        <f t="shared" si="141"/>
        <v>100</v>
      </c>
      <c r="O31" s="47"/>
      <c r="P31" s="47">
        <v>49.416499999999999</v>
      </c>
      <c r="Q31" s="47">
        <v>1.2313000000000001</v>
      </c>
      <c r="R31" s="47">
        <v>4.41</v>
      </c>
      <c r="S31" s="47">
        <v>7.6018999999999997</v>
      </c>
      <c r="T31" s="47">
        <v>0.14069999999999999</v>
      </c>
      <c r="U31" s="47">
        <v>13.428699999999999</v>
      </c>
      <c r="V31" s="47">
        <v>22.630800000000001</v>
      </c>
      <c r="W31" s="47">
        <v>0.53649999999999998</v>
      </c>
      <c r="X31" s="47">
        <v>0</v>
      </c>
      <c r="Y31" s="47">
        <v>5.5500000000000001E-2</v>
      </c>
      <c r="Z31" s="47">
        <f t="shared" si="142"/>
        <v>99.451900000000009</v>
      </c>
      <c r="AA31" s="18"/>
      <c r="AB31" s="10">
        <f t="shared" si="5"/>
        <v>6.2538485530205801E-2</v>
      </c>
      <c r="AC31" s="10"/>
      <c r="AD31" s="12">
        <f t="shared" si="143"/>
        <v>1.8090952870310399</v>
      </c>
      <c r="AE31" s="12"/>
      <c r="AF31" s="10">
        <f t="shared" si="144"/>
        <v>362.03247389708116</v>
      </c>
      <c r="AG31" s="16">
        <f t="shared" si="6"/>
        <v>1097.0417420378017</v>
      </c>
      <c r="AH31" s="18"/>
      <c r="AI31" s="1">
        <f t="shared" si="7"/>
        <v>0.76896572683648379</v>
      </c>
      <c r="AJ31" s="1">
        <f t="shared" si="105"/>
        <v>7.0482318681037145E-2</v>
      </c>
      <c r="AK31" s="1">
        <f t="shared" si="8"/>
        <v>1.0271337749371298E-2</v>
      </c>
      <c r="AL31" s="1">
        <f t="shared" si="9"/>
        <v>1.6640413089854759E-2</v>
      </c>
      <c r="AM31" s="1">
        <f t="shared" si="10"/>
        <v>7.0760206115933602E-2</v>
      </c>
      <c r="AN31" s="1">
        <f t="shared" si="145"/>
        <v>0</v>
      </c>
      <c r="AO31" s="1">
        <f t="shared" si="108"/>
        <v>0.93712000247268057</v>
      </c>
      <c r="AP31" s="1">
        <f t="shared" si="109"/>
        <v>0.83150421236668959</v>
      </c>
      <c r="AQ31" s="1">
        <f t="shared" si="110"/>
        <v>7.9390219927127692E-2</v>
      </c>
      <c r="AR31" s="1">
        <f t="shared" si="111"/>
        <v>1.1394731496590864E-2</v>
      </c>
      <c r="AS31" s="1">
        <f t="shared" si="112"/>
        <v>3.9053649345240894E-2</v>
      </c>
      <c r="AT31" s="1">
        <f t="shared" si="174"/>
        <v>6.6647087526156834E-2</v>
      </c>
      <c r="AU31" s="1">
        <f t="shared" si="175"/>
        <v>8.236833796229679E-4</v>
      </c>
      <c r="AV31" s="1">
        <f t="shared" si="114"/>
        <v>1.0288135840414288</v>
      </c>
      <c r="AW31" s="9"/>
      <c r="AX31" s="2">
        <f t="shared" si="15"/>
        <v>0.78949836972863541</v>
      </c>
      <c r="AY31" s="2">
        <f t="shared" si="16"/>
        <v>2.1605692376316502E-2</v>
      </c>
      <c r="AZ31" s="2">
        <f t="shared" si="17"/>
        <v>0.34278037399872296</v>
      </c>
      <c r="BA31" s="2">
        <f t="shared" si="18"/>
        <v>0.14473846238426499</v>
      </c>
      <c r="BB31" s="2">
        <f t="shared" si="19"/>
        <v>2.4241470597217967E-3</v>
      </c>
      <c r="BC31" s="2">
        <f t="shared" si="20"/>
        <v>0.1478603071002341</v>
      </c>
      <c r="BD31" s="2">
        <f t="shared" si="21"/>
        <v>0.19129505895147406</v>
      </c>
      <c r="BE31" s="2">
        <f t="shared" si="22"/>
        <v>0.11564211564974194</v>
      </c>
      <c r="BF31" s="2">
        <f t="shared" si="23"/>
        <v>4.3472116199671784E-2</v>
      </c>
      <c r="BG31" s="2">
        <f t="shared" si="24"/>
        <v>0</v>
      </c>
      <c r="BH31" s="2">
        <f t="shared" si="25"/>
        <v>6.6762758274245496E-3</v>
      </c>
      <c r="BI31" s="2">
        <f t="shared" si="115"/>
        <v>1.8059929192762081</v>
      </c>
      <c r="BK31" s="2">
        <f t="shared" si="146"/>
        <v>0.43715474258063231</v>
      </c>
      <c r="BL31" s="2">
        <f t="shared" si="147"/>
        <v>1.1963331719470675E-2</v>
      </c>
      <c r="BM31" s="2">
        <f t="shared" si="148"/>
        <v>0.18980161568745232</v>
      </c>
      <c r="BN31" s="2">
        <f t="shared" si="149"/>
        <v>8.0143427385237012E-2</v>
      </c>
      <c r="BO31" s="2">
        <f t="shared" si="150"/>
        <v>1.342279382077161E-3</v>
      </c>
      <c r="BP31" s="2">
        <f t="shared" si="151"/>
        <v>8.1872030350757088E-2</v>
      </c>
      <c r="BQ31" s="2">
        <f t="shared" si="152"/>
        <v>0.1059223748386233</v>
      </c>
      <c r="BR31" s="2">
        <f t="shared" si="153"/>
        <v>6.4032430257859541E-2</v>
      </c>
      <c r="BS31" s="2">
        <f t="shared" si="154"/>
        <v>2.4071033576972274E-2</v>
      </c>
      <c r="BT31" s="2">
        <f t="shared" si="155"/>
        <v>0</v>
      </c>
      <c r="BU31" s="2">
        <f t="shared" si="156"/>
        <v>3.696734220918328E-3</v>
      </c>
      <c r="BV31" s="2">
        <f t="shared" si="116"/>
        <v>1.0000000000000002</v>
      </c>
      <c r="BX31" s="2">
        <f t="shared" si="39"/>
        <v>0.82245278716736314</v>
      </c>
      <c r="BY31" s="2">
        <f t="shared" si="40"/>
        <v>1.5414603123732456E-2</v>
      </c>
      <c r="BZ31" s="2">
        <f t="shared" si="41"/>
        <v>4.3251831582663963E-2</v>
      </c>
      <c r="CA31" s="2">
        <f t="shared" si="42"/>
        <v>0.10580766746837697</v>
      </c>
      <c r="CB31" s="2">
        <f t="shared" si="43"/>
        <v>1.9834361233480174E-3</v>
      </c>
      <c r="CC31" s="2">
        <f t="shared" si="44"/>
        <v>0.33318198509343888</v>
      </c>
      <c r="CD31" s="2">
        <f t="shared" si="45"/>
        <v>0.40356364596076139</v>
      </c>
      <c r="CE31" s="2">
        <f t="shared" si="46"/>
        <v>8.6561716971420913E-3</v>
      </c>
      <c r="CF31" s="2">
        <f t="shared" si="47"/>
        <v>0</v>
      </c>
      <c r="CG31" s="2">
        <f t="shared" si="48"/>
        <v>3.6513590292516621E-4</v>
      </c>
      <c r="CH31" s="2">
        <f t="shared" si="117"/>
        <v>1.7346772641197521</v>
      </c>
      <c r="CJ31" s="2">
        <f t="shared" si="176"/>
        <v>1.6449055743347263</v>
      </c>
      <c r="CK31" s="2">
        <f t="shared" si="177"/>
        <v>3.0829206247464911E-2</v>
      </c>
      <c r="CL31" s="2">
        <f t="shared" si="119"/>
        <v>0.12975549474799189</v>
      </c>
      <c r="CM31" s="2">
        <f t="shared" si="178"/>
        <v>0.10580766746837697</v>
      </c>
      <c r="CN31" s="2">
        <f t="shared" si="179"/>
        <v>1.9834361233480174E-3</v>
      </c>
      <c r="CO31" s="2">
        <f t="shared" si="180"/>
        <v>0.33318198509343888</v>
      </c>
      <c r="CP31" s="2">
        <f t="shared" si="181"/>
        <v>0.40356364596076139</v>
      </c>
      <c r="CQ31" s="2">
        <f t="shared" si="182"/>
        <v>8.6561716971420913E-3</v>
      </c>
      <c r="CR31" s="2">
        <f t="shared" si="183"/>
        <v>0</v>
      </c>
      <c r="CS31" s="2">
        <f t="shared" si="121"/>
        <v>1.0954077087754986E-3</v>
      </c>
      <c r="CT31" s="2">
        <f t="shared" si="157"/>
        <v>2.659778589382026</v>
      </c>
      <c r="CU31" s="2">
        <f t="shared" si="61"/>
        <v>2.2558268661731136</v>
      </c>
      <c r="CW31" s="2">
        <f t="shared" si="158"/>
        <v>1.8553110934510955</v>
      </c>
      <c r="CX31" s="2">
        <f t="shared" si="159"/>
        <v>3.4772675857911675E-2</v>
      </c>
      <c r="CY31" s="2">
        <f t="shared" si="122"/>
        <v>0.14468890654890454</v>
      </c>
      <c r="CZ31" s="2">
        <f t="shared" si="160"/>
        <v>5.0448380841831758E-2</v>
      </c>
      <c r="DA31" s="2">
        <f t="shared" si="161"/>
        <v>0.1951372873907363</v>
      </c>
      <c r="DB31" s="2">
        <f t="shared" si="162"/>
        <v>0.23868377892227571</v>
      </c>
      <c r="DC31" s="2">
        <f t="shared" si="163"/>
        <v>4.4742884943867077E-3</v>
      </c>
      <c r="DD31" s="2">
        <f t="shared" si="164"/>
        <v>0.75160087329866931</v>
      </c>
      <c r="DE31" s="2">
        <f t="shared" si="165"/>
        <v>0.91036971476906026</v>
      </c>
      <c r="DF31" s="2">
        <f t="shared" si="166"/>
        <v>3.9053649345240894E-2</v>
      </c>
      <c r="DG31" s="2">
        <f t="shared" si="167"/>
        <v>0</v>
      </c>
      <c r="DH31" s="2">
        <f t="shared" si="168"/>
        <v>1.6473667592459358E-3</v>
      </c>
      <c r="DI31" s="2">
        <f t="shared" si="123"/>
        <v>4.0310507282886219</v>
      </c>
      <c r="DJ31" s="2">
        <f t="shared" si="124"/>
        <v>6.2101456577244384E-2</v>
      </c>
      <c r="DK31" s="2">
        <f t="shared" si="125"/>
        <v>9.2434644111177633E-2</v>
      </c>
      <c r="DL31" s="2">
        <f t="shared" si="126"/>
        <v>0.47785209263864259</v>
      </c>
      <c r="DM31" s="2">
        <f t="shared" si="127"/>
        <v>0.39451449703147196</v>
      </c>
      <c r="DN31" s="2">
        <f t="shared" si="128"/>
        <v>0.12763341032988548</v>
      </c>
      <c r="DO31" s="2">
        <f t="shared" si="129"/>
        <v>3.9053649345240894E-2</v>
      </c>
      <c r="DP31" s="2">
        <f t="shared" si="130"/>
        <v>1.1394731496590864E-2</v>
      </c>
      <c r="DQ31" s="2">
        <f t="shared" si="131"/>
        <v>6.6647087526156834E-2</v>
      </c>
      <c r="DR31" s="2">
        <f t="shared" si="132"/>
        <v>8.236833796229679E-4</v>
      </c>
      <c r="DS31" s="2">
        <f t="shared" si="133"/>
        <v>0.83150421236668959</v>
      </c>
      <c r="DT31" s="2">
        <f t="shared" si="134"/>
        <v>0.62825199813425903</v>
      </c>
      <c r="DU31" s="2">
        <f t="shared" si="135"/>
        <v>0.20325221423243056</v>
      </c>
      <c r="DV31" s="2">
        <f t="shared" si="136"/>
        <v>7.9390219927127692E-2</v>
      </c>
      <c r="DW31" s="2">
        <f t="shared" si="137"/>
        <v>5.9984139057542962E-2</v>
      </c>
      <c r="DX31" s="2">
        <f t="shared" si="138"/>
        <v>1.940608086958473E-2</v>
      </c>
      <c r="DY31" s="2">
        <f t="shared" si="90"/>
        <v>1.8603177964081183</v>
      </c>
      <c r="DZ31" s="2">
        <f t="shared" si="139"/>
        <v>0.83150421236668948</v>
      </c>
      <c r="EA31" s="2">
        <f t="shared" si="169"/>
        <v>2.8222586166294481</v>
      </c>
      <c r="EB31" s="2">
        <f t="shared" si="170"/>
        <v>-2.7132708542587745</v>
      </c>
      <c r="EC31" s="2">
        <f t="shared" si="171"/>
        <v>-2.713270854258774</v>
      </c>
      <c r="ED31" s="2">
        <f t="shared" si="172"/>
        <v>0.50533468531236336</v>
      </c>
      <c r="EE31" s="2">
        <f t="shared" si="96"/>
        <v>1370.1917420378018</v>
      </c>
      <c r="EF31" s="2">
        <f t="shared" si="97"/>
        <v>3.6203247389708118</v>
      </c>
      <c r="EG31" s="2">
        <f t="shared" si="140"/>
        <v>0.13701917420378018</v>
      </c>
      <c r="EH31" s="1">
        <f t="shared" si="99"/>
        <v>1370.1917420378018</v>
      </c>
      <c r="EI31" s="1">
        <f t="shared" si="100"/>
        <v>3.6203247389708118</v>
      </c>
      <c r="EJ31" s="4">
        <f t="shared" si="101"/>
        <v>1.8090952870310399</v>
      </c>
      <c r="EK31" s="1">
        <f t="shared" si="173"/>
        <v>362.03247389708116</v>
      </c>
    </row>
    <row r="32" spans="1:141" ht="12" customHeight="1">
      <c r="A32" s="41" t="s">
        <v>91</v>
      </c>
      <c r="B32" s="42"/>
      <c r="C32" s="47">
        <v>47.417412535865623</v>
      </c>
      <c r="D32" s="47">
        <v>1.7349762044555996</v>
      </c>
      <c r="E32" s="47">
        <v>17.606399875564659</v>
      </c>
      <c r="F32" s="47">
        <v>10.428016400813284</v>
      </c>
      <c r="G32" s="47">
        <v>0.17216648491579378</v>
      </c>
      <c r="H32" s="47">
        <v>5.8524454499117589</v>
      </c>
      <c r="I32" s="47">
        <v>10.630026335258776</v>
      </c>
      <c r="J32" s="47">
        <v>3.6142690821925867</v>
      </c>
      <c r="K32" s="47">
        <v>2.0661539589380662</v>
      </c>
      <c r="L32" s="47">
        <v>0</v>
      </c>
      <c r="M32" s="47">
        <v>0.47813367208386959</v>
      </c>
      <c r="N32" s="47">
        <f t="shared" si="141"/>
        <v>100.00000000000001</v>
      </c>
      <c r="O32" s="47"/>
      <c r="P32" s="47">
        <v>49.87</v>
      </c>
      <c r="Q32" s="47">
        <v>1.3748</v>
      </c>
      <c r="R32" s="47">
        <v>4.4817999999999998</v>
      </c>
      <c r="S32" s="47">
        <v>7.8296000000000001</v>
      </c>
      <c r="T32" s="47">
        <v>0.2286</v>
      </c>
      <c r="U32" s="47">
        <v>13.6957</v>
      </c>
      <c r="V32" s="47">
        <v>22.8169</v>
      </c>
      <c r="W32" s="47">
        <v>0.40439999999999998</v>
      </c>
      <c r="X32" s="47">
        <v>0</v>
      </c>
      <c r="Y32" s="47">
        <v>3.95E-2</v>
      </c>
      <c r="Z32" s="47">
        <f t="shared" si="142"/>
        <v>100.7413</v>
      </c>
      <c r="AA32" s="18"/>
      <c r="AB32" s="10">
        <f t="shared" si="5"/>
        <v>5.0421076619583172E-2</v>
      </c>
      <c r="AC32" s="10"/>
      <c r="AD32" s="12">
        <f t="shared" si="143"/>
        <v>1.964607098475696</v>
      </c>
      <c r="AE32" s="12"/>
      <c r="AF32" s="10">
        <f t="shared" si="144"/>
        <v>327.37116915570306</v>
      </c>
      <c r="AG32" s="16">
        <f t="shared" si="6"/>
        <v>1089.52980949733</v>
      </c>
      <c r="AH32" s="18"/>
      <c r="AI32" s="1">
        <f t="shared" si="7"/>
        <v>0.77229396634296876</v>
      </c>
      <c r="AJ32" s="1">
        <f t="shared" si="105"/>
        <v>7.4795013442309793E-2</v>
      </c>
      <c r="AK32" s="1">
        <f t="shared" si="8"/>
        <v>1.0673727642462433E-2</v>
      </c>
      <c r="AL32" s="1">
        <f t="shared" si="9"/>
        <v>1.6814740769985674E-2</v>
      </c>
      <c r="AM32" s="1">
        <f t="shared" si="10"/>
        <v>7.0705029424088017E-2</v>
      </c>
      <c r="AN32" s="1">
        <f t="shared" si="145"/>
        <v>0</v>
      </c>
      <c r="AO32" s="1">
        <f t="shared" si="108"/>
        <v>0.94528247762181472</v>
      </c>
      <c r="AP32" s="1">
        <f t="shared" si="109"/>
        <v>0.82271504296255193</v>
      </c>
      <c r="AQ32" s="1">
        <f t="shared" si="110"/>
        <v>8.8682777720981265E-2</v>
      </c>
      <c r="AR32" s="1">
        <f t="shared" si="111"/>
        <v>1.6419694103195933E-2</v>
      </c>
      <c r="AS32" s="1">
        <f t="shared" si="112"/>
        <v>2.9080066726899754E-2</v>
      </c>
      <c r="AT32" s="1">
        <f t="shared" si="174"/>
        <v>6.6992993906857562E-2</v>
      </c>
      <c r="AU32" s="1">
        <f t="shared" si="175"/>
        <v>5.7910427497959659E-4</v>
      </c>
      <c r="AV32" s="1">
        <f t="shared" si="114"/>
        <v>1.024469679695466</v>
      </c>
      <c r="AW32" s="9"/>
      <c r="AX32" s="2">
        <f t="shared" si="15"/>
        <v>0.78918140905137657</v>
      </c>
      <c r="AY32" s="2">
        <f t="shared" si="16"/>
        <v>2.1720108520102952E-2</v>
      </c>
      <c r="AZ32" s="2">
        <f t="shared" si="17"/>
        <v>0.34535557469159106</v>
      </c>
      <c r="BA32" s="2">
        <f t="shared" si="18"/>
        <v>0.14514319994896452</v>
      </c>
      <c r="BB32" s="2">
        <f t="shared" si="19"/>
        <v>2.4270165274473134E-3</v>
      </c>
      <c r="BC32" s="2">
        <f t="shared" si="20"/>
        <v>0.14520611769215666</v>
      </c>
      <c r="BD32" s="2">
        <f t="shared" si="21"/>
        <v>0.1895598999821457</v>
      </c>
      <c r="BE32" s="2">
        <f t="shared" si="22"/>
        <v>0.11662901671996717</v>
      </c>
      <c r="BF32" s="2">
        <f t="shared" si="23"/>
        <v>4.3869250476412297E-2</v>
      </c>
      <c r="BG32" s="2">
        <f t="shared" si="24"/>
        <v>0</v>
      </c>
      <c r="BH32" s="2">
        <f t="shared" si="25"/>
        <v>6.7372661403843894E-3</v>
      </c>
      <c r="BI32" s="2">
        <f t="shared" si="115"/>
        <v>1.8058288597505485</v>
      </c>
      <c r="BK32" s="2">
        <f t="shared" si="146"/>
        <v>0.43701893719895007</v>
      </c>
      <c r="BL32" s="2">
        <f t="shared" si="147"/>
        <v>1.2027777938549115E-2</v>
      </c>
      <c r="BM32" s="2">
        <f t="shared" si="148"/>
        <v>0.19124490830171881</v>
      </c>
      <c r="BN32" s="2">
        <f t="shared" si="149"/>
        <v>8.0374836831998656E-2</v>
      </c>
      <c r="BO32" s="2">
        <f t="shared" si="150"/>
        <v>1.3439903312778897E-3</v>
      </c>
      <c r="BP32" s="2">
        <f t="shared" si="151"/>
        <v>8.040967830817311E-2</v>
      </c>
      <c r="BQ32" s="2">
        <f t="shared" si="152"/>
        <v>0.10497113220813788</v>
      </c>
      <c r="BR32" s="2">
        <f t="shared" si="153"/>
        <v>6.4584756241008318E-2</v>
      </c>
      <c r="BS32" s="2">
        <f t="shared" si="154"/>
        <v>2.4293138433102823E-2</v>
      </c>
      <c r="BT32" s="2">
        <f t="shared" si="155"/>
        <v>0</v>
      </c>
      <c r="BU32" s="2">
        <f t="shared" si="156"/>
        <v>3.7308442070834186E-3</v>
      </c>
      <c r="BV32" s="2">
        <f t="shared" si="116"/>
        <v>1</v>
      </c>
      <c r="BX32" s="2">
        <f t="shared" si="39"/>
        <v>0.83000051594176849</v>
      </c>
      <c r="BY32" s="2">
        <f t="shared" si="40"/>
        <v>1.721107477828911E-2</v>
      </c>
      <c r="BZ32" s="2">
        <f t="shared" si="41"/>
        <v>4.3956022400721842E-2</v>
      </c>
      <c r="CA32" s="2">
        <f t="shared" si="42"/>
        <v>0.10897692855870302</v>
      </c>
      <c r="CB32" s="2">
        <f t="shared" si="43"/>
        <v>3.222555066079295E-3</v>
      </c>
      <c r="CC32" s="2">
        <f t="shared" si="44"/>
        <v>0.33980657198717756</v>
      </c>
      <c r="CD32" s="2">
        <f t="shared" si="45"/>
        <v>0.40688227342922462</v>
      </c>
      <c r="CE32" s="2">
        <f t="shared" si="46"/>
        <v>6.5248011823378594E-3</v>
      </c>
      <c r="CF32" s="2">
        <f t="shared" si="47"/>
        <v>0</v>
      </c>
      <c r="CG32" s="2">
        <f t="shared" si="48"/>
        <v>2.5987149847827147E-4</v>
      </c>
      <c r="CH32" s="2">
        <f t="shared" si="117"/>
        <v>1.7568406148427802</v>
      </c>
      <c r="CJ32" s="2">
        <f t="shared" si="176"/>
        <v>1.660001031883537</v>
      </c>
      <c r="CK32" s="2">
        <f t="shared" si="177"/>
        <v>3.442214955657822E-2</v>
      </c>
      <c r="CL32" s="2">
        <f t="shared" si="119"/>
        <v>0.13186806720216554</v>
      </c>
      <c r="CM32" s="2">
        <f t="shared" si="178"/>
        <v>0.10897692855870302</v>
      </c>
      <c r="CN32" s="2">
        <f t="shared" si="179"/>
        <v>3.222555066079295E-3</v>
      </c>
      <c r="CO32" s="2">
        <f t="shared" si="180"/>
        <v>0.33980657198717756</v>
      </c>
      <c r="CP32" s="2">
        <f t="shared" si="181"/>
        <v>0.40688227342922462</v>
      </c>
      <c r="CQ32" s="2">
        <f t="shared" si="182"/>
        <v>6.5248011823378594E-3</v>
      </c>
      <c r="CR32" s="2">
        <f t="shared" si="183"/>
        <v>0</v>
      </c>
      <c r="CS32" s="2">
        <f t="shared" si="121"/>
        <v>7.7961449543481436E-4</v>
      </c>
      <c r="CT32" s="2">
        <f t="shared" si="157"/>
        <v>2.6924839933612379</v>
      </c>
      <c r="CU32" s="2">
        <f t="shared" si="61"/>
        <v>2.2284255040304739</v>
      </c>
      <c r="CW32" s="2">
        <f t="shared" si="158"/>
        <v>1.8495943180830889</v>
      </c>
      <c r="CX32" s="2">
        <f t="shared" si="159"/>
        <v>3.8353597987715086E-2</v>
      </c>
      <c r="CY32" s="2">
        <f t="shared" si="122"/>
        <v>0.15040568191691106</v>
      </c>
      <c r="CZ32" s="2">
        <f t="shared" si="160"/>
        <v>4.5499760830095687E-2</v>
      </c>
      <c r="DA32" s="2">
        <f t="shared" si="161"/>
        <v>0.19590544274700675</v>
      </c>
      <c r="DB32" s="2">
        <f t="shared" si="162"/>
        <v>0.24284696695112071</v>
      </c>
      <c r="DC32" s="2">
        <f t="shared" si="163"/>
        <v>7.1812238973937102E-3</v>
      </c>
      <c r="DD32" s="2">
        <f t="shared" si="164"/>
        <v>0.75723363145339373</v>
      </c>
      <c r="DE32" s="2">
        <f t="shared" si="165"/>
        <v>0.906706835247585</v>
      </c>
      <c r="DF32" s="2">
        <f t="shared" si="166"/>
        <v>2.9080066726899754E-2</v>
      </c>
      <c r="DG32" s="2">
        <f t="shared" si="167"/>
        <v>0</v>
      </c>
      <c r="DH32" s="2">
        <f t="shared" si="168"/>
        <v>1.1582085499591932E-3</v>
      </c>
      <c r="DI32" s="2">
        <f t="shared" si="123"/>
        <v>4.0280602916441621</v>
      </c>
      <c r="DJ32" s="2">
        <f t="shared" si="124"/>
        <v>5.6120583288325761E-2</v>
      </c>
      <c r="DK32" s="2">
        <f t="shared" si="125"/>
        <v>8.3594453744510133E-2</v>
      </c>
      <c r="DL32" s="2">
        <f t="shared" si="126"/>
        <v>0.47373128691065758</v>
      </c>
      <c r="DM32" s="2">
        <f t="shared" si="127"/>
        <v>0.39563533523213529</v>
      </c>
      <c r="DN32" s="2">
        <f t="shared" si="128"/>
        <v>0.13063337785720713</v>
      </c>
      <c r="DO32" s="2">
        <f t="shared" si="129"/>
        <v>2.9080066726899754E-2</v>
      </c>
      <c r="DP32" s="2">
        <f t="shared" si="130"/>
        <v>1.6419694103195933E-2</v>
      </c>
      <c r="DQ32" s="2">
        <f t="shared" si="131"/>
        <v>6.6992993906857562E-2</v>
      </c>
      <c r="DR32" s="2">
        <f t="shared" si="132"/>
        <v>5.7910427497959659E-4</v>
      </c>
      <c r="DS32" s="2">
        <f t="shared" si="133"/>
        <v>0.82271504296255193</v>
      </c>
      <c r="DT32" s="2">
        <f t="shared" si="134"/>
        <v>0.61849609092713043</v>
      </c>
      <c r="DU32" s="2">
        <f t="shared" si="135"/>
        <v>0.20421895203542151</v>
      </c>
      <c r="DV32" s="2">
        <f t="shared" si="136"/>
        <v>8.8682777720981265E-2</v>
      </c>
      <c r="DW32" s="2">
        <f t="shared" si="137"/>
        <v>6.6669440193380738E-2</v>
      </c>
      <c r="DX32" s="2">
        <f t="shared" si="138"/>
        <v>2.2013337527600527E-2</v>
      </c>
      <c r="DY32" s="2">
        <f t="shared" si="90"/>
        <v>1.8471847226580183</v>
      </c>
      <c r="DZ32" s="2">
        <f t="shared" si="139"/>
        <v>0.82271504296255193</v>
      </c>
      <c r="EA32" s="2">
        <f t="shared" si="169"/>
        <v>2.5118324662559179</v>
      </c>
      <c r="EB32" s="2">
        <f t="shared" si="170"/>
        <v>-3.030339777917912</v>
      </c>
      <c r="EC32" s="2">
        <f t="shared" si="171"/>
        <v>-3.0303397779179124</v>
      </c>
      <c r="ED32" s="2">
        <f t="shared" si="172"/>
        <v>0.50010834835725337</v>
      </c>
      <c r="EE32" s="2">
        <f t="shared" si="96"/>
        <v>1362.6798094973301</v>
      </c>
      <c r="EF32" s="2">
        <f t="shared" si="97"/>
        <v>3.2737116915570308</v>
      </c>
      <c r="EG32" s="2">
        <f t="shared" si="140"/>
        <v>0.136267980949733</v>
      </c>
      <c r="EH32" s="1">
        <f t="shared" si="99"/>
        <v>1362.6798094973301</v>
      </c>
      <c r="EI32" s="1">
        <f t="shared" si="100"/>
        <v>3.2737116915570308</v>
      </c>
      <c r="EJ32" s="4">
        <f t="shared" si="101"/>
        <v>1.964607098475696</v>
      </c>
      <c r="EK32" s="1">
        <f t="shared" si="173"/>
        <v>327.37116915570306</v>
      </c>
    </row>
    <row r="33" spans="1:141" ht="12" customHeight="1">
      <c r="A33" s="41" t="s">
        <v>91</v>
      </c>
      <c r="B33" s="42"/>
      <c r="C33" s="47">
        <v>47.415274995296329</v>
      </c>
      <c r="D33" s="47">
        <v>1.7360020141818162</v>
      </c>
      <c r="E33" s="47">
        <v>17.621135316812779</v>
      </c>
      <c r="F33" s="47">
        <v>10.431280223073978</v>
      </c>
      <c r="G33" s="47">
        <v>0.17218933170618855</v>
      </c>
      <c r="H33" s="47">
        <v>5.8404385097536711</v>
      </c>
      <c r="I33" s="47">
        <v>10.619105015739841</v>
      </c>
      <c r="J33" s="47">
        <v>3.6177017791294968</v>
      </c>
      <c r="K33" s="47">
        <v>2.0682533232597744</v>
      </c>
      <c r="L33" s="47">
        <v>0</v>
      </c>
      <c r="M33" s="47">
        <v>0.47861949104611973</v>
      </c>
      <c r="N33" s="47">
        <f t="shared" si="141"/>
        <v>99.999999999999986</v>
      </c>
      <c r="O33" s="47"/>
      <c r="P33" s="47">
        <v>49.262500000000003</v>
      </c>
      <c r="Q33" s="47">
        <v>1.2363999999999999</v>
      </c>
      <c r="R33" s="47">
        <v>4.4176000000000002</v>
      </c>
      <c r="S33" s="47">
        <v>7.8141999999999996</v>
      </c>
      <c r="T33" s="47">
        <v>0.21310000000000001</v>
      </c>
      <c r="U33" s="47">
        <v>13.364100000000001</v>
      </c>
      <c r="V33" s="47">
        <v>22.601400000000002</v>
      </c>
      <c r="W33" s="47">
        <v>0.47720000000000001</v>
      </c>
      <c r="X33" s="47">
        <v>0</v>
      </c>
      <c r="Y33" s="47">
        <v>6.1400000000000003E-2</v>
      </c>
      <c r="Z33" s="47">
        <f t="shared" si="142"/>
        <v>99.447900000000004</v>
      </c>
      <c r="AA33" s="18"/>
      <c r="AB33" s="10">
        <f t="shared" si="5"/>
        <v>5.9397419356936321E-2</v>
      </c>
      <c r="AC33" s="10"/>
      <c r="AD33" s="12">
        <f t="shared" si="143"/>
        <v>1.8361641732791196</v>
      </c>
      <c r="AE33" s="12"/>
      <c r="AF33" s="10">
        <f t="shared" si="144"/>
        <v>347.58576488916367</v>
      </c>
      <c r="AG33" s="16">
        <f t="shared" si="6"/>
        <v>1092.4559804578953</v>
      </c>
      <c r="AH33" s="18"/>
      <c r="AI33" s="1">
        <f t="shared" si="7"/>
        <v>0.76968420671656379</v>
      </c>
      <c r="AJ33" s="1">
        <f t="shared" si="105"/>
        <v>7.1366493011145754E-2</v>
      </c>
      <c r="AK33" s="1">
        <f t="shared" si="8"/>
        <v>1.037880271121451E-2</v>
      </c>
      <c r="AL33" s="1">
        <f t="shared" si="9"/>
        <v>1.6834988384300285E-2</v>
      </c>
      <c r="AM33" s="1">
        <f t="shared" si="10"/>
        <v>7.179255626869413E-2</v>
      </c>
      <c r="AN33" s="1">
        <f t="shared" si="145"/>
        <v>0</v>
      </c>
      <c r="AO33" s="1">
        <f t="shared" si="108"/>
        <v>0.94005704709191851</v>
      </c>
      <c r="AP33" s="1">
        <f t="shared" si="109"/>
        <v>0.82908162607350011</v>
      </c>
      <c r="AQ33" s="1">
        <f t="shared" si="110"/>
        <v>8.2830941416267678E-2</v>
      </c>
      <c r="AR33" s="1">
        <f t="shared" si="111"/>
        <v>1.3116752673618462E-2</v>
      </c>
      <c r="AS33" s="1">
        <f t="shared" si="112"/>
        <v>3.4786265054878071E-2</v>
      </c>
      <c r="AT33" s="1">
        <f t="shared" si="174"/>
        <v>6.7365512166081887E-2</v>
      </c>
      <c r="AU33" s="1">
        <f t="shared" si="175"/>
        <v>9.1253842646450689E-4</v>
      </c>
      <c r="AV33" s="1">
        <f t="shared" si="114"/>
        <v>1.0280936358108106</v>
      </c>
      <c r="AW33" s="9"/>
      <c r="AX33" s="2">
        <f t="shared" si="15"/>
        <v>0.78914583335906929</v>
      </c>
      <c r="AY33" s="2">
        <f t="shared" si="16"/>
        <v>2.1732950597427806E-2</v>
      </c>
      <c r="AZ33" s="2">
        <f t="shared" si="17"/>
        <v>0.34564461542771802</v>
      </c>
      <c r="BA33" s="2">
        <f t="shared" si="18"/>
        <v>0.14518862772628799</v>
      </c>
      <c r="BB33" s="2">
        <f t="shared" si="19"/>
        <v>2.4273385967392221E-3</v>
      </c>
      <c r="BC33" s="2">
        <f t="shared" si="20"/>
        <v>0.14490821125618222</v>
      </c>
      <c r="BD33" s="2">
        <f t="shared" si="21"/>
        <v>0.18936514559768894</v>
      </c>
      <c r="BE33" s="2">
        <f t="shared" si="22"/>
        <v>0.11673978657670583</v>
      </c>
      <c r="BF33" s="2">
        <f t="shared" si="23"/>
        <v>4.3913824860074196E-2</v>
      </c>
      <c r="BG33" s="2">
        <f t="shared" si="24"/>
        <v>0</v>
      </c>
      <c r="BH33" s="2">
        <f t="shared" si="25"/>
        <v>6.7441116980930934E-3</v>
      </c>
      <c r="BI33" s="2">
        <f t="shared" si="115"/>
        <v>1.8058104456959867</v>
      </c>
      <c r="BK33" s="2">
        <f t="shared" si="146"/>
        <v>0.43700369285156093</v>
      </c>
      <c r="BL33" s="2">
        <f t="shared" si="147"/>
        <v>1.2035012118368603E-2</v>
      </c>
      <c r="BM33" s="2">
        <f t="shared" si="148"/>
        <v>0.19140691995194509</v>
      </c>
      <c r="BN33" s="2">
        <f t="shared" si="149"/>
        <v>8.0400812871768548E-2</v>
      </c>
      <c r="BO33" s="2">
        <f t="shared" si="150"/>
        <v>1.3441823877609086E-3</v>
      </c>
      <c r="BP33" s="2">
        <f t="shared" si="151"/>
        <v>8.0245527209990411E-2</v>
      </c>
      <c r="BQ33" s="2">
        <f t="shared" si="152"/>
        <v>0.10486435386893819</v>
      </c>
      <c r="BR33" s="2">
        <f t="shared" si="153"/>
        <v>6.4646755618756296E-2</v>
      </c>
      <c r="BS33" s="2">
        <f t="shared" si="154"/>
        <v>2.431807001933093E-2</v>
      </c>
      <c r="BT33" s="2">
        <f t="shared" si="155"/>
        <v>0</v>
      </c>
      <c r="BU33" s="2">
        <f t="shared" si="156"/>
        <v>3.7346731015800556E-3</v>
      </c>
      <c r="BV33" s="2">
        <f t="shared" si="116"/>
        <v>1.0000000000000002</v>
      </c>
      <c r="BX33" s="2">
        <f t="shared" si="39"/>
        <v>0.81988972160780771</v>
      </c>
      <c r="BY33" s="2">
        <f t="shared" si="40"/>
        <v>1.5478449851525061E-2</v>
      </c>
      <c r="BZ33" s="2">
        <f t="shared" si="41"/>
        <v>4.3326369886525246E-2</v>
      </c>
      <c r="CA33" s="2">
        <f t="shared" si="42"/>
        <v>0.10876258239800463</v>
      </c>
      <c r="CB33" s="2">
        <f t="shared" si="43"/>
        <v>3.0040528634361235E-3</v>
      </c>
      <c r="CC33" s="2">
        <f t="shared" si="44"/>
        <v>0.33157918242177031</v>
      </c>
      <c r="CD33" s="2">
        <f t="shared" si="45"/>
        <v>0.40303937058422828</v>
      </c>
      <c r="CE33" s="2">
        <f t="shared" si="46"/>
        <v>7.6993944713442796E-3</v>
      </c>
      <c r="CF33" s="2">
        <f t="shared" si="47"/>
        <v>0</v>
      </c>
      <c r="CG33" s="2">
        <f t="shared" si="48"/>
        <v>4.0395215206495867E-4</v>
      </c>
      <c r="CH33" s="2">
        <f t="shared" si="117"/>
        <v>1.7331830762367066</v>
      </c>
      <c r="CJ33" s="2">
        <f t="shared" si="176"/>
        <v>1.6397794432156154</v>
      </c>
      <c r="CK33" s="2">
        <f t="shared" si="177"/>
        <v>3.0956899703050121E-2</v>
      </c>
      <c r="CL33" s="2">
        <f t="shared" si="119"/>
        <v>0.12997910965957574</v>
      </c>
      <c r="CM33" s="2">
        <f t="shared" si="178"/>
        <v>0.10876258239800463</v>
      </c>
      <c r="CN33" s="2">
        <f t="shared" si="179"/>
        <v>3.0040528634361235E-3</v>
      </c>
      <c r="CO33" s="2">
        <f t="shared" si="180"/>
        <v>0.33157918242177031</v>
      </c>
      <c r="CP33" s="2">
        <f t="shared" si="181"/>
        <v>0.40303937058422828</v>
      </c>
      <c r="CQ33" s="2">
        <f t="shared" si="182"/>
        <v>7.6993944713442796E-3</v>
      </c>
      <c r="CR33" s="2">
        <f t="shared" si="183"/>
        <v>0</v>
      </c>
      <c r="CS33" s="2">
        <f t="shared" si="121"/>
        <v>1.211856456194876E-3</v>
      </c>
      <c r="CT33" s="2">
        <f t="shared" si="157"/>
        <v>2.6560118917732196</v>
      </c>
      <c r="CU33" s="2">
        <f t="shared" si="61"/>
        <v>2.259026030186277</v>
      </c>
      <c r="CW33" s="2">
        <f t="shared" si="158"/>
        <v>1.8521522229942178</v>
      </c>
      <c r="CX33" s="2">
        <f t="shared" si="159"/>
        <v>3.4966221121528029E-2</v>
      </c>
      <c r="CY33" s="2">
        <f t="shared" si="122"/>
        <v>0.14784777700578222</v>
      </c>
      <c r="CZ33" s="2">
        <f t="shared" si="160"/>
        <v>4.7903017728496533E-2</v>
      </c>
      <c r="DA33" s="2">
        <f t="shared" si="161"/>
        <v>0.19575079473427875</v>
      </c>
      <c r="DB33" s="2">
        <f t="shared" si="162"/>
        <v>0.24569750474737223</v>
      </c>
      <c r="DC33" s="2">
        <f t="shared" si="163"/>
        <v>6.7862336145578239E-3</v>
      </c>
      <c r="DD33" s="2">
        <f t="shared" si="164"/>
        <v>0.74904600415866318</v>
      </c>
      <c r="DE33" s="2">
        <f t="shared" si="165"/>
        <v>0.91047642933966499</v>
      </c>
      <c r="DF33" s="2">
        <f t="shared" si="166"/>
        <v>3.4786265054878071E-2</v>
      </c>
      <c r="DG33" s="2">
        <f t="shared" si="167"/>
        <v>0</v>
      </c>
      <c r="DH33" s="2">
        <f t="shared" si="168"/>
        <v>1.8250768529290138E-3</v>
      </c>
      <c r="DI33" s="2">
        <f t="shared" si="123"/>
        <v>4.0314867526180898</v>
      </c>
      <c r="DJ33" s="2">
        <f t="shared" si="124"/>
        <v>6.2973505236178701E-2</v>
      </c>
      <c r="DK33" s="2">
        <f t="shared" si="125"/>
        <v>9.3722503533392398E-2</v>
      </c>
      <c r="DL33" s="2">
        <f t="shared" si="126"/>
        <v>0.47618906399963673</v>
      </c>
      <c r="DM33" s="2">
        <f t="shared" si="127"/>
        <v>0.39175919784290753</v>
      </c>
      <c r="DN33" s="2">
        <f t="shared" si="128"/>
        <v>0.13205173815745572</v>
      </c>
      <c r="DO33" s="2">
        <f t="shared" si="129"/>
        <v>3.4786265054878071E-2</v>
      </c>
      <c r="DP33" s="2">
        <f t="shared" si="130"/>
        <v>1.3116752673618462E-2</v>
      </c>
      <c r="DQ33" s="2">
        <f t="shared" si="131"/>
        <v>6.7365512166081887E-2</v>
      </c>
      <c r="DR33" s="2">
        <f t="shared" si="132"/>
        <v>9.1253842646450689E-4</v>
      </c>
      <c r="DS33" s="2">
        <f t="shared" si="133"/>
        <v>0.82908162607350011</v>
      </c>
      <c r="DT33" s="2">
        <f t="shared" si="134"/>
        <v>0.62007172904198893</v>
      </c>
      <c r="DU33" s="2">
        <f t="shared" si="135"/>
        <v>0.20900989703151118</v>
      </c>
      <c r="DV33" s="2">
        <f t="shared" si="136"/>
        <v>8.2830941416267678E-2</v>
      </c>
      <c r="DW33" s="2">
        <f t="shared" si="137"/>
        <v>6.194941902814223E-2</v>
      </c>
      <c r="DX33" s="2">
        <f t="shared" si="138"/>
        <v>2.0881522388125448E-2</v>
      </c>
      <c r="DY33" s="2">
        <f t="shared" si="90"/>
        <v>1.8571752618843109</v>
      </c>
      <c r="DZ33" s="2">
        <f t="shared" si="139"/>
        <v>0.82908162607350011</v>
      </c>
      <c r="EA33" s="2">
        <f t="shared" si="169"/>
        <v>2.689265619501076</v>
      </c>
      <c r="EB33" s="2">
        <f t="shared" si="170"/>
        <v>-2.8625625895616476</v>
      </c>
      <c r="EC33" s="2">
        <f t="shared" si="171"/>
        <v>-2.8625625895616476</v>
      </c>
      <c r="ED33" s="2">
        <f t="shared" si="172"/>
        <v>0.49951668471967958</v>
      </c>
      <c r="EE33" s="2">
        <f t="shared" si="96"/>
        <v>1365.6059804578954</v>
      </c>
      <c r="EF33" s="2">
        <f t="shared" si="97"/>
        <v>3.4758576488916368</v>
      </c>
      <c r="EG33" s="2">
        <f t="shared" si="140"/>
        <v>0.13656059804578954</v>
      </c>
      <c r="EH33" s="1">
        <f t="shared" si="99"/>
        <v>1365.6059804578954</v>
      </c>
      <c r="EI33" s="1">
        <f t="shared" si="100"/>
        <v>3.4758576488916368</v>
      </c>
      <c r="EJ33" s="4">
        <f t="shared" si="101"/>
        <v>1.8361641732791196</v>
      </c>
      <c r="EK33" s="1">
        <f t="shared" si="173"/>
        <v>347.58576488916367</v>
      </c>
    </row>
    <row r="34" spans="1:141" ht="12" customHeight="1">
      <c r="A34" s="41" t="s">
        <v>91</v>
      </c>
      <c r="B34" s="42"/>
      <c r="C34" s="47">
        <v>47.430147203769579</v>
      </c>
      <c r="D34" s="47">
        <v>1.7288648134561646</v>
      </c>
      <c r="E34" s="47">
        <v>17.5186116233041</v>
      </c>
      <c r="F34" s="47">
        <v>10.408571767488022</v>
      </c>
      <c r="G34" s="47">
        <v>0.17203037227656223</v>
      </c>
      <c r="H34" s="47">
        <v>5.923978312330104</v>
      </c>
      <c r="I34" s="47">
        <v>10.695091475609994</v>
      </c>
      <c r="J34" s="47">
        <v>3.5938183566556092</v>
      </c>
      <c r="K34" s="47">
        <v>2.0536467308505135</v>
      </c>
      <c r="L34" s="47">
        <v>0</v>
      </c>
      <c r="M34" s="47">
        <v>0.47523934425935171</v>
      </c>
      <c r="N34" s="47">
        <f t="shared" si="141"/>
        <v>100.00000000000001</v>
      </c>
      <c r="O34" s="47"/>
      <c r="P34" s="47">
        <v>49.048499999999997</v>
      </c>
      <c r="Q34" s="47">
        <v>1.3949</v>
      </c>
      <c r="R34" s="47">
        <v>5.0940000000000003</v>
      </c>
      <c r="S34" s="47">
        <v>7.6288999999999998</v>
      </c>
      <c r="T34" s="47">
        <v>0.17299999999999999</v>
      </c>
      <c r="U34" s="47">
        <v>13.418799999999999</v>
      </c>
      <c r="V34" s="47">
        <v>22.886800000000001</v>
      </c>
      <c r="W34" s="47">
        <v>0.47310000000000002</v>
      </c>
      <c r="X34" s="47">
        <v>0</v>
      </c>
      <c r="Y34" s="47">
        <v>0</v>
      </c>
      <c r="Z34" s="47">
        <f t="shared" si="142"/>
        <v>100.11800000000001</v>
      </c>
      <c r="AA34" s="18"/>
      <c r="AB34" s="10">
        <f t="shared" si="5"/>
        <v>5.2645680094589919E-2</v>
      </c>
      <c r="AC34" s="10"/>
      <c r="AD34" s="12">
        <f t="shared" si="143"/>
        <v>1.8483575711001197</v>
      </c>
      <c r="AE34" s="12"/>
      <c r="AF34" s="10">
        <f t="shared" si="144"/>
        <v>357.14126679011019</v>
      </c>
      <c r="AG34" s="16">
        <f t="shared" si="6"/>
        <v>1096.5084270470788</v>
      </c>
      <c r="AH34" s="18"/>
      <c r="AI34" s="1">
        <f t="shared" si="7"/>
        <v>0.76791075464269209</v>
      </c>
      <c r="AJ34" s="1">
        <f t="shared" si="105"/>
        <v>7.5202305819216261E-2</v>
      </c>
      <c r="AK34" s="1">
        <f t="shared" si="8"/>
        <v>1.087874164366541E-2</v>
      </c>
      <c r="AL34" s="1">
        <f t="shared" si="9"/>
        <v>1.6698300476800168E-2</v>
      </c>
      <c r="AM34" s="1">
        <f t="shared" si="10"/>
        <v>6.9256678253803342E-2</v>
      </c>
      <c r="AN34" s="1">
        <f t="shared" si="145"/>
        <v>0</v>
      </c>
      <c r="AO34" s="1">
        <f t="shared" si="108"/>
        <v>0.93994678083617733</v>
      </c>
      <c r="AP34" s="1">
        <f t="shared" si="109"/>
        <v>0.82055643473728201</v>
      </c>
      <c r="AQ34" s="1">
        <f t="shared" si="110"/>
        <v>8.22325724427167E-2</v>
      </c>
      <c r="AR34" s="1">
        <f t="shared" si="111"/>
        <v>2.1058477512247591E-2</v>
      </c>
      <c r="AS34" s="1">
        <f t="shared" si="112"/>
        <v>3.4245363575355466E-2</v>
      </c>
      <c r="AT34" s="1">
        <f t="shared" si="174"/>
        <v>7.3888372144754494E-2</v>
      </c>
      <c r="AU34" s="1">
        <f t="shared" si="175"/>
        <v>0</v>
      </c>
      <c r="AV34" s="1">
        <f t="shared" si="114"/>
        <v>1.0319812204123562</v>
      </c>
      <c r="AW34" s="9"/>
      <c r="AX34" s="2">
        <f t="shared" si="15"/>
        <v>0.78939335573135705</v>
      </c>
      <c r="AY34" s="2">
        <f t="shared" si="16"/>
        <v>2.1643600222539205E-2</v>
      </c>
      <c r="AZ34" s="2">
        <f t="shared" si="17"/>
        <v>0.34363357800147309</v>
      </c>
      <c r="BA34" s="2">
        <f t="shared" si="18"/>
        <v>0.14487255822822051</v>
      </c>
      <c r="BB34" s="2">
        <f t="shared" si="19"/>
        <v>2.4250977589647541E-3</v>
      </c>
      <c r="BC34" s="2">
        <f t="shared" si="20"/>
        <v>0.1469809329088165</v>
      </c>
      <c r="BD34" s="2">
        <f t="shared" si="21"/>
        <v>0.1907201738242143</v>
      </c>
      <c r="BE34" s="2">
        <f t="shared" si="22"/>
        <v>0.11596909130867469</v>
      </c>
      <c r="BF34" s="2">
        <f t="shared" si="23"/>
        <v>4.3603692956187386E-2</v>
      </c>
      <c r="BG34" s="2">
        <f t="shared" si="24"/>
        <v>0</v>
      </c>
      <c r="BH34" s="2">
        <f t="shared" si="25"/>
        <v>6.6964828657693435E-3</v>
      </c>
      <c r="BI34" s="2">
        <f t="shared" si="115"/>
        <v>1.8059385638062169</v>
      </c>
      <c r="BK34" s="2">
        <f t="shared" si="146"/>
        <v>0.43710975088079551</v>
      </c>
      <c r="BL34" s="2">
        <f t="shared" si="147"/>
        <v>1.1984682456153384E-2</v>
      </c>
      <c r="BM34" s="2">
        <f t="shared" si="148"/>
        <v>0.19027977190831288</v>
      </c>
      <c r="BN34" s="2">
        <f t="shared" si="149"/>
        <v>8.0220092273175364E-2</v>
      </c>
      <c r="BO34" s="2">
        <f t="shared" si="150"/>
        <v>1.3428462116970303E-3</v>
      </c>
      <c r="BP34" s="2">
        <f t="shared" si="151"/>
        <v>8.1387559828745112E-2</v>
      </c>
      <c r="BQ34" s="2">
        <f t="shared" si="152"/>
        <v>0.10560723251972108</v>
      </c>
      <c r="BR34" s="2">
        <f t="shared" si="153"/>
        <v>6.4215413321844633E-2</v>
      </c>
      <c r="BS34" s="2">
        <f t="shared" si="154"/>
        <v>2.4144615896726708E-2</v>
      </c>
      <c r="BT34" s="2">
        <f t="shared" si="155"/>
        <v>0</v>
      </c>
      <c r="BU34" s="2">
        <f t="shared" si="156"/>
        <v>3.7080347028282949E-3</v>
      </c>
      <c r="BV34" s="2">
        <f t="shared" si="116"/>
        <v>1</v>
      </c>
      <c r="BX34" s="2">
        <f t="shared" si="39"/>
        <v>0.81632805907699679</v>
      </c>
      <c r="BY34" s="2">
        <f t="shared" si="40"/>
        <v>1.7462705999589379E-2</v>
      </c>
      <c r="BZ34" s="2">
        <f t="shared" si="41"/>
        <v>4.9960278930179187E-2</v>
      </c>
      <c r="CA34" s="2">
        <f t="shared" si="42"/>
        <v>0.10618346917869231</v>
      </c>
      <c r="CB34" s="2">
        <f t="shared" si="43"/>
        <v>2.4387665198237884E-3</v>
      </c>
      <c r="CC34" s="2">
        <f t="shared" si="44"/>
        <v>0.33293635434344632</v>
      </c>
      <c r="CD34" s="2">
        <f t="shared" si="45"/>
        <v>0.4081287648856759</v>
      </c>
      <c r="CE34" s="2">
        <f t="shared" si="46"/>
        <v>7.6332429262216655E-3</v>
      </c>
      <c r="CF34" s="2">
        <f t="shared" si="47"/>
        <v>0</v>
      </c>
      <c r="CG34" s="2">
        <f t="shared" si="48"/>
        <v>0</v>
      </c>
      <c r="CH34" s="2">
        <f t="shared" si="117"/>
        <v>1.7410716418606251</v>
      </c>
      <c r="CJ34" s="2">
        <f t="shared" si="176"/>
        <v>1.6326561181539936</v>
      </c>
      <c r="CK34" s="2">
        <f t="shared" si="177"/>
        <v>3.4925411999178757E-2</v>
      </c>
      <c r="CL34" s="2">
        <f t="shared" si="119"/>
        <v>0.14988083679053757</v>
      </c>
      <c r="CM34" s="2">
        <f t="shared" si="178"/>
        <v>0.10618346917869231</v>
      </c>
      <c r="CN34" s="2">
        <f t="shared" si="179"/>
        <v>2.4387665198237884E-3</v>
      </c>
      <c r="CO34" s="2">
        <f t="shared" si="180"/>
        <v>0.33293635434344632</v>
      </c>
      <c r="CP34" s="2">
        <f t="shared" si="181"/>
        <v>0.4081287648856759</v>
      </c>
      <c r="CQ34" s="2">
        <f t="shared" si="182"/>
        <v>7.6332429262216655E-3</v>
      </c>
      <c r="CR34" s="2">
        <f t="shared" si="183"/>
        <v>0</v>
      </c>
      <c r="CS34" s="2">
        <f t="shared" si="121"/>
        <v>0</v>
      </c>
      <c r="CT34" s="2">
        <f t="shared" si="157"/>
        <v>2.6747829647975694</v>
      </c>
      <c r="CU34" s="2">
        <f t="shared" si="61"/>
        <v>2.2431726532451903</v>
      </c>
      <c r="CW34" s="2">
        <f t="shared" si="158"/>
        <v>1.8311647781982434</v>
      </c>
      <c r="CX34" s="2">
        <f t="shared" si="159"/>
        <v>3.9171864549939608E-2</v>
      </c>
      <c r="CY34" s="2">
        <f t="shared" si="122"/>
        <v>0.16883522180175659</v>
      </c>
      <c r="CZ34" s="2">
        <f t="shared" si="160"/>
        <v>5.5303841087603056E-2</v>
      </c>
      <c r="DA34" s="2">
        <f t="shared" si="161"/>
        <v>0.22413906288935964</v>
      </c>
      <c r="DB34" s="2">
        <f t="shared" si="162"/>
        <v>0.23818785428834613</v>
      </c>
      <c r="DC34" s="2">
        <f t="shared" si="163"/>
        <v>5.4705743649186662E-3</v>
      </c>
      <c r="DD34" s="2">
        <f t="shared" si="164"/>
        <v>0.74683372533436931</v>
      </c>
      <c r="DE34" s="2">
        <f t="shared" si="165"/>
        <v>0.91550328439428408</v>
      </c>
      <c r="DF34" s="2">
        <f t="shared" si="166"/>
        <v>3.4245363575355466E-2</v>
      </c>
      <c r="DG34" s="2">
        <f t="shared" si="167"/>
        <v>0</v>
      </c>
      <c r="DH34" s="2">
        <f t="shared" si="168"/>
        <v>0</v>
      </c>
      <c r="DI34" s="2">
        <f t="shared" si="123"/>
        <v>4.0347165075948173</v>
      </c>
      <c r="DJ34" s="2">
        <f t="shared" si="124"/>
        <v>6.9433015189629771E-2</v>
      </c>
      <c r="DK34" s="2">
        <f t="shared" si="125"/>
        <v>0.10325337365180864</v>
      </c>
      <c r="DL34" s="2">
        <f t="shared" si="126"/>
        <v>0.48032816131579742</v>
      </c>
      <c r="DM34" s="2">
        <f t="shared" si="127"/>
        <v>0.39183395211501065</v>
      </c>
      <c r="DN34" s="2">
        <f t="shared" si="128"/>
        <v>0.12783788656919187</v>
      </c>
      <c r="DO34" s="2">
        <f t="shared" si="129"/>
        <v>3.4245363575355466E-2</v>
      </c>
      <c r="DP34" s="2">
        <f t="shared" si="130"/>
        <v>2.1058477512247591E-2</v>
      </c>
      <c r="DQ34" s="2">
        <f t="shared" si="131"/>
        <v>7.3888372144754494E-2</v>
      </c>
      <c r="DR34" s="2">
        <f t="shared" si="132"/>
        <v>0</v>
      </c>
      <c r="DS34" s="2">
        <f t="shared" si="133"/>
        <v>0.82055643473728201</v>
      </c>
      <c r="DT34" s="2">
        <f t="shared" si="134"/>
        <v>0.61870173987222055</v>
      </c>
      <c r="DU34" s="2">
        <f t="shared" si="135"/>
        <v>0.20185469486506147</v>
      </c>
      <c r="DV34" s="2">
        <f t="shared" si="136"/>
        <v>8.22325724427167E-2</v>
      </c>
      <c r="DW34" s="2">
        <f t="shared" si="137"/>
        <v>6.2003578901634833E-2</v>
      </c>
      <c r="DX34" s="2">
        <f t="shared" si="138"/>
        <v>2.0228993541081867E-2</v>
      </c>
      <c r="DY34" s="2">
        <f t="shared" si="90"/>
        <v>1.8525376551496382</v>
      </c>
      <c r="DZ34" s="2">
        <f t="shared" si="139"/>
        <v>0.82055643473728201</v>
      </c>
      <c r="EA34" s="2">
        <f t="shared" si="169"/>
        <v>2.6857096653179893</v>
      </c>
      <c r="EB34" s="2">
        <f t="shared" si="170"/>
        <v>-2.842271885437385</v>
      </c>
      <c r="EC34" s="2">
        <f t="shared" si="171"/>
        <v>-2.842271885437385</v>
      </c>
      <c r="ED34" s="2">
        <f t="shared" si="172"/>
        <v>0.50361204293356565</v>
      </c>
      <c r="EE34" s="2">
        <f t="shared" si="96"/>
        <v>1369.6584270470789</v>
      </c>
      <c r="EF34" s="2">
        <f t="shared" si="97"/>
        <v>3.571412667901102</v>
      </c>
      <c r="EG34" s="2">
        <f t="shared" si="140"/>
        <v>0.13696584270470788</v>
      </c>
      <c r="EH34" s="1">
        <f t="shared" si="99"/>
        <v>1369.6584270470789</v>
      </c>
      <c r="EI34" s="1">
        <f t="shared" si="100"/>
        <v>3.571412667901102</v>
      </c>
      <c r="EJ34" s="4">
        <f t="shared" si="101"/>
        <v>1.8483575711001197</v>
      </c>
      <c r="EK34" s="1">
        <f t="shared" si="173"/>
        <v>357.14126679011019</v>
      </c>
    </row>
    <row r="35" spans="1:141" ht="12" customHeight="1">
      <c r="A35" s="41" t="s">
        <v>91</v>
      </c>
      <c r="B35" s="42"/>
      <c r="C35" s="47">
        <v>47.393658228375749</v>
      </c>
      <c r="D35" s="47">
        <v>1.7463759411496516</v>
      </c>
      <c r="E35" s="47">
        <v>17.770153587394571</v>
      </c>
      <c r="F35" s="47">
        <v>10.464286981445561</v>
      </c>
      <c r="G35" s="47">
        <v>0.17242037936439236</v>
      </c>
      <c r="H35" s="47">
        <v>5.7190133398378915</v>
      </c>
      <c r="I35" s="47">
        <v>10.508658635493848</v>
      </c>
      <c r="J35" s="47">
        <v>3.6524163528132063</v>
      </c>
      <c r="K35" s="47">
        <v>2.0894840170187461</v>
      </c>
      <c r="L35" s="47">
        <v>0</v>
      </c>
      <c r="M35" s="47">
        <v>0.48353253710638633</v>
      </c>
      <c r="N35" s="47">
        <f t="shared" si="141"/>
        <v>100</v>
      </c>
      <c r="O35" s="47"/>
      <c r="P35" s="47">
        <v>49.8508</v>
      </c>
      <c r="Q35" s="47">
        <v>1.2964</v>
      </c>
      <c r="R35" s="47">
        <v>4.7028999999999996</v>
      </c>
      <c r="S35" s="47">
        <v>7.8437999999999999</v>
      </c>
      <c r="T35" s="47">
        <v>0.13689999999999999</v>
      </c>
      <c r="U35" s="47">
        <v>13.672499999999999</v>
      </c>
      <c r="V35" s="47">
        <v>22.482500000000002</v>
      </c>
      <c r="W35" s="47">
        <v>0.42459999999999998</v>
      </c>
      <c r="X35" s="47">
        <v>0</v>
      </c>
      <c r="Y35" s="47">
        <v>1.0200000000000001E-2</v>
      </c>
      <c r="Z35" s="47">
        <f t="shared" si="142"/>
        <v>100.42059999999999</v>
      </c>
      <c r="AA35" s="18"/>
      <c r="AB35" s="10">
        <f t="shared" si="5"/>
        <v>4.0412986755078206E-2</v>
      </c>
      <c r="AC35" s="10"/>
      <c r="AD35" s="12">
        <f t="shared" si="143"/>
        <v>1.9091910497865774</v>
      </c>
      <c r="AE35" s="12"/>
      <c r="AF35" s="10">
        <f t="shared" si="144"/>
        <v>331.50765025756306</v>
      </c>
      <c r="AG35" s="16">
        <f t="shared" si="6"/>
        <v>1087.5234590385298</v>
      </c>
      <c r="AH35" s="18"/>
      <c r="AI35" s="1">
        <f t="shared" si="7"/>
        <v>0.76653077471369513</v>
      </c>
      <c r="AJ35" s="1">
        <f t="shared" si="105"/>
        <v>8.1583899452704223E-2</v>
      </c>
      <c r="AK35" s="1">
        <f t="shared" si="8"/>
        <v>1.1603548814620803E-2</v>
      </c>
      <c r="AL35" s="1">
        <f t="shared" si="9"/>
        <v>1.703401666274619E-2</v>
      </c>
      <c r="AM35" s="1">
        <f t="shared" si="10"/>
        <v>6.9458878882468753E-2</v>
      </c>
      <c r="AN35" s="1">
        <f t="shared" si="145"/>
        <v>0</v>
      </c>
      <c r="AO35" s="1">
        <f t="shared" si="108"/>
        <v>0.94621111852623507</v>
      </c>
      <c r="AP35" s="1">
        <f t="shared" si="109"/>
        <v>0.80694376146877334</v>
      </c>
      <c r="AQ35" s="1">
        <f t="shared" si="110"/>
        <v>9.6887433184358218E-2</v>
      </c>
      <c r="AR35" s="1">
        <f t="shared" si="111"/>
        <v>2.691794114896864E-2</v>
      </c>
      <c r="AS35" s="1">
        <f t="shared" si="112"/>
        <v>3.0577864400711311E-2</v>
      </c>
      <c r="AT35" s="1">
        <f t="shared" si="174"/>
        <v>6.0730406347520791E-2</v>
      </c>
      <c r="AU35" s="1">
        <f t="shared" si="175"/>
        <v>1.4976238781879106E-4</v>
      </c>
      <c r="AV35" s="1">
        <f t="shared" si="114"/>
        <v>1.0222071689381511</v>
      </c>
      <c r="AW35" s="9"/>
      <c r="AX35" s="2">
        <f t="shared" si="15"/>
        <v>0.78878605939281554</v>
      </c>
      <c r="AY35" s="2">
        <f t="shared" si="16"/>
        <v>2.1862821438850502E-2</v>
      </c>
      <c r="AZ35" s="2">
        <f t="shared" si="17"/>
        <v>0.34856765993653593</v>
      </c>
      <c r="BA35" s="2">
        <f t="shared" si="18"/>
        <v>0.14564803499473267</v>
      </c>
      <c r="BB35" s="2">
        <f t="shared" si="19"/>
        <v>2.43059565623813E-3</v>
      </c>
      <c r="BC35" s="2">
        <f t="shared" si="20"/>
        <v>0.14189550867493106</v>
      </c>
      <c r="BD35" s="2">
        <f t="shared" si="21"/>
        <v>0.18739561098577767</v>
      </c>
      <c r="BE35" s="2">
        <f t="shared" si="22"/>
        <v>0.11785999276570594</v>
      </c>
      <c r="BF35" s="2">
        <f t="shared" si="23"/>
        <v>4.4364601830624358E-2</v>
      </c>
      <c r="BG35" s="2">
        <f t="shared" si="24"/>
        <v>0</v>
      </c>
      <c r="BH35" s="2">
        <f t="shared" si="25"/>
        <v>6.8133402440010184E-3</v>
      </c>
      <c r="BI35" s="2">
        <f t="shared" si="115"/>
        <v>1.8056242259202129</v>
      </c>
      <c r="BK35" s="2">
        <f t="shared" si="146"/>
        <v>0.43684951058452987</v>
      </c>
      <c r="BL35" s="2">
        <f t="shared" si="147"/>
        <v>1.2108179057970049E-2</v>
      </c>
      <c r="BM35" s="2">
        <f t="shared" si="148"/>
        <v>0.19304551574616416</v>
      </c>
      <c r="BN35" s="2">
        <f t="shared" si="149"/>
        <v>8.0663536135546166E-2</v>
      </c>
      <c r="BO35" s="2">
        <f t="shared" si="150"/>
        <v>1.3461248588417718E-3</v>
      </c>
      <c r="BP35" s="2">
        <f t="shared" si="151"/>
        <v>7.8585292907562679E-2</v>
      </c>
      <c r="BQ35" s="2">
        <f t="shared" si="152"/>
        <v>0.10378439117932965</v>
      </c>
      <c r="BR35" s="2">
        <f t="shared" si="153"/>
        <v>6.5273821138304752E-2</v>
      </c>
      <c r="BS35" s="2">
        <f t="shared" si="154"/>
        <v>2.4570229615752146E-2</v>
      </c>
      <c r="BT35" s="2">
        <f t="shared" si="155"/>
        <v>0</v>
      </c>
      <c r="BU35" s="2">
        <f t="shared" si="156"/>
        <v>3.7733987759987482E-3</v>
      </c>
      <c r="BV35" s="2">
        <f t="shared" si="116"/>
        <v>1</v>
      </c>
      <c r="BX35" s="2">
        <f t="shared" si="39"/>
        <v>0.82968096491096677</v>
      </c>
      <c r="BY35" s="2">
        <f t="shared" si="40"/>
        <v>1.6229587825555718E-2</v>
      </c>
      <c r="BZ35" s="2">
        <f t="shared" si="41"/>
        <v>4.6124498582791454E-2</v>
      </c>
      <c r="CA35" s="2">
        <f t="shared" si="42"/>
        <v>0.10917457242116514</v>
      </c>
      <c r="CB35" s="2">
        <f t="shared" si="43"/>
        <v>1.9298678414096915E-3</v>
      </c>
      <c r="CC35" s="2">
        <f t="shared" si="44"/>
        <v>0.33923095245184148</v>
      </c>
      <c r="CD35" s="2">
        <f t="shared" si="45"/>
        <v>0.40091908683355509</v>
      </c>
      <c r="CE35" s="2">
        <f t="shared" si="46"/>
        <v>6.8507185509907396E-3</v>
      </c>
      <c r="CF35" s="2">
        <f t="shared" si="47"/>
        <v>0</v>
      </c>
      <c r="CG35" s="2">
        <f t="shared" si="48"/>
        <v>6.7106057834895419E-5</v>
      </c>
      <c r="CH35" s="2">
        <f t="shared" si="117"/>
        <v>1.7502073554761111</v>
      </c>
      <c r="CJ35" s="2">
        <f t="shared" si="176"/>
        <v>1.6593619298219335</v>
      </c>
      <c r="CK35" s="2">
        <f t="shared" si="177"/>
        <v>3.2459175651111435E-2</v>
      </c>
      <c r="CL35" s="2">
        <f t="shared" si="119"/>
        <v>0.13837349574837438</v>
      </c>
      <c r="CM35" s="2">
        <f t="shared" si="178"/>
        <v>0.10917457242116514</v>
      </c>
      <c r="CN35" s="2">
        <f t="shared" si="179"/>
        <v>1.9298678414096915E-3</v>
      </c>
      <c r="CO35" s="2">
        <f t="shared" si="180"/>
        <v>0.33923095245184148</v>
      </c>
      <c r="CP35" s="2">
        <f t="shared" si="181"/>
        <v>0.40091908683355509</v>
      </c>
      <c r="CQ35" s="2">
        <f t="shared" si="182"/>
        <v>6.8507185509907396E-3</v>
      </c>
      <c r="CR35" s="2">
        <f t="shared" si="183"/>
        <v>0</v>
      </c>
      <c r="CS35" s="2">
        <f t="shared" si="121"/>
        <v>2.0131817350468626E-4</v>
      </c>
      <c r="CT35" s="2">
        <f t="shared" si="157"/>
        <v>2.6885011174938862</v>
      </c>
      <c r="CU35" s="2">
        <f t="shared" si="61"/>
        <v>2.2317268015841338</v>
      </c>
      <c r="CW35" s="2">
        <f t="shared" si="158"/>
        <v>1.8516212461559898</v>
      </c>
      <c r="CX35" s="2">
        <f t="shared" si="159"/>
        <v>3.6220006128956261E-2</v>
      </c>
      <c r="CY35" s="2">
        <f t="shared" si="122"/>
        <v>0.14837875384401022</v>
      </c>
      <c r="CZ35" s="2">
        <f t="shared" si="160"/>
        <v>5.7495805549679951E-2</v>
      </c>
      <c r="DA35" s="2">
        <f t="shared" si="161"/>
        <v>0.20587455939369018</v>
      </c>
      <c r="DB35" s="2">
        <f t="shared" si="162"/>
        <v>0.24364781932380228</v>
      </c>
      <c r="DC35" s="2">
        <f t="shared" si="163"/>
        <v>4.306937785189327E-3</v>
      </c>
      <c r="DD35" s="2">
        <f t="shared" si="164"/>
        <v>0.75707080851368758</v>
      </c>
      <c r="DE35" s="2">
        <f t="shared" si="165"/>
        <v>0.89474187135308159</v>
      </c>
      <c r="DF35" s="2">
        <f t="shared" si="166"/>
        <v>3.0577864400711311E-2</v>
      </c>
      <c r="DG35" s="2">
        <f t="shared" si="167"/>
        <v>0</v>
      </c>
      <c r="DH35" s="2">
        <f t="shared" si="168"/>
        <v>2.9952477563758212E-4</v>
      </c>
      <c r="DI35" s="2">
        <f t="shared" si="123"/>
        <v>4.0243606378307453</v>
      </c>
      <c r="DJ35" s="2">
        <f t="shared" si="124"/>
        <v>4.8721275661491474E-2</v>
      </c>
      <c r="DK35" s="2">
        <f t="shared" si="125"/>
        <v>7.2639527188725239E-2</v>
      </c>
      <c r="DL35" s="2">
        <f t="shared" si="126"/>
        <v>0.47097442241531462</v>
      </c>
      <c r="DM35" s="2">
        <f t="shared" si="127"/>
        <v>0.39850709817348401</v>
      </c>
      <c r="DN35" s="2">
        <f t="shared" si="128"/>
        <v>0.13051847941120137</v>
      </c>
      <c r="DO35" s="2">
        <f t="shared" si="129"/>
        <v>3.0577864400711311E-2</v>
      </c>
      <c r="DP35" s="2">
        <f t="shared" si="130"/>
        <v>2.691794114896864E-2</v>
      </c>
      <c r="DQ35" s="2">
        <f t="shared" si="131"/>
        <v>6.0730406347520791E-2</v>
      </c>
      <c r="DR35" s="2">
        <f t="shared" si="132"/>
        <v>1.4976238781879106E-4</v>
      </c>
      <c r="DS35" s="2">
        <f t="shared" si="133"/>
        <v>0.80694376146877334</v>
      </c>
      <c r="DT35" s="2">
        <f t="shared" si="134"/>
        <v>0.60785873197338969</v>
      </c>
      <c r="DU35" s="2">
        <f t="shared" si="135"/>
        <v>0.19908502949538365</v>
      </c>
      <c r="DV35" s="2">
        <f t="shared" si="136"/>
        <v>9.6887433184358218E-2</v>
      </c>
      <c r="DW35" s="2">
        <f t="shared" si="137"/>
        <v>7.2983862186881215E-2</v>
      </c>
      <c r="DX35" s="2">
        <f t="shared" si="138"/>
        <v>2.3903570997477003E-2</v>
      </c>
      <c r="DY35" s="2">
        <f t="shared" si="90"/>
        <v>1.8291509304069247</v>
      </c>
      <c r="DZ35" s="2">
        <f t="shared" si="139"/>
        <v>0.80694376146877334</v>
      </c>
      <c r="EA35" s="2">
        <f t="shared" si="169"/>
        <v>2.5428476172292744</v>
      </c>
      <c r="EB35" s="2">
        <f t="shared" si="170"/>
        <v>-3.0017111374306924</v>
      </c>
      <c r="EC35" s="2">
        <f t="shared" si="171"/>
        <v>-3.0017111374306924</v>
      </c>
      <c r="ED35" s="2">
        <f t="shared" si="172"/>
        <v>0.49347485554377013</v>
      </c>
      <c r="EE35" s="2">
        <f t="shared" si="96"/>
        <v>1360.6734590385299</v>
      </c>
      <c r="EF35" s="2">
        <f t="shared" si="97"/>
        <v>3.3150765025756304</v>
      </c>
      <c r="EG35" s="2">
        <f t="shared" si="140"/>
        <v>0.136067345903853</v>
      </c>
      <c r="EH35" s="1">
        <f t="shared" si="99"/>
        <v>1360.6734590385299</v>
      </c>
      <c r="EI35" s="1">
        <f t="shared" si="100"/>
        <v>3.3150765025756304</v>
      </c>
      <c r="EJ35" s="4">
        <f t="shared" si="101"/>
        <v>1.9091910497865774</v>
      </c>
      <c r="EK35" s="1">
        <f t="shared" si="173"/>
        <v>331.50765025756306</v>
      </c>
    </row>
    <row r="36" spans="1:141" ht="12" customHeight="1">
      <c r="A36" s="41" t="s">
        <v>91</v>
      </c>
      <c r="B36" s="42"/>
      <c r="C36" s="47">
        <v>47.398017012520995</v>
      </c>
      <c r="D36" s="47">
        <v>1.7442841524674031</v>
      </c>
      <c r="E36" s="47">
        <v>17.740105686265352</v>
      </c>
      <c r="F36" s="47">
        <v>10.457631530350383</v>
      </c>
      <c r="G36" s="47">
        <v>0.17237379113623261</v>
      </c>
      <c r="H36" s="47">
        <v>5.7434973946184469</v>
      </c>
      <c r="I36" s="47">
        <v>10.530928937657171</v>
      </c>
      <c r="J36" s="47">
        <v>3.6454165394767708</v>
      </c>
      <c r="K36" s="47">
        <v>2.0852030802954591</v>
      </c>
      <c r="L36" s="47">
        <v>0</v>
      </c>
      <c r="M36" s="47">
        <v>0.48254187521180236</v>
      </c>
      <c r="N36" s="47">
        <f t="shared" si="141"/>
        <v>100.00000000000001</v>
      </c>
      <c r="O36" s="47"/>
      <c r="P36" s="47">
        <v>48.1158</v>
      </c>
      <c r="Q36" s="47">
        <v>1.4432</v>
      </c>
      <c r="R36" s="47">
        <v>5.5663999999999998</v>
      </c>
      <c r="S36" s="47">
        <v>7.6250999999999998</v>
      </c>
      <c r="T36" s="47">
        <v>0.15620000000000001</v>
      </c>
      <c r="U36" s="47">
        <v>13.3491</v>
      </c>
      <c r="V36" s="47">
        <v>22.9848</v>
      </c>
      <c r="W36" s="47">
        <v>0.35589999999999999</v>
      </c>
      <c r="X36" s="47">
        <v>0</v>
      </c>
      <c r="Y36" s="47">
        <v>4.3799999999999999E-2</v>
      </c>
      <c r="Z36" s="47">
        <f t="shared" si="142"/>
        <v>99.640300000000011</v>
      </c>
      <c r="AA36" s="18"/>
      <c r="AB36" s="10">
        <f t="shared" si="5"/>
        <v>4.2660892979491383E-2</v>
      </c>
      <c r="AC36" s="10"/>
      <c r="AD36" s="12">
        <f t="shared" si="143"/>
        <v>1.7755147659344004</v>
      </c>
      <c r="AE36" s="12"/>
      <c r="AF36" s="10">
        <f t="shared" si="144"/>
        <v>324.36640525790494</v>
      </c>
      <c r="AG36" s="16">
        <f t="shared" si="6"/>
        <v>1087.8878164832199</v>
      </c>
      <c r="AH36" s="18"/>
      <c r="AI36" s="1">
        <f t="shared" si="7"/>
        <v>0.77178262649042784</v>
      </c>
      <c r="AJ36" s="1">
        <f t="shared" si="105"/>
        <v>7.8084457056445983E-2</v>
      </c>
      <c r="AK36" s="1">
        <f t="shared" si="8"/>
        <v>1.1161336943025756E-2</v>
      </c>
      <c r="AL36" s="1">
        <f t="shared" si="9"/>
        <v>1.6993551061560714E-2</v>
      </c>
      <c r="AM36" s="1">
        <f t="shared" si="10"/>
        <v>7.0467575110616715E-2</v>
      </c>
      <c r="AN36" s="1">
        <f t="shared" si="145"/>
        <v>0</v>
      </c>
      <c r="AO36" s="1">
        <f t="shared" si="108"/>
        <v>0.94848954666207708</v>
      </c>
      <c r="AP36" s="1">
        <f t="shared" si="109"/>
        <v>0.81444351946991922</v>
      </c>
      <c r="AQ36" s="1">
        <f t="shared" si="110"/>
        <v>8.6471328473854081E-2</v>
      </c>
      <c r="AR36" s="1">
        <f t="shared" si="111"/>
        <v>2.8578298538510554E-2</v>
      </c>
      <c r="AS36" s="1">
        <f t="shared" si="112"/>
        <v>2.5928915459526265E-2</v>
      </c>
      <c r="AT36" s="1">
        <f t="shared" si="174"/>
        <v>8.1713949784688059E-2</v>
      </c>
      <c r="AU36" s="1">
        <f t="shared" si="175"/>
        <v>6.5058777410013002E-4</v>
      </c>
      <c r="AV36" s="1">
        <f t="shared" si="114"/>
        <v>1.0377865995005984</v>
      </c>
      <c r="AW36" s="9"/>
      <c r="AX36" s="2">
        <f t="shared" si="15"/>
        <v>0.78885860387024553</v>
      </c>
      <c r="AY36" s="2">
        <f t="shared" si="16"/>
        <v>2.1836634406969098E-2</v>
      </c>
      <c r="AZ36" s="2">
        <f t="shared" si="17"/>
        <v>0.34797826004580873</v>
      </c>
      <c r="BA36" s="2">
        <f t="shared" si="18"/>
        <v>0.14555540055382571</v>
      </c>
      <c r="BB36" s="2">
        <f t="shared" si="19"/>
        <v>2.4299389058852175E-3</v>
      </c>
      <c r="BC36" s="2">
        <f t="shared" si="20"/>
        <v>0.14250298713337617</v>
      </c>
      <c r="BD36" s="2">
        <f t="shared" si="21"/>
        <v>0.1877927460555798</v>
      </c>
      <c r="BE36" s="2">
        <f t="shared" si="22"/>
        <v>0.11763411546435225</v>
      </c>
      <c r="BF36" s="2">
        <f t="shared" si="23"/>
        <v>4.4273707594705912E-2</v>
      </c>
      <c r="BG36" s="2">
        <f t="shared" si="24"/>
        <v>0</v>
      </c>
      <c r="BH36" s="2">
        <f t="shared" si="25"/>
        <v>6.7993810664140055E-3</v>
      </c>
      <c r="BI36" s="2">
        <f t="shared" si="115"/>
        <v>1.8056617750971626</v>
      </c>
      <c r="BK36" s="2">
        <f t="shared" si="146"/>
        <v>0.43688060230870041</v>
      </c>
      <c r="BL36" s="2">
        <f t="shared" si="147"/>
        <v>1.2093424531731071E-2</v>
      </c>
      <c r="BM36" s="2">
        <f t="shared" si="148"/>
        <v>0.19271508365794809</v>
      </c>
      <c r="BN36" s="2">
        <f t="shared" si="149"/>
        <v>8.0610556506903616E-2</v>
      </c>
      <c r="BO36" s="2">
        <f t="shared" si="150"/>
        <v>1.3457331485872887E-3</v>
      </c>
      <c r="BP36" s="2">
        <f t="shared" si="151"/>
        <v>7.8920088523061344E-2</v>
      </c>
      <c r="BQ36" s="2">
        <f t="shared" si="152"/>
        <v>0.1040021717497313</v>
      </c>
      <c r="BR36" s="2">
        <f t="shared" si="153"/>
        <v>6.5147369837865871E-2</v>
      </c>
      <c r="BS36" s="2">
        <f t="shared" si="154"/>
        <v>2.451938021024095E-2</v>
      </c>
      <c r="BT36" s="2">
        <f t="shared" si="155"/>
        <v>0</v>
      </c>
      <c r="BU36" s="2">
        <f t="shared" si="156"/>
        <v>3.7655895252299569E-3</v>
      </c>
      <c r="BV36" s="2">
        <f t="shared" si="116"/>
        <v>0.99999999999999978</v>
      </c>
      <c r="BX36" s="2">
        <f t="shared" si="39"/>
        <v>0.80080486915883187</v>
      </c>
      <c r="BY36" s="2">
        <f t="shared" si="40"/>
        <v>1.8067372068684057E-2</v>
      </c>
      <c r="BZ36" s="2">
        <f t="shared" si="41"/>
        <v>5.4593422975451396E-2</v>
      </c>
      <c r="CA36" s="2">
        <f t="shared" si="42"/>
        <v>0.10613057856761089</v>
      </c>
      <c r="CB36" s="2">
        <f t="shared" si="43"/>
        <v>2.2019383259911894E-3</v>
      </c>
      <c r="CC36" s="2">
        <f t="shared" si="44"/>
        <v>0.33120701461875129</v>
      </c>
      <c r="CD36" s="2">
        <f t="shared" si="45"/>
        <v>0.40987634947411972</v>
      </c>
      <c r="CE36" s="2">
        <f t="shared" si="46"/>
        <v>5.7422768071069344E-3</v>
      </c>
      <c r="CF36" s="2">
        <f t="shared" si="47"/>
        <v>0</v>
      </c>
      <c r="CG36" s="2">
        <f t="shared" si="48"/>
        <v>2.881613071733744E-4</v>
      </c>
      <c r="CH36" s="2">
        <f t="shared" si="117"/>
        <v>1.7289119833037208</v>
      </c>
      <c r="CJ36" s="2">
        <f t="shared" si="176"/>
        <v>1.6016097383176637</v>
      </c>
      <c r="CK36" s="2">
        <f t="shared" si="177"/>
        <v>3.6134744137368113E-2</v>
      </c>
      <c r="CL36" s="2">
        <f t="shared" si="119"/>
        <v>0.16378026892635419</v>
      </c>
      <c r="CM36" s="2">
        <f t="shared" si="178"/>
        <v>0.10613057856761089</v>
      </c>
      <c r="CN36" s="2">
        <f t="shared" si="179"/>
        <v>2.2019383259911894E-3</v>
      </c>
      <c r="CO36" s="2">
        <f t="shared" si="180"/>
        <v>0.33120701461875129</v>
      </c>
      <c r="CP36" s="2">
        <f t="shared" si="181"/>
        <v>0.40987634947411972</v>
      </c>
      <c r="CQ36" s="2">
        <f t="shared" si="182"/>
        <v>5.7422768071069344E-3</v>
      </c>
      <c r="CR36" s="2">
        <f t="shared" si="183"/>
        <v>0</v>
      </c>
      <c r="CS36" s="2">
        <f t="shared" si="121"/>
        <v>8.6448392152012321E-4</v>
      </c>
      <c r="CT36" s="2">
        <f t="shared" si="157"/>
        <v>2.6575473930964861</v>
      </c>
      <c r="CU36" s="2">
        <f t="shared" si="61"/>
        <v>2.257720790073662</v>
      </c>
      <c r="CW36" s="2">
        <f t="shared" si="158"/>
        <v>1.8079938018921133</v>
      </c>
      <c r="CX36" s="2">
        <f t="shared" si="159"/>
        <v>4.0791081541464179E-2</v>
      </c>
      <c r="CY36" s="2">
        <f t="shared" si="122"/>
        <v>0.19200619810788666</v>
      </c>
      <c r="CZ36" s="2">
        <f t="shared" si="160"/>
        <v>5.4507213998036819E-2</v>
      </c>
      <c r="DA36" s="2">
        <f t="shared" si="161"/>
        <v>0.24651341210592348</v>
      </c>
      <c r="DB36" s="2">
        <f t="shared" si="162"/>
        <v>0.23961321369464131</v>
      </c>
      <c r="DC36" s="2">
        <f t="shared" si="163"/>
        <v>4.9713619370503051E-3</v>
      </c>
      <c r="DD36" s="2">
        <f t="shared" si="164"/>
        <v>0.7477729627229861</v>
      </c>
      <c r="DE36" s="2">
        <f t="shared" si="165"/>
        <v>0.92538635556721793</v>
      </c>
      <c r="DF36" s="2">
        <f t="shared" si="166"/>
        <v>2.5928915459526265E-2</v>
      </c>
      <c r="DG36" s="2">
        <f t="shared" si="167"/>
        <v>0</v>
      </c>
      <c r="DH36" s="2">
        <f t="shared" si="168"/>
        <v>1.30117554820026E-3</v>
      </c>
      <c r="DI36" s="2">
        <f t="shared" si="123"/>
        <v>4.0402722804691233</v>
      </c>
      <c r="DJ36" s="2">
        <f t="shared" si="124"/>
        <v>8.0544560938247495E-2</v>
      </c>
      <c r="DK36" s="2">
        <f t="shared" si="125"/>
        <v>0.11961257362916378</v>
      </c>
      <c r="DL36" s="2">
        <f t="shared" si="126"/>
        <v>0.48253907025862042</v>
      </c>
      <c r="DM36" s="2">
        <f t="shared" si="127"/>
        <v>0.38992326613213601</v>
      </c>
      <c r="DN36" s="2">
        <f t="shared" si="128"/>
        <v>0.12753766360924357</v>
      </c>
      <c r="DO36" s="2">
        <f t="shared" si="129"/>
        <v>2.5928915459526265E-2</v>
      </c>
      <c r="DP36" s="2">
        <f t="shared" si="130"/>
        <v>2.8578298538510554E-2</v>
      </c>
      <c r="DQ36" s="2">
        <f t="shared" si="131"/>
        <v>8.1713949784688059E-2</v>
      </c>
      <c r="DR36" s="2">
        <f t="shared" si="132"/>
        <v>6.5058777410013002E-4</v>
      </c>
      <c r="DS36" s="2">
        <f t="shared" si="133"/>
        <v>0.81444351946991922</v>
      </c>
      <c r="DT36" s="2">
        <f t="shared" si="134"/>
        <v>0.61370909171940868</v>
      </c>
      <c r="DU36" s="2">
        <f t="shared" si="135"/>
        <v>0.20073442775051054</v>
      </c>
      <c r="DV36" s="2">
        <f t="shared" si="136"/>
        <v>8.6471328473854081E-2</v>
      </c>
      <c r="DW36" s="2">
        <f t="shared" si="137"/>
        <v>6.5158895845839754E-2</v>
      </c>
      <c r="DX36" s="2">
        <f t="shared" si="138"/>
        <v>2.1312432628014327E-2</v>
      </c>
      <c r="DY36" s="2">
        <f t="shared" si="90"/>
        <v>1.8522301189705175</v>
      </c>
      <c r="DZ36" s="2">
        <f t="shared" si="139"/>
        <v>0.81444351946991922</v>
      </c>
      <c r="EA36" s="2">
        <f t="shared" si="169"/>
        <v>2.3814399573316041</v>
      </c>
      <c r="EB36" s="2">
        <f t="shared" si="170"/>
        <v>-3.1683632716902403</v>
      </c>
      <c r="EC36" s="2">
        <f t="shared" si="171"/>
        <v>-3.1683632716902403</v>
      </c>
      <c r="ED36" s="2">
        <f t="shared" si="172"/>
        <v>0.49470174528685468</v>
      </c>
      <c r="EE36" s="2">
        <f t="shared" si="96"/>
        <v>1361.03781648322</v>
      </c>
      <c r="EF36" s="2">
        <f t="shared" si="97"/>
        <v>3.2436640525790494</v>
      </c>
      <c r="EG36" s="2">
        <f t="shared" si="140"/>
        <v>0.13610378164832201</v>
      </c>
      <c r="EH36" s="1">
        <f t="shared" si="99"/>
        <v>1361.03781648322</v>
      </c>
      <c r="EI36" s="1">
        <f t="shared" si="100"/>
        <v>3.2436640525790494</v>
      </c>
      <c r="EJ36" s="4">
        <f t="shared" si="101"/>
        <v>1.7755147659344004</v>
      </c>
      <c r="EK36" s="1">
        <f t="shared" si="173"/>
        <v>324.36640525790494</v>
      </c>
    </row>
    <row r="37" spans="1:141" ht="12" customHeight="1">
      <c r="A37" s="41" t="s">
        <v>91</v>
      </c>
      <c r="B37" s="32"/>
      <c r="C37" s="47">
        <v>47.415274995296329</v>
      </c>
      <c r="D37" s="47">
        <v>1.7360020141818162</v>
      </c>
      <c r="E37" s="47">
        <v>17.621135316812779</v>
      </c>
      <c r="F37" s="47">
        <v>10.431280223073978</v>
      </c>
      <c r="G37" s="47">
        <v>0.17218933170618855</v>
      </c>
      <c r="H37" s="47">
        <v>5.8404385097536711</v>
      </c>
      <c r="I37" s="47">
        <v>10.619105015739841</v>
      </c>
      <c r="J37" s="47">
        <v>3.6177017791294968</v>
      </c>
      <c r="K37" s="47">
        <v>2.0682533232597744</v>
      </c>
      <c r="L37" s="47">
        <v>0</v>
      </c>
      <c r="M37" s="47">
        <v>0.47861949104611973</v>
      </c>
      <c r="N37" s="47">
        <f t="shared" si="141"/>
        <v>99.999999999999986</v>
      </c>
      <c r="O37" s="47"/>
      <c r="P37" s="47">
        <v>49.448599999999999</v>
      </c>
      <c r="Q37" s="47">
        <v>1.4281999999999999</v>
      </c>
      <c r="R37" s="47">
        <v>4.2853000000000003</v>
      </c>
      <c r="S37" s="47">
        <v>8.2708999999999993</v>
      </c>
      <c r="T37" s="47">
        <v>0.1782</v>
      </c>
      <c r="U37" s="47">
        <v>13.243</v>
      </c>
      <c r="V37" s="47">
        <v>22.6126</v>
      </c>
      <c r="W37" s="47">
        <v>0.4677</v>
      </c>
      <c r="X37" s="47">
        <v>0</v>
      </c>
      <c r="Y37" s="47">
        <v>1.5E-3</v>
      </c>
      <c r="Z37" s="47">
        <f t="shared" si="142"/>
        <v>99.935999999999979</v>
      </c>
      <c r="AA37" s="18"/>
      <c r="AB37" s="10">
        <f t="shared" si="5"/>
        <v>6.5103553985104368E-2</v>
      </c>
      <c r="AC37" s="10"/>
      <c r="AD37" s="12">
        <f t="shared" si="143"/>
        <v>1.9958589871756649</v>
      </c>
      <c r="AE37" s="12"/>
      <c r="AF37" s="10">
        <f t="shared" si="144"/>
        <v>360.14235361302445</v>
      </c>
      <c r="AG37" s="16">
        <f t="shared" si="6"/>
        <v>1095.7607322221843</v>
      </c>
      <c r="AH37" s="18"/>
      <c r="AI37" s="1">
        <f t="shared" si="7"/>
        <v>0.76514475142426697</v>
      </c>
      <c r="AJ37" s="1">
        <f t="shared" si="105"/>
        <v>7.0355068726996456E-2</v>
      </c>
      <c r="AK37" s="1">
        <f t="shared" si="8"/>
        <v>1.0370030252928738E-2</v>
      </c>
      <c r="AL37" s="1">
        <f t="shared" si="9"/>
        <v>1.6835319759427526E-2</v>
      </c>
      <c r="AM37" s="1">
        <f t="shared" si="10"/>
        <v>7.1821712374630878E-2</v>
      </c>
      <c r="AN37" s="1">
        <f t="shared" si="145"/>
        <v>0</v>
      </c>
      <c r="AO37" s="1">
        <f t="shared" si="108"/>
        <v>0.93452688253825056</v>
      </c>
      <c r="AP37" s="1">
        <f t="shared" si="109"/>
        <v>0.83024830540937133</v>
      </c>
      <c r="AQ37" s="1">
        <f t="shared" si="110"/>
        <v>8.4373406673365292E-2</v>
      </c>
      <c r="AR37" s="1">
        <f t="shared" si="111"/>
        <v>8.2683930699029365E-3</v>
      </c>
      <c r="AS37" s="1">
        <f t="shared" si="112"/>
        <v>3.3980796938007034E-2</v>
      </c>
      <c r="AT37" s="1">
        <f t="shared" si="174"/>
        <v>6.9370851788970109E-2</v>
      </c>
      <c r="AU37" s="1">
        <f t="shared" si="175"/>
        <v>2.2219427899594808E-5</v>
      </c>
      <c r="AV37" s="1">
        <f t="shared" si="114"/>
        <v>1.0262639733075163</v>
      </c>
      <c r="AW37" s="9"/>
      <c r="AX37" s="2">
        <f t="shared" si="15"/>
        <v>0.78914583335906929</v>
      </c>
      <c r="AY37" s="2">
        <f t="shared" si="16"/>
        <v>2.1732950597427806E-2</v>
      </c>
      <c r="AZ37" s="2">
        <f t="shared" si="17"/>
        <v>0.34564461542771802</v>
      </c>
      <c r="BA37" s="2">
        <f t="shared" si="18"/>
        <v>0.14518862772628799</v>
      </c>
      <c r="BB37" s="2">
        <f t="shared" si="19"/>
        <v>2.4273385967392221E-3</v>
      </c>
      <c r="BC37" s="2">
        <f t="shared" si="20"/>
        <v>0.14490821125618222</v>
      </c>
      <c r="BD37" s="2">
        <f t="shared" si="21"/>
        <v>0.18936514559768894</v>
      </c>
      <c r="BE37" s="2">
        <f t="shared" si="22"/>
        <v>0.11673978657670583</v>
      </c>
      <c r="BF37" s="2">
        <f t="shared" si="23"/>
        <v>4.3913824860074196E-2</v>
      </c>
      <c r="BG37" s="2">
        <f t="shared" si="24"/>
        <v>0</v>
      </c>
      <c r="BH37" s="2">
        <f t="shared" si="25"/>
        <v>6.7441116980930934E-3</v>
      </c>
      <c r="BI37" s="2">
        <f t="shared" si="115"/>
        <v>1.8058104456959867</v>
      </c>
      <c r="BK37" s="2">
        <f t="shared" si="146"/>
        <v>0.43700369285156093</v>
      </c>
      <c r="BL37" s="2">
        <f t="shared" si="147"/>
        <v>1.2035012118368603E-2</v>
      </c>
      <c r="BM37" s="2">
        <f t="shared" si="148"/>
        <v>0.19140691995194509</v>
      </c>
      <c r="BN37" s="2">
        <f t="shared" si="149"/>
        <v>8.0400812871768548E-2</v>
      </c>
      <c r="BO37" s="2">
        <f t="shared" si="150"/>
        <v>1.3441823877609086E-3</v>
      </c>
      <c r="BP37" s="2">
        <f t="shared" si="151"/>
        <v>8.0245527209990411E-2</v>
      </c>
      <c r="BQ37" s="2">
        <f t="shared" si="152"/>
        <v>0.10486435386893819</v>
      </c>
      <c r="BR37" s="2">
        <f t="shared" si="153"/>
        <v>6.4646755618756296E-2</v>
      </c>
      <c r="BS37" s="2">
        <f t="shared" si="154"/>
        <v>2.431807001933093E-2</v>
      </c>
      <c r="BT37" s="2">
        <f t="shared" si="155"/>
        <v>0</v>
      </c>
      <c r="BU37" s="2">
        <f t="shared" si="156"/>
        <v>3.7346731015800556E-3</v>
      </c>
      <c r="BV37" s="2">
        <f t="shared" si="116"/>
        <v>1.0000000000000002</v>
      </c>
      <c r="BX37" s="2">
        <f t="shared" si="39"/>
        <v>0.8229870365469848</v>
      </c>
      <c r="BY37" s="2">
        <f t="shared" si="40"/>
        <v>1.7879587575176391E-2</v>
      </c>
      <c r="BZ37" s="2">
        <f t="shared" si="41"/>
        <v>4.2028814939045325E-2</v>
      </c>
      <c r="CA37" s="2">
        <f t="shared" si="42"/>
        <v>0.11511919873507927</v>
      </c>
      <c r="CB37" s="2">
        <f t="shared" si="43"/>
        <v>2.5120704845814977E-3</v>
      </c>
      <c r="CC37" s="2">
        <f t="shared" si="44"/>
        <v>0.3285745476920634</v>
      </c>
      <c r="CD37" s="2">
        <f t="shared" si="45"/>
        <v>0.40323909453719325</v>
      </c>
      <c r="CE37" s="2">
        <f t="shared" si="46"/>
        <v>7.5461165009382226E-3</v>
      </c>
      <c r="CF37" s="2">
        <f t="shared" si="47"/>
        <v>0</v>
      </c>
      <c r="CG37" s="2">
        <f t="shared" si="48"/>
        <v>9.868537916896384E-6</v>
      </c>
      <c r="CH37" s="2">
        <f t="shared" si="117"/>
        <v>1.7398963355489792</v>
      </c>
      <c r="CJ37" s="2">
        <f t="shared" si="176"/>
        <v>1.6459740730939696</v>
      </c>
      <c r="CK37" s="2">
        <f t="shared" si="177"/>
        <v>3.5759175150352783E-2</v>
      </c>
      <c r="CL37" s="2">
        <f t="shared" si="119"/>
        <v>0.12608644481713599</v>
      </c>
      <c r="CM37" s="2">
        <f t="shared" si="178"/>
        <v>0.11511919873507927</v>
      </c>
      <c r="CN37" s="2">
        <f t="shared" si="179"/>
        <v>2.5120704845814977E-3</v>
      </c>
      <c r="CO37" s="2">
        <f t="shared" si="180"/>
        <v>0.3285745476920634</v>
      </c>
      <c r="CP37" s="2">
        <f t="shared" si="181"/>
        <v>0.40323909453719325</v>
      </c>
      <c r="CQ37" s="2">
        <f t="shared" si="182"/>
        <v>7.5461165009382226E-3</v>
      </c>
      <c r="CR37" s="2">
        <f t="shared" si="183"/>
        <v>0</v>
      </c>
      <c r="CS37" s="2">
        <f t="shared" si="121"/>
        <v>2.9605613750689152E-5</v>
      </c>
      <c r="CT37" s="2">
        <f t="shared" si="157"/>
        <v>2.6648403266250646</v>
      </c>
      <c r="CU37" s="2">
        <f t="shared" si="61"/>
        <v>2.2515420305121276</v>
      </c>
      <c r="CW37" s="2">
        <f t="shared" si="158"/>
        <v>1.8529899033521569</v>
      </c>
      <c r="CX37" s="2">
        <f t="shared" si="159"/>
        <v>4.0256642913732064E-2</v>
      </c>
      <c r="CY37" s="2">
        <f t="shared" si="122"/>
        <v>0.14701009664784315</v>
      </c>
      <c r="CZ37" s="2">
        <f t="shared" si="160"/>
        <v>4.224919000790997E-2</v>
      </c>
      <c r="DA37" s="2">
        <f t="shared" si="161"/>
        <v>0.18925928665575312</v>
      </c>
      <c r="DB37" s="2">
        <f t="shared" si="162"/>
        <v>0.25919571447090956</v>
      </c>
      <c r="DC37" s="2">
        <f t="shared" si="163"/>
        <v>5.6560322796442098E-3</v>
      </c>
      <c r="DD37" s="2">
        <f t="shared" si="164"/>
        <v>0.73979940428519231</v>
      </c>
      <c r="DE37" s="2">
        <f t="shared" si="165"/>
        <v>0.9079097696961439</v>
      </c>
      <c r="DF37" s="2">
        <f t="shared" si="166"/>
        <v>3.3980796938007034E-2</v>
      </c>
      <c r="DG37" s="2">
        <f t="shared" si="167"/>
        <v>0</v>
      </c>
      <c r="DH37" s="2">
        <f t="shared" si="168"/>
        <v>4.4438855799189615E-5</v>
      </c>
      <c r="DI37" s="2">
        <f t="shared" si="123"/>
        <v>4.0290919894473394</v>
      </c>
      <c r="DJ37" s="2">
        <f t="shared" si="124"/>
        <v>5.8183978894676899E-2</v>
      </c>
      <c r="DK37" s="2">
        <f t="shared" si="125"/>
        <v>8.664579371292902E-2</v>
      </c>
      <c r="DL37" s="2">
        <f t="shared" si="126"/>
        <v>0.47470894121830592</v>
      </c>
      <c r="DM37" s="2">
        <f t="shared" si="127"/>
        <v>0.38681089646132127</v>
      </c>
      <c r="DN37" s="2">
        <f t="shared" si="128"/>
        <v>0.1384801623203728</v>
      </c>
      <c r="DO37" s="2">
        <f t="shared" si="129"/>
        <v>3.3980796938007034E-2</v>
      </c>
      <c r="DP37" s="2">
        <f t="shared" si="130"/>
        <v>8.2683930699029365E-3</v>
      </c>
      <c r="DQ37" s="2">
        <f t="shared" si="131"/>
        <v>6.9370851788970109E-2</v>
      </c>
      <c r="DR37" s="2">
        <f t="shared" si="132"/>
        <v>2.2219427899594808E-5</v>
      </c>
      <c r="DS37" s="2">
        <f t="shared" si="133"/>
        <v>0.83024830540937133</v>
      </c>
      <c r="DT37" s="2">
        <f t="shared" si="134"/>
        <v>0.61137361074778596</v>
      </c>
      <c r="DU37" s="2">
        <f t="shared" si="135"/>
        <v>0.21887469466158538</v>
      </c>
      <c r="DV37" s="2">
        <f t="shared" si="136"/>
        <v>8.4373406673365292E-2</v>
      </c>
      <c r="DW37" s="2">
        <f t="shared" si="137"/>
        <v>6.213041803626719E-2</v>
      </c>
      <c r="DX37" s="2">
        <f t="shared" si="138"/>
        <v>2.2242988637098102E-2</v>
      </c>
      <c r="DY37" s="2">
        <f t="shared" si="90"/>
        <v>1.8565122787168877</v>
      </c>
      <c r="DZ37" s="2">
        <f t="shared" si="139"/>
        <v>0.83024830540937133</v>
      </c>
      <c r="EA37" s="2">
        <f t="shared" si="169"/>
        <v>2.6658385620771914</v>
      </c>
      <c r="EB37" s="2">
        <f t="shared" si="170"/>
        <v>-2.8873958525941772</v>
      </c>
      <c r="EC37" s="2">
        <f t="shared" si="171"/>
        <v>-2.8873958525941772</v>
      </c>
      <c r="ED37" s="2">
        <f t="shared" si="172"/>
        <v>0.49951668471967958</v>
      </c>
      <c r="EE37" s="2">
        <f t="shared" si="96"/>
        <v>1368.9107322221844</v>
      </c>
      <c r="EF37" s="2">
        <f t="shared" si="97"/>
        <v>3.6014235361302447</v>
      </c>
      <c r="EG37" s="2">
        <f t="shared" si="140"/>
        <v>0.13689107322221844</v>
      </c>
      <c r="EH37" s="1">
        <f t="shared" si="99"/>
        <v>1368.9107322221844</v>
      </c>
      <c r="EI37" s="1">
        <f t="shared" si="100"/>
        <v>3.6014235361302447</v>
      </c>
      <c r="EJ37" s="4">
        <f t="shared" si="101"/>
        <v>1.9958589871756649</v>
      </c>
      <c r="EK37" s="1">
        <f t="shared" si="173"/>
        <v>360.14235361302445</v>
      </c>
    </row>
    <row r="38" spans="1:141" ht="12" customHeight="1">
      <c r="A38" s="41" t="s">
        <v>91</v>
      </c>
      <c r="B38" s="32"/>
      <c r="C38" s="47">
        <v>47.400189713737085</v>
      </c>
      <c r="D38" s="47">
        <v>1.7432414690808677</v>
      </c>
      <c r="E38" s="47">
        <v>17.725127860075947</v>
      </c>
      <c r="F38" s="47">
        <v>10.454314021107821</v>
      </c>
      <c r="G38" s="47">
        <v>0.17235056853639608</v>
      </c>
      <c r="H38" s="47">
        <v>5.7557018382944944</v>
      </c>
      <c r="I38" s="47">
        <v>10.542029903197264</v>
      </c>
      <c r="J38" s="47">
        <v>3.6419273777193291</v>
      </c>
      <c r="K38" s="47">
        <v>2.0830691832923538</v>
      </c>
      <c r="L38" s="47">
        <v>0</v>
      </c>
      <c r="M38" s="47">
        <v>0.48204806495844266</v>
      </c>
      <c r="N38" s="47">
        <f t="shared" si="141"/>
        <v>100</v>
      </c>
      <c r="O38" s="47"/>
      <c r="P38" s="47">
        <v>48.853900000000003</v>
      </c>
      <c r="Q38" s="47">
        <v>1.3548</v>
      </c>
      <c r="R38" s="47">
        <v>4.6952999999999996</v>
      </c>
      <c r="S38" s="47">
        <v>8.1332000000000004</v>
      </c>
      <c r="T38" s="47">
        <v>0.18459999999999999</v>
      </c>
      <c r="U38" s="47">
        <v>13.2811</v>
      </c>
      <c r="V38" s="47">
        <v>22.195599999999999</v>
      </c>
      <c r="W38" s="47">
        <v>0.46639999999999998</v>
      </c>
      <c r="X38" s="47">
        <v>0</v>
      </c>
      <c r="Y38" s="47">
        <v>5.8500000000000003E-2</v>
      </c>
      <c r="Z38" s="47">
        <f t="shared" si="142"/>
        <v>99.223399999999984</v>
      </c>
      <c r="AA38" s="18"/>
      <c r="AB38" s="10">
        <f t="shared" si="5"/>
        <v>4.7653371858158433E-2</v>
      </c>
      <c r="AC38" s="10"/>
      <c r="AD38" s="12">
        <f t="shared" si="143"/>
        <v>2.0585969665053843</v>
      </c>
      <c r="AE38" s="12"/>
      <c r="AF38" s="10">
        <f t="shared" si="144"/>
        <v>353.85033649403283</v>
      </c>
      <c r="AG38" s="16">
        <f t="shared" si="6"/>
        <v>1092.5925530651139</v>
      </c>
      <c r="AH38" s="18"/>
      <c r="AI38" s="1">
        <f t="shared" si="7"/>
        <v>0.76099964575982426</v>
      </c>
      <c r="AJ38" s="1">
        <f t="shared" si="105"/>
        <v>8.0130900413398695E-2</v>
      </c>
      <c r="AK38" s="1">
        <f t="shared" si="8"/>
        <v>1.1574430673240908E-2</v>
      </c>
      <c r="AL38" s="1">
        <f t="shared" si="9"/>
        <v>1.6974302587614433E-2</v>
      </c>
      <c r="AM38" s="1">
        <f t="shared" si="10"/>
        <v>6.9125481093104346E-2</v>
      </c>
      <c r="AN38" s="1">
        <f t="shared" si="145"/>
        <v>0</v>
      </c>
      <c r="AO38" s="1">
        <f t="shared" si="108"/>
        <v>0.93880476052718265</v>
      </c>
      <c r="AP38" s="1">
        <f t="shared" si="109"/>
        <v>0.80865301761798269</v>
      </c>
      <c r="AQ38" s="1">
        <f t="shared" si="110"/>
        <v>9.7236429494485632E-2</v>
      </c>
      <c r="AR38" s="1">
        <f t="shared" si="111"/>
        <v>1.6887442399000432E-2</v>
      </c>
      <c r="AS38" s="1">
        <f t="shared" si="112"/>
        <v>3.4101112548136622E-2</v>
      </c>
      <c r="AT38" s="1">
        <f t="shared" si="174"/>
        <v>7.0402554465038958E-2</v>
      </c>
      <c r="AU38" s="1">
        <f t="shared" si="175"/>
        <v>8.7204981824913518E-4</v>
      </c>
      <c r="AV38" s="1">
        <f t="shared" si="114"/>
        <v>1.0281526063428934</v>
      </c>
      <c r="AW38" s="9"/>
      <c r="AX38" s="2">
        <f t="shared" si="15"/>
        <v>0.78889476475114273</v>
      </c>
      <c r="AY38" s="2">
        <f t="shared" si="16"/>
        <v>2.1823581088860469E-2</v>
      </c>
      <c r="AZ38" s="2">
        <f t="shared" si="17"/>
        <v>0.34768446484589099</v>
      </c>
      <c r="BA38" s="2">
        <f t="shared" si="18"/>
        <v>0.14550922552985007</v>
      </c>
      <c r="BB38" s="2">
        <f t="shared" si="19"/>
        <v>2.4296115388390636E-3</v>
      </c>
      <c r="BC38" s="2">
        <f t="shared" si="20"/>
        <v>0.14280579386604178</v>
      </c>
      <c r="BD38" s="2">
        <f t="shared" si="21"/>
        <v>0.18799070397695444</v>
      </c>
      <c r="BE38" s="2">
        <f t="shared" si="22"/>
        <v>0.1175215235416998</v>
      </c>
      <c r="BF38" s="2">
        <f t="shared" si="23"/>
        <v>4.4228400001960884E-2</v>
      </c>
      <c r="BG38" s="2">
        <f t="shared" si="24"/>
        <v>0</v>
      </c>
      <c r="BH38" s="2">
        <f t="shared" si="25"/>
        <v>6.7924229053515665E-3</v>
      </c>
      <c r="BI38" s="2">
        <f t="shared" si="115"/>
        <v>1.8056804920465916</v>
      </c>
      <c r="BK38" s="2">
        <f t="shared" si="146"/>
        <v>0.43689609996118128</v>
      </c>
      <c r="BL38" s="2">
        <f t="shared" si="147"/>
        <v>1.208607014639961E-2</v>
      </c>
      <c r="BM38" s="2">
        <f t="shared" si="148"/>
        <v>0.19255037996883878</v>
      </c>
      <c r="BN38" s="2">
        <f t="shared" si="149"/>
        <v>8.0584148840710593E-2</v>
      </c>
      <c r="BO38" s="2">
        <f t="shared" si="150"/>
        <v>1.3455379008305601E-3</v>
      </c>
      <c r="BP38" s="2">
        <f t="shared" si="151"/>
        <v>7.9086967209898273E-2</v>
      </c>
      <c r="BQ38" s="2">
        <f t="shared" si="152"/>
        <v>0.10411072435294591</v>
      </c>
      <c r="BR38" s="2">
        <f t="shared" si="153"/>
        <v>6.5084340258059023E-2</v>
      </c>
      <c r="BS38" s="2">
        <f t="shared" si="154"/>
        <v>2.4494034352573416E-2</v>
      </c>
      <c r="BT38" s="2">
        <f t="shared" si="155"/>
        <v>0</v>
      </c>
      <c r="BU38" s="2">
        <f t="shared" si="156"/>
        <v>3.7616970085626329E-3</v>
      </c>
      <c r="BV38" s="2">
        <f t="shared" si="116"/>
        <v>1.0000000000000002</v>
      </c>
      <c r="BX38" s="2">
        <f t="shared" si="39"/>
        <v>0.81308927623355853</v>
      </c>
      <c r="BY38" s="2">
        <f t="shared" si="40"/>
        <v>1.6960695453612222E-2</v>
      </c>
      <c r="BZ38" s="2">
        <f t="shared" si="41"/>
        <v>4.6049960278930178E-2</v>
      </c>
      <c r="CA38" s="2">
        <f t="shared" si="42"/>
        <v>0.11320261001247105</v>
      </c>
      <c r="CB38" s="2">
        <f t="shared" si="43"/>
        <v>2.602290748898678E-3</v>
      </c>
      <c r="CC38" s="2">
        <f t="shared" si="44"/>
        <v>0.32951985391173172</v>
      </c>
      <c r="CD38" s="2">
        <f t="shared" si="45"/>
        <v>0.39580294378840675</v>
      </c>
      <c r="CE38" s="2">
        <f t="shared" si="46"/>
        <v>7.525141620777393E-3</v>
      </c>
      <c r="CF38" s="2">
        <f t="shared" si="47"/>
        <v>0</v>
      </c>
      <c r="CG38" s="2">
        <f t="shared" si="48"/>
        <v>3.84872978758959E-4</v>
      </c>
      <c r="CH38" s="2">
        <f t="shared" si="117"/>
        <v>1.7251376450271454</v>
      </c>
      <c r="CJ38" s="2">
        <f t="shared" si="176"/>
        <v>1.6261785524671171</v>
      </c>
      <c r="CK38" s="2">
        <f t="shared" si="177"/>
        <v>3.3921390907224444E-2</v>
      </c>
      <c r="CL38" s="2">
        <f t="shared" si="119"/>
        <v>0.13814988083679053</v>
      </c>
      <c r="CM38" s="2">
        <f t="shared" si="178"/>
        <v>0.11320261001247105</v>
      </c>
      <c r="CN38" s="2">
        <f t="shared" si="179"/>
        <v>2.602290748898678E-3</v>
      </c>
      <c r="CO38" s="2">
        <f t="shared" si="180"/>
        <v>0.32951985391173172</v>
      </c>
      <c r="CP38" s="2">
        <f t="shared" si="181"/>
        <v>0.39580294378840675</v>
      </c>
      <c r="CQ38" s="2">
        <f t="shared" si="182"/>
        <v>7.525141620777393E-3</v>
      </c>
      <c r="CR38" s="2">
        <f t="shared" si="183"/>
        <v>0</v>
      </c>
      <c r="CS38" s="2">
        <f t="shared" si="121"/>
        <v>1.154618936276877E-3</v>
      </c>
      <c r="CT38" s="2">
        <f t="shared" si="157"/>
        <v>2.6480572832296949</v>
      </c>
      <c r="CU38" s="2">
        <f t="shared" si="61"/>
        <v>2.2658120116956528</v>
      </c>
      <c r="CW38" s="2">
        <f t="shared" si="158"/>
        <v>1.8423074486709217</v>
      </c>
      <c r="CX38" s="2">
        <f t="shared" si="159"/>
        <v>3.842974748550642E-2</v>
      </c>
      <c r="CY38" s="2">
        <f t="shared" si="122"/>
        <v>0.15769255132907833</v>
      </c>
      <c r="CZ38" s="2">
        <f t="shared" si="160"/>
        <v>5.0988554947137055E-2</v>
      </c>
      <c r="DA38" s="2">
        <f t="shared" si="161"/>
        <v>0.20868110627621539</v>
      </c>
      <c r="DB38" s="2">
        <f t="shared" si="162"/>
        <v>0.25649583352155547</v>
      </c>
      <c r="DC38" s="2">
        <f t="shared" si="163"/>
        <v>5.8963016367791004E-3</v>
      </c>
      <c r="DD38" s="2">
        <f t="shared" si="164"/>
        <v>0.74663004308539849</v>
      </c>
      <c r="DE38" s="2">
        <f t="shared" si="165"/>
        <v>0.89681506430027125</v>
      </c>
      <c r="DF38" s="2">
        <f t="shared" si="166"/>
        <v>3.4101112548136622E-2</v>
      </c>
      <c r="DG38" s="2">
        <f t="shared" si="167"/>
        <v>0</v>
      </c>
      <c r="DH38" s="2">
        <f t="shared" si="168"/>
        <v>1.7440996364982704E-3</v>
      </c>
      <c r="DI38" s="2">
        <f t="shared" si="123"/>
        <v>4.0311007571612834</v>
      </c>
      <c r="DJ38" s="2">
        <f t="shared" si="124"/>
        <v>6.2201514322566806E-2</v>
      </c>
      <c r="DK38" s="2">
        <f t="shared" si="125"/>
        <v>9.258242559985419E-2</v>
      </c>
      <c r="DL38" s="2">
        <f t="shared" si="126"/>
        <v>0.47056225173937671</v>
      </c>
      <c r="DM38" s="2">
        <f t="shared" si="127"/>
        <v>0.39175960382050273</v>
      </c>
      <c r="DN38" s="2">
        <f t="shared" si="128"/>
        <v>0.13767814444012061</v>
      </c>
      <c r="DO38" s="2">
        <f t="shared" si="129"/>
        <v>3.4101112548136622E-2</v>
      </c>
      <c r="DP38" s="2">
        <f t="shared" si="130"/>
        <v>1.6887442399000432E-2</v>
      </c>
      <c r="DQ38" s="2">
        <f t="shared" si="131"/>
        <v>7.0402554465038958E-2</v>
      </c>
      <c r="DR38" s="2">
        <f t="shared" si="132"/>
        <v>8.7204981824913518E-4</v>
      </c>
      <c r="DS38" s="2">
        <f t="shared" si="133"/>
        <v>0.80865301761798269</v>
      </c>
      <c r="DT38" s="2">
        <f t="shared" si="134"/>
        <v>0.5983660720284093</v>
      </c>
      <c r="DU38" s="2">
        <f t="shared" si="135"/>
        <v>0.21028694558957339</v>
      </c>
      <c r="DV38" s="2">
        <f t="shared" si="136"/>
        <v>9.7236429494485632E-2</v>
      </c>
      <c r="DW38" s="2">
        <f t="shared" si="137"/>
        <v>7.1950489402822046E-2</v>
      </c>
      <c r="DX38" s="2">
        <f t="shared" si="138"/>
        <v>2.5285940091663586E-2</v>
      </c>
      <c r="DY38" s="2">
        <f t="shared" si="90"/>
        <v>1.8368056239608761</v>
      </c>
      <c r="DZ38" s="2">
        <f t="shared" si="139"/>
        <v>0.80865301761798269</v>
      </c>
      <c r="EA38" s="2">
        <f t="shared" si="169"/>
        <v>2.6571632232898281</v>
      </c>
      <c r="EB38" s="2">
        <f t="shared" si="170"/>
        <v>-2.8835105521919191</v>
      </c>
      <c r="EC38" s="2">
        <f t="shared" si="171"/>
        <v>-2.8835105521919191</v>
      </c>
      <c r="ED38" s="2">
        <f t="shared" si="172"/>
        <v>0.495311670426548</v>
      </c>
      <c r="EE38" s="2">
        <f t="shared" si="96"/>
        <v>1365.742553065114</v>
      </c>
      <c r="EF38" s="2">
        <f t="shared" si="97"/>
        <v>3.5385033649403281</v>
      </c>
      <c r="EG38" s="2">
        <f t="shared" si="140"/>
        <v>0.13657425530651141</v>
      </c>
      <c r="EH38" s="1">
        <f t="shared" si="99"/>
        <v>1365.742553065114</v>
      </c>
      <c r="EI38" s="1">
        <f t="shared" si="100"/>
        <v>3.5385033649403281</v>
      </c>
      <c r="EJ38" s="4">
        <f t="shared" si="101"/>
        <v>2.0585969665053843</v>
      </c>
      <c r="EK38" s="1">
        <f t="shared" si="173"/>
        <v>353.85033649403283</v>
      </c>
    </row>
    <row r="39" spans="1:141" ht="12" customHeight="1">
      <c r="A39" s="41" t="s">
        <v>91</v>
      </c>
      <c r="B39" s="42"/>
      <c r="C39" s="47">
        <v>47.393658228375749</v>
      </c>
      <c r="D39" s="47">
        <v>1.7463759411496516</v>
      </c>
      <c r="E39" s="47">
        <v>17.770153587394571</v>
      </c>
      <c r="F39" s="47">
        <v>10.464286981445561</v>
      </c>
      <c r="G39" s="47">
        <v>0.17242037936439236</v>
      </c>
      <c r="H39" s="47">
        <v>5.7190133398378915</v>
      </c>
      <c r="I39" s="47">
        <v>10.508658635493848</v>
      </c>
      <c r="J39" s="47">
        <v>3.6524163528132063</v>
      </c>
      <c r="K39" s="47">
        <v>2.0894840170187461</v>
      </c>
      <c r="L39" s="47">
        <v>0</v>
      </c>
      <c r="M39" s="47">
        <v>0.48353253710638633</v>
      </c>
      <c r="N39" s="47">
        <f t="shared" si="141"/>
        <v>100</v>
      </c>
      <c r="O39" s="47"/>
      <c r="P39" s="47">
        <v>48.308300000000003</v>
      </c>
      <c r="Q39" s="47">
        <v>1.5767</v>
      </c>
      <c r="R39" s="47">
        <v>5.8913000000000002</v>
      </c>
      <c r="S39" s="47">
        <v>7.7769000000000004</v>
      </c>
      <c r="T39" s="47">
        <v>0.19109999999999999</v>
      </c>
      <c r="U39" s="47">
        <v>13.2065</v>
      </c>
      <c r="V39" s="47">
        <v>23.334599999999998</v>
      </c>
      <c r="W39" s="47">
        <v>0.34639999999999999</v>
      </c>
      <c r="X39" s="47">
        <v>0</v>
      </c>
      <c r="Y39" s="47">
        <v>0</v>
      </c>
      <c r="Z39" s="47">
        <f t="shared" si="142"/>
        <v>100.6318</v>
      </c>
      <c r="AA39" s="18"/>
      <c r="AB39" s="10">
        <f t="shared" si="5"/>
        <v>4.3859247929570189E-2</v>
      </c>
      <c r="AC39" s="10"/>
      <c r="AD39" s="12">
        <f t="shared" si="143"/>
        <v>1.8103443968257362</v>
      </c>
      <c r="AE39" s="12"/>
      <c r="AF39" s="10">
        <f t="shared" si="144"/>
        <v>333.52914294870453</v>
      </c>
      <c r="AG39" s="16">
        <f t="shared" si="6"/>
        <v>1090.027888015542</v>
      </c>
      <c r="AH39" s="18"/>
      <c r="AI39" s="1">
        <f t="shared" si="7"/>
        <v>0.7705466022594708</v>
      </c>
      <c r="AJ39" s="1">
        <f t="shared" si="105"/>
        <v>7.75302016630499E-2</v>
      </c>
      <c r="AK39" s="1">
        <f t="shared" si="8"/>
        <v>1.1211374838310011E-2</v>
      </c>
      <c r="AL39" s="1">
        <f t="shared" si="9"/>
        <v>1.7034057223976551E-2</v>
      </c>
      <c r="AM39" s="1">
        <f t="shared" si="10"/>
        <v>7.0601190629692709E-2</v>
      </c>
      <c r="AN39" s="1">
        <f t="shared" si="145"/>
        <v>0</v>
      </c>
      <c r="AO39" s="1">
        <f t="shared" si="108"/>
        <v>0.94692342661450002</v>
      </c>
      <c r="AP39" s="1">
        <f t="shared" si="109"/>
        <v>0.81440585018904099</v>
      </c>
      <c r="AQ39" s="1">
        <f t="shared" si="110"/>
        <v>8.0550474081093115E-2</v>
      </c>
      <c r="AR39" s="1">
        <f t="shared" si="111"/>
        <v>3.2842527255217954E-2</v>
      </c>
      <c r="AS39" s="1">
        <f t="shared" si="112"/>
        <v>2.5014690466061213E-2</v>
      </c>
      <c r="AT39" s="1">
        <f t="shared" si="174"/>
        <v>8.3952999372087667E-2</v>
      </c>
      <c r="AU39" s="1">
        <f t="shared" si="175"/>
        <v>0</v>
      </c>
      <c r="AV39" s="1">
        <f t="shared" si="114"/>
        <v>1.036766541363501</v>
      </c>
      <c r="AW39" s="9"/>
      <c r="AX39" s="2">
        <f t="shared" si="15"/>
        <v>0.78878605939281554</v>
      </c>
      <c r="AY39" s="2">
        <f t="shared" si="16"/>
        <v>2.1862821438850502E-2</v>
      </c>
      <c r="AZ39" s="2">
        <f t="shared" si="17"/>
        <v>0.34856765993653593</v>
      </c>
      <c r="BA39" s="2">
        <f t="shared" si="18"/>
        <v>0.14564803499473267</v>
      </c>
      <c r="BB39" s="2">
        <f t="shared" si="19"/>
        <v>2.43059565623813E-3</v>
      </c>
      <c r="BC39" s="2">
        <f t="shared" si="20"/>
        <v>0.14189550867493106</v>
      </c>
      <c r="BD39" s="2">
        <f t="shared" si="21"/>
        <v>0.18739561098577767</v>
      </c>
      <c r="BE39" s="2">
        <f t="shared" si="22"/>
        <v>0.11785999276570594</v>
      </c>
      <c r="BF39" s="2">
        <f t="shared" si="23"/>
        <v>4.4364601830624358E-2</v>
      </c>
      <c r="BG39" s="2">
        <f t="shared" si="24"/>
        <v>0</v>
      </c>
      <c r="BH39" s="2">
        <f t="shared" si="25"/>
        <v>6.8133402440010184E-3</v>
      </c>
      <c r="BI39" s="2">
        <f t="shared" si="115"/>
        <v>1.8056242259202129</v>
      </c>
      <c r="BK39" s="2">
        <f t="shared" si="146"/>
        <v>0.43684951058452987</v>
      </c>
      <c r="BL39" s="2">
        <f t="shared" si="147"/>
        <v>1.2108179057970049E-2</v>
      </c>
      <c r="BM39" s="2">
        <f t="shared" si="148"/>
        <v>0.19304551574616416</v>
      </c>
      <c r="BN39" s="2">
        <f t="shared" si="149"/>
        <v>8.0663536135546166E-2</v>
      </c>
      <c r="BO39" s="2">
        <f t="shared" si="150"/>
        <v>1.3461248588417718E-3</v>
      </c>
      <c r="BP39" s="2">
        <f t="shared" si="151"/>
        <v>7.8585292907562679E-2</v>
      </c>
      <c r="BQ39" s="2">
        <f t="shared" si="152"/>
        <v>0.10378439117932965</v>
      </c>
      <c r="BR39" s="2">
        <f t="shared" si="153"/>
        <v>6.5273821138304752E-2</v>
      </c>
      <c r="BS39" s="2">
        <f t="shared" si="154"/>
        <v>2.4570229615752146E-2</v>
      </c>
      <c r="BT39" s="2">
        <f t="shared" si="155"/>
        <v>0</v>
      </c>
      <c r="BU39" s="2">
        <f t="shared" si="156"/>
        <v>3.7733987759987482E-3</v>
      </c>
      <c r="BV39" s="2">
        <f t="shared" si="116"/>
        <v>1</v>
      </c>
      <c r="BX39" s="2">
        <f t="shared" si="39"/>
        <v>0.80400870110827627</v>
      </c>
      <c r="BY39" s="2">
        <f t="shared" si="40"/>
        <v>1.9738654060902267E-2</v>
      </c>
      <c r="BZ39" s="2">
        <f t="shared" si="41"/>
        <v>5.7779935465521133E-2</v>
      </c>
      <c r="CA39" s="2">
        <f t="shared" si="42"/>
        <v>0.10824341929449492</v>
      </c>
      <c r="CB39" s="2">
        <f t="shared" si="43"/>
        <v>2.6939207048458148E-3</v>
      </c>
      <c r="CC39" s="2">
        <f t="shared" si="44"/>
        <v>0.32766893937138375</v>
      </c>
      <c r="CD39" s="2">
        <f t="shared" si="45"/>
        <v>0.41611415650511613</v>
      </c>
      <c r="CE39" s="2">
        <f t="shared" si="46"/>
        <v>5.5889988367008765E-3</v>
      </c>
      <c r="CF39" s="2">
        <f t="shared" si="47"/>
        <v>0</v>
      </c>
      <c r="CG39" s="2">
        <f t="shared" si="48"/>
        <v>0</v>
      </c>
      <c r="CH39" s="2">
        <f t="shared" si="117"/>
        <v>1.7418367253472411</v>
      </c>
      <c r="CJ39" s="2">
        <f t="shared" si="176"/>
        <v>1.6080174022165525</v>
      </c>
      <c r="CK39" s="2">
        <f t="shared" si="177"/>
        <v>3.9477308121804534E-2</v>
      </c>
      <c r="CL39" s="2">
        <f t="shared" si="119"/>
        <v>0.17333980639656341</v>
      </c>
      <c r="CM39" s="2">
        <f t="shared" si="178"/>
        <v>0.10824341929449492</v>
      </c>
      <c r="CN39" s="2">
        <f t="shared" si="179"/>
        <v>2.6939207048458148E-3</v>
      </c>
      <c r="CO39" s="2">
        <f t="shared" si="180"/>
        <v>0.32766893937138375</v>
      </c>
      <c r="CP39" s="2">
        <f t="shared" si="181"/>
        <v>0.41611415650511613</v>
      </c>
      <c r="CQ39" s="2">
        <f t="shared" si="182"/>
        <v>5.5889988367008765E-3</v>
      </c>
      <c r="CR39" s="2">
        <f t="shared" si="183"/>
        <v>0</v>
      </c>
      <c r="CS39" s="2">
        <f t="shared" si="121"/>
        <v>0</v>
      </c>
      <c r="CT39" s="2">
        <f t="shared" si="157"/>
        <v>2.6811439514474622</v>
      </c>
      <c r="CU39" s="2">
        <f t="shared" si="61"/>
        <v>2.237850749028524</v>
      </c>
      <c r="CW39" s="2">
        <f t="shared" si="158"/>
        <v>1.7992514740006067</v>
      </c>
      <c r="CX39" s="2">
        <f t="shared" si="159"/>
        <v>4.4172161775005055E-2</v>
      </c>
      <c r="CY39" s="2">
        <f t="shared" si="122"/>
        <v>0.2007485259993933</v>
      </c>
      <c r="CZ39" s="2">
        <f t="shared" si="160"/>
        <v>5.7857217721279164E-2</v>
      </c>
      <c r="DA39" s="2">
        <f t="shared" si="161"/>
        <v>0.25860574372067247</v>
      </c>
      <c r="DB39" s="2">
        <f t="shared" si="162"/>
        <v>0.24223261694559406</v>
      </c>
      <c r="DC39" s="2">
        <f t="shared" si="163"/>
        <v>6.0285924671626559E-3</v>
      </c>
      <c r="DD39" s="2">
        <f t="shared" si="164"/>
        <v>0.73327418140563316</v>
      </c>
      <c r="DE39" s="2">
        <f t="shared" si="165"/>
        <v>0.93120137681634663</v>
      </c>
      <c r="DF39" s="2">
        <f t="shared" si="166"/>
        <v>2.5014690466061213E-2</v>
      </c>
      <c r="DG39" s="2">
        <f t="shared" si="167"/>
        <v>0</v>
      </c>
      <c r="DH39" s="2">
        <f t="shared" si="168"/>
        <v>0</v>
      </c>
      <c r="DI39" s="2">
        <f t="shared" si="123"/>
        <v>4.0397808375970818</v>
      </c>
      <c r="DJ39" s="2">
        <f t="shared" si="124"/>
        <v>7.9561675194165252E-2</v>
      </c>
      <c r="DK39" s="2">
        <f t="shared" si="125"/>
        <v>0.11816731410828929</v>
      </c>
      <c r="DL39" s="2">
        <f t="shared" si="126"/>
        <v>0.48684240956368358</v>
      </c>
      <c r="DM39" s="2">
        <f t="shared" si="127"/>
        <v>0.38336387620780132</v>
      </c>
      <c r="DN39" s="2">
        <f t="shared" si="128"/>
        <v>0.12979371422851513</v>
      </c>
      <c r="DO39" s="2">
        <f t="shared" si="129"/>
        <v>2.5014690466061213E-2</v>
      </c>
      <c r="DP39" s="2">
        <f t="shared" si="130"/>
        <v>3.2842527255217954E-2</v>
      </c>
      <c r="DQ39" s="2">
        <f t="shared" si="131"/>
        <v>8.3952999372087667E-2</v>
      </c>
      <c r="DR39" s="2">
        <f t="shared" si="132"/>
        <v>0</v>
      </c>
      <c r="DS39" s="2">
        <f t="shared" si="133"/>
        <v>0.81440585018904099</v>
      </c>
      <c r="DT39" s="2">
        <f t="shared" si="134"/>
        <v>0.60841696460013062</v>
      </c>
      <c r="DU39" s="2">
        <f t="shared" si="135"/>
        <v>0.20598888558891038</v>
      </c>
      <c r="DV39" s="2">
        <f t="shared" si="136"/>
        <v>8.0550474081093115E-2</v>
      </c>
      <c r="DW39" s="2">
        <f t="shared" si="137"/>
        <v>6.0176722608444304E-2</v>
      </c>
      <c r="DX39" s="2">
        <f t="shared" si="138"/>
        <v>2.0373751472648811E-2</v>
      </c>
      <c r="DY39" s="2">
        <f t="shared" si="90"/>
        <v>1.851172391552542</v>
      </c>
      <c r="DZ39" s="2">
        <f t="shared" si="139"/>
        <v>0.81440585018904099</v>
      </c>
      <c r="EA39" s="2">
        <f t="shared" si="169"/>
        <v>2.3420345265686371</v>
      </c>
      <c r="EB39" s="2">
        <f t="shared" si="170"/>
        <v>-3.2117290798452829</v>
      </c>
      <c r="EC39" s="2">
        <f t="shared" si="171"/>
        <v>-3.2117290798452829</v>
      </c>
      <c r="ED39" s="2">
        <f t="shared" si="172"/>
        <v>0.49347485554377013</v>
      </c>
      <c r="EE39" s="2">
        <f t="shared" si="96"/>
        <v>1363.1778880155421</v>
      </c>
      <c r="EF39" s="2">
        <f t="shared" si="97"/>
        <v>3.3352914294870453</v>
      </c>
      <c r="EG39" s="2">
        <f t="shared" si="140"/>
        <v>0.13631778880155421</v>
      </c>
      <c r="EH39" s="1">
        <f t="shared" si="99"/>
        <v>1363.1778880155421</v>
      </c>
      <c r="EI39" s="1">
        <f t="shared" si="100"/>
        <v>3.3352914294870453</v>
      </c>
      <c r="EJ39" s="4">
        <f t="shared" si="101"/>
        <v>1.8103443968257362</v>
      </c>
      <c r="EK39" s="1">
        <f t="shared" si="173"/>
        <v>333.52914294870453</v>
      </c>
    </row>
    <row r="40" spans="1:141" ht="12" customHeight="1">
      <c r="A40" s="41" t="s">
        <v>91</v>
      </c>
      <c r="B40" s="42"/>
      <c r="C40" s="47">
        <v>47.400189713737085</v>
      </c>
      <c r="D40" s="47">
        <v>1.7432414690808677</v>
      </c>
      <c r="E40" s="47">
        <v>17.725127860075947</v>
      </c>
      <c r="F40" s="47">
        <v>10.454314021107821</v>
      </c>
      <c r="G40" s="47">
        <v>0.17235056853639608</v>
      </c>
      <c r="H40" s="47">
        <v>5.7557018382944944</v>
      </c>
      <c r="I40" s="47">
        <v>10.542029903197264</v>
      </c>
      <c r="J40" s="47">
        <v>3.6419273777193291</v>
      </c>
      <c r="K40" s="47">
        <v>2.0830691832923538</v>
      </c>
      <c r="L40" s="47">
        <v>0</v>
      </c>
      <c r="M40" s="47">
        <v>0.48204806495844266</v>
      </c>
      <c r="N40" s="47">
        <f t="shared" si="141"/>
        <v>100</v>
      </c>
      <c r="O40" s="47"/>
      <c r="P40" s="47">
        <v>49.337400000000002</v>
      </c>
      <c r="Q40" s="47">
        <v>1.4416</v>
      </c>
      <c r="R40" s="47">
        <v>4.3929999999999998</v>
      </c>
      <c r="S40" s="47">
        <v>8.4856999999999996</v>
      </c>
      <c r="T40" s="47">
        <v>0.19370000000000001</v>
      </c>
      <c r="U40" s="47">
        <v>13.277799999999999</v>
      </c>
      <c r="V40" s="47">
        <v>22.374700000000001</v>
      </c>
      <c r="W40" s="47">
        <v>0.45019999999999999</v>
      </c>
      <c r="X40" s="47">
        <v>0</v>
      </c>
      <c r="Y40" s="47">
        <v>1.5E-3</v>
      </c>
      <c r="Z40" s="47">
        <f t="shared" si="142"/>
        <v>99.95559999999999</v>
      </c>
      <c r="AA40" s="18"/>
      <c r="AB40" s="10">
        <f t="shared" ref="AB40:AB71" si="184">ABS(AP40-AI40)</f>
        <v>5.6410732796705498E-2</v>
      </c>
      <c r="AC40" s="10"/>
      <c r="AD40" s="12">
        <f t="shared" si="143"/>
        <v>2.0845830295350889</v>
      </c>
      <c r="AE40" s="12"/>
      <c r="AF40" s="10">
        <f t="shared" si="144"/>
        <v>354.20302274507975</v>
      </c>
      <c r="AG40" s="16">
        <f t="shared" ref="AG40:AG71" si="185">-273.15+10^4/(5.627-0.52*ED40+4.785*(BQ40*BK40)-0.212*LN(BL40)-0.002*(BR40+BS40)-0.162*LN(CX40)-0.153*EB40+0.073*LN(DV40))</f>
        <v>1093.0939594789993</v>
      </c>
      <c r="AH40" s="18"/>
      <c r="AI40" s="1">
        <f t="shared" ref="AI40:AI71" si="186">EXP(-2.18-3.16*BL40-0.365*LN(BM40)+0.05*LN(BP40)-3858.2*(DV40^2/EH40)+(2107.4/EH40)-17.64*EI40/EH40)</f>
        <v>0.76147128133205955</v>
      </c>
      <c r="AJ40" s="1">
        <f t="shared" si="105"/>
        <v>7.567929357187432E-2</v>
      </c>
      <c r="AK40" s="1">
        <f t="shared" ref="AK40:AK71" si="187">EXP(2.58+0.12*EI40/EH40-9*10^-7*EI40^2/EH40+0.78*LN(BQ40*BM40^2*BK40)-4.3*10^3*(DS40^2/EH40))</f>
        <v>1.1048657780495175E-2</v>
      </c>
      <c r="AL40" s="1">
        <f t="shared" ref="AL40:AL71" si="188">EXP(-1.06+0.23*EI40/EH40-6*10^-7*EI40^2/EH40+1.02*LN(BR40*BM40*BK40^2)-0.8*LN(BM40)-2.2*LN(BK40))</f>
        <v>1.6974308953389004E-2</v>
      </c>
      <c r="AM40" s="1">
        <f t="shared" ref="AM40:AM71" si="189">EXP(5.1+0.52*LN(BQ40*BL40*BM40^2)+2.04*10^3*DS40^2/EH40-6.2*BK40+42.5*BR40*BM40-45.1*(BN40+BP40)*BM40)</f>
        <v>7.0667019378184162E-2</v>
      </c>
      <c r="AN40" s="1">
        <f t="shared" si="145"/>
        <v>0</v>
      </c>
      <c r="AO40" s="1">
        <f t="shared" si="108"/>
        <v>0.93584056101600221</v>
      </c>
      <c r="AP40" s="1">
        <f t="shared" si="109"/>
        <v>0.81788201412876504</v>
      </c>
      <c r="AQ40" s="1">
        <f t="shared" si="110"/>
        <v>9.5017260908057177E-2</v>
      </c>
      <c r="AR40" s="1">
        <f t="shared" si="111"/>
        <v>1.0619946063697747E-2</v>
      </c>
      <c r="AS40" s="1">
        <f t="shared" si="112"/>
        <v>3.2717314727981853E-2</v>
      </c>
      <c r="AT40" s="1">
        <f t="shared" si="174"/>
        <v>7.0052986263826611E-2</v>
      </c>
      <c r="AU40" s="1">
        <f t="shared" si="175"/>
        <v>2.2224850263556044E-5</v>
      </c>
      <c r="AV40" s="1">
        <f t="shared" si="114"/>
        <v>1.026311746942592</v>
      </c>
      <c r="AW40" s="9"/>
      <c r="AX40" s="2">
        <f t="shared" ref="AX40:AX71" si="190">C40/AX$3</f>
        <v>0.78889476475114273</v>
      </c>
      <c r="AY40" s="2">
        <f t="shared" ref="AY40:AY71" si="191">D40/AY$3</f>
        <v>2.1823581088860469E-2</v>
      </c>
      <c r="AZ40" s="2">
        <f t="shared" ref="AZ40:AZ71" si="192">E40*2/AZ$3</f>
        <v>0.34768446484589099</v>
      </c>
      <c r="BA40" s="2">
        <f t="shared" ref="BA40:BA71" si="193">F40/BA$3</f>
        <v>0.14550922552985007</v>
      </c>
      <c r="BB40" s="2">
        <f t="shared" ref="BB40:BB71" si="194">G40/BB$3</f>
        <v>2.4296115388390636E-3</v>
      </c>
      <c r="BC40" s="2">
        <f t="shared" ref="BC40:BC71" si="195">H40/BC$3</f>
        <v>0.14280579386604178</v>
      </c>
      <c r="BD40" s="2">
        <f t="shared" ref="BD40:BD71" si="196">I40/BD$3</f>
        <v>0.18799070397695444</v>
      </c>
      <c r="BE40" s="2">
        <f t="shared" ref="BE40:BE71" si="197">J40*2/BE$3</f>
        <v>0.1175215235416998</v>
      </c>
      <c r="BF40" s="2">
        <f t="shared" ref="BF40:BF71" si="198">K40*2/BF$3</f>
        <v>4.4228400001960884E-2</v>
      </c>
      <c r="BG40" s="2">
        <f t="shared" ref="BG40:BG71" si="199">L40*2/BG$3</f>
        <v>0</v>
      </c>
      <c r="BH40" s="2">
        <f t="shared" ref="BH40:BH71" si="200">M40*2/BH$3</f>
        <v>6.7924229053515665E-3</v>
      </c>
      <c r="BI40" s="2">
        <f t="shared" si="115"/>
        <v>1.8056804920465916</v>
      </c>
      <c r="BK40" s="2">
        <f t="shared" si="146"/>
        <v>0.43689609996118128</v>
      </c>
      <c r="BL40" s="2">
        <f t="shared" si="147"/>
        <v>1.208607014639961E-2</v>
      </c>
      <c r="BM40" s="2">
        <f t="shared" si="148"/>
        <v>0.19255037996883878</v>
      </c>
      <c r="BN40" s="2">
        <f t="shared" si="149"/>
        <v>8.0584148840710593E-2</v>
      </c>
      <c r="BO40" s="2">
        <f t="shared" si="150"/>
        <v>1.3455379008305601E-3</v>
      </c>
      <c r="BP40" s="2">
        <f t="shared" si="151"/>
        <v>7.9086967209898273E-2</v>
      </c>
      <c r="BQ40" s="2">
        <f t="shared" si="152"/>
        <v>0.10411072435294591</v>
      </c>
      <c r="BR40" s="2">
        <f t="shared" si="153"/>
        <v>6.5084340258059023E-2</v>
      </c>
      <c r="BS40" s="2">
        <f t="shared" si="154"/>
        <v>2.4494034352573416E-2</v>
      </c>
      <c r="BT40" s="2">
        <f t="shared" si="155"/>
        <v>0</v>
      </c>
      <c r="BU40" s="2">
        <f t="shared" si="156"/>
        <v>3.7616970085626329E-3</v>
      </c>
      <c r="BV40" s="2">
        <f t="shared" si="116"/>
        <v>1.0000000000000002</v>
      </c>
      <c r="BX40" s="2">
        <f t="shared" ref="BX40:BX71" si="201">P40/AX$3</f>
        <v>0.82113630349359157</v>
      </c>
      <c r="BY40" s="2">
        <f t="shared" ref="BY40:BY71" si="202">Q40/AY$3</f>
        <v>1.8047341722709907E-2</v>
      </c>
      <c r="BZ40" s="2">
        <f t="shared" ref="BZ40:BZ71" si="203">R40/AZ$3</f>
        <v>4.308510116613215E-2</v>
      </c>
      <c r="CA40" s="2">
        <f t="shared" ref="CA40:CA71" si="204">S40/BA$3</f>
        <v>0.11810891011936575</v>
      </c>
      <c r="CB40" s="2">
        <f t="shared" ref="CB40:CB71" si="205">T40/BB$3</f>
        <v>2.7305726872246697E-3</v>
      </c>
      <c r="CC40" s="2">
        <f t="shared" ref="CC40:CC71" si="206">U40/BC$3</f>
        <v>0.32943797699506749</v>
      </c>
      <c r="CD40" s="2">
        <f t="shared" ref="CD40:CD71" si="207">V40/BD$3</f>
        <v>0.39899674378626687</v>
      </c>
      <c r="CE40" s="2">
        <f t="shared" ref="CE40:CE71" si="208">W40/BE$3</f>
        <v>7.2637623449270635E-3</v>
      </c>
      <c r="CF40" s="2">
        <f t="shared" ref="CF40:CF71" si="209">X40/BF$3</f>
        <v>0</v>
      </c>
      <c r="CG40" s="2">
        <f t="shared" ref="CG40:CG71" si="210">Y40/BG$3</f>
        <v>9.868537916896384E-6</v>
      </c>
      <c r="CH40" s="2">
        <f t="shared" si="117"/>
        <v>1.7388165808532023</v>
      </c>
      <c r="CJ40" s="2">
        <f t="shared" si="176"/>
        <v>1.6422726069871831</v>
      </c>
      <c r="CK40" s="2">
        <f t="shared" si="177"/>
        <v>3.6094683445419815E-2</v>
      </c>
      <c r="CL40" s="2">
        <f t="shared" si="119"/>
        <v>0.12925530349839645</v>
      </c>
      <c r="CM40" s="2">
        <f t="shared" si="178"/>
        <v>0.11810891011936575</v>
      </c>
      <c r="CN40" s="2">
        <f t="shared" si="179"/>
        <v>2.7305726872246697E-3</v>
      </c>
      <c r="CO40" s="2">
        <f t="shared" si="180"/>
        <v>0.32943797699506749</v>
      </c>
      <c r="CP40" s="2">
        <f t="shared" si="181"/>
        <v>0.39899674378626687</v>
      </c>
      <c r="CQ40" s="2">
        <f t="shared" si="182"/>
        <v>7.2637623449270635E-3</v>
      </c>
      <c r="CR40" s="2">
        <f t="shared" si="183"/>
        <v>0</v>
      </c>
      <c r="CS40" s="2">
        <f t="shared" si="121"/>
        <v>2.9605613750689152E-5</v>
      </c>
      <c r="CT40" s="2">
        <f t="shared" si="157"/>
        <v>2.6641901654776023</v>
      </c>
      <c r="CU40" s="2">
        <f t="shared" si="61"/>
        <v>2.2520914902200295</v>
      </c>
      <c r="CW40" s="2">
        <f t="shared" si="158"/>
        <v>1.849274081408649</v>
      </c>
      <c r="CX40" s="2">
        <f t="shared" si="159"/>
        <v>4.0644264714807872E-2</v>
      </c>
      <c r="CY40" s="2">
        <f t="shared" si="122"/>
        <v>0.15072591859135098</v>
      </c>
      <c r="CZ40" s="2">
        <f t="shared" si="160"/>
        <v>4.3337260791679599E-2</v>
      </c>
      <c r="DA40" s="2">
        <f t="shared" si="161"/>
        <v>0.19406317938303058</v>
      </c>
      <c r="DB40" s="2">
        <f t="shared" si="162"/>
        <v>0.26599207139898595</v>
      </c>
      <c r="DC40" s="2">
        <f t="shared" si="163"/>
        <v>6.149499512325917E-3</v>
      </c>
      <c r="DD40" s="2">
        <f t="shared" si="164"/>
        <v>0.74192446454589334</v>
      </c>
      <c r="DE40" s="2">
        <f t="shared" si="165"/>
        <v>0.89857717130655301</v>
      </c>
      <c r="DF40" s="2">
        <f t="shared" si="166"/>
        <v>3.2717314727981853E-2</v>
      </c>
      <c r="DG40" s="2">
        <f t="shared" si="167"/>
        <v>0</v>
      </c>
      <c r="DH40" s="2">
        <f t="shared" si="168"/>
        <v>4.4449700527112088E-5</v>
      </c>
      <c r="DI40" s="2">
        <f t="shared" si="123"/>
        <v>4.0293864966987556</v>
      </c>
      <c r="DJ40" s="2">
        <f t="shared" si="124"/>
        <v>5.8772993397510367E-2</v>
      </c>
      <c r="DK40" s="2">
        <f t="shared" si="125"/>
        <v>8.7516538975345171E-2</v>
      </c>
      <c r="DL40" s="2">
        <f t="shared" si="126"/>
        <v>0.46980909357734779</v>
      </c>
      <c r="DM40" s="2">
        <f t="shared" si="127"/>
        <v>0.38790531444766885</v>
      </c>
      <c r="DN40" s="2">
        <f t="shared" si="128"/>
        <v>0.14228559197498336</v>
      </c>
      <c r="DO40" s="2">
        <f t="shared" si="129"/>
        <v>3.2717314727981853E-2</v>
      </c>
      <c r="DP40" s="2">
        <f t="shared" si="130"/>
        <v>1.0619946063697747E-2</v>
      </c>
      <c r="DQ40" s="2">
        <f t="shared" si="131"/>
        <v>7.0052986263826611E-2</v>
      </c>
      <c r="DR40" s="2">
        <f t="shared" si="132"/>
        <v>2.2224850263556044E-5</v>
      </c>
      <c r="DS40" s="2">
        <f t="shared" si="133"/>
        <v>0.81788201412876504</v>
      </c>
      <c r="DT40" s="2">
        <f t="shared" si="134"/>
        <v>0.59838970459218055</v>
      </c>
      <c r="DU40" s="2">
        <f t="shared" si="135"/>
        <v>0.2194923095365845</v>
      </c>
      <c r="DV40" s="2">
        <f t="shared" si="136"/>
        <v>9.5017260908057177E-2</v>
      </c>
      <c r="DW40" s="2">
        <f t="shared" si="137"/>
        <v>6.9517790712755559E-2</v>
      </c>
      <c r="DX40" s="2">
        <f t="shared" si="138"/>
        <v>2.5499470195301618E-2</v>
      </c>
      <c r="DY40" s="2">
        <f t="shared" ref="DY40:DY71" si="211">SUM(DO40:DV40)</f>
        <v>1.8441937610713572</v>
      </c>
      <c r="DZ40" s="2">
        <f t="shared" si="139"/>
        <v>0.81788201412876504</v>
      </c>
      <c r="EA40" s="2">
        <f t="shared" si="169"/>
        <v>2.6157376536385653</v>
      </c>
      <c r="EB40" s="2">
        <f t="shared" si="170"/>
        <v>-2.9362842888037912</v>
      </c>
      <c r="EC40" s="2">
        <f t="shared" si="171"/>
        <v>-2.9362842888037912</v>
      </c>
      <c r="ED40" s="2">
        <f t="shared" si="172"/>
        <v>0.495311670426548</v>
      </c>
      <c r="EE40" s="2">
        <f t="shared" ref="EE40:EE71" si="212">EH40</f>
        <v>1366.2439594789994</v>
      </c>
      <c r="EF40" s="2">
        <f t="shared" ref="EF40:EF71" si="213">EI40</f>
        <v>3.5420302274507973</v>
      </c>
      <c r="EG40" s="2">
        <f t="shared" si="140"/>
        <v>0.13662439594789993</v>
      </c>
      <c r="EH40" s="1">
        <f t="shared" ref="EH40:EH71" si="214">AG40+273.15</f>
        <v>1366.2439594789994</v>
      </c>
      <c r="EI40" s="1">
        <f t="shared" ref="EI40:EI71" si="215">AF40/100</f>
        <v>3.5420302274507973</v>
      </c>
      <c r="EJ40" s="4">
        <f t="shared" ref="EJ40:EJ71" si="216">ABS(((-27.53-(0.01*AG40)-(0.24*LN(EI40*100))+(39.6*AP40)+(29.48*AQ40)+(41.76*AR40)+(39.58*AS40)+(12.24*AT40))))</f>
        <v>2.0845830295350889</v>
      </c>
      <c r="EK40" s="1">
        <f t="shared" si="173"/>
        <v>354.20302274507975</v>
      </c>
    </row>
    <row r="41" spans="1:141" ht="12" customHeight="1">
      <c r="A41" s="41" t="s">
        <v>91</v>
      </c>
      <c r="B41" s="42"/>
      <c r="C41" s="47">
        <v>47.430147203769579</v>
      </c>
      <c r="D41" s="47">
        <v>1.7288648134561646</v>
      </c>
      <c r="E41" s="47">
        <v>17.5186116233041</v>
      </c>
      <c r="F41" s="47">
        <v>10.408571767488022</v>
      </c>
      <c r="G41" s="47">
        <v>0.17203037227656223</v>
      </c>
      <c r="H41" s="47">
        <v>5.923978312330104</v>
      </c>
      <c r="I41" s="47">
        <v>10.695091475609994</v>
      </c>
      <c r="J41" s="47">
        <v>3.5938183566556092</v>
      </c>
      <c r="K41" s="47">
        <v>2.0536467308505135</v>
      </c>
      <c r="L41" s="47">
        <v>0</v>
      </c>
      <c r="M41" s="47">
        <v>0.47523934425935171</v>
      </c>
      <c r="N41" s="47">
        <f t="shared" si="141"/>
        <v>100.00000000000001</v>
      </c>
      <c r="O41" s="47"/>
      <c r="P41" s="47">
        <v>49.311700000000002</v>
      </c>
      <c r="Q41" s="47">
        <v>1.4281999999999999</v>
      </c>
      <c r="R41" s="47">
        <v>4.8464999999999998</v>
      </c>
      <c r="S41" s="47">
        <v>8.1563999999999997</v>
      </c>
      <c r="T41" s="47">
        <v>0.16919999999999999</v>
      </c>
      <c r="U41" s="47">
        <v>13.372299999999999</v>
      </c>
      <c r="V41" s="47">
        <v>21.9941</v>
      </c>
      <c r="W41" s="47">
        <v>0.61739999999999995</v>
      </c>
      <c r="X41" s="47">
        <v>0</v>
      </c>
      <c r="Y41" s="47">
        <v>1.46E-2</v>
      </c>
      <c r="Z41" s="47">
        <f t="shared" si="142"/>
        <v>99.910399999999996</v>
      </c>
      <c r="AA41" s="18"/>
      <c r="AB41" s="10">
        <f t="shared" si="184"/>
        <v>4.5408056492825755E-2</v>
      </c>
      <c r="AC41" s="10"/>
      <c r="AD41" s="12">
        <f t="shared" si="143"/>
        <v>2.2405369500475563</v>
      </c>
      <c r="AE41" s="12"/>
      <c r="AF41" s="10">
        <f t="shared" si="144"/>
        <v>394.35164074726947</v>
      </c>
      <c r="AG41" s="16">
        <f t="shared" si="185"/>
        <v>1102.9001522434396</v>
      </c>
      <c r="AH41" s="18"/>
      <c r="AI41" s="1">
        <f t="shared" si="186"/>
        <v>0.7513376232403437</v>
      </c>
      <c r="AJ41" s="1">
        <f t="shared" ref="AJ41:AJ72" si="217">EXP(-6.96+18438/EH41+8*LN(EH41/1670)+0.66*LN((BN41+BP41)^2*BK41^2)-5.1*10^3*(DS41^2/EH41)+1.81*LN(BK41))</f>
        <v>8.556440072096233E-2</v>
      </c>
      <c r="AK41" s="1">
        <f t="shared" si="187"/>
        <v>1.2391331469568206E-2</v>
      </c>
      <c r="AL41" s="1">
        <f t="shared" si="188"/>
        <v>1.6699292525246535E-2</v>
      </c>
      <c r="AM41" s="1">
        <f t="shared" si="189"/>
        <v>6.5109557294573406E-2</v>
      </c>
      <c r="AN41" s="1">
        <f t="shared" si="145"/>
        <v>0</v>
      </c>
      <c r="AO41" s="1">
        <f t="shared" si="108"/>
        <v>0.93110220525069409</v>
      </c>
      <c r="AP41" s="1">
        <f t="shared" si="109"/>
        <v>0.79674567973316945</v>
      </c>
      <c r="AQ41" s="1">
        <f t="shared" si="110"/>
        <v>0.10198696543353708</v>
      </c>
      <c r="AR41" s="1">
        <f t="shared" si="111"/>
        <v>1.3203836248070866E-2</v>
      </c>
      <c r="AS41" s="1">
        <f t="shared" si="112"/>
        <v>4.4771796224863686E-2</v>
      </c>
      <c r="AT41" s="1">
        <f t="shared" si="174"/>
        <v>7.1228622368179617E-2</v>
      </c>
      <c r="AU41" s="1">
        <f t="shared" si="175"/>
        <v>2.1585701773376613E-4</v>
      </c>
      <c r="AV41" s="1">
        <f t="shared" si="114"/>
        <v>1.0281527570255544</v>
      </c>
      <c r="AW41" s="9"/>
      <c r="AX41" s="2">
        <f t="shared" si="190"/>
        <v>0.78939335573135705</v>
      </c>
      <c r="AY41" s="2">
        <f t="shared" si="191"/>
        <v>2.1643600222539205E-2</v>
      </c>
      <c r="AZ41" s="2">
        <f t="shared" si="192"/>
        <v>0.34363357800147309</v>
      </c>
      <c r="BA41" s="2">
        <f t="shared" si="193"/>
        <v>0.14487255822822051</v>
      </c>
      <c r="BB41" s="2">
        <f t="shared" si="194"/>
        <v>2.4250977589647541E-3</v>
      </c>
      <c r="BC41" s="2">
        <f t="shared" si="195"/>
        <v>0.1469809329088165</v>
      </c>
      <c r="BD41" s="2">
        <f t="shared" si="196"/>
        <v>0.1907201738242143</v>
      </c>
      <c r="BE41" s="2">
        <f t="shared" si="197"/>
        <v>0.11596909130867469</v>
      </c>
      <c r="BF41" s="2">
        <f t="shared" si="198"/>
        <v>4.3603692956187386E-2</v>
      </c>
      <c r="BG41" s="2">
        <f t="shared" si="199"/>
        <v>0</v>
      </c>
      <c r="BH41" s="2">
        <f t="shared" si="200"/>
        <v>6.6964828657693435E-3</v>
      </c>
      <c r="BI41" s="2">
        <f t="shared" si="115"/>
        <v>1.8059385638062169</v>
      </c>
      <c r="BK41" s="2">
        <f t="shared" si="146"/>
        <v>0.43710975088079551</v>
      </c>
      <c r="BL41" s="2">
        <f t="shared" si="147"/>
        <v>1.1984682456153384E-2</v>
      </c>
      <c r="BM41" s="2">
        <f t="shared" si="148"/>
        <v>0.19027977190831288</v>
      </c>
      <c r="BN41" s="2">
        <f t="shared" si="149"/>
        <v>8.0220092273175364E-2</v>
      </c>
      <c r="BO41" s="2">
        <f t="shared" si="150"/>
        <v>1.3428462116970303E-3</v>
      </c>
      <c r="BP41" s="2">
        <f t="shared" si="151"/>
        <v>8.1387559828745112E-2</v>
      </c>
      <c r="BQ41" s="2">
        <f t="shared" si="152"/>
        <v>0.10560723251972108</v>
      </c>
      <c r="BR41" s="2">
        <f t="shared" si="153"/>
        <v>6.4215413321844633E-2</v>
      </c>
      <c r="BS41" s="2">
        <f t="shared" si="154"/>
        <v>2.4144615896726708E-2</v>
      </c>
      <c r="BT41" s="2">
        <f t="shared" si="155"/>
        <v>0</v>
      </c>
      <c r="BU41" s="2">
        <f t="shared" si="156"/>
        <v>3.7080347028282949E-3</v>
      </c>
      <c r="BV41" s="2">
        <f t="shared" si="116"/>
        <v>1</v>
      </c>
      <c r="BX41" s="2">
        <f t="shared" si="201"/>
        <v>0.82070857112423712</v>
      </c>
      <c r="BY41" s="2">
        <f t="shared" si="202"/>
        <v>1.7879587575176391E-2</v>
      </c>
      <c r="BZ41" s="2">
        <f t="shared" si="203"/>
        <v>4.7532880218907225E-2</v>
      </c>
      <c r="CA41" s="2">
        <f t="shared" si="204"/>
        <v>0.11352552111170496</v>
      </c>
      <c r="CB41" s="2">
        <f t="shared" si="205"/>
        <v>2.3851982378854625E-3</v>
      </c>
      <c r="CC41" s="2">
        <f t="shared" si="206"/>
        <v>0.33178263415408737</v>
      </c>
      <c r="CD41" s="2">
        <f t="shared" si="207"/>
        <v>0.39220969588461663</v>
      </c>
      <c r="CE41" s="2">
        <f t="shared" si="208"/>
        <v>9.9614546240736762E-3</v>
      </c>
      <c r="CF41" s="2">
        <f t="shared" si="209"/>
        <v>0</v>
      </c>
      <c r="CG41" s="2">
        <f t="shared" si="210"/>
        <v>9.6053769057791473E-5</v>
      </c>
      <c r="CH41" s="2">
        <f t="shared" si="117"/>
        <v>1.7360815966997467</v>
      </c>
      <c r="CJ41" s="2">
        <f t="shared" si="176"/>
        <v>1.6414171422484742</v>
      </c>
      <c r="CK41" s="2">
        <f t="shared" si="177"/>
        <v>3.5759175150352783E-2</v>
      </c>
      <c r="CL41" s="2">
        <f t="shared" si="119"/>
        <v>0.14259864065672168</v>
      </c>
      <c r="CM41" s="2">
        <f t="shared" si="178"/>
        <v>0.11352552111170496</v>
      </c>
      <c r="CN41" s="2">
        <f t="shared" si="179"/>
        <v>2.3851982378854625E-3</v>
      </c>
      <c r="CO41" s="2">
        <f t="shared" si="180"/>
        <v>0.33178263415408737</v>
      </c>
      <c r="CP41" s="2">
        <f t="shared" si="181"/>
        <v>0.39220969588461663</v>
      </c>
      <c r="CQ41" s="2">
        <f t="shared" si="182"/>
        <v>9.9614546240736762E-3</v>
      </c>
      <c r="CR41" s="2">
        <f t="shared" si="183"/>
        <v>0</v>
      </c>
      <c r="CS41" s="2">
        <f t="shared" si="121"/>
        <v>2.881613071733744E-4</v>
      </c>
      <c r="CT41" s="2">
        <f t="shared" si="157"/>
        <v>2.6699276233750902</v>
      </c>
      <c r="CU41" s="2">
        <f t="shared" si="61"/>
        <v>2.2472519282808583</v>
      </c>
      <c r="CW41" s="2">
        <f t="shared" si="158"/>
        <v>1.8443389190155699</v>
      </c>
      <c r="CX41" s="2">
        <f t="shared" si="159"/>
        <v>4.0179937655181623E-2</v>
      </c>
      <c r="CY41" s="2">
        <f t="shared" si="122"/>
        <v>0.1556610809844301</v>
      </c>
      <c r="CZ41" s="2">
        <f t="shared" si="160"/>
        <v>5.7975632472934552E-2</v>
      </c>
      <c r="DA41" s="2">
        <f t="shared" si="161"/>
        <v>0.21363671345736465</v>
      </c>
      <c r="DB41" s="2">
        <f t="shared" si="162"/>
        <v>0.25512044622736824</v>
      </c>
      <c r="DC41" s="2">
        <f t="shared" si="163"/>
        <v>5.3601413394202112E-3</v>
      </c>
      <c r="DD41" s="2">
        <f t="shared" si="164"/>
        <v>0.74559916437287543</v>
      </c>
      <c r="DE41" s="2">
        <f t="shared" si="165"/>
        <v>0.88139399536715368</v>
      </c>
      <c r="DF41" s="2">
        <f t="shared" si="166"/>
        <v>4.4771796224863686E-2</v>
      </c>
      <c r="DG41" s="2">
        <f t="shared" si="167"/>
        <v>0</v>
      </c>
      <c r="DH41" s="2">
        <f t="shared" si="168"/>
        <v>4.3171403546753227E-4</v>
      </c>
      <c r="DI41" s="2">
        <f t="shared" si="123"/>
        <v>4.0308328276952645</v>
      </c>
      <c r="DJ41" s="2">
        <f t="shared" si="124"/>
        <v>6.1665655390528457E-2</v>
      </c>
      <c r="DK41" s="2">
        <f t="shared" si="125"/>
        <v>9.1790939530163485E-2</v>
      </c>
      <c r="DL41" s="2">
        <f t="shared" si="126"/>
        <v>0.46697020110864568</v>
      </c>
      <c r="DM41" s="2">
        <f t="shared" si="127"/>
        <v>0.39502491912099419</v>
      </c>
      <c r="DN41" s="2">
        <f t="shared" si="128"/>
        <v>0.13800487977036013</v>
      </c>
      <c r="DO41" s="2">
        <f t="shared" si="129"/>
        <v>4.4771796224863686E-2</v>
      </c>
      <c r="DP41" s="2">
        <f t="shared" si="130"/>
        <v>1.3203836248070866E-2</v>
      </c>
      <c r="DQ41" s="2">
        <f t="shared" si="131"/>
        <v>7.1228622368179617E-2</v>
      </c>
      <c r="DR41" s="2">
        <f t="shared" si="132"/>
        <v>2.1585701773376613E-4</v>
      </c>
      <c r="DS41" s="2">
        <f t="shared" si="133"/>
        <v>0.79674567973316945</v>
      </c>
      <c r="DT41" s="2">
        <f t="shared" si="134"/>
        <v>0.59046304418854467</v>
      </c>
      <c r="DU41" s="2">
        <f t="shared" si="135"/>
        <v>0.20628263554462478</v>
      </c>
      <c r="DV41" s="2">
        <f t="shared" si="136"/>
        <v>0.10198696543353708</v>
      </c>
      <c r="DW41" s="2">
        <f t="shared" si="137"/>
        <v>7.5581877140025081E-2</v>
      </c>
      <c r="DX41" s="2">
        <f t="shared" si="138"/>
        <v>2.6405088293512E-2</v>
      </c>
      <c r="DY41" s="2">
        <f t="shared" si="211"/>
        <v>1.8248984367587238</v>
      </c>
      <c r="DZ41" s="2">
        <f t="shared" si="139"/>
        <v>0.79674567973316945</v>
      </c>
      <c r="EA41" s="2">
        <f t="shared" si="169"/>
        <v>2.9537368724556137</v>
      </c>
      <c r="EB41" s="2">
        <f t="shared" si="170"/>
        <v>-2.5447975201450102</v>
      </c>
      <c r="EC41" s="2">
        <f t="shared" si="171"/>
        <v>-2.5447975201450102</v>
      </c>
      <c r="ED41" s="2">
        <f t="shared" si="172"/>
        <v>0.50361204293356565</v>
      </c>
      <c r="EE41" s="2">
        <f t="shared" si="212"/>
        <v>1376.0501522434397</v>
      </c>
      <c r="EF41" s="2">
        <f t="shared" si="213"/>
        <v>3.9435164074726945</v>
      </c>
      <c r="EG41" s="2">
        <f t="shared" si="140"/>
        <v>0.13760501522434396</v>
      </c>
      <c r="EH41" s="1">
        <f t="shared" si="214"/>
        <v>1376.0501522434397</v>
      </c>
      <c r="EI41" s="1">
        <f t="shared" si="215"/>
        <v>3.9435164074726945</v>
      </c>
      <c r="EJ41" s="4">
        <f t="shared" si="216"/>
        <v>2.2405369500475563</v>
      </c>
      <c r="EK41" s="1">
        <f t="shared" si="173"/>
        <v>394.35164074726947</v>
      </c>
    </row>
    <row r="42" spans="1:141" ht="12" customHeight="1">
      <c r="A42" s="41" t="s">
        <v>91</v>
      </c>
      <c r="B42" s="42"/>
      <c r="C42" s="47">
        <v>47.395839855307976</v>
      </c>
      <c r="D42" s="47">
        <v>1.7453289742952134</v>
      </c>
      <c r="E42" s="47">
        <v>17.755114230506038</v>
      </c>
      <c r="F42" s="47">
        <v>10.46095584347875</v>
      </c>
      <c r="G42" s="47">
        <v>0.17239706136334176</v>
      </c>
      <c r="H42" s="47">
        <v>5.731267920826415</v>
      </c>
      <c r="I42" s="47">
        <v>10.519805205126426</v>
      </c>
      <c r="J42" s="47">
        <v>3.6489128571624772</v>
      </c>
      <c r="K42" s="47">
        <v>2.0873413537118526</v>
      </c>
      <c r="L42" s="47">
        <v>0</v>
      </c>
      <c r="M42" s="47">
        <v>0.48303669822151896</v>
      </c>
      <c r="N42" s="47">
        <f t="shared" si="141"/>
        <v>100.00000000000001</v>
      </c>
      <c r="O42" s="47"/>
      <c r="P42" s="47">
        <v>48.631399999999999</v>
      </c>
      <c r="Q42" s="47">
        <v>1.5083</v>
      </c>
      <c r="R42" s="47">
        <v>5.4889000000000001</v>
      </c>
      <c r="S42" s="47">
        <v>7.9504999999999999</v>
      </c>
      <c r="T42" s="47">
        <v>0.22339999999999999</v>
      </c>
      <c r="U42" s="47">
        <v>13.193199999999999</v>
      </c>
      <c r="V42" s="47">
        <v>22.618200000000002</v>
      </c>
      <c r="W42" s="47">
        <v>0.4219</v>
      </c>
      <c r="X42" s="47">
        <v>0</v>
      </c>
      <c r="Y42" s="47">
        <v>0</v>
      </c>
      <c r="Z42" s="47">
        <f t="shared" si="142"/>
        <v>100.03579999999999</v>
      </c>
      <c r="AA42" s="18"/>
      <c r="AB42" s="10">
        <f t="shared" si="184"/>
        <v>3.9061658035789537E-2</v>
      </c>
      <c r="AC42" s="10"/>
      <c r="AD42" s="12">
        <f t="shared" si="143"/>
        <v>2.0388941323083603</v>
      </c>
      <c r="AE42" s="12"/>
      <c r="AF42" s="10">
        <f t="shared" si="144"/>
        <v>354.46051004544705</v>
      </c>
      <c r="AG42" s="16">
        <f t="shared" si="185"/>
        <v>1093.365050276966</v>
      </c>
      <c r="AH42" s="18"/>
      <c r="AI42" s="1">
        <f t="shared" si="186"/>
        <v>0.76184190517444594</v>
      </c>
      <c r="AJ42" s="1">
        <f t="shared" si="217"/>
        <v>8.3591013138977724E-2</v>
      </c>
      <c r="AK42" s="1">
        <f t="shared" si="187"/>
        <v>1.2063638278151713E-2</v>
      </c>
      <c r="AL42" s="1">
        <f t="shared" si="188"/>
        <v>1.7014480972729406E-2</v>
      </c>
      <c r="AM42" s="1">
        <f t="shared" si="189"/>
        <v>6.8053041449897947E-2</v>
      </c>
      <c r="AN42" s="1">
        <f t="shared" si="145"/>
        <v>0</v>
      </c>
      <c r="AO42" s="1">
        <f t="shared" si="108"/>
        <v>0.9425640790142028</v>
      </c>
      <c r="AP42" s="1">
        <f t="shared" si="109"/>
        <v>0.80090356321023548</v>
      </c>
      <c r="AQ42" s="1">
        <f t="shared" si="110"/>
        <v>9.1804859649030346E-2</v>
      </c>
      <c r="AR42" s="1">
        <f t="shared" si="111"/>
        <v>3.0707684463461758E-2</v>
      </c>
      <c r="AS42" s="1">
        <f t="shared" si="112"/>
        <v>3.0601624300098686E-2</v>
      </c>
      <c r="AT42" s="1">
        <f t="shared" si="174"/>
        <v>7.4995594636069293E-2</v>
      </c>
      <c r="AU42" s="1">
        <f t="shared" si="175"/>
        <v>0</v>
      </c>
      <c r="AV42" s="1">
        <f t="shared" si="114"/>
        <v>1.0290133262588956</v>
      </c>
      <c r="AW42" s="9"/>
      <c r="AX42" s="2">
        <f t="shared" si="190"/>
        <v>0.78882236882693113</v>
      </c>
      <c r="AY42" s="2">
        <f t="shared" si="191"/>
        <v>2.1849714496151838E-2</v>
      </c>
      <c r="AZ42" s="2">
        <f t="shared" si="192"/>
        <v>0.34827265779084232</v>
      </c>
      <c r="BA42" s="2">
        <f t="shared" si="193"/>
        <v>0.14560167027824289</v>
      </c>
      <c r="BB42" s="2">
        <f t="shared" si="194"/>
        <v>2.4302669443290468E-3</v>
      </c>
      <c r="BC42" s="2">
        <f t="shared" si="195"/>
        <v>0.14219955937382556</v>
      </c>
      <c r="BD42" s="2">
        <f t="shared" si="196"/>
        <v>0.18759438214193999</v>
      </c>
      <c r="BE42" s="2">
        <f t="shared" si="197"/>
        <v>0.1177469383019859</v>
      </c>
      <c r="BF42" s="2">
        <f t="shared" si="198"/>
        <v>4.431910810887623E-2</v>
      </c>
      <c r="BG42" s="2">
        <f t="shared" si="199"/>
        <v>0</v>
      </c>
      <c r="BH42" s="2">
        <f t="shared" si="200"/>
        <v>6.8063534979817654E-3</v>
      </c>
      <c r="BI42" s="2">
        <f t="shared" si="115"/>
        <v>1.8056430197611066</v>
      </c>
      <c r="BK42" s="2">
        <f t="shared" si="146"/>
        <v>0.43686507254977525</v>
      </c>
      <c r="BL42" s="2">
        <f t="shared" si="147"/>
        <v>1.2100794153122601E-2</v>
      </c>
      <c r="BM42" s="2">
        <f t="shared" si="148"/>
        <v>0.19288012856324174</v>
      </c>
      <c r="BN42" s="2">
        <f t="shared" si="149"/>
        <v>8.0637018881786801E-2</v>
      </c>
      <c r="BO42" s="2">
        <f t="shared" si="150"/>
        <v>1.3459288008382633E-3</v>
      </c>
      <c r="BP42" s="2">
        <f t="shared" si="151"/>
        <v>7.8752864114103288E-2</v>
      </c>
      <c r="BQ42" s="2">
        <f t="shared" si="152"/>
        <v>0.10389339425838416</v>
      </c>
      <c r="BR42" s="2">
        <f t="shared" si="153"/>
        <v>6.5210529995881616E-2</v>
      </c>
      <c r="BS42" s="2">
        <f t="shared" si="154"/>
        <v>2.4544778576852812E-2</v>
      </c>
      <c r="BT42" s="2">
        <f t="shared" si="155"/>
        <v>0</v>
      </c>
      <c r="BU42" s="2">
        <f t="shared" si="156"/>
        <v>3.769490106013464E-3</v>
      </c>
      <c r="BV42" s="2">
        <f t="shared" si="116"/>
        <v>1</v>
      </c>
      <c r="BX42" s="2">
        <f t="shared" si="201"/>
        <v>0.80938614579848644</v>
      </c>
      <c r="BY42" s="2">
        <f t="shared" si="202"/>
        <v>1.8882356770507317E-2</v>
      </c>
      <c r="BZ42" s="2">
        <f t="shared" si="203"/>
        <v>5.3833328429497555E-2</v>
      </c>
      <c r="CA42" s="2">
        <f t="shared" si="204"/>
        <v>0.11065968510600391</v>
      </c>
      <c r="CB42" s="2">
        <f t="shared" si="205"/>
        <v>3.1492511013215857E-3</v>
      </c>
      <c r="CC42" s="2">
        <f t="shared" si="206"/>
        <v>0.32733895058604018</v>
      </c>
      <c r="CD42" s="2">
        <f t="shared" si="207"/>
        <v>0.40333895651367579</v>
      </c>
      <c r="CE42" s="2">
        <f t="shared" si="208"/>
        <v>6.8071553383490186E-3</v>
      </c>
      <c r="CF42" s="2">
        <f t="shared" si="209"/>
        <v>0</v>
      </c>
      <c r="CG42" s="2">
        <f t="shared" si="210"/>
        <v>0</v>
      </c>
      <c r="CH42" s="2">
        <f t="shared" si="117"/>
        <v>1.7333958296438818</v>
      </c>
      <c r="CJ42" s="2">
        <f t="shared" si="176"/>
        <v>1.6187722915969729</v>
      </c>
      <c r="CK42" s="2">
        <f t="shared" si="177"/>
        <v>3.7764713541014634E-2</v>
      </c>
      <c r="CL42" s="2">
        <f t="shared" si="119"/>
        <v>0.16149998528849266</v>
      </c>
      <c r="CM42" s="2">
        <f t="shared" si="178"/>
        <v>0.11065968510600391</v>
      </c>
      <c r="CN42" s="2">
        <f t="shared" si="179"/>
        <v>3.1492511013215857E-3</v>
      </c>
      <c r="CO42" s="2">
        <f t="shared" si="180"/>
        <v>0.32733895058604018</v>
      </c>
      <c r="CP42" s="2">
        <f t="shared" si="181"/>
        <v>0.40333895651367579</v>
      </c>
      <c r="CQ42" s="2">
        <f t="shared" si="182"/>
        <v>6.8071553383490186E-3</v>
      </c>
      <c r="CR42" s="2">
        <f t="shared" si="183"/>
        <v>0</v>
      </c>
      <c r="CS42" s="2">
        <f t="shared" si="121"/>
        <v>0</v>
      </c>
      <c r="CT42" s="2">
        <f t="shared" si="157"/>
        <v>2.6693309890718706</v>
      </c>
      <c r="CU42" s="2">
        <f t="shared" si="61"/>
        <v>2.2477542217745752</v>
      </c>
      <c r="CW42" s="2">
        <f t="shared" si="158"/>
        <v>1.8193011262643997</v>
      </c>
      <c r="CX42" s="2">
        <f t="shared" si="159"/>
        <v>4.2442897147961553E-2</v>
      </c>
      <c r="CY42" s="2">
        <f t="shared" si="122"/>
        <v>0.18069887373560034</v>
      </c>
      <c r="CZ42" s="2">
        <f t="shared" si="160"/>
        <v>6.1309308763560444E-2</v>
      </c>
      <c r="DA42" s="2">
        <f t="shared" si="161"/>
        <v>0.24200818249916078</v>
      </c>
      <c r="DB42" s="2">
        <f t="shared" si="162"/>
        <v>0.24873577437726535</v>
      </c>
      <c r="DC42" s="2">
        <f t="shared" si="163"/>
        <v>7.0787424584238248E-3</v>
      </c>
      <c r="DD42" s="2">
        <f t="shared" si="164"/>
        <v>0.73577750813103082</v>
      </c>
      <c r="DE42" s="2">
        <f t="shared" si="165"/>
        <v>0.90660684230976651</v>
      </c>
      <c r="DF42" s="2">
        <f t="shared" si="166"/>
        <v>3.0601624300098686E-2</v>
      </c>
      <c r="DG42" s="2">
        <f t="shared" si="167"/>
        <v>0</v>
      </c>
      <c r="DH42" s="2">
        <f t="shared" si="168"/>
        <v>0</v>
      </c>
      <c r="DI42" s="2">
        <f t="shared" si="123"/>
        <v>4.0325526974881072</v>
      </c>
      <c r="DJ42" s="2">
        <f t="shared" si="124"/>
        <v>6.510539497621548E-2</v>
      </c>
      <c r="DK42" s="2">
        <f t="shared" si="125"/>
        <v>9.686974955110017E-2</v>
      </c>
      <c r="DL42" s="2">
        <f t="shared" si="126"/>
        <v>0.47761425735679391</v>
      </c>
      <c r="DM42" s="2">
        <f t="shared" si="127"/>
        <v>0.38761876893684788</v>
      </c>
      <c r="DN42" s="2">
        <f t="shared" si="128"/>
        <v>0.13476697370635821</v>
      </c>
      <c r="DO42" s="2">
        <f t="shared" si="129"/>
        <v>3.0601624300098686E-2</v>
      </c>
      <c r="DP42" s="2">
        <f t="shared" si="130"/>
        <v>3.0707684463461758E-2</v>
      </c>
      <c r="DQ42" s="2">
        <f t="shared" si="131"/>
        <v>7.4995594636069293E-2</v>
      </c>
      <c r="DR42" s="2">
        <f t="shared" si="132"/>
        <v>0</v>
      </c>
      <c r="DS42" s="2">
        <f t="shared" si="133"/>
        <v>0.80090356321023548</v>
      </c>
      <c r="DT42" s="2">
        <f t="shared" si="134"/>
        <v>0.5942835492367623</v>
      </c>
      <c r="DU42" s="2">
        <f t="shared" si="135"/>
        <v>0.20662001397347318</v>
      </c>
      <c r="DV42" s="2">
        <f t="shared" si="136"/>
        <v>9.1804859649030346E-2</v>
      </c>
      <c r="DW42" s="2">
        <f t="shared" si="137"/>
        <v>6.8120708079665748E-2</v>
      </c>
      <c r="DX42" s="2">
        <f t="shared" si="138"/>
        <v>2.3684151569364598E-2</v>
      </c>
      <c r="DY42" s="2">
        <f t="shared" si="211"/>
        <v>1.8299168894691311</v>
      </c>
      <c r="DZ42" s="2">
        <f t="shared" si="139"/>
        <v>0.80090356321023548</v>
      </c>
      <c r="EA42" s="2">
        <f t="shared" si="169"/>
        <v>2.5453802889788069</v>
      </c>
      <c r="EB42" s="2">
        <f t="shared" si="170"/>
        <v>-2.9896587011284224</v>
      </c>
      <c r="EC42" s="2">
        <f t="shared" si="171"/>
        <v>-2.9896587011284224</v>
      </c>
      <c r="ED42" s="2">
        <f t="shared" si="172"/>
        <v>0.4940894781642694</v>
      </c>
      <c r="EE42" s="2">
        <f t="shared" si="212"/>
        <v>1366.5150502769661</v>
      </c>
      <c r="EF42" s="2">
        <f t="shared" si="213"/>
        <v>3.5446051004544703</v>
      </c>
      <c r="EG42" s="2">
        <f t="shared" si="140"/>
        <v>0.1366515050276966</v>
      </c>
      <c r="EH42" s="1">
        <f t="shared" si="214"/>
        <v>1366.5150502769661</v>
      </c>
      <c r="EI42" s="1">
        <f t="shared" si="215"/>
        <v>3.5446051004544703</v>
      </c>
      <c r="EJ42" s="4">
        <f t="shared" si="216"/>
        <v>2.0388941323083603</v>
      </c>
      <c r="EK42" s="1">
        <f t="shared" si="173"/>
        <v>354.46051004544705</v>
      </c>
    </row>
    <row r="43" spans="1:141" ht="12" customHeight="1">
      <c r="A43" s="41" t="s">
        <v>91</v>
      </c>
      <c r="B43" s="42"/>
      <c r="C43" s="47">
        <v>47.430147203769579</v>
      </c>
      <c r="D43" s="47">
        <v>1.7288648134561646</v>
      </c>
      <c r="E43" s="47">
        <v>17.5186116233041</v>
      </c>
      <c r="F43" s="47">
        <v>10.408571767488022</v>
      </c>
      <c r="G43" s="47">
        <v>0.17203037227656223</v>
      </c>
      <c r="H43" s="47">
        <v>5.923978312330104</v>
      </c>
      <c r="I43" s="47">
        <v>10.695091475609994</v>
      </c>
      <c r="J43" s="47">
        <v>3.5938183566556092</v>
      </c>
      <c r="K43" s="47">
        <v>2.0536467308505135</v>
      </c>
      <c r="L43" s="47">
        <v>0</v>
      </c>
      <c r="M43" s="47">
        <v>0.47523934425935171</v>
      </c>
      <c r="N43" s="47">
        <f t="shared" si="141"/>
        <v>100.00000000000001</v>
      </c>
      <c r="O43" s="47"/>
      <c r="P43" s="47">
        <v>47.506100000000004</v>
      </c>
      <c r="Q43" s="47">
        <v>1.7369000000000001</v>
      </c>
      <c r="R43" s="47">
        <v>5.5171999999999999</v>
      </c>
      <c r="S43" s="47">
        <v>8.0715000000000003</v>
      </c>
      <c r="T43" s="47">
        <v>0.1575</v>
      </c>
      <c r="U43" s="47">
        <v>12.853300000000001</v>
      </c>
      <c r="V43" s="47">
        <v>22.956800000000001</v>
      </c>
      <c r="W43" s="47">
        <v>0.42599999999999999</v>
      </c>
      <c r="X43" s="47">
        <v>0</v>
      </c>
      <c r="Y43" s="47">
        <v>4.24E-2</v>
      </c>
      <c r="Z43" s="47">
        <f t="shared" si="142"/>
        <v>99.267700000000005</v>
      </c>
      <c r="AA43" s="18"/>
      <c r="AB43" s="10">
        <f t="shared" si="184"/>
        <v>5.978043180632997E-2</v>
      </c>
      <c r="AC43" s="10"/>
      <c r="AD43" s="12">
        <f t="shared" si="143"/>
        <v>2.0947794838409592</v>
      </c>
      <c r="AE43" s="12"/>
      <c r="AF43" s="10">
        <f t="shared" si="144"/>
        <v>373.72436395544588</v>
      </c>
      <c r="AG43" s="16">
        <f t="shared" si="185"/>
        <v>1101.4788495647922</v>
      </c>
      <c r="AH43" s="18"/>
      <c r="AI43" s="1">
        <f t="shared" si="186"/>
        <v>0.76334915761393773</v>
      </c>
      <c r="AJ43" s="1">
        <f t="shared" si="217"/>
        <v>7.3248604070897463E-2</v>
      </c>
      <c r="AK43" s="1">
        <f t="shared" si="187"/>
        <v>1.0818276592029564E-2</v>
      </c>
      <c r="AL43" s="1">
        <f t="shared" si="188"/>
        <v>1.6698727582366978E-2</v>
      </c>
      <c r="AM43" s="1">
        <f t="shared" si="189"/>
        <v>6.9440489928541974E-2</v>
      </c>
      <c r="AN43" s="1">
        <f t="shared" si="145"/>
        <v>0</v>
      </c>
      <c r="AO43" s="1">
        <f t="shared" si="108"/>
        <v>0.93355525578777387</v>
      </c>
      <c r="AP43" s="1">
        <f t="shared" si="109"/>
        <v>0.8231295894202677</v>
      </c>
      <c r="AQ43" s="1">
        <f t="shared" si="110"/>
        <v>7.8920049944062654E-2</v>
      </c>
      <c r="AR43" s="1">
        <f t="shared" si="111"/>
        <v>1.3424584501956528E-2</v>
      </c>
      <c r="AS43" s="1">
        <f t="shared" si="112"/>
        <v>3.1269630768773142E-2</v>
      </c>
      <c r="AT43" s="1">
        <f t="shared" si="174"/>
        <v>9.4027451895961164E-2</v>
      </c>
      <c r="AU43" s="1">
        <f t="shared" si="175"/>
        <v>6.3453332269878583E-4</v>
      </c>
      <c r="AV43" s="1">
        <f t="shared" si="114"/>
        <v>1.0414058398537198</v>
      </c>
      <c r="AW43" s="9"/>
      <c r="AX43" s="2">
        <f t="shared" si="190"/>
        <v>0.78939335573135705</v>
      </c>
      <c r="AY43" s="2">
        <f t="shared" si="191"/>
        <v>2.1643600222539205E-2</v>
      </c>
      <c r="AZ43" s="2">
        <f t="shared" si="192"/>
        <v>0.34363357800147309</v>
      </c>
      <c r="BA43" s="2">
        <f t="shared" si="193"/>
        <v>0.14487255822822051</v>
      </c>
      <c r="BB43" s="2">
        <f t="shared" si="194"/>
        <v>2.4250977589647541E-3</v>
      </c>
      <c r="BC43" s="2">
        <f t="shared" si="195"/>
        <v>0.1469809329088165</v>
      </c>
      <c r="BD43" s="2">
        <f t="shared" si="196"/>
        <v>0.1907201738242143</v>
      </c>
      <c r="BE43" s="2">
        <f t="shared" si="197"/>
        <v>0.11596909130867469</v>
      </c>
      <c r="BF43" s="2">
        <f t="shared" si="198"/>
        <v>4.3603692956187386E-2</v>
      </c>
      <c r="BG43" s="2">
        <f t="shared" si="199"/>
        <v>0</v>
      </c>
      <c r="BH43" s="2">
        <f t="shared" si="200"/>
        <v>6.6964828657693435E-3</v>
      </c>
      <c r="BI43" s="2">
        <f t="shared" si="115"/>
        <v>1.8059385638062169</v>
      </c>
      <c r="BK43" s="2">
        <f t="shared" si="146"/>
        <v>0.43710975088079551</v>
      </c>
      <c r="BL43" s="2">
        <f t="shared" si="147"/>
        <v>1.1984682456153384E-2</v>
      </c>
      <c r="BM43" s="2">
        <f t="shared" si="148"/>
        <v>0.19027977190831288</v>
      </c>
      <c r="BN43" s="2">
        <f t="shared" si="149"/>
        <v>8.0220092273175364E-2</v>
      </c>
      <c r="BO43" s="2">
        <f t="shared" si="150"/>
        <v>1.3428462116970303E-3</v>
      </c>
      <c r="BP43" s="2">
        <f t="shared" si="151"/>
        <v>8.1387559828745112E-2</v>
      </c>
      <c r="BQ43" s="2">
        <f t="shared" si="152"/>
        <v>0.10560723251972108</v>
      </c>
      <c r="BR43" s="2">
        <f t="shared" si="153"/>
        <v>6.4215413321844633E-2</v>
      </c>
      <c r="BS43" s="2">
        <f t="shared" si="154"/>
        <v>2.4144615896726708E-2</v>
      </c>
      <c r="BT43" s="2">
        <f t="shared" si="155"/>
        <v>0</v>
      </c>
      <c r="BU43" s="2">
        <f t="shared" si="156"/>
        <v>3.7080347028282949E-3</v>
      </c>
      <c r="BV43" s="2">
        <f t="shared" si="116"/>
        <v>1</v>
      </c>
      <c r="BX43" s="2">
        <f t="shared" si="201"/>
        <v>0.79065745960259182</v>
      </c>
      <c r="BY43" s="2">
        <f t="shared" si="202"/>
        <v>2.1744192451564122E-2</v>
      </c>
      <c r="BZ43" s="2">
        <f t="shared" si="203"/>
        <v>5.4110885534665212E-2</v>
      </c>
      <c r="CA43" s="2">
        <f t="shared" si="204"/>
        <v>0.11234383351149119</v>
      </c>
      <c r="CB43" s="2">
        <f t="shared" si="205"/>
        <v>2.2202643171806168E-3</v>
      </c>
      <c r="CC43" s="2">
        <f t="shared" si="206"/>
        <v>0.31890562816962914</v>
      </c>
      <c r="CD43" s="2">
        <f t="shared" si="207"/>
        <v>0.40937703959170724</v>
      </c>
      <c r="CE43" s="2">
        <f t="shared" si="208"/>
        <v>6.8733068834716327E-3</v>
      </c>
      <c r="CF43" s="2">
        <f t="shared" si="209"/>
        <v>0</v>
      </c>
      <c r="CG43" s="2">
        <f t="shared" si="210"/>
        <v>2.7895067178427115E-4</v>
      </c>
      <c r="CH43" s="2">
        <f t="shared" si="117"/>
        <v>1.7165115607340851</v>
      </c>
      <c r="CJ43" s="2">
        <f t="shared" si="176"/>
        <v>1.5813149192051836</v>
      </c>
      <c r="CK43" s="2">
        <f t="shared" si="177"/>
        <v>4.3488384903128244E-2</v>
      </c>
      <c r="CL43" s="2">
        <f t="shared" si="119"/>
        <v>0.16233265660399565</v>
      </c>
      <c r="CM43" s="2">
        <f t="shared" si="178"/>
        <v>0.11234383351149119</v>
      </c>
      <c r="CN43" s="2">
        <f t="shared" si="179"/>
        <v>2.2202643171806168E-3</v>
      </c>
      <c r="CO43" s="2">
        <f t="shared" si="180"/>
        <v>0.31890562816962914</v>
      </c>
      <c r="CP43" s="2">
        <f t="shared" si="181"/>
        <v>0.40937703959170724</v>
      </c>
      <c r="CQ43" s="2">
        <f t="shared" si="182"/>
        <v>6.8733068834716327E-3</v>
      </c>
      <c r="CR43" s="2">
        <f t="shared" si="183"/>
        <v>0</v>
      </c>
      <c r="CS43" s="2">
        <f t="shared" si="121"/>
        <v>8.3685201535281344E-4</v>
      </c>
      <c r="CT43" s="2">
        <f t="shared" si="157"/>
        <v>2.6376928852011408</v>
      </c>
      <c r="CU43" s="2">
        <f t="shared" si="61"/>
        <v>2.2747151625055326</v>
      </c>
      <c r="CW43" s="2">
        <f t="shared" si="158"/>
        <v>1.7985205117061211</v>
      </c>
      <c r="CX43" s="2">
        <f t="shared" si="159"/>
        <v>4.9461844266011259E-2</v>
      </c>
      <c r="CY43" s="2">
        <f t="shared" si="122"/>
        <v>0.20147948829387885</v>
      </c>
      <c r="CZ43" s="2">
        <f t="shared" si="160"/>
        <v>4.469421527072967E-2</v>
      </c>
      <c r="DA43" s="2">
        <f t="shared" si="161"/>
        <v>0.24617370356460852</v>
      </c>
      <c r="DB43" s="2">
        <f t="shared" si="162"/>
        <v>0.25555022150258616</v>
      </c>
      <c r="DC43" s="2">
        <f t="shared" si="163"/>
        <v>5.0504689070607423E-3</v>
      </c>
      <c r="DD43" s="2">
        <f t="shared" si="164"/>
        <v>0.72541946780580691</v>
      </c>
      <c r="DE43" s="2">
        <f t="shared" si="165"/>
        <v>0.93121615914088418</v>
      </c>
      <c r="DF43" s="2">
        <f t="shared" si="166"/>
        <v>3.1269630768773142E-2</v>
      </c>
      <c r="DG43" s="2">
        <f t="shared" si="167"/>
        <v>0</v>
      </c>
      <c r="DH43" s="2">
        <f t="shared" si="168"/>
        <v>1.2690666453975717E-3</v>
      </c>
      <c r="DI43" s="2">
        <f t="shared" si="123"/>
        <v>4.0439310743072499</v>
      </c>
      <c r="DJ43" s="2">
        <f t="shared" si="124"/>
        <v>8.7862148614502242E-2</v>
      </c>
      <c r="DK43" s="2">
        <f t="shared" si="125"/>
        <v>0.13036149281483667</v>
      </c>
      <c r="DL43" s="2">
        <f t="shared" si="126"/>
        <v>0.48570755243408426</v>
      </c>
      <c r="DM43" s="2">
        <f t="shared" si="127"/>
        <v>0.37836726815507127</v>
      </c>
      <c r="DN43" s="2">
        <f t="shared" si="128"/>
        <v>0.13592517941084442</v>
      </c>
      <c r="DO43" s="2">
        <f t="shared" si="129"/>
        <v>3.1269630768773142E-2</v>
      </c>
      <c r="DP43" s="2">
        <f t="shared" si="130"/>
        <v>1.3424584501956528E-2</v>
      </c>
      <c r="DQ43" s="2">
        <f t="shared" si="131"/>
        <v>9.4027451895961164E-2</v>
      </c>
      <c r="DR43" s="2">
        <f t="shared" si="132"/>
        <v>6.3453332269878583E-4</v>
      </c>
      <c r="DS43" s="2">
        <f t="shared" si="133"/>
        <v>0.8231295894202677</v>
      </c>
      <c r="DT43" s="2">
        <f t="shared" si="134"/>
        <v>0.60558014328342813</v>
      </c>
      <c r="DU43" s="2">
        <f t="shared" si="135"/>
        <v>0.21754944613683957</v>
      </c>
      <c r="DV43" s="2">
        <f t="shared" si="136"/>
        <v>7.8920049944062654E-2</v>
      </c>
      <c r="DW43" s="2">
        <f t="shared" si="137"/>
        <v>5.8061835909362806E-2</v>
      </c>
      <c r="DX43" s="2">
        <f t="shared" si="138"/>
        <v>2.0858214034699847E-2</v>
      </c>
      <c r="DY43" s="2">
        <f t="shared" si="211"/>
        <v>1.8645354292739875</v>
      </c>
      <c r="DZ43" s="2">
        <f t="shared" si="139"/>
        <v>0.8231295894202677</v>
      </c>
      <c r="EA43" s="2">
        <f t="shared" si="169"/>
        <v>2.5948058433935195</v>
      </c>
      <c r="EB43" s="2">
        <f t="shared" si="170"/>
        <v>-2.9363066663737336</v>
      </c>
      <c r="EC43" s="2">
        <f t="shared" si="171"/>
        <v>-2.9363066663737336</v>
      </c>
      <c r="ED43" s="2">
        <f t="shared" si="172"/>
        <v>0.50361204293356565</v>
      </c>
      <c r="EE43" s="2">
        <f t="shared" si="212"/>
        <v>1374.6288495647923</v>
      </c>
      <c r="EF43" s="2">
        <f t="shared" si="213"/>
        <v>3.7372436395544586</v>
      </c>
      <c r="EG43" s="2">
        <f t="shared" si="140"/>
        <v>0.13746288495647924</v>
      </c>
      <c r="EH43" s="1">
        <f t="shared" si="214"/>
        <v>1374.6288495647923</v>
      </c>
      <c r="EI43" s="1">
        <f t="shared" si="215"/>
        <v>3.7372436395544586</v>
      </c>
      <c r="EJ43" s="4">
        <f t="shared" si="216"/>
        <v>2.0947794838409592</v>
      </c>
      <c r="EK43" s="1">
        <f t="shared" si="173"/>
        <v>373.72436395544588</v>
      </c>
    </row>
    <row r="44" spans="1:141" ht="12" customHeight="1">
      <c r="A44" s="41" t="s">
        <v>91</v>
      </c>
      <c r="B44" s="42"/>
      <c r="C44" s="47">
        <v>47.43855167346149</v>
      </c>
      <c r="D44" s="47">
        <v>1.7248314926960586</v>
      </c>
      <c r="E44" s="47">
        <v>17.460674210959073</v>
      </c>
      <c r="F44" s="47">
        <v>10.395738937241902</v>
      </c>
      <c r="G44" s="47">
        <v>0.17194054232891595</v>
      </c>
      <c r="H44" s="47">
        <v>5.9711876921666169</v>
      </c>
      <c r="I44" s="47">
        <v>10.738032367685483</v>
      </c>
      <c r="J44" s="47">
        <v>3.5803215380303324</v>
      </c>
      <c r="K44" s="47">
        <v>2.045392364094798</v>
      </c>
      <c r="L44" s="47">
        <v>0</v>
      </c>
      <c r="M44" s="47">
        <v>0.47332918133535273</v>
      </c>
      <c r="N44" s="47">
        <f t="shared" si="141"/>
        <v>100.00000000000003</v>
      </c>
      <c r="O44" s="47"/>
      <c r="P44" s="47">
        <v>49.8658</v>
      </c>
      <c r="Q44" s="47">
        <v>1.6051</v>
      </c>
      <c r="R44" s="47">
        <v>4.7426000000000004</v>
      </c>
      <c r="S44" s="47">
        <v>8.3802000000000003</v>
      </c>
      <c r="T44" s="47">
        <v>0.21690000000000001</v>
      </c>
      <c r="U44" s="47">
        <v>13.384</v>
      </c>
      <c r="V44" s="47">
        <v>22.310400000000001</v>
      </c>
      <c r="W44" s="47">
        <v>0.58099999999999996</v>
      </c>
      <c r="X44" s="47">
        <v>0</v>
      </c>
      <c r="Y44" s="47">
        <v>0</v>
      </c>
      <c r="Z44" s="47">
        <f t="shared" si="142"/>
        <v>101.086</v>
      </c>
      <c r="AA44" s="18"/>
      <c r="AB44" s="10">
        <f t="shared" si="184"/>
        <v>4.9312972561243451E-2</v>
      </c>
      <c r="AC44" s="10"/>
      <c r="AD44" s="12">
        <f t="shared" si="143"/>
        <v>2.4028229986432565</v>
      </c>
      <c r="AE44" s="12"/>
      <c r="AF44" s="10">
        <f t="shared" si="144"/>
        <v>395.80798755363651</v>
      </c>
      <c r="AG44" s="16">
        <f t="shared" si="185"/>
        <v>1104.8497667135284</v>
      </c>
      <c r="AH44" s="18"/>
      <c r="AI44" s="1">
        <f t="shared" si="186"/>
        <v>0.75268556916877782</v>
      </c>
      <c r="AJ44" s="1">
        <f t="shared" si="217"/>
        <v>8.2992019190117089E-2</v>
      </c>
      <c r="AK44" s="1">
        <f t="shared" si="187"/>
        <v>1.2080223151547399E-2</v>
      </c>
      <c r="AL44" s="1">
        <f t="shared" si="188"/>
        <v>1.6622040096398213E-2</v>
      </c>
      <c r="AM44" s="1">
        <f t="shared" si="189"/>
        <v>6.5394282305685697E-2</v>
      </c>
      <c r="AN44" s="1">
        <f t="shared" si="145"/>
        <v>0</v>
      </c>
      <c r="AO44" s="1">
        <f t="shared" si="108"/>
        <v>0.92977413391252628</v>
      </c>
      <c r="AP44" s="1">
        <f t="shared" si="109"/>
        <v>0.80199854173002127</v>
      </c>
      <c r="AQ44" s="1">
        <f t="shared" si="110"/>
        <v>9.783234474967617E-2</v>
      </c>
      <c r="AR44" s="1">
        <f t="shared" si="111"/>
        <v>1.0408079924941596E-2</v>
      </c>
      <c r="AS44" s="1">
        <f t="shared" si="112"/>
        <v>4.1684746760941346E-2</v>
      </c>
      <c r="AT44" s="1">
        <f t="shared" si="174"/>
        <v>7.2167827581570893E-2</v>
      </c>
      <c r="AU44" s="1">
        <f t="shared" si="175"/>
        <v>0</v>
      </c>
      <c r="AV44" s="1">
        <f t="shared" si="114"/>
        <v>1.0240915407471514</v>
      </c>
      <c r="AW44" s="9"/>
      <c r="AX44" s="2">
        <f t="shared" si="190"/>
        <v>0.78953323369767958</v>
      </c>
      <c r="AY44" s="2">
        <f t="shared" si="191"/>
        <v>2.1593107216133174E-2</v>
      </c>
      <c r="AZ44" s="2">
        <f t="shared" si="192"/>
        <v>0.34249711577875996</v>
      </c>
      <c r="BA44" s="2">
        <f t="shared" si="193"/>
        <v>0.14469394342989908</v>
      </c>
      <c r="BB44" s="2">
        <f t="shared" si="194"/>
        <v>2.4238314337115905E-3</v>
      </c>
      <c r="BC44" s="2">
        <f t="shared" si="195"/>
        <v>0.14815225365385956</v>
      </c>
      <c r="BD44" s="2">
        <f t="shared" si="196"/>
        <v>0.19148591710181789</v>
      </c>
      <c r="BE44" s="2">
        <f t="shared" si="197"/>
        <v>0.11553356184218604</v>
      </c>
      <c r="BF44" s="2">
        <f t="shared" si="198"/>
        <v>4.3428433566070707E-2</v>
      </c>
      <c r="BG44" s="2">
        <f t="shared" si="199"/>
        <v>0</v>
      </c>
      <c r="BH44" s="2">
        <f t="shared" si="200"/>
        <v>6.6695672211664709E-3</v>
      </c>
      <c r="BI44" s="2">
        <f t="shared" si="115"/>
        <v>1.8060109649412839</v>
      </c>
      <c r="BK44" s="2">
        <f t="shared" si="146"/>
        <v>0.43716967893566944</v>
      </c>
      <c r="BL44" s="2">
        <f t="shared" si="147"/>
        <v>1.1956243696911993E-2</v>
      </c>
      <c r="BM44" s="2">
        <f t="shared" si="148"/>
        <v>0.18964287727339188</v>
      </c>
      <c r="BN44" s="2">
        <f t="shared" si="149"/>
        <v>8.0117976157804388E-2</v>
      </c>
      <c r="BO44" s="2">
        <f t="shared" si="150"/>
        <v>1.3420912058473536E-3</v>
      </c>
      <c r="BP44" s="2">
        <f t="shared" si="151"/>
        <v>8.2032864987990936E-2</v>
      </c>
      <c r="BQ44" s="2">
        <f t="shared" si="152"/>
        <v>0.1060269958593764</v>
      </c>
      <c r="BR44" s="2">
        <f t="shared" si="153"/>
        <v>6.397168349747101E-2</v>
      </c>
      <c r="BS44" s="2">
        <f t="shared" si="154"/>
        <v>2.4046605701246466E-2</v>
      </c>
      <c r="BT44" s="2">
        <f t="shared" si="155"/>
        <v>0</v>
      </c>
      <c r="BU44" s="2">
        <f t="shared" si="156"/>
        <v>3.6929826842902408E-3</v>
      </c>
      <c r="BV44" s="2">
        <f t="shared" si="116"/>
        <v>1</v>
      </c>
      <c r="BX44" s="2">
        <f t="shared" si="201"/>
        <v>0.82993061415378067</v>
      </c>
      <c r="BY44" s="2">
        <f t="shared" si="202"/>
        <v>2.0094192701943445E-2</v>
      </c>
      <c r="BZ44" s="2">
        <f t="shared" si="203"/>
        <v>4.6513863143751048E-2</v>
      </c>
      <c r="CA44" s="2">
        <f t="shared" si="204"/>
        <v>0.11664049973276323</v>
      </c>
      <c r="CB44" s="2">
        <f t="shared" si="205"/>
        <v>3.0576211453744494E-3</v>
      </c>
      <c r="CC44" s="2">
        <f t="shared" si="206"/>
        <v>0.33207292504044222</v>
      </c>
      <c r="CD44" s="2">
        <f t="shared" si="207"/>
        <v>0.39785011430629813</v>
      </c>
      <c r="CE44" s="2">
        <f t="shared" si="208"/>
        <v>9.3741579795704657E-3</v>
      </c>
      <c r="CF44" s="2">
        <f t="shared" si="209"/>
        <v>0</v>
      </c>
      <c r="CG44" s="2">
        <f t="shared" si="210"/>
        <v>0</v>
      </c>
      <c r="CH44" s="2">
        <f t="shared" si="117"/>
        <v>1.7555339882039238</v>
      </c>
      <c r="CJ44" s="2">
        <f t="shared" si="176"/>
        <v>1.6598612283075613</v>
      </c>
      <c r="CK44" s="2">
        <f t="shared" si="177"/>
        <v>4.0188385403886889E-2</v>
      </c>
      <c r="CL44" s="2">
        <f t="shared" si="119"/>
        <v>0.13954158943125314</v>
      </c>
      <c r="CM44" s="2">
        <f t="shared" si="178"/>
        <v>0.11664049973276323</v>
      </c>
      <c r="CN44" s="2">
        <f t="shared" si="179"/>
        <v>3.0576211453744494E-3</v>
      </c>
      <c r="CO44" s="2">
        <f t="shared" si="180"/>
        <v>0.33207292504044222</v>
      </c>
      <c r="CP44" s="2">
        <f t="shared" si="181"/>
        <v>0.39785011430629813</v>
      </c>
      <c r="CQ44" s="2">
        <f t="shared" si="182"/>
        <v>9.3741579795704657E-3</v>
      </c>
      <c r="CR44" s="2">
        <f t="shared" si="183"/>
        <v>0</v>
      </c>
      <c r="CS44" s="2">
        <f t="shared" si="121"/>
        <v>0</v>
      </c>
      <c r="CT44" s="2">
        <f t="shared" si="157"/>
        <v>2.69858652134715</v>
      </c>
      <c r="CU44" s="2">
        <f t="shared" si="61"/>
        <v>2.22338618848684</v>
      </c>
      <c r="CW44" s="2">
        <f t="shared" si="158"/>
        <v>1.8452562649119166</v>
      </c>
      <c r="CX44" s="2">
        <f t="shared" si="159"/>
        <v>4.467715052229411E-2</v>
      </c>
      <c r="CY44" s="2">
        <f t="shared" si="122"/>
        <v>0.15474373508808337</v>
      </c>
      <c r="CZ44" s="2">
        <f t="shared" si="160"/>
        <v>5.2092826685882943E-2</v>
      </c>
      <c r="DA44" s="2">
        <f t="shared" si="161"/>
        <v>0.20683656177396631</v>
      </c>
      <c r="DB44" s="2">
        <f t="shared" si="162"/>
        <v>0.25933687612402873</v>
      </c>
      <c r="DC44" s="2">
        <f t="shared" si="163"/>
        <v>6.798272624250863E-3</v>
      </c>
      <c r="DD44" s="2">
        <f t="shared" si="164"/>
        <v>0.73832635510534494</v>
      </c>
      <c r="DE44" s="2">
        <f t="shared" si="165"/>
        <v>0.88457444923653383</v>
      </c>
      <c r="DF44" s="2">
        <f t="shared" si="166"/>
        <v>4.1684746760941346E-2</v>
      </c>
      <c r="DG44" s="2">
        <f t="shared" si="167"/>
        <v>0</v>
      </c>
      <c r="DH44" s="2">
        <f t="shared" si="168"/>
        <v>0</v>
      </c>
      <c r="DI44" s="2">
        <f t="shared" si="123"/>
        <v>4.0274906770592773</v>
      </c>
      <c r="DJ44" s="2">
        <f t="shared" si="124"/>
        <v>5.4981354118553566E-2</v>
      </c>
      <c r="DK44" s="2">
        <f t="shared" si="125"/>
        <v>8.1909097044068346E-2</v>
      </c>
      <c r="DL44" s="2">
        <f t="shared" si="126"/>
        <v>0.46826766202597286</v>
      </c>
      <c r="DM44" s="2">
        <f t="shared" si="127"/>
        <v>0.3908482281121024</v>
      </c>
      <c r="DN44" s="2">
        <f t="shared" si="128"/>
        <v>0.14088410986192473</v>
      </c>
      <c r="DO44" s="2">
        <f t="shared" si="129"/>
        <v>4.1684746760941346E-2</v>
      </c>
      <c r="DP44" s="2">
        <f t="shared" si="130"/>
        <v>1.0408079924941596E-2</v>
      </c>
      <c r="DQ44" s="2">
        <f t="shared" si="131"/>
        <v>7.2167827581570893E-2</v>
      </c>
      <c r="DR44" s="2">
        <f t="shared" si="132"/>
        <v>0</v>
      </c>
      <c r="DS44" s="2">
        <f t="shared" si="133"/>
        <v>0.80199854173002127</v>
      </c>
      <c r="DT44" s="2">
        <f t="shared" si="134"/>
        <v>0.5895065742625194</v>
      </c>
      <c r="DU44" s="2">
        <f t="shared" si="135"/>
        <v>0.21249196746750187</v>
      </c>
      <c r="DV44" s="2">
        <f t="shared" si="136"/>
        <v>9.783234474967617E-2</v>
      </c>
      <c r="DW44" s="2">
        <f t="shared" si="137"/>
        <v>7.1911365675357941E-2</v>
      </c>
      <c r="DX44" s="2">
        <f t="shared" si="138"/>
        <v>2.5920979074318229E-2</v>
      </c>
      <c r="DY44" s="2">
        <f t="shared" si="211"/>
        <v>1.8260900824771724</v>
      </c>
      <c r="DZ44" s="2">
        <f t="shared" si="139"/>
        <v>0.80199854173002127</v>
      </c>
      <c r="EA44" s="2">
        <f t="shared" si="169"/>
        <v>2.8891750613133809</v>
      </c>
      <c r="EB44" s="2">
        <f t="shared" si="170"/>
        <v>-2.6083340033032263</v>
      </c>
      <c r="EC44" s="2">
        <f t="shared" si="171"/>
        <v>-2.6083340033032263</v>
      </c>
      <c r="ED44" s="2">
        <f t="shared" si="172"/>
        <v>0.50590465278087837</v>
      </c>
      <c r="EE44" s="2">
        <f t="shared" si="212"/>
        <v>1377.9997667135285</v>
      </c>
      <c r="EF44" s="2">
        <f t="shared" si="213"/>
        <v>3.9580798755363649</v>
      </c>
      <c r="EG44" s="2">
        <f t="shared" si="140"/>
        <v>0.13779997667135285</v>
      </c>
      <c r="EH44" s="1">
        <f t="shared" si="214"/>
        <v>1377.9997667135285</v>
      </c>
      <c r="EI44" s="1">
        <f t="shared" si="215"/>
        <v>3.9580798755363649</v>
      </c>
      <c r="EJ44" s="4">
        <f t="shared" si="216"/>
        <v>2.4028229986432565</v>
      </c>
      <c r="EK44" s="1">
        <f t="shared" si="173"/>
        <v>395.80798755363651</v>
      </c>
    </row>
    <row r="45" spans="1:141" ht="12" customHeight="1">
      <c r="A45" s="41" t="s">
        <v>91</v>
      </c>
      <c r="B45" s="42"/>
      <c r="C45" s="47">
        <v>47.408836231120091</v>
      </c>
      <c r="D45" s="47">
        <v>1.7390919891800596</v>
      </c>
      <c r="E45" s="47">
        <v>17.665521857397351</v>
      </c>
      <c r="F45" s="47">
        <v>10.441111606932521</v>
      </c>
      <c r="G45" s="47">
        <v>0.17225815149733095</v>
      </c>
      <c r="H45" s="47">
        <v>5.8042708424507765</v>
      </c>
      <c r="I45" s="47">
        <v>10.586207487671182</v>
      </c>
      <c r="J45" s="47">
        <v>3.6280418523814038</v>
      </c>
      <c r="K45" s="47">
        <v>2.074577091791594</v>
      </c>
      <c r="L45" s="47">
        <v>0</v>
      </c>
      <c r="M45" s="47">
        <v>0.48008288957769918</v>
      </c>
      <c r="N45" s="47">
        <f t="shared" si="141"/>
        <v>100.00000000000001</v>
      </c>
      <c r="O45" s="47"/>
      <c r="P45" s="47">
        <v>47.281399999999998</v>
      </c>
      <c r="Q45" s="47">
        <v>1.6935</v>
      </c>
      <c r="R45" s="47">
        <v>5.8667999999999996</v>
      </c>
      <c r="S45" s="47">
        <v>7.7872000000000003</v>
      </c>
      <c r="T45" s="47">
        <v>0.16139999999999999</v>
      </c>
      <c r="U45" s="47">
        <v>12.7919</v>
      </c>
      <c r="V45" s="47">
        <v>22.562200000000001</v>
      </c>
      <c r="W45" s="47">
        <v>0.40029999999999999</v>
      </c>
      <c r="X45" s="47">
        <v>0</v>
      </c>
      <c r="Y45" s="47">
        <v>2.1899999999999999E-2</v>
      </c>
      <c r="Z45" s="47">
        <f t="shared" si="142"/>
        <v>98.566600000000008</v>
      </c>
      <c r="AA45" s="18"/>
      <c r="AB45" s="10">
        <f t="shared" si="184"/>
        <v>4.0688763184835164E-2</v>
      </c>
      <c r="AC45" s="10"/>
      <c r="AD45" s="12">
        <f t="shared" si="143"/>
        <v>2.123263386993778</v>
      </c>
      <c r="AE45" s="12"/>
      <c r="AF45" s="10">
        <f t="shared" si="144"/>
        <v>365.81683947645752</v>
      </c>
      <c r="AG45" s="16">
        <f t="shared" si="185"/>
        <v>1097.8871362121258</v>
      </c>
      <c r="AH45" s="18"/>
      <c r="AI45" s="1">
        <f t="shared" si="186"/>
        <v>0.76151458565551955</v>
      </c>
      <c r="AJ45" s="1">
        <f t="shared" si="217"/>
        <v>8.2732478118028863E-2</v>
      </c>
      <c r="AK45" s="1">
        <f t="shared" si="187"/>
        <v>1.2029520911823979E-2</v>
      </c>
      <c r="AL45" s="1">
        <f t="shared" si="188"/>
        <v>1.6894822138164699E-2</v>
      </c>
      <c r="AM45" s="1">
        <f t="shared" si="189"/>
        <v>6.7334998165690219E-2</v>
      </c>
      <c r="AN45" s="1">
        <f t="shared" si="145"/>
        <v>0</v>
      </c>
      <c r="AO45" s="1">
        <f t="shared" si="108"/>
        <v>0.94050640498922733</v>
      </c>
      <c r="AP45" s="1">
        <f t="shared" si="109"/>
        <v>0.80220334884035471</v>
      </c>
      <c r="AQ45" s="1">
        <f t="shared" si="110"/>
        <v>8.5281801130011825E-2</v>
      </c>
      <c r="AR45" s="1">
        <f t="shared" si="111"/>
        <v>3.130654053307648E-2</v>
      </c>
      <c r="AS45" s="1">
        <f t="shared" si="112"/>
        <v>2.9512533258872802E-2</v>
      </c>
      <c r="AT45" s="1">
        <f t="shared" si="174"/>
        <v>8.5399716452739638E-2</v>
      </c>
      <c r="AU45" s="1">
        <f t="shared" si="175"/>
        <v>3.2918530341356599E-4</v>
      </c>
      <c r="AV45" s="1">
        <f t="shared" si="114"/>
        <v>1.0340331255184689</v>
      </c>
      <c r="AW45" s="9"/>
      <c r="AX45" s="2">
        <f t="shared" si="190"/>
        <v>0.78903867118565241</v>
      </c>
      <c r="AY45" s="2">
        <f t="shared" si="191"/>
        <v>2.1771633890094236E-2</v>
      </c>
      <c r="AZ45" s="2">
        <f t="shared" si="192"/>
        <v>0.34651527265125592</v>
      </c>
      <c r="BA45" s="2">
        <f t="shared" si="193"/>
        <v>0.14532546664735493</v>
      </c>
      <c r="BB45" s="2">
        <f t="shared" si="194"/>
        <v>2.4283087435747093E-3</v>
      </c>
      <c r="BC45" s="2">
        <f t="shared" si="195"/>
        <v>0.1440108485041528</v>
      </c>
      <c r="BD45" s="2">
        <f t="shared" si="196"/>
        <v>0.18877850056655948</v>
      </c>
      <c r="BE45" s="2">
        <f t="shared" si="197"/>
        <v>0.1170734508802642</v>
      </c>
      <c r="BF45" s="2">
        <f t="shared" si="198"/>
        <v>4.4048093163013162E-2</v>
      </c>
      <c r="BG45" s="2">
        <f t="shared" si="199"/>
        <v>0</v>
      </c>
      <c r="BH45" s="2">
        <f t="shared" si="200"/>
        <v>6.764732093502035E-3</v>
      </c>
      <c r="BI45" s="2">
        <f t="shared" si="115"/>
        <v>1.8057549783254241</v>
      </c>
      <c r="BK45" s="2">
        <f t="shared" si="146"/>
        <v>0.43695777148977949</v>
      </c>
      <c r="BL45" s="2">
        <f t="shared" si="147"/>
        <v>1.2056804024588247E-2</v>
      </c>
      <c r="BM45" s="2">
        <f t="shared" si="148"/>
        <v>0.19189495629833378</v>
      </c>
      <c r="BN45" s="2">
        <f t="shared" si="149"/>
        <v>8.0479061883646716E-2</v>
      </c>
      <c r="BO45" s="2">
        <f t="shared" si="150"/>
        <v>1.3447609297616964E-3</v>
      </c>
      <c r="BP45" s="2">
        <f t="shared" si="151"/>
        <v>7.9751046090263025E-2</v>
      </c>
      <c r="BQ45" s="2">
        <f t="shared" si="152"/>
        <v>0.10454269977515121</v>
      </c>
      <c r="BR45" s="2">
        <f t="shared" si="153"/>
        <v>6.4833519655492167E-2</v>
      </c>
      <c r="BS45" s="2">
        <f t="shared" si="154"/>
        <v>2.4393172768024919E-2</v>
      </c>
      <c r="BT45" s="2">
        <f t="shared" si="155"/>
        <v>0</v>
      </c>
      <c r="BU45" s="2">
        <f t="shared" si="156"/>
        <v>3.7462070849586379E-3</v>
      </c>
      <c r="BV45" s="2">
        <f t="shared" si="116"/>
        <v>0.99999999999999989</v>
      </c>
      <c r="BX45" s="2">
        <f t="shared" si="201"/>
        <v>0.78691771394524024</v>
      </c>
      <c r="BY45" s="2">
        <f t="shared" si="202"/>
        <v>2.1200869317015279E-2</v>
      </c>
      <c r="BZ45" s="2">
        <f t="shared" si="203"/>
        <v>5.7539647512284103E-2</v>
      </c>
      <c r="CA45" s="2">
        <f t="shared" si="204"/>
        <v>0.1083867806876893</v>
      </c>
      <c r="CB45" s="2">
        <f t="shared" si="205"/>
        <v>2.2752422907488987E-3</v>
      </c>
      <c r="CC45" s="2">
        <f t="shared" si="206"/>
        <v>0.31738222129593791</v>
      </c>
      <c r="CD45" s="2">
        <f t="shared" si="207"/>
        <v>0.40234033674885072</v>
      </c>
      <c r="CE45" s="2">
        <f t="shared" si="208"/>
        <v>6.4586496372152453E-3</v>
      </c>
      <c r="CF45" s="2">
        <f t="shared" si="209"/>
        <v>0</v>
      </c>
      <c r="CG45" s="2">
        <f t="shared" si="210"/>
        <v>1.440806535866872E-4</v>
      </c>
      <c r="CH45" s="2">
        <f t="shared" si="117"/>
        <v>1.7026455420885682</v>
      </c>
      <c r="CJ45" s="2">
        <f t="shared" si="176"/>
        <v>1.5738354278904805</v>
      </c>
      <c r="CK45" s="2">
        <f t="shared" si="177"/>
        <v>4.2401738634030559E-2</v>
      </c>
      <c r="CL45" s="2">
        <f t="shared" si="119"/>
        <v>0.17261894253685231</v>
      </c>
      <c r="CM45" s="2">
        <f t="shared" si="178"/>
        <v>0.1083867806876893</v>
      </c>
      <c r="CN45" s="2">
        <f t="shared" si="179"/>
        <v>2.2752422907488987E-3</v>
      </c>
      <c r="CO45" s="2">
        <f t="shared" si="180"/>
        <v>0.31738222129593791</v>
      </c>
      <c r="CP45" s="2">
        <f t="shared" si="181"/>
        <v>0.40234033674885072</v>
      </c>
      <c r="CQ45" s="2">
        <f t="shared" si="182"/>
        <v>6.4586496372152453E-3</v>
      </c>
      <c r="CR45" s="2">
        <f t="shared" si="183"/>
        <v>0</v>
      </c>
      <c r="CS45" s="2">
        <f t="shared" si="121"/>
        <v>4.3224196076006161E-4</v>
      </c>
      <c r="CT45" s="2">
        <f t="shared" si="157"/>
        <v>2.6261315816825652</v>
      </c>
      <c r="CU45" s="2">
        <f t="shared" si="61"/>
        <v>2.2847293874573467</v>
      </c>
      <c r="CW45" s="2">
        <f t="shared" si="158"/>
        <v>1.7978940265614443</v>
      </c>
      <c r="CX45" s="2">
        <f t="shared" si="159"/>
        <v>4.8438249168227573E-2</v>
      </c>
      <c r="CY45" s="2">
        <f t="shared" si="122"/>
        <v>0.20210597343855574</v>
      </c>
      <c r="CZ45" s="2">
        <f t="shared" si="160"/>
        <v>6.0819073791949285E-2</v>
      </c>
      <c r="DA45" s="2">
        <f t="shared" si="161"/>
        <v>0.26292504723050503</v>
      </c>
      <c r="DB45" s="2">
        <f t="shared" si="162"/>
        <v>0.24763446304905815</v>
      </c>
      <c r="DC45" s="2">
        <f t="shared" si="163"/>
        <v>5.1983129252597812E-3</v>
      </c>
      <c r="DD45" s="2">
        <f t="shared" si="164"/>
        <v>0.72513248805132025</v>
      </c>
      <c r="DE45" s="2">
        <f t="shared" si="165"/>
        <v>0.91923879112958429</v>
      </c>
      <c r="DF45" s="2">
        <f t="shared" si="166"/>
        <v>2.9512533258872802E-2</v>
      </c>
      <c r="DG45" s="2">
        <f t="shared" si="167"/>
        <v>0</v>
      </c>
      <c r="DH45" s="2">
        <f t="shared" si="168"/>
        <v>6.5837060682713197E-4</v>
      </c>
      <c r="DI45" s="2">
        <f t="shared" si="123"/>
        <v>4.0366322819810998</v>
      </c>
      <c r="DJ45" s="2">
        <f t="shared" si="124"/>
        <v>7.3264563962196966E-2</v>
      </c>
      <c r="DK45" s="2">
        <f t="shared" si="125"/>
        <v>0.10889953631284399</v>
      </c>
      <c r="DL45" s="2">
        <f t="shared" si="126"/>
        <v>0.48452288968693746</v>
      </c>
      <c r="DM45" s="2">
        <f t="shared" si="127"/>
        <v>0.38221112066513713</v>
      </c>
      <c r="DN45" s="2">
        <f t="shared" si="128"/>
        <v>0.13326598964792538</v>
      </c>
      <c r="DO45" s="2">
        <f t="shared" si="129"/>
        <v>2.9512533258872802E-2</v>
      </c>
      <c r="DP45" s="2">
        <f t="shared" si="130"/>
        <v>3.130654053307648E-2</v>
      </c>
      <c r="DQ45" s="2">
        <f t="shared" si="131"/>
        <v>8.5399716452739638E-2</v>
      </c>
      <c r="DR45" s="2">
        <f t="shared" si="132"/>
        <v>3.2918530341356599E-4</v>
      </c>
      <c r="DS45" s="2">
        <f t="shared" si="133"/>
        <v>0.80220334884035471</v>
      </c>
      <c r="DT45" s="2">
        <f t="shared" si="134"/>
        <v>0.59481019588897965</v>
      </c>
      <c r="DU45" s="2">
        <f t="shared" si="135"/>
        <v>0.20739315295137506</v>
      </c>
      <c r="DV45" s="2">
        <f t="shared" si="136"/>
        <v>8.5281801130011825E-2</v>
      </c>
      <c r="DW45" s="2">
        <f t="shared" si="137"/>
        <v>6.3233947987422753E-2</v>
      </c>
      <c r="DX45" s="2">
        <f t="shared" si="138"/>
        <v>2.2047853142589072E-2</v>
      </c>
      <c r="DY45" s="2">
        <f t="shared" si="211"/>
        <v>1.8362364743588238</v>
      </c>
      <c r="DZ45" s="2">
        <f t="shared" si="139"/>
        <v>0.8022033488403546</v>
      </c>
      <c r="EA45" s="2">
        <f t="shared" si="169"/>
        <v>2.5196368829900284</v>
      </c>
      <c r="EB45" s="2">
        <f t="shared" si="170"/>
        <v>-3.00511141137155</v>
      </c>
      <c r="EC45" s="2">
        <f t="shared" si="171"/>
        <v>-3.0051114113715496</v>
      </c>
      <c r="ED45" s="2">
        <f t="shared" si="172"/>
        <v>0.49772821786557669</v>
      </c>
      <c r="EE45" s="2">
        <f t="shared" si="212"/>
        <v>1371.0371362121259</v>
      </c>
      <c r="EF45" s="2">
        <f t="shared" si="213"/>
        <v>3.6581683947645751</v>
      </c>
      <c r="EG45" s="2">
        <f t="shared" si="140"/>
        <v>0.1371037136212126</v>
      </c>
      <c r="EH45" s="1">
        <f t="shared" si="214"/>
        <v>1371.0371362121259</v>
      </c>
      <c r="EI45" s="1">
        <f t="shared" si="215"/>
        <v>3.6581683947645751</v>
      </c>
      <c r="EJ45" s="4">
        <f t="shared" si="216"/>
        <v>2.123263386993778</v>
      </c>
      <c r="EK45" s="1">
        <f t="shared" si="173"/>
        <v>365.81683947645752</v>
      </c>
    </row>
    <row r="46" spans="1:141" ht="12" customHeight="1">
      <c r="A46" s="41" t="s">
        <v>91</v>
      </c>
      <c r="B46" s="42"/>
      <c r="C46" s="47">
        <v>47.430147203769579</v>
      </c>
      <c r="D46" s="47">
        <v>1.7288648134561646</v>
      </c>
      <c r="E46" s="47">
        <v>17.5186116233041</v>
      </c>
      <c r="F46" s="47">
        <v>10.408571767488022</v>
      </c>
      <c r="G46" s="47">
        <v>0.17203037227656223</v>
      </c>
      <c r="H46" s="47">
        <v>5.923978312330104</v>
      </c>
      <c r="I46" s="47">
        <v>10.695091475609994</v>
      </c>
      <c r="J46" s="47">
        <v>3.5938183566556092</v>
      </c>
      <c r="K46" s="47">
        <v>2.0536467308505135</v>
      </c>
      <c r="L46" s="47">
        <v>0</v>
      </c>
      <c r="M46" s="47">
        <v>0.47523934425935171</v>
      </c>
      <c r="N46" s="47">
        <f t="shared" si="141"/>
        <v>100.00000000000001</v>
      </c>
      <c r="O46" s="47"/>
      <c r="P46" s="47">
        <v>47.901899999999998</v>
      </c>
      <c r="Q46" s="47">
        <v>1.6400999999999999</v>
      </c>
      <c r="R46" s="47">
        <v>5.0354000000000001</v>
      </c>
      <c r="S46" s="47">
        <v>8.6980000000000004</v>
      </c>
      <c r="T46" s="47">
        <v>0.26079999999999998</v>
      </c>
      <c r="U46" s="47">
        <v>12.84</v>
      </c>
      <c r="V46" s="47">
        <v>22.486699999999999</v>
      </c>
      <c r="W46" s="47">
        <v>0.5756</v>
      </c>
      <c r="X46" s="47">
        <v>0</v>
      </c>
      <c r="Y46" s="47">
        <v>7.3000000000000001E-3</v>
      </c>
      <c r="Z46" s="47">
        <f t="shared" si="142"/>
        <v>99.445799999999991</v>
      </c>
      <c r="AA46" s="18"/>
      <c r="AB46" s="10">
        <f t="shared" si="184"/>
        <v>6.3547898422386617E-2</v>
      </c>
      <c r="AC46" s="10"/>
      <c r="AD46" s="12">
        <f t="shared" si="143"/>
        <v>2.2416862556038453</v>
      </c>
      <c r="AE46" s="12"/>
      <c r="AF46" s="10">
        <f t="shared" si="144"/>
        <v>392.02384288851511</v>
      </c>
      <c r="AG46" s="16">
        <f t="shared" si="185"/>
        <v>1103.8882124973052</v>
      </c>
      <c r="AH46" s="18"/>
      <c r="AI46" s="1">
        <f t="shared" si="186"/>
        <v>0.75540846513078475</v>
      </c>
      <c r="AJ46" s="1">
        <f t="shared" si="217"/>
        <v>7.475219659746217E-2</v>
      </c>
      <c r="AK46" s="1">
        <f t="shared" si="187"/>
        <v>1.1093501686466596E-2</v>
      </c>
      <c r="AL46" s="1">
        <f t="shared" si="188"/>
        <v>1.6699219701921668E-2</v>
      </c>
      <c r="AM46" s="1">
        <f t="shared" si="189"/>
        <v>6.8618270149300595E-2</v>
      </c>
      <c r="AN46" s="1">
        <f t="shared" si="145"/>
        <v>0</v>
      </c>
      <c r="AO46" s="1">
        <f t="shared" ref="AO46:AO77" si="218">SUM(AI46:AN46)</f>
        <v>0.92657165326593571</v>
      </c>
      <c r="AP46" s="1">
        <f t="shared" ref="AP46:AP77" si="219">DS46</f>
        <v>0.81895636355317136</v>
      </c>
      <c r="AQ46" s="1">
        <f t="shared" ref="AQ46:AQ77" si="220">DV46</f>
        <v>9.0594738558722465E-2</v>
      </c>
      <c r="AR46" s="1">
        <f t="shared" ref="AR46:AR77" si="221">DP46</f>
        <v>0</v>
      </c>
      <c r="AS46" s="1">
        <f t="shared" ref="AS46:AS77" si="222">DO46</f>
        <v>3.8367157131451501E-2</v>
      </c>
      <c r="AT46" s="1">
        <f t="shared" si="174"/>
        <v>9.3164733617832396E-2</v>
      </c>
      <c r="AU46" s="1">
        <f t="shared" si="175"/>
        <v>1.0925745454599155E-4</v>
      </c>
      <c r="AV46" s="1">
        <f t="shared" ref="AV46:AV77" si="223">SUM(AP46:AU46)</f>
        <v>1.0411922503157236</v>
      </c>
      <c r="AW46" s="9"/>
      <c r="AX46" s="2">
        <f t="shared" si="190"/>
        <v>0.78939335573135705</v>
      </c>
      <c r="AY46" s="2">
        <f t="shared" si="191"/>
        <v>2.1643600222539205E-2</v>
      </c>
      <c r="AZ46" s="2">
        <f t="shared" si="192"/>
        <v>0.34363357800147309</v>
      </c>
      <c r="BA46" s="2">
        <f t="shared" si="193"/>
        <v>0.14487255822822051</v>
      </c>
      <c r="BB46" s="2">
        <f t="shared" si="194"/>
        <v>2.4250977589647541E-3</v>
      </c>
      <c r="BC46" s="2">
        <f t="shared" si="195"/>
        <v>0.1469809329088165</v>
      </c>
      <c r="BD46" s="2">
        <f t="shared" si="196"/>
        <v>0.1907201738242143</v>
      </c>
      <c r="BE46" s="2">
        <f t="shared" si="197"/>
        <v>0.11596909130867469</v>
      </c>
      <c r="BF46" s="2">
        <f t="shared" si="198"/>
        <v>4.3603692956187386E-2</v>
      </c>
      <c r="BG46" s="2">
        <f t="shared" si="199"/>
        <v>0</v>
      </c>
      <c r="BH46" s="2">
        <f t="shared" si="200"/>
        <v>6.6964828657693435E-3</v>
      </c>
      <c r="BI46" s="2">
        <f t="shared" ref="BI46:BI77" si="224">SUM(AX46:BH46)</f>
        <v>1.8059385638062169</v>
      </c>
      <c r="BK46" s="2">
        <f t="shared" si="146"/>
        <v>0.43710975088079551</v>
      </c>
      <c r="BL46" s="2">
        <f t="shared" si="147"/>
        <v>1.1984682456153384E-2</v>
      </c>
      <c r="BM46" s="2">
        <f t="shared" si="148"/>
        <v>0.19027977190831288</v>
      </c>
      <c r="BN46" s="2">
        <f t="shared" si="149"/>
        <v>8.0220092273175364E-2</v>
      </c>
      <c r="BO46" s="2">
        <f t="shared" si="150"/>
        <v>1.3428462116970303E-3</v>
      </c>
      <c r="BP46" s="2">
        <f t="shared" si="151"/>
        <v>8.1387559828745112E-2</v>
      </c>
      <c r="BQ46" s="2">
        <f t="shared" si="152"/>
        <v>0.10560723251972108</v>
      </c>
      <c r="BR46" s="2">
        <f t="shared" si="153"/>
        <v>6.4215413321844633E-2</v>
      </c>
      <c r="BS46" s="2">
        <f t="shared" si="154"/>
        <v>2.4144615896726708E-2</v>
      </c>
      <c r="BT46" s="2">
        <f t="shared" si="155"/>
        <v>0</v>
      </c>
      <c r="BU46" s="2">
        <f t="shared" si="156"/>
        <v>3.7080347028282949E-3</v>
      </c>
      <c r="BV46" s="2">
        <f t="shared" ref="BV46:BV77" si="225">SUM(BK46:BU46)</f>
        <v>1</v>
      </c>
      <c r="BX46" s="2">
        <f t="shared" si="201"/>
        <v>0.79724487095630636</v>
      </c>
      <c r="BY46" s="2">
        <f t="shared" si="202"/>
        <v>2.0532356520127994E-2</v>
      </c>
      <c r="BZ46" s="2">
        <f t="shared" si="203"/>
        <v>4.9385549376722473E-2</v>
      </c>
      <c r="CA46" s="2">
        <f t="shared" si="204"/>
        <v>0.12106382504899341</v>
      </c>
      <c r="CB46" s="2">
        <f t="shared" si="205"/>
        <v>3.67647577092511E-3</v>
      </c>
      <c r="CC46" s="2">
        <f t="shared" si="206"/>
        <v>0.31857563938428557</v>
      </c>
      <c r="CD46" s="2">
        <f t="shared" si="207"/>
        <v>0.40099398331591696</v>
      </c>
      <c r="CE46" s="2">
        <f t="shared" si="208"/>
        <v>9.2870315542870237E-3</v>
      </c>
      <c r="CF46" s="2">
        <f t="shared" si="209"/>
        <v>0</v>
      </c>
      <c r="CG46" s="2">
        <f t="shared" si="210"/>
        <v>4.8026884528895736E-5</v>
      </c>
      <c r="CH46" s="2">
        <f t="shared" ref="CH46:CH77" si="226">SUM(BX46:CG46)</f>
        <v>1.7208077588120936</v>
      </c>
      <c r="CJ46" s="2">
        <f t="shared" si="176"/>
        <v>1.5944897419126127</v>
      </c>
      <c r="CK46" s="2">
        <f t="shared" si="177"/>
        <v>4.1064713040255989E-2</v>
      </c>
      <c r="CL46" s="2">
        <f t="shared" ref="CL46:CL77" si="227">BZ46*3</f>
        <v>0.14815664813016743</v>
      </c>
      <c r="CM46" s="2">
        <f t="shared" si="178"/>
        <v>0.12106382504899341</v>
      </c>
      <c r="CN46" s="2">
        <f t="shared" si="179"/>
        <v>3.67647577092511E-3</v>
      </c>
      <c r="CO46" s="2">
        <f t="shared" si="180"/>
        <v>0.31857563938428557</v>
      </c>
      <c r="CP46" s="2">
        <f t="shared" si="181"/>
        <v>0.40099398331591696</v>
      </c>
      <c r="CQ46" s="2">
        <f t="shared" si="182"/>
        <v>9.2870315542870237E-3</v>
      </c>
      <c r="CR46" s="2">
        <f t="shared" si="183"/>
        <v>0</v>
      </c>
      <c r="CS46" s="2">
        <f t="shared" ref="CS46:CS77" si="228">CG46*3</f>
        <v>1.440806535866872E-4</v>
      </c>
      <c r="CT46" s="2">
        <f t="shared" si="157"/>
        <v>2.6374521388110308</v>
      </c>
      <c r="CU46" s="2">
        <f t="shared" si="61"/>
        <v>2.2749227982976072</v>
      </c>
      <c r="CW46" s="2">
        <f t="shared" si="158"/>
        <v>1.8136705327643352</v>
      </c>
      <c r="CX46" s="2">
        <f t="shared" si="159"/>
        <v>4.6709525950413701E-2</v>
      </c>
      <c r="CY46" s="2">
        <f t="shared" ref="CY46:CY77" si="229">2-CW46</f>
        <v>0.18632946723566479</v>
      </c>
      <c r="CZ46" s="2">
        <f t="shared" si="160"/>
        <v>3.8367157131451501E-2</v>
      </c>
      <c r="DA46" s="2">
        <f t="shared" si="161"/>
        <v>0.22469662436711629</v>
      </c>
      <c r="DB46" s="2">
        <f t="shared" si="162"/>
        <v>0.27541085565306805</v>
      </c>
      <c r="DC46" s="2">
        <f t="shared" si="163"/>
        <v>8.3636985486663044E-3</v>
      </c>
      <c r="DD46" s="2">
        <f t="shared" si="164"/>
        <v>0.72473498501754829</v>
      </c>
      <c r="DE46" s="2">
        <f t="shared" si="165"/>
        <v>0.9122303546255498</v>
      </c>
      <c r="DF46" s="2">
        <f t="shared" si="166"/>
        <v>4.2254559622713628E-2</v>
      </c>
      <c r="DG46" s="2">
        <f t="shared" si="167"/>
        <v>0</v>
      </c>
      <c r="DH46" s="2">
        <f t="shared" si="168"/>
        <v>2.1851490909198309E-4</v>
      </c>
      <c r="DI46" s="2">
        <f t="shared" ref="DI46:DI77" si="230">CW46+CX46+DA46+DB46+DC46+DD46+DE46+DF46+DG46+DH46</f>
        <v>4.0482896514585018</v>
      </c>
      <c r="DJ46" s="2">
        <f t="shared" ref="DJ46:DJ77" si="231">IF(DF46+CY46-CZ46-2*CX46-DH46&gt;0,DF46+CY46-CZ46-2*CX46-DH46,0)</f>
        <v>9.6579302917007531E-2</v>
      </c>
      <c r="DK46" s="2">
        <f t="shared" ref="DK46:DK77" si="232">12-48/DI46</f>
        <v>0.14314089835277777</v>
      </c>
      <c r="DL46" s="2">
        <f t="shared" ref="DL46:DL77" si="233">DE46/(DE46+DD46+DC46+DB46)</f>
        <v>0.47493695400864339</v>
      </c>
      <c r="DM46" s="2">
        <f t="shared" ref="DM46:DM77" si="234">DD46/(DD46+DB46+DC46+DE46)</f>
        <v>0.37732073319246429</v>
      </c>
      <c r="DN46" s="2">
        <f t="shared" ref="DN46:DN77" si="235">(DB46+DC46)/(DB46+DC46+DD46+DE46)</f>
        <v>0.14774231279889224</v>
      </c>
      <c r="DO46" s="2">
        <f t="shared" ref="DO46:DO77" si="236">IF(DF46&lt;CZ46,DF46,CZ46)</f>
        <v>3.8367157131451501E-2</v>
      </c>
      <c r="DP46" s="2">
        <f t="shared" ref="DP46:DP77" si="237">IF(CZ46&gt;DF46,CZ46-DF46,0)</f>
        <v>0</v>
      </c>
      <c r="DQ46" s="2">
        <f t="shared" ref="DQ46:DQ77" si="238">IF(CY46&gt;DP46,(CY46-DP46)/2,0)</f>
        <v>9.3164733617832396E-2</v>
      </c>
      <c r="DR46" s="2">
        <f t="shared" ref="DR46:DR77" si="239">DH46/2</f>
        <v>1.0925745454599155E-4</v>
      </c>
      <c r="DS46" s="2">
        <f t="shared" ref="DS46:DS77" si="240">IF(DE46-DQ46-DP46-DR46&gt;0,DE46-DQ46-DP46-DR46,0)</f>
        <v>0.81895636355317136</v>
      </c>
      <c r="DT46" s="2">
        <f t="shared" ref="DT46:DT77" si="241">DS46*(DD46/(DD46+DC46+DB46))</f>
        <v>0.58851830824446139</v>
      </c>
      <c r="DU46" s="2">
        <f t="shared" ref="DU46:DU77" si="242">DS46-DT46</f>
        <v>0.23043805530870998</v>
      </c>
      <c r="DV46" s="2">
        <f t="shared" ref="DV46:DV77" si="243">((DB46+DD46)-DS46)/2</f>
        <v>9.0594738558722465E-2</v>
      </c>
      <c r="DW46" s="2">
        <f t="shared" ref="DW46:DW77" si="244">DV46*(DD46/(DD46+DC46+DB46))</f>
        <v>6.5103178441774198E-2</v>
      </c>
      <c r="DX46" s="2">
        <f t="shared" ref="DX46:DX77" si="245">DV46-DW46</f>
        <v>2.5491560116948267E-2</v>
      </c>
      <c r="DY46" s="2">
        <f t="shared" si="211"/>
        <v>1.860148613868895</v>
      </c>
      <c r="DZ46" s="2">
        <f t="shared" ref="DZ46:DZ77" si="246">DE46-DP46-DQ46-DR46</f>
        <v>0.81895636355317136</v>
      </c>
      <c r="EA46" s="2">
        <f t="shared" si="169"/>
        <v>2.799360290431069</v>
      </c>
      <c r="EB46" s="2">
        <f t="shared" si="170"/>
        <v>-2.7266693735274674</v>
      </c>
      <c r="EC46" s="2">
        <f t="shared" si="171"/>
        <v>-2.7266693735274674</v>
      </c>
      <c r="ED46" s="2">
        <f t="shared" si="172"/>
        <v>0.50361204293356565</v>
      </c>
      <c r="EE46" s="2">
        <f t="shared" si="212"/>
        <v>1377.0382124973053</v>
      </c>
      <c r="EF46" s="2">
        <f t="shared" si="213"/>
        <v>3.9202384288851508</v>
      </c>
      <c r="EG46" s="2">
        <f t="shared" ref="EG46:EG77" si="247">(EE46)/10^4</f>
        <v>0.13770382124973052</v>
      </c>
      <c r="EH46" s="1">
        <f t="shared" si="214"/>
        <v>1377.0382124973053</v>
      </c>
      <c r="EI46" s="1">
        <f t="shared" si="215"/>
        <v>3.9202384288851508</v>
      </c>
      <c r="EJ46" s="4">
        <f t="shared" si="216"/>
        <v>2.2416862556038453</v>
      </c>
      <c r="EK46" s="1">
        <f t="shared" si="173"/>
        <v>392.02384288851511</v>
      </c>
    </row>
    <row r="47" spans="1:141" ht="12" customHeight="1">
      <c r="A47" s="41" t="s">
        <v>91</v>
      </c>
      <c r="B47" s="32"/>
      <c r="C47" s="47">
        <v>47.36488398623387</v>
      </c>
      <c r="D47" s="47">
        <v>1.7601847538935393</v>
      </c>
      <c r="E47" s="47">
        <v>17.968512935813173</v>
      </c>
      <c r="F47" s="47">
        <v>10.508222527459051</v>
      </c>
      <c r="G47" s="47">
        <v>0.17272792865184566</v>
      </c>
      <c r="H47" s="47">
        <v>5.5573833766657446</v>
      </c>
      <c r="I47" s="47">
        <v>10.361642622388503</v>
      </c>
      <c r="J47" s="47">
        <v>3.6986251847211742</v>
      </c>
      <c r="K47" s="47">
        <v>2.1177443542516414</v>
      </c>
      <c r="L47" s="47">
        <v>0</v>
      </c>
      <c r="M47" s="47">
        <v>0.490072329921457</v>
      </c>
      <c r="N47" s="47">
        <f t="shared" si="141"/>
        <v>100.00000000000001</v>
      </c>
      <c r="O47" s="47"/>
      <c r="P47" s="47">
        <v>47.384099999999997</v>
      </c>
      <c r="Q47" s="47">
        <v>1.5933999999999999</v>
      </c>
      <c r="R47" s="47">
        <v>6.53</v>
      </c>
      <c r="S47" s="47">
        <v>7.5774999999999997</v>
      </c>
      <c r="T47" s="47">
        <v>0.1149</v>
      </c>
      <c r="U47" s="47">
        <v>12.913</v>
      </c>
      <c r="V47" s="47">
        <v>22.959599999999998</v>
      </c>
      <c r="W47" s="47">
        <v>0.31540000000000001</v>
      </c>
      <c r="X47" s="47">
        <v>0</v>
      </c>
      <c r="Y47" s="47">
        <v>0</v>
      </c>
      <c r="Z47" s="47">
        <f t="shared" si="142"/>
        <v>99.387899999999988</v>
      </c>
      <c r="AA47" s="18"/>
      <c r="AB47" s="10">
        <f t="shared" si="184"/>
        <v>2.5955954417503202E-2</v>
      </c>
      <c r="AC47" s="10"/>
      <c r="AD47" s="12">
        <f t="shared" si="143"/>
        <v>1.8026914544860269</v>
      </c>
      <c r="AE47" s="12"/>
      <c r="AF47" s="10">
        <f t="shared" si="144"/>
        <v>330.4574201899315</v>
      </c>
      <c r="AG47" s="16">
        <f t="shared" si="185"/>
        <v>1087.0056951331107</v>
      </c>
      <c r="AH47" s="18"/>
      <c r="AI47" s="1">
        <f t="shared" si="186"/>
        <v>0.76718413827228249</v>
      </c>
      <c r="AJ47" s="1">
        <f t="shared" si="217"/>
        <v>8.7238714332949427E-2</v>
      </c>
      <c r="AK47" s="1">
        <f t="shared" si="187"/>
        <v>1.251133780149332E-2</v>
      </c>
      <c r="AL47" s="1">
        <f t="shared" si="188"/>
        <v>1.7300268341089043E-2</v>
      </c>
      <c r="AM47" s="1">
        <f t="shared" si="189"/>
        <v>6.8823514912560835E-2</v>
      </c>
      <c r="AN47" s="1">
        <f t="shared" si="145"/>
        <v>0</v>
      </c>
      <c r="AO47" s="1">
        <f t="shared" si="218"/>
        <v>0.95305797366037504</v>
      </c>
      <c r="AP47" s="1">
        <f t="shared" si="219"/>
        <v>0.79314009268978569</v>
      </c>
      <c r="AQ47" s="1">
        <f t="shared" si="220"/>
        <v>8.5298531206351225E-2</v>
      </c>
      <c r="AR47" s="1">
        <f t="shared" si="221"/>
        <v>5.1552917486708455E-2</v>
      </c>
      <c r="AS47" s="1">
        <f t="shared" si="222"/>
        <v>2.3032695400898168E-2</v>
      </c>
      <c r="AT47" s="1">
        <f t="shared" si="174"/>
        <v>8.1866657198219825E-2</v>
      </c>
      <c r="AU47" s="1">
        <f t="shared" si="175"/>
        <v>0</v>
      </c>
      <c r="AV47" s="1">
        <f t="shared" si="223"/>
        <v>1.0348908939819632</v>
      </c>
      <c r="AW47" s="9"/>
      <c r="AX47" s="2">
        <f t="shared" si="190"/>
        <v>0.78830716154193148</v>
      </c>
      <c r="AY47" s="2">
        <f t="shared" si="191"/>
        <v>2.2035693499320712E-2</v>
      </c>
      <c r="AZ47" s="2">
        <f t="shared" si="192"/>
        <v>0.35245854661710208</v>
      </c>
      <c r="BA47" s="2">
        <f t="shared" si="193"/>
        <v>0.14625955548864036</v>
      </c>
      <c r="BB47" s="2">
        <f t="shared" si="194"/>
        <v>2.4349311528013484E-3</v>
      </c>
      <c r="BC47" s="2">
        <f t="shared" si="195"/>
        <v>0.13788527745520945</v>
      </c>
      <c r="BD47" s="2">
        <f t="shared" si="196"/>
        <v>0.1847739485494781</v>
      </c>
      <c r="BE47" s="2">
        <f t="shared" si="197"/>
        <v>0.1193511077066929</v>
      </c>
      <c r="BF47" s="2">
        <f t="shared" si="198"/>
        <v>4.4964634469651397E-2</v>
      </c>
      <c r="BG47" s="2">
        <f t="shared" si="199"/>
        <v>0</v>
      </c>
      <c r="BH47" s="2">
        <f t="shared" si="200"/>
        <v>6.9054908856951598E-3</v>
      </c>
      <c r="BI47" s="2">
        <f t="shared" si="224"/>
        <v>1.805376347366523</v>
      </c>
      <c r="BK47" s="2">
        <f t="shared" si="146"/>
        <v>0.43664422805351583</v>
      </c>
      <c r="BL47" s="2">
        <f t="shared" si="147"/>
        <v>1.2205595543258261E-2</v>
      </c>
      <c r="BM47" s="2">
        <f t="shared" si="148"/>
        <v>0.19522718746771464</v>
      </c>
      <c r="BN47" s="2">
        <f t="shared" si="149"/>
        <v>8.1013333149061756E-2</v>
      </c>
      <c r="BO47" s="2">
        <f t="shared" si="150"/>
        <v>1.348711118517282E-3</v>
      </c>
      <c r="BP47" s="2">
        <f t="shared" si="151"/>
        <v>7.6374811078222429E-2</v>
      </c>
      <c r="BQ47" s="2">
        <f t="shared" si="152"/>
        <v>0.10234649901058317</v>
      </c>
      <c r="BR47" s="2">
        <f t="shared" si="153"/>
        <v>6.6108713499425584E-2</v>
      </c>
      <c r="BS47" s="2">
        <f t="shared" si="154"/>
        <v>2.4905961870631946E-2</v>
      </c>
      <c r="BT47" s="2">
        <f t="shared" si="155"/>
        <v>0</v>
      </c>
      <c r="BU47" s="2">
        <f t="shared" si="156"/>
        <v>3.8249592090691242E-3</v>
      </c>
      <c r="BV47" s="2">
        <f t="shared" si="225"/>
        <v>1.0000000000000002</v>
      </c>
      <c r="BX47" s="2">
        <f t="shared" si="201"/>
        <v>0.7886269790943724</v>
      </c>
      <c r="BY47" s="2">
        <f t="shared" si="202"/>
        <v>1.9947720797007466E-2</v>
      </c>
      <c r="BZ47" s="2">
        <f t="shared" si="203"/>
        <v>6.4044095291336881E-2</v>
      </c>
      <c r="CA47" s="2">
        <f t="shared" si="204"/>
        <v>0.10546805407090681</v>
      </c>
      <c r="CB47" s="2">
        <f t="shared" si="205"/>
        <v>1.6197356828193833E-3</v>
      </c>
      <c r="CC47" s="2">
        <f t="shared" si="206"/>
        <v>0.32038685602564482</v>
      </c>
      <c r="CD47" s="2">
        <f t="shared" si="207"/>
        <v>0.40942697057994842</v>
      </c>
      <c r="CE47" s="2">
        <f t="shared" si="208"/>
        <v>5.0888286174811106E-3</v>
      </c>
      <c r="CF47" s="2">
        <f t="shared" si="209"/>
        <v>0</v>
      </c>
      <c r="CG47" s="2">
        <f t="shared" si="210"/>
        <v>0</v>
      </c>
      <c r="CH47" s="2">
        <f t="shared" si="226"/>
        <v>1.7146092401595174</v>
      </c>
      <c r="CJ47" s="2">
        <f t="shared" si="176"/>
        <v>1.5772539581887448</v>
      </c>
      <c r="CK47" s="2">
        <f t="shared" si="177"/>
        <v>3.9895441594014931E-2</v>
      </c>
      <c r="CL47" s="2">
        <f t="shared" si="227"/>
        <v>0.19213228587401066</v>
      </c>
      <c r="CM47" s="2">
        <f t="shared" si="178"/>
        <v>0.10546805407090681</v>
      </c>
      <c r="CN47" s="2">
        <f t="shared" si="179"/>
        <v>1.6197356828193833E-3</v>
      </c>
      <c r="CO47" s="2">
        <f t="shared" si="180"/>
        <v>0.32038685602564482</v>
      </c>
      <c r="CP47" s="2">
        <f t="shared" si="181"/>
        <v>0.40942697057994842</v>
      </c>
      <c r="CQ47" s="2">
        <f t="shared" si="182"/>
        <v>5.0888286174811106E-3</v>
      </c>
      <c r="CR47" s="2">
        <f t="shared" si="183"/>
        <v>0</v>
      </c>
      <c r="CS47" s="2">
        <f t="shared" si="228"/>
        <v>0</v>
      </c>
      <c r="CT47" s="2">
        <f t="shared" si="157"/>
        <v>2.6512721306335707</v>
      </c>
      <c r="CU47" s="2">
        <f t="shared" si="61"/>
        <v>2.2630645608476971</v>
      </c>
      <c r="CW47" s="2">
        <f t="shared" si="158"/>
        <v>1.7847137681168519</v>
      </c>
      <c r="CX47" s="2">
        <f t="shared" si="159"/>
        <v>4.5142980005392172E-2</v>
      </c>
      <c r="CY47" s="2">
        <f t="shared" si="229"/>
        <v>0.2152862318831481</v>
      </c>
      <c r="CZ47" s="2">
        <f t="shared" si="160"/>
        <v>7.4585612887606623E-2</v>
      </c>
      <c r="DA47" s="2">
        <f t="shared" si="161"/>
        <v>0.28987184477075473</v>
      </c>
      <c r="DB47" s="2">
        <f t="shared" si="162"/>
        <v>0.2386810154694379</v>
      </c>
      <c r="DC47" s="2">
        <f t="shared" si="163"/>
        <v>3.6655664217289923E-3</v>
      </c>
      <c r="DD47" s="2">
        <f t="shared" si="164"/>
        <v>0.72505613963305027</v>
      </c>
      <c r="DE47" s="2">
        <f t="shared" si="165"/>
        <v>0.92655966737471396</v>
      </c>
      <c r="DF47" s="2">
        <f t="shared" si="166"/>
        <v>2.3032695400898168E-2</v>
      </c>
      <c r="DG47" s="2">
        <f t="shared" si="167"/>
        <v>0</v>
      </c>
      <c r="DH47" s="2">
        <f t="shared" si="168"/>
        <v>0</v>
      </c>
      <c r="DI47" s="2">
        <f t="shared" si="230"/>
        <v>4.0367236771928283</v>
      </c>
      <c r="DJ47" s="2">
        <f t="shared" si="231"/>
        <v>7.3447354385655306E-2</v>
      </c>
      <c r="DK47" s="2">
        <f t="shared" si="232"/>
        <v>0.10916876198481695</v>
      </c>
      <c r="DL47" s="2">
        <f t="shared" si="233"/>
        <v>0.48921756461773047</v>
      </c>
      <c r="DM47" s="2">
        <f t="shared" si="234"/>
        <v>0.38282499371836365</v>
      </c>
      <c r="DN47" s="2">
        <f t="shared" si="235"/>
        <v>0.12795744166390594</v>
      </c>
      <c r="DO47" s="2">
        <f t="shared" si="236"/>
        <v>2.3032695400898168E-2</v>
      </c>
      <c r="DP47" s="2">
        <f t="shared" si="237"/>
        <v>5.1552917486708455E-2</v>
      </c>
      <c r="DQ47" s="2">
        <f t="shared" si="238"/>
        <v>8.1866657198219825E-2</v>
      </c>
      <c r="DR47" s="2">
        <f t="shared" si="239"/>
        <v>0</v>
      </c>
      <c r="DS47" s="2">
        <f t="shared" si="240"/>
        <v>0.79314009268978569</v>
      </c>
      <c r="DT47" s="2">
        <f t="shared" si="241"/>
        <v>0.59444849698974089</v>
      </c>
      <c r="DU47" s="2">
        <f t="shared" si="242"/>
        <v>0.1986915957000448</v>
      </c>
      <c r="DV47" s="2">
        <f t="shared" si="243"/>
        <v>8.5298531206351225E-2</v>
      </c>
      <c r="DW47" s="2">
        <f t="shared" si="244"/>
        <v>6.3930173418783473E-2</v>
      </c>
      <c r="DX47" s="2">
        <f t="shared" si="245"/>
        <v>2.1368357787567752E-2</v>
      </c>
      <c r="DY47" s="2">
        <f t="shared" si="211"/>
        <v>1.828030986671749</v>
      </c>
      <c r="DZ47" s="2">
        <f t="shared" si="246"/>
        <v>0.79314009268978569</v>
      </c>
      <c r="EA47" s="2">
        <f t="shared" si="169"/>
        <v>2.2364785969782175</v>
      </c>
      <c r="EB47" s="2">
        <f t="shared" si="170"/>
        <v>-3.3174705114668481</v>
      </c>
      <c r="EC47" s="2">
        <f t="shared" si="171"/>
        <v>-3.3174705114668481</v>
      </c>
      <c r="ED47" s="2">
        <f t="shared" si="172"/>
        <v>0.48526406771738523</v>
      </c>
      <c r="EE47" s="2">
        <f t="shared" si="212"/>
        <v>1360.1556951331108</v>
      </c>
      <c r="EF47" s="2">
        <f t="shared" si="213"/>
        <v>3.3045742018993152</v>
      </c>
      <c r="EG47" s="2">
        <f t="shared" si="247"/>
        <v>0.13601556951331109</v>
      </c>
      <c r="EH47" s="1">
        <f t="shared" si="214"/>
        <v>1360.1556951331108</v>
      </c>
      <c r="EI47" s="1">
        <f t="shared" si="215"/>
        <v>3.3045742018993152</v>
      </c>
      <c r="EJ47" s="4">
        <f t="shared" si="216"/>
        <v>1.8026914544860269</v>
      </c>
      <c r="EK47" s="1">
        <f t="shared" si="173"/>
        <v>330.4574201899315</v>
      </c>
    </row>
    <row r="48" spans="1:141" ht="12" customHeight="1">
      <c r="A48" s="41" t="s">
        <v>91</v>
      </c>
      <c r="B48" s="32"/>
      <c r="C48" s="47">
        <v>47.378260523122073</v>
      </c>
      <c r="D48" s="47">
        <v>1.7537653287653312</v>
      </c>
      <c r="E48" s="47">
        <v>17.87629986802304</v>
      </c>
      <c r="F48" s="47">
        <v>10.487797820908854</v>
      </c>
      <c r="G48" s="47">
        <v>0.1725849554896588</v>
      </c>
      <c r="H48" s="47">
        <v>5.6325217297090253</v>
      </c>
      <c r="I48" s="47">
        <v>10.429987258982647</v>
      </c>
      <c r="J48" s="47">
        <v>3.6771436756155871</v>
      </c>
      <c r="K48" s="47">
        <v>2.1046067208917574</v>
      </c>
      <c r="L48" s="47">
        <v>0</v>
      </c>
      <c r="M48" s="47">
        <v>0.48703211849206207</v>
      </c>
      <c r="N48" s="47">
        <f t="shared" si="141"/>
        <v>100.00000000000003</v>
      </c>
      <c r="O48" s="47"/>
      <c r="P48" s="47">
        <v>47.142400000000002</v>
      </c>
      <c r="Q48" s="47">
        <v>1.6818</v>
      </c>
      <c r="R48" s="47">
        <v>6.6848999999999998</v>
      </c>
      <c r="S48" s="47">
        <v>7.8798000000000004</v>
      </c>
      <c r="T48" s="47">
        <v>0.1537</v>
      </c>
      <c r="U48" s="47">
        <v>12.8881</v>
      </c>
      <c r="V48" s="47">
        <v>23.169499999999999</v>
      </c>
      <c r="W48" s="47">
        <v>0.35049999999999998</v>
      </c>
      <c r="X48" s="47">
        <v>0</v>
      </c>
      <c r="Y48" s="47">
        <v>8.8000000000000005E-3</v>
      </c>
      <c r="Z48" s="47">
        <f t="shared" si="142"/>
        <v>99.959499999999991</v>
      </c>
      <c r="AA48" s="18"/>
      <c r="AB48" s="10">
        <f t="shared" si="184"/>
        <v>3.3910339552323476E-2</v>
      </c>
      <c r="AC48" s="10"/>
      <c r="AD48" s="12">
        <f t="shared" si="143"/>
        <v>1.87242687905922</v>
      </c>
      <c r="AE48" s="12"/>
      <c r="AF48" s="10">
        <f t="shared" si="144"/>
        <v>348.39890421601126</v>
      </c>
      <c r="AG48" s="16">
        <f t="shared" si="185"/>
        <v>1091.8195264896262</v>
      </c>
      <c r="AH48" s="18"/>
      <c r="AI48" s="1">
        <f t="shared" si="186"/>
        <v>0.76320460524685663</v>
      </c>
      <c r="AJ48" s="1">
        <f t="shared" si="217"/>
        <v>8.4921289579856077E-2</v>
      </c>
      <c r="AK48" s="1">
        <f t="shared" si="187"/>
        <v>1.2315683032465528E-2</v>
      </c>
      <c r="AL48" s="1">
        <f t="shared" si="188"/>
        <v>1.7176854846148885E-2</v>
      </c>
      <c r="AM48" s="1">
        <f t="shared" si="189"/>
        <v>6.8489287371031021E-2</v>
      </c>
      <c r="AN48" s="1">
        <f t="shared" si="145"/>
        <v>0</v>
      </c>
      <c r="AO48" s="1">
        <f t="shared" si="218"/>
        <v>0.94610772007635813</v>
      </c>
      <c r="AP48" s="1">
        <f t="shared" si="219"/>
        <v>0.7971149447991801</v>
      </c>
      <c r="AQ48" s="1">
        <f t="shared" si="220"/>
        <v>8.603050433933801E-2</v>
      </c>
      <c r="AR48" s="1">
        <f t="shared" si="221"/>
        <v>4.1107280370751974E-2</v>
      </c>
      <c r="AS48" s="1">
        <f t="shared" si="222"/>
        <v>2.5525222587018871E-2</v>
      </c>
      <c r="AT48" s="1">
        <f t="shared" si="174"/>
        <v>9.4094159275913233E-2</v>
      </c>
      <c r="AU48" s="1">
        <f t="shared" si="175"/>
        <v>1.306590846326726E-4</v>
      </c>
      <c r="AV48" s="1">
        <f t="shared" si="223"/>
        <v>1.0440027704568347</v>
      </c>
      <c r="AW48" s="9"/>
      <c r="AX48" s="2">
        <f t="shared" si="190"/>
        <v>0.78852979102897214</v>
      </c>
      <c r="AY48" s="2">
        <f t="shared" si="191"/>
        <v>2.1955328932899983E-2</v>
      </c>
      <c r="AZ48" s="2">
        <f t="shared" si="192"/>
        <v>0.3506497556521227</v>
      </c>
      <c r="BA48" s="2">
        <f t="shared" si="193"/>
        <v>0.14597527253848286</v>
      </c>
      <c r="BB48" s="2">
        <f t="shared" si="194"/>
        <v>2.4329156721009169E-3</v>
      </c>
      <c r="BC48" s="2">
        <f t="shared" si="195"/>
        <v>0.13974954917351518</v>
      </c>
      <c r="BD48" s="2">
        <f t="shared" si="196"/>
        <v>0.18599270399452628</v>
      </c>
      <c r="BE48" s="2">
        <f t="shared" si="197"/>
        <v>0.11865791989259529</v>
      </c>
      <c r="BF48" s="2">
        <f t="shared" si="198"/>
        <v>4.4685691980376183E-2</v>
      </c>
      <c r="BG48" s="2">
        <f t="shared" si="199"/>
        <v>0</v>
      </c>
      <c r="BH48" s="2">
        <f t="shared" si="200"/>
        <v>6.8626520004235964E-3</v>
      </c>
      <c r="BI48" s="2">
        <f t="shared" si="224"/>
        <v>1.8054915808660152</v>
      </c>
      <c r="BK48" s="2">
        <f t="shared" si="146"/>
        <v>0.43673966657365909</v>
      </c>
      <c r="BL48" s="2">
        <f t="shared" si="147"/>
        <v>1.2160305351503756E-2</v>
      </c>
      <c r="BM48" s="2">
        <f t="shared" si="148"/>
        <v>0.19421289989285431</v>
      </c>
      <c r="BN48" s="2">
        <f t="shared" si="149"/>
        <v>8.085070796534255E-2</v>
      </c>
      <c r="BO48" s="2">
        <f t="shared" si="150"/>
        <v>1.3475087327374598E-3</v>
      </c>
      <c r="BP48" s="2">
        <f t="shared" si="151"/>
        <v>7.740249284711892E-2</v>
      </c>
      <c r="BQ48" s="2">
        <f t="shared" si="152"/>
        <v>0.1030149937920584</v>
      </c>
      <c r="BR48" s="2">
        <f t="shared" si="153"/>
        <v>6.5720561175743777E-2</v>
      </c>
      <c r="BS48" s="2">
        <f t="shared" si="154"/>
        <v>2.4749875576236369E-2</v>
      </c>
      <c r="BT48" s="2">
        <f t="shared" si="155"/>
        <v>0</v>
      </c>
      <c r="BU48" s="2">
        <f t="shared" si="156"/>
        <v>3.8009880927452914E-3</v>
      </c>
      <c r="BV48" s="2">
        <f t="shared" si="225"/>
        <v>0.99999999999999989</v>
      </c>
      <c r="BX48" s="2">
        <f t="shared" si="201"/>
        <v>0.7846042976284987</v>
      </c>
      <c r="BY48" s="2">
        <f t="shared" si="202"/>
        <v>2.10543974120793E-2</v>
      </c>
      <c r="BZ48" s="2">
        <f t="shared" si="203"/>
        <v>6.5563303616088503E-2</v>
      </c>
      <c r="CA48" s="2">
        <f t="shared" si="204"/>
        <v>0.10967564136825227</v>
      </c>
      <c r="CB48" s="2">
        <f t="shared" si="205"/>
        <v>2.1666960352422909E-3</v>
      </c>
      <c r="CC48" s="2">
        <f t="shared" si="206"/>
        <v>0.31976905747263323</v>
      </c>
      <c r="CD48" s="2">
        <f t="shared" si="207"/>
        <v>0.41317001144846233</v>
      </c>
      <c r="CE48" s="2">
        <f t="shared" si="208"/>
        <v>5.6551503818234906E-3</v>
      </c>
      <c r="CF48" s="2">
        <f t="shared" si="209"/>
        <v>0</v>
      </c>
      <c r="CG48" s="2">
        <f t="shared" si="210"/>
        <v>5.7895422445792127E-5</v>
      </c>
      <c r="CH48" s="2">
        <f t="shared" si="226"/>
        <v>1.7217164507855258</v>
      </c>
      <c r="CJ48" s="2">
        <f t="shared" si="176"/>
        <v>1.5692085952569974</v>
      </c>
      <c r="CK48" s="2">
        <f t="shared" si="177"/>
        <v>4.21087948241586E-2</v>
      </c>
      <c r="CL48" s="2">
        <f t="shared" si="227"/>
        <v>0.19668991084826551</v>
      </c>
      <c r="CM48" s="2">
        <f t="shared" si="178"/>
        <v>0.10967564136825227</v>
      </c>
      <c r="CN48" s="2">
        <f t="shared" si="179"/>
        <v>2.1666960352422909E-3</v>
      </c>
      <c r="CO48" s="2">
        <f t="shared" si="180"/>
        <v>0.31976905747263323</v>
      </c>
      <c r="CP48" s="2">
        <f t="shared" si="181"/>
        <v>0.41317001144846233</v>
      </c>
      <c r="CQ48" s="2">
        <f t="shared" si="182"/>
        <v>5.6551503818234906E-3</v>
      </c>
      <c r="CR48" s="2">
        <f t="shared" si="183"/>
        <v>0</v>
      </c>
      <c r="CS48" s="2">
        <f t="shared" si="228"/>
        <v>1.7368626733737637E-4</v>
      </c>
      <c r="CT48" s="2">
        <f t="shared" si="157"/>
        <v>2.6586175439031723</v>
      </c>
      <c r="CU48" s="2">
        <f t="shared" si="61"/>
        <v>2.2568120088424881</v>
      </c>
      <c r="CW48" s="2">
        <f t="shared" si="158"/>
        <v>1.7707044010774216</v>
      </c>
      <c r="CX48" s="2">
        <f t="shared" si="159"/>
        <v>4.7515816918522767E-2</v>
      </c>
      <c r="CY48" s="2">
        <f t="shared" si="229"/>
        <v>0.22929559892257845</v>
      </c>
      <c r="CZ48" s="2">
        <f t="shared" si="160"/>
        <v>6.6632502957770845E-2</v>
      </c>
      <c r="DA48" s="2">
        <f t="shared" si="161"/>
        <v>0.29592810188034929</v>
      </c>
      <c r="DB48" s="2">
        <f t="shared" si="162"/>
        <v>0.24751730451737369</v>
      </c>
      <c r="DC48" s="2">
        <f t="shared" si="163"/>
        <v>4.8898256318462086E-3</v>
      </c>
      <c r="DD48" s="2">
        <f t="shared" si="164"/>
        <v>0.72165864896048249</v>
      </c>
      <c r="DE48" s="2">
        <f t="shared" si="165"/>
        <v>0.93244704353047803</v>
      </c>
      <c r="DF48" s="2">
        <f t="shared" si="166"/>
        <v>2.5525222587018871E-2</v>
      </c>
      <c r="DG48" s="2">
        <f t="shared" si="167"/>
        <v>0</v>
      </c>
      <c r="DH48" s="2">
        <f t="shared" si="168"/>
        <v>2.613181692653452E-4</v>
      </c>
      <c r="DI48" s="2">
        <f t="shared" si="230"/>
        <v>4.0464476832727581</v>
      </c>
      <c r="DJ48" s="2">
        <f t="shared" si="231"/>
        <v>9.2895366545515612E-2</v>
      </c>
      <c r="DK48" s="2">
        <f t="shared" si="232"/>
        <v>0.13774358224799599</v>
      </c>
      <c r="DL48" s="2">
        <f t="shared" si="233"/>
        <v>0.48908511522057591</v>
      </c>
      <c r="DM48" s="2">
        <f t="shared" si="234"/>
        <v>0.37852284043970597</v>
      </c>
      <c r="DN48" s="2">
        <f t="shared" si="235"/>
        <v>0.1323920443397181</v>
      </c>
      <c r="DO48" s="2">
        <f t="shared" si="236"/>
        <v>2.5525222587018871E-2</v>
      </c>
      <c r="DP48" s="2">
        <f t="shared" si="237"/>
        <v>4.1107280370751974E-2</v>
      </c>
      <c r="DQ48" s="2">
        <f t="shared" si="238"/>
        <v>9.4094159275913233E-2</v>
      </c>
      <c r="DR48" s="2">
        <f t="shared" si="239"/>
        <v>1.306590846326726E-4</v>
      </c>
      <c r="DS48" s="2">
        <f t="shared" si="240"/>
        <v>0.7971149447991801</v>
      </c>
      <c r="DT48" s="2">
        <f t="shared" si="241"/>
        <v>0.59056062379663976</v>
      </c>
      <c r="DU48" s="2">
        <f t="shared" si="242"/>
        <v>0.20655432100254034</v>
      </c>
      <c r="DV48" s="2">
        <f t="shared" si="243"/>
        <v>8.603050433933801E-2</v>
      </c>
      <c r="DW48" s="2">
        <f t="shared" si="244"/>
        <v>6.3737643660637638E-2</v>
      </c>
      <c r="DX48" s="2">
        <f t="shared" si="245"/>
        <v>2.2292860678700371E-2</v>
      </c>
      <c r="DY48" s="2">
        <f t="shared" si="211"/>
        <v>1.841117715256015</v>
      </c>
      <c r="DZ48" s="2">
        <f t="shared" si="246"/>
        <v>0.7971149447991801</v>
      </c>
      <c r="EA48" s="2">
        <f t="shared" si="169"/>
        <v>2.3498915319987606</v>
      </c>
      <c r="EB48" s="2">
        <f t="shared" si="170"/>
        <v>-3.1966277817862707</v>
      </c>
      <c r="EC48" s="2">
        <f t="shared" si="171"/>
        <v>-3.1966277817862703</v>
      </c>
      <c r="ED48" s="2">
        <f t="shared" si="172"/>
        <v>0.48910538586101032</v>
      </c>
      <c r="EE48" s="2">
        <f t="shared" si="212"/>
        <v>1364.9695264896263</v>
      </c>
      <c r="EF48" s="2">
        <f t="shared" si="213"/>
        <v>3.4839890421601125</v>
      </c>
      <c r="EG48" s="2">
        <f t="shared" si="247"/>
        <v>0.13649695264896264</v>
      </c>
      <c r="EH48" s="1">
        <f t="shared" si="214"/>
        <v>1364.9695264896263</v>
      </c>
      <c r="EI48" s="1">
        <f t="shared" si="215"/>
        <v>3.4839890421601125</v>
      </c>
      <c r="EJ48" s="4">
        <f t="shared" si="216"/>
        <v>1.87242687905922</v>
      </c>
      <c r="EK48" s="1">
        <f t="shared" si="173"/>
        <v>348.39890421601126</v>
      </c>
    </row>
    <row r="49" spans="1:141" ht="12" customHeight="1">
      <c r="A49" s="41" t="s">
        <v>91</v>
      </c>
      <c r="B49" s="42"/>
      <c r="C49" s="47">
        <v>47.415274995296329</v>
      </c>
      <c r="D49" s="47">
        <v>1.7360020141818162</v>
      </c>
      <c r="E49" s="47">
        <v>17.621135316812779</v>
      </c>
      <c r="F49" s="47">
        <v>10.431280223073978</v>
      </c>
      <c r="G49" s="47">
        <v>0.17218933170618855</v>
      </c>
      <c r="H49" s="47">
        <v>5.8404385097536711</v>
      </c>
      <c r="I49" s="47">
        <v>10.619105015739841</v>
      </c>
      <c r="J49" s="47">
        <v>3.6177017791294968</v>
      </c>
      <c r="K49" s="47">
        <v>2.0682533232597744</v>
      </c>
      <c r="L49" s="47">
        <v>0</v>
      </c>
      <c r="M49" s="47">
        <v>0.47861949104611973</v>
      </c>
      <c r="N49" s="47">
        <f t="shared" ref="N49:N100" si="248">SUM(C49:M49)</f>
        <v>99.999999999999986</v>
      </c>
      <c r="O49" s="47"/>
      <c r="P49" s="47">
        <v>49.94</v>
      </c>
      <c r="Q49" s="47">
        <v>1.8</v>
      </c>
      <c r="R49" s="47">
        <v>5.26</v>
      </c>
      <c r="S49" s="47">
        <v>8.64</v>
      </c>
      <c r="T49" s="47">
        <v>0</v>
      </c>
      <c r="U49" s="47">
        <v>13.39</v>
      </c>
      <c r="V49" s="47">
        <v>22.92</v>
      </c>
      <c r="W49" s="47">
        <v>0.49</v>
      </c>
      <c r="X49" s="47">
        <v>0</v>
      </c>
      <c r="Y49" s="47">
        <v>0</v>
      </c>
      <c r="Z49" s="47">
        <f t="shared" ref="Z49:Z100" si="249">SUM(P49:Y49)</f>
        <v>102.43999999999998</v>
      </c>
      <c r="AA49" s="18"/>
      <c r="AB49" s="10">
        <f t="shared" si="184"/>
        <v>4.8796169893512098E-2</v>
      </c>
      <c r="AC49" s="10"/>
      <c r="AD49" s="12">
        <f t="shared" ref="AD49:AD100" si="250">EJ49</f>
        <v>2.3166393388603561</v>
      </c>
      <c r="AE49" s="12"/>
      <c r="AF49" s="10">
        <f t="shared" ref="AF49:AF100" si="251">EK49</f>
        <v>386.23021109398968</v>
      </c>
      <c r="AG49" s="16">
        <f t="shared" si="185"/>
        <v>1101.9177695706426</v>
      </c>
      <c r="AH49" s="18"/>
      <c r="AI49" s="1">
        <f t="shared" si="186"/>
        <v>0.75311305835119313</v>
      </c>
      <c r="AJ49" s="1">
        <f t="shared" si="217"/>
        <v>8.2450398025151792E-2</v>
      </c>
      <c r="AK49" s="1">
        <f t="shared" si="187"/>
        <v>1.210087464336152E-2</v>
      </c>
      <c r="AL49" s="1">
        <f t="shared" si="188"/>
        <v>1.6836008767181755E-2</v>
      </c>
      <c r="AM49" s="1">
        <f t="shared" si="189"/>
        <v>6.6750831290789694E-2</v>
      </c>
      <c r="AN49" s="1">
        <f t="shared" ref="AN49:AN100" si="252">EXP(12.8)*BQ49*BT49^2*BK49</f>
        <v>0</v>
      </c>
      <c r="AO49" s="1">
        <f t="shared" si="218"/>
        <v>0.93125117107767785</v>
      </c>
      <c r="AP49" s="1">
        <f t="shared" si="219"/>
        <v>0.80190922824470523</v>
      </c>
      <c r="AQ49" s="1">
        <f t="shared" si="220"/>
        <v>9.6043219662598933E-2</v>
      </c>
      <c r="AR49" s="1">
        <f t="shared" si="221"/>
        <v>1.7809862306641042E-2</v>
      </c>
      <c r="AS49" s="1">
        <f t="shared" si="222"/>
        <v>3.4735128437779358E-2</v>
      </c>
      <c r="AT49" s="1">
        <f t="shared" si="174"/>
        <v>7.8150868598553414E-2</v>
      </c>
      <c r="AU49" s="1">
        <f t="shared" si="175"/>
        <v>0</v>
      </c>
      <c r="AV49" s="1">
        <f t="shared" si="223"/>
        <v>1.0286483072502781</v>
      </c>
      <c r="AW49" s="9"/>
      <c r="AX49" s="2">
        <f t="shared" si="190"/>
        <v>0.78914583335906929</v>
      </c>
      <c r="AY49" s="2">
        <f t="shared" si="191"/>
        <v>2.1732950597427806E-2</v>
      </c>
      <c r="AZ49" s="2">
        <f t="shared" si="192"/>
        <v>0.34564461542771802</v>
      </c>
      <c r="BA49" s="2">
        <f t="shared" si="193"/>
        <v>0.14518862772628799</v>
      </c>
      <c r="BB49" s="2">
        <f t="shared" si="194"/>
        <v>2.4273385967392221E-3</v>
      </c>
      <c r="BC49" s="2">
        <f t="shared" si="195"/>
        <v>0.14490821125618222</v>
      </c>
      <c r="BD49" s="2">
        <f t="shared" si="196"/>
        <v>0.18936514559768894</v>
      </c>
      <c r="BE49" s="2">
        <f t="shared" si="197"/>
        <v>0.11673978657670583</v>
      </c>
      <c r="BF49" s="2">
        <f t="shared" si="198"/>
        <v>4.3913824860074196E-2</v>
      </c>
      <c r="BG49" s="2">
        <f t="shared" si="199"/>
        <v>0</v>
      </c>
      <c r="BH49" s="2">
        <f t="shared" si="200"/>
        <v>6.7441116980930934E-3</v>
      </c>
      <c r="BI49" s="2">
        <f t="shared" si="224"/>
        <v>1.8058104456959867</v>
      </c>
      <c r="BK49" s="2">
        <f t="shared" ref="BK49:BK100" si="253">(AX49/$BI49)</f>
        <v>0.43700369285156093</v>
      </c>
      <c r="BL49" s="2">
        <f t="shared" ref="BL49:BL100" si="254">(AY49/$BI49)</f>
        <v>1.2035012118368603E-2</v>
      </c>
      <c r="BM49" s="2">
        <f t="shared" ref="BM49:BM100" si="255">(AZ49/$BI49)</f>
        <v>0.19140691995194509</v>
      </c>
      <c r="BN49" s="2">
        <f t="shared" ref="BN49:BN100" si="256">(BA49/$BI49)</f>
        <v>8.0400812871768548E-2</v>
      </c>
      <c r="BO49" s="2">
        <f t="shared" ref="BO49:BO100" si="257">(BB49/$BI49)</f>
        <v>1.3441823877609086E-3</v>
      </c>
      <c r="BP49" s="2">
        <f t="shared" ref="BP49:BP100" si="258">(BC49/$BI49)</f>
        <v>8.0245527209990411E-2</v>
      </c>
      <c r="BQ49" s="2">
        <f t="shared" ref="BQ49:BQ100" si="259">(BD49/$BI49)</f>
        <v>0.10486435386893819</v>
      </c>
      <c r="BR49" s="2">
        <f t="shared" ref="BR49:BR100" si="260">(BE49/$BI49)</f>
        <v>6.4646755618756296E-2</v>
      </c>
      <c r="BS49" s="2">
        <f t="shared" ref="BS49:BS100" si="261">(BF49/$BI49)</f>
        <v>2.431807001933093E-2</v>
      </c>
      <c r="BT49" s="2">
        <f t="shared" ref="BT49:BT100" si="262">(BG49/$BI49)</f>
        <v>0</v>
      </c>
      <c r="BU49" s="2">
        <f t="shared" ref="BU49:BU100" si="263">(BH49/$BI49)</f>
        <v>3.7346731015800556E-3</v>
      </c>
      <c r="BV49" s="2">
        <f t="shared" si="225"/>
        <v>1.0000000000000002</v>
      </c>
      <c r="BX49" s="2">
        <f t="shared" si="201"/>
        <v>0.83116554574156642</v>
      </c>
      <c r="BY49" s="2">
        <f t="shared" si="202"/>
        <v>2.2534139220919694E-2</v>
      </c>
      <c r="BZ49" s="2">
        <f t="shared" si="203"/>
        <v>5.1588352409254516E-2</v>
      </c>
      <c r="CA49" s="2">
        <f t="shared" si="204"/>
        <v>0.12025654730090861</v>
      </c>
      <c r="CB49" s="2">
        <f t="shared" si="205"/>
        <v>0</v>
      </c>
      <c r="CC49" s="2">
        <f t="shared" si="206"/>
        <v>0.33222179216164988</v>
      </c>
      <c r="CD49" s="2">
        <f t="shared" si="207"/>
        <v>0.40872080374625075</v>
      </c>
      <c r="CE49" s="2">
        <f t="shared" si="208"/>
        <v>7.905916368312442E-3</v>
      </c>
      <c r="CF49" s="2">
        <f t="shared" si="209"/>
        <v>0</v>
      </c>
      <c r="CG49" s="2">
        <f t="shared" si="210"/>
        <v>0</v>
      </c>
      <c r="CH49" s="2">
        <f t="shared" si="226"/>
        <v>1.7743930969488622</v>
      </c>
      <c r="CJ49" s="2">
        <f t="shared" si="176"/>
        <v>1.6623310914831328</v>
      </c>
      <c r="CK49" s="2">
        <f t="shared" si="177"/>
        <v>4.5068278441839388E-2</v>
      </c>
      <c r="CL49" s="2">
        <f t="shared" si="227"/>
        <v>0.15476505722776354</v>
      </c>
      <c r="CM49" s="2">
        <f t="shared" si="178"/>
        <v>0.12025654730090861</v>
      </c>
      <c r="CN49" s="2">
        <f t="shared" si="179"/>
        <v>0</v>
      </c>
      <c r="CO49" s="2">
        <f t="shared" si="180"/>
        <v>0.33222179216164988</v>
      </c>
      <c r="CP49" s="2">
        <f t="shared" si="181"/>
        <v>0.40872080374625075</v>
      </c>
      <c r="CQ49" s="2">
        <f t="shared" si="182"/>
        <v>7.905916368312442E-3</v>
      </c>
      <c r="CR49" s="2">
        <f t="shared" si="183"/>
        <v>0</v>
      </c>
      <c r="CS49" s="2">
        <f t="shared" si="228"/>
        <v>0</v>
      </c>
      <c r="CT49" s="2">
        <f t="shared" ref="CT49:CT100" si="264">SUM(CJ49:CS49)</f>
        <v>2.731269486729857</v>
      </c>
      <c r="CU49" s="2">
        <f t="shared" si="61"/>
        <v>2.1967806652370236</v>
      </c>
      <c r="CW49" s="2">
        <f t="shared" ref="CW49:CW100" si="265">BX49*$CU49</f>
        <v>1.8258884004962521</v>
      </c>
      <c r="CX49" s="2">
        <f t="shared" ref="CX49:CX100" si="266">BY49*$CU49</f>
        <v>4.9502561348275673E-2</v>
      </c>
      <c r="CY49" s="2">
        <f t="shared" si="229"/>
        <v>0.17411159950374788</v>
      </c>
      <c r="CZ49" s="2">
        <f t="shared" ref="CZ49:CZ100" si="267">IF(DA49-CY49&lt;0,0,DA49-CY49)</f>
        <v>5.25449907444204E-2</v>
      </c>
      <c r="DA49" s="2">
        <f t="shared" ref="DA49:DA100" si="268">BZ49*$CU49*2</f>
        <v>0.22665659024816828</v>
      </c>
      <c r="DB49" s="2">
        <f t="shared" ref="DB49:DB100" si="269">CA49*$CU49</f>
        <v>0.2641772579787976</v>
      </c>
      <c r="DC49" s="2">
        <f t="shared" ref="DC49:DC100" si="270">CB49*$CU49</f>
        <v>0</v>
      </c>
      <c r="DD49" s="2">
        <f t="shared" ref="DD49:DD100" si="271">CC49*$CU49</f>
        <v>0.72981840959110544</v>
      </c>
      <c r="DE49" s="2">
        <f t="shared" ref="DE49:DE100" si="272">CD49*$CU49</f>
        <v>0.89786995914989975</v>
      </c>
      <c r="DF49" s="2">
        <f t="shared" ref="DF49:DF100" si="273">CE49*$CU49*2</f>
        <v>3.4735128437779358E-2</v>
      </c>
      <c r="DG49" s="2">
        <f t="shared" ref="DG49:DG100" si="274">CF49*$CU49*2</f>
        <v>0</v>
      </c>
      <c r="DH49" s="2">
        <f t="shared" ref="DH49:DH100" si="275">CG49*$CU49*2</f>
        <v>0</v>
      </c>
      <c r="DI49" s="2">
        <f t="shared" si="230"/>
        <v>4.0286483072502772</v>
      </c>
      <c r="DJ49" s="2">
        <f t="shared" si="231"/>
        <v>5.7296614500555509E-2</v>
      </c>
      <c r="DK49" s="2">
        <f t="shared" si="232"/>
        <v>8.5333754843935239E-2</v>
      </c>
      <c r="DL49" s="2">
        <f t="shared" si="233"/>
        <v>0.47459499579082948</v>
      </c>
      <c r="DM49" s="2">
        <f t="shared" si="234"/>
        <v>0.38576651495936087</v>
      </c>
      <c r="DN49" s="2">
        <f t="shared" si="235"/>
        <v>0.13963848924980965</v>
      </c>
      <c r="DO49" s="2">
        <f t="shared" si="236"/>
        <v>3.4735128437779358E-2</v>
      </c>
      <c r="DP49" s="2">
        <f t="shared" si="237"/>
        <v>1.7809862306641042E-2</v>
      </c>
      <c r="DQ49" s="2">
        <f t="shared" si="238"/>
        <v>7.8150868598553414E-2</v>
      </c>
      <c r="DR49" s="2">
        <f t="shared" si="239"/>
        <v>0</v>
      </c>
      <c r="DS49" s="2">
        <f t="shared" si="240"/>
        <v>0.80190922824470523</v>
      </c>
      <c r="DT49" s="2">
        <f t="shared" si="241"/>
        <v>0.58878336866878123</v>
      </c>
      <c r="DU49" s="2">
        <f t="shared" si="242"/>
        <v>0.213125859575924</v>
      </c>
      <c r="DV49" s="2">
        <f t="shared" si="243"/>
        <v>9.6043219662598933E-2</v>
      </c>
      <c r="DW49" s="2">
        <f t="shared" si="244"/>
        <v>7.0517520461162123E-2</v>
      </c>
      <c r="DX49" s="2">
        <f t="shared" si="245"/>
        <v>2.5525699201436811E-2</v>
      </c>
      <c r="DY49" s="2">
        <f t="shared" si="211"/>
        <v>1.830557535494983</v>
      </c>
      <c r="DZ49" s="2">
        <f t="shared" si="246"/>
        <v>0.80190922824470534</v>
      </c>
      <c r="EA49" s="2">
        <f t="shared" ref="EA49:EA100" si="276">LN(DO49/(BK49^2*BR49*BM49))</f>
        <v>2.6877945147446276</v>
      </c>
      <c r="EB49" s="2">
        <f t="shared" ref="EB49:EB100" si="277">LN(DO49*BQ49*(BN49+BP49)/(DS49*BR49*BM49))</f>
        <v>-2.830710500453856</v>
      </c>
      <c r="EC49" s="2">
        <f t="shared" ref="EC49:EC100" si="278">LN((DO49*BQ49*(BN49+BP49))/(BR49*BM49*DZ49))</f>
        <v>-2.8307105004538564</v>
      </c>
      <c r="ED49" s="2">
        <f t="shared" ref="ED49:ED100" si="279">BP49/(BP49+BN49)</f>
        <v>0.49951668471967958</v>
      </c>
      <c r="EE49" s="2">
        <f t="shared" si="212"/>
        <v>1375.0677695706427</v>
      </c>
      <c r="EF49" s="2">
        <f t="shared" si="213"/>
        <v>3.8623021109398969</v>
      </c>
      <c r="EG49" s="2">
        <f t="shared" si="247"/>
        <v>0.13750677695706426</v>
      </c>
      <c r="EH49" s="1">
        <f t="shared" si="214"/>
        <v>1375.0677695706427</v>
      </c>
      <c r="EI49" s="1">
        <f t="shared" si="215"/>
        <v>3.8623021109398969</v>
      </c>
      <c r="EJ49" s="4">
        <f t="shared" si="216"/>
        <v>2.3166393388603561</v>
      </c>
      <c r="EK49" s="1">
        <f t="shared" ref="EK49:EK100" si="280">IF(ABS(DO49)&gt;0,-88.079+0.0003*(EH49)*EA49+0.0401*(EH49)-17.17*LN(BQ49*BK49)+7.749*LN(BQ49)+0.4676*ED49,0)*100</f>
        <v>386.23021109398968</v>
      </c>
    </row>
    <row r="50" spans="1:141" ht="12" customHeight="1">
      <c r="A50" s="41" t="s">
        <v>91</v>
      </c>
      <c r="B50" s="42"/>
      <c r="C50" s="47">
        <v>47.382682563681882</v>
      </c>
      <c r="D50" s="47">
        <v>1.7516431832111397</v>
      </c>
      <c r="E50" s="47">
        <v>17.845815899764062</v>
      </c>
      <c r="F50" s="47">
        <v>10.481045783251975</v>
      </c>
      <c r="G50" s="47">
        <v>0.17253769115454404</v>
      </c>
      <c r="H50" s="47">
        <v>5.6573611068612397</v>
      </c>
      <c r="I50" s="47">
        <v>10.452580756656397</v>
      </c>
      <c r="J50" s="47">
        <v>3.6700422781952144</v>
      </c>
      <c r="K50" s="47">
        <v>2.1002636575067259</v>
      </c>
      <c r="L50" s="47">
        <v>0</v>
      </c>
      <c r="M50" s="47">
        <v>0.4860270797168077</v>
      </c>
      <c r="N50" s="47">
        <f t="shared" si="248"/>
        <v>99.999999999999986</v>
      </c>
      <c r="O50" s="47"/>
      <c r="P50" s="47">
        <v>47.516800000000003</v>
      </c>
      <c r="Q50" s="47">
        <v>1.7903</v>
      </c>
      <c r="R50" s="47">
        <v>7.0288000000000004</v>
      </c>
      <c r="S50" s="47">
        <v>7.4204999999999997</v>
      </c>
      <c r="T50" s="47">
        <v>0.19889999999999999</v>
      </c>
      <c r="U50" s="47">
        <v>12.923</v>
      </c>
      <c r="V50" s="47">
        <v>23.238</v>
      </c>
      <c r="W50" s="47">
        <v>0.32219999999999999</v>
      </c>
      <c r="X50" s="47">
        <v>0</v>
      </c>
      <c r="Y50" s="47">
        <v>1.61E-2</v>
      </c>
      <c r="Z50" s="47">
        <f t="shared" si="249"/>
        <v>100.4546</v>
      </c>
      <c r="AA50" s="18"/>
      <c r="AB50" s="10">
        <f t="shared" si="184"/>
        <v>1.9319338356023508E-2</v>
      </c>
      <c r="AC50" s="10"/>
      <c r="AD50" s="12">
        <f t="shared" si="250"/>
        <v>2.0321475292166697</v>
      </c>
      <c r="AE50" s="12"/>
      <c r="AF50" s="10">
        <f t="shared" si="251"/>
        <v>343.88413732881469</v>
      </c>
      <c r="AG50" s="16">
        <f t="shared" si="185"/>
        <v>1092.1134578877923</v>
      </c>
      <c r="AH50" s="18"/>
      <c r="AI50" s="1">
        <f t="shared" si="186"/>
        <v>0.76550878763728825</v>
      </c>
      <c r="AJ50" s="1">
        <f t="shared" si="217"/>
        <v>9.1493438167228838E-2</v>
      </c>
      <c r="AK50" s="1">
        <f t="shared" si="187"/>
        <v>1.3086106968604197E-2</v>
      </c>
      <c r="AL50" s="1">
        <f t="shared" si="188"/>
        <v>1.7135805128683592E-2</v>
      </c>
      <c r="AM50" s="1">
        <f t="shared" si="189"/>
        <v>6.627480590962237E-2</v>
      </c>
      <c r="AN50" s="1">
        <f t="shared" si="252"/>
        <v>0</v>
      </c>
      <c r="AO50" s="1">
        <f t="shared" si="218"/>
        <v>0.95349894381142741</v>
      </c>
      <c r="AP50" s="1">
        <f t="shared" si="219"/>
        <v>0.78482812599331175</v>
      </c>
      <c r="AQ50" s="1">
        <f t="shared" si="220"/>
        <v>8.2132389106463255E-2</v>
      </c>
      <c r="AR50" s="1">
        <f t="shared" si="221"/>
        <v>5.5969896512075401E-2</v>
      </c>
      <c r="AS50" s="1">
        <f t="shared" si="222"/>
        <v>2.3277628709943043E-2</v>
      </c>
      <c r="AT50" s="1">
        <f t="shared" si="174"/>
        <v>8.6729751349316708E-2</v>
      </c>
      <c r="AU50" s="1">
        <f t="shared" si="175"/>
        <v>2.3714528819729065E-4</v>
      </c>
      <c r="AV50" s="1">
        <f t="shared" si="223"/>
        <v>1.0331749369593073</v>
      </c>
      <c r="AW50" s="9"/>
      <c r="AX50" s="2">
        <f t="shared" si="190"/>
        <v>0.78860338830080212</v>
      </c>
      <c r="AY50" s="2">
        <f t="shared" si="191"/>
        <v>2.1928761864363756E-2</v>
      </c>
      <c r="AZ50" s="2">
        <f t="shared" si="192"/>
        <v>0.3500518021550213</v>
      </c>
      <c r="BA50" s="2">
        <f t="shared" si="193"/>
        <v>0.14588129374960992</v>
      </c>
      <c r="BB50" s="2">
        <f t="shared" si="194"/>
        <v>2.4322493907248497E-3</v>
      </c>
      <c r="BC50" s="2">
        <f t="shared" si="195"/>
        <v>0.14036584360172188</v>
      </c>
      <c r="BD50" s="2">
        <f t="shared" si="196"/>
        <v>0.18639560244691084</v>
      </c>
      <c r="BE50" s="2">
        <f t="shared" si="197"/>
        <v>0.11842876456972339</v>
      </c>
      <c r="BF50" s="2">
        <f t="shared" si="198"/>
        <v>4.4593478651040935E-2</v>
      </c>
      <c r="BG50" s="2">
        <f t="shared" si="199"/>
        <v>0</v>
      </c>
      <c r="BH50" s="2">
        <f t="shared" si="200"/>
        <v>6.8484902416819805E-3</v>
      </c>
      <c r="BI50" s="2">
        <f t="shared" si="224"/>
        <v>1.8055296749716008</v>
      </c>
      <c r="BK50" s="2">
        <f t="shared" si="253"/>
        <v>0.43677121413870201</v>
      </c>
      <c r="BL50" s="2">
        <f t="shared" si="254"/>
        <v>1.2145334506733418E-2</v>
      </c>
      <c r="BM50" s="2">
        <f t="shared" si="255"/>
        <v>0.19387762328554764</v>
      </c>
      <c r="BN50" s="2">
        <f t="shared" si="256"/>
        <v>8.0796951593667107E-2</v>
      </c>
      <c r="BO50" s="2">
        <f t="shared" si="257"/>
        <v>1.3471112795546308E-3</v>
      </c>
      <c r="BP50" s="2">
        <f t="shared" si="258"/>
        <v>7.7742196956098047E-2</v>
      </c>
      <c r="BQ50" s="2">
        <f t="shared" si="259"/>
        <v>0.10323596727915461</v>
      </c>
      <c r="BR50" s="2">
        <f t="shared" si="260"/>
        <v>6.5592255952030346E-2</v>
      </c>
      <c r="BS50" s="2">
        <f t="shared" si="261"/>
        <v>2.4698280659243302E-2</v>
      </c>
      <c r="BT50" s="2">
        <f t="shared" si="262"/>
        <v>0</v>
      </c>
      <c r="BU50" s="2">
        <f t="shared" si="263"/>
        <v>3.7930643492689758E-3</v>
      </c>
      <c r="BV50" s="2">
        <f t="shared" si="225"/>
        <v>1.0000000000000002</v>
      </c>
      <c r="BX50" s="2">
        <f t="shared" si="201"/>
        <v>0.79083554272913226</v>
      </c>
      <c r="BY50" s="2">
        <f t="shared" si="202"/>
        <v>2.2412705248451403E-2</v>
      </c>
      <c r="BZ50" s="2">
        <f t="shared" si="203"/>
        <v>6.8936161865811446E-2</v>
      </c>
      <c r="CA50" s="2">
        <f t="shared" si="204"/>
        <v>0.10328283671833244</v>
      </c>
      <c r="CB50" s="2">
        <f t="shared" si="205"/>
        <v>2.803876651982379E-3</v>
      </c>
      <c r="CC50" s="2">
        <f t="shared" si="206"/>
        <v>0.32063496789432416</v>
      </c>
      <c r="CD50" s="2">
        <f t="shared" si="207"/>
        <v>0.41439153741079293</v>
      </c>
      <c r="CE50" s="2">
        <f t="shared" si="208"/>
        <v>5.1985433752454457E-3</v>
      </c>
      <c r="CF50" s="2">
        <f t="shared" si="209"/>
        <v>0</v>
      </c>
      <c r="CG50" s="2">
        <f t="shared" si="210"/>
        <v>1.0592230697468786E-4</v>
      </c>
      <c r="CH50" s="2">
        <f t="shared" si="226"/>
        <v>1.7286020942010472</v>
      </c>
      <c r="CJ50" s="2">
        <f t="shared" si="176"/>
        <v>1.5816710854582645</v>
      </c>
      <c r="CK50" s="2">
        <f t="shared" si="177"/>
        <v>4.4825410496902807E-2</v>
      </c>
      <c r="CL50" s="2">
        <f t="shared" si="227"/>
        <v>0.20680848559743434</v>
      </c>
      <c r="CM50" s="2">
        <f t="shared" si="178"/>
        <v>0.10328283671833244</v>
      </c>
      <c r="CN50" s="2">
        <f t="shared" si="179"/>
        <v>2.803876651982379E-3</v>
      </c>
      <c r="CO50" s="2">
        <f t="shared" si="180"/>
        <v>0.32063496789432416</v>
      </c>
      <c r="CP50" s="2">
        <f t="shared" si="181"/>
        <v>0.41439153741079293</v>
      </c>
      <c r="CQ50" s="2">
        <f t="shared" si="182"/>
        <v>5.1985433752454457E-3</v>
      </c>
      <c r="CR50" s="2">
        <f t="shared" si="183"/>
        <v>0</v>
      </c>
      <c r="CS50" s="2">
        <f t="shared" si="228"/>
        <v>3.177669209240636E-4</v>
      </c>
      <c r="CT50" s="2">
        <f t="shared" si="264"/>
        <v>2.6799345105242032</v>
      </c>
      <c r="CU50" s="2">
        <f t="shared" si="61"/>
        <v>2.2388606797807094</v>
      </c>
      <c r="CW50" s="2">
        <f t="shared" si="265"/>
        <v>1.7705706007892912</v>
      </c>
      <c r="CX50" s="2">
        <f t="shared" si="266"/>
        <v>5.0178924508272583E-2</v>
      </c>
      <c r="CY50" s="2">
        <f t="shared" si="229"/>
        <v>0.22942939921070882</v>
      </c>
      <c r="CZ50" s="2">
        <f t="shared" si="267"/>
        <v>7.9247525222018445E-2</v>
      </c>
      <c r="DA50" s="2">
        <f t="shared" si="268"/>
        <v>0.30867692443272726</v>
      </c>
      <c r="DB50" s="2">
        <f t="shared" si="269"/>
        <v>0.23123588202488576</v>
      </c>
      <c r="DC50" s="2">
        <f t="shared" si="270"/>
        <v>6.2774891870785287E-3</v>
      </c>
      <c r="DD50" s="2">
        <f t="shared" si="271"/>
        <v>0.7178570221813525</v>
      </c>
      <c r="DE50" s="2">
        <f t="shared" si="272"/>
        <v>0.92776491914290116</v>
      </c>
      <c r="DF50" s="2">
        <f t="shared" si="273"/>
        <v>2.3277628709943043E-2</v>
      </c>
      <c r="DG50" s="2">
        <f t="shared" si="274"/>
        <v>0</v>
      </c>
      <c r="DH50" s="2">
        <f t="shared" si="275"/>
        <v>4.742905763945813E-4</v>
      </c>
      <c r="DI50" s="2">
        <f t="shared" si="230"/>
        <v>4.0363136815528469</v>
      </c>
      <c r="DJ50" s="2">
        <f t="shared" si="231"/>
        <v>7.2627363105693662E-2</v>
      </c>
      <c r="DK50" s="2">
        <f t="shared" si="232"/>
        <v>0.1079609299509432</v>
      </c>
      <c r="DL50" s="2">
        <f t="shared" si="233"/>
        <v>0.49267034236290846</v>
      </c>
      <c r="DM50" s="2">
        <f t="shared" si="234"/>
        <v>0.38120310176465139</v>
      </c>
      <c r="DN50" s="2">
        <f t="shared" si="235"/>
        <v>0.12612655587244012</v>
      </c>
      <c r="DO50" s="2">
        <f t="shared" si="236"/>
        <v>2.3277628709943043E-2</v>
      </c>
      <c r="DP50" s="2">
        <f t="shared" si="237"/>
        <v>5.5969896512075401E-2</v>
      </c>
      <c r="DQ50" s="2">
        <f t="shared" si="238"/>
        <v>8.6729751349316708E-2</v>
      </c>
      <c r="DR50" s="2">
        <f t="shared" si="239"/>
        <v>2.3714528819729065E-4</v>
      </c>
      <c r="DS50" s="2">
        <f t="shared" si="240"/>
        <v>0.78482812599331175</v>
      </c>
      <c r="DT50" s="2">
        <f t="shared" si="241"/>
        <v>0.58971304254954671</v>
      </c>
      <c r="DU50" s="2">
        <f t="shared" si="242"/>
        <v>0.19511508344376505</v>
      </c>
      <c r="DV50" s="2">
        <f t="shared" si="243"/>
        <v>8.2132389106463255E-2</v>
      </c>
      <c r="DW50" s="2">
        <f t="shared" si="244"/>
        <v>6.1713564368676109E-2</v>
      </c>
      <c r="DX50" s="2">
        <f t="shared" si="245"/>
        <v>2.0418824737787146E-2</v>
      </c>
      <c r="DY50" s="2">
        <f t="shared" si="211"/>
        <v>1.8180030629526192</v>
      </c>
      <c r="DZ50" s="2">
        <f t="shared" si="246"/>
        <v>0.78482812599331175</v>
      </c>
      <c r="EA50" s="2">
        <f t="shared" si="276"/>
        <v>2.2612547622753021</v>
      </c>
      <c r="EB50" s="2">
        <f t="shared" si="277"/>
        <v>-3.2656379102783522</v>
      </c>
      <c r="EC50" s="2">
        <f t="shared" si="278"/>
        <v>-3.2656379102783522</v>
      </c>
      <c r="ED50" s="2">
        <f t="shared" si="279"/>
        <v>0.49036592959684605</v>
      </c>
      <c r="EE50" s="2">
        <f t="shared" si="212"/>
        <v>1365.2634578877924</v>
      </c>
      <c r="EF50" s="2">
        <f t="shared" si="213"/>
        <v>3.4388413732881471</v>
      </c>
      <c r="EG50" s="2">
        <f t="shared" si="247"/>
        <v>0.13652634578877923</v>
      </c>
      <c r="EH50" s="1">
        <f t="shared" si="214"/>
        <v>1365.2634578877924</v>
      </c>
      <c r="EI50" s="1">
        <f t="shared" si="215"/>
        <v>3.4388413732881471</v>
      </c>
      <c r="EJ50" s="4">
        <f t="shared" si="216"/>
        <v>2.0321475292166697</v>
      </c>
      <c r="EK50" s="1">
        <f t="shared" si="280"/>
        <v>343.88413732881469</v>
      </c>
    </row>
    <row r="51" spans="1:141" ht="12" customHeight="1">
      <c r="A51" s="41" t="s">
        <v>91</v>
      </c>
      <c r="B51" s="42"/>
      <c r="C51" s="47">
        <v>47.393658228375749</v>
      </c>
      <c r="D51" s="47">
        <v>1.7463759411496516</v>
      </c>
      <c r="E51" s="47">
        <v>17.770153587394571</v>
      </c>
      <c r="F51" s="47">
        <v>10.464286981445561</v>
      </c>
      <c r="G51" s="47">
        <v>0.17242037936439236</v>
      </c>
      <c r="H51" s="47">
        <v>5.7190133398378915</v>
      </c>
      <c r="I51" s="47">
        <v>10.508658635493848</v>
      </c>
      <c r="J51" s="47">
        <v>3.6524163528132063</v>
      </c>
      <c r="K51" s="47">
        <v>2.0894840170187461</v>
      </c>
      <c r="L51" s="47">
        <v>0</v>
      </c>
      <c r="M51" s="47">
        <v>0.48353253710638633</v>
      </c>
      <c r="N51" s="47">
        <f t="shared" si="248"/>
        <v>100</v>
      </c>
      <c r="O51" s="47"/>
      <c r="P51" s="47">
        <v>48.192799999999998</v>
      </c>
      <c r="Q51" s="47">
        <v>1.5801000000000001</v>
      </c>
      <c r="R51" s="47">
        <v>6.0765000000000002</v>
      </c>
      <c r="S51" s="47">
        <v>7.8411999999999997</v>
      </c>
      <c r="T51" s="47">
        <v>0.1588</v>
      </c>
      <c r="U51" s="47">
        <v>13.0573</v>
      </c>
      <c r="V51" s="47">
        <v>22.331299999999999</v>
      </c>
      <c r="W51" s="47">
        <v>0.46239999999999998</v>
      </c>
      <c r="X51" s="47">
        <v>0</v>
      </c>
      <c r="Y51" s="47">
        <v>3.5099999999999999E-2</v>
      </c>
      <c r="Z51" s="47">
        <f t="shared" si="249"/>
        <v>99.735500000000002</v>
      </c>
      <c r="AA51" s="18"/>
      <c r="AB51" s="10">
        <f t="shared" si="184"/>
        <v>2.5213314882457372E-2</v>
      </c>
      <c r="AC51" s="10"/>
      <c r="AD51" s="12">
        <f t="shared" si="250"/>
        <v>2.2033063003418967</v>
      </c>
      <c r="AE51" s="12"/>
      <c r="AF51" s="10">
        <f t="shared" si="251"/>
        <v>375.28510284989045</v>
      </c>
      <c r="AG51" s="16">
        <f t="shared" si="185"/>
        <v>1097.2874833239525</v>
      </c>
      <c r="AH51" s="18"/>
      <c r="AI51" s="1">
        <f t="shared" si="186"/>
        <v>0.75367056414476952</v>
      </c>
      <c r="AJ51" s="1">
        <f t="shared" si="217"/>
        <v>9.4186328662661759E-2</v>
      </c>
      <c r="AK51" s="1">
        <f t="shared" si="187"/>
        <v>1.3539746868182554E-2</v>
      </c>
      <c r="AL51" s="1">
        <f t="shared" si="188"/>
        <v>1.7035200189581316E-2</v>
      </c>
      <c r="AM51" s="1">
        <f t="shared" si="189"/>
        <v>6.4556479639281586E-2</v>
      </c>
      <c r="AN51" s="1">
        <f t="shared" si="252"/>
        <v>0</v>
      </c>
      <c r="AO51" s="1">
        <f t="shared" si="218"/>
        <v>0.9429883195044767</v>
      </c>
      <c r="AP51" s="1">
        <f t="shared" si="219"/>
        <v>0.77888387902722689</v>
      </c>
      <c r="AQ51" s="1">
        <f t="shared" si="220"/>
        <v>9.824472038677784E-2</v>
      </c>
      <c r="AR51" s="1">
        <f t="shared" si="221"/>
        <v>4.1159150442220495E-2</v>
      </c>
      <c r="AS51" s="1">
        <f t="shared" si="222"/>
        <v>3.3603238586921623E-2</v>
      </c>
      <c r="AT51" s="1">
        <f t="shared" si="174"/>
        <v>7.6252851585758299E-2</v>
      </c>
      <c r="AU51" s="1">
        <f t="shared" si="175"/>
        <v>5.200508973195819E-4</v>
      </c>
      <c r="AV51" s="1">
        <f t="shared" si="223"/>
        <v>1.0286638909262247</v>
      </c>
      <c r="AW51" s="9"/>
      <c r="AX51" s="2">
        <f t="shared" si="190"/>
        <v>0.78878605939281554</v>
      </c>
      <c r="AY51" s="2">
        <f t="shared" si="191"/>
        <v>2.1862821438850502E-2</v>
      </c>
      <c r="AZ51" s="2">
        <f t="shared" si="192"/>
        <v>0.34856765993653593</v>
      </c>
      <c r="BA51" s="2">
        <f t="shared" si="193"/>
        <v>0.14564803499473267</v>
      </c>
      <c r="BB51" s="2">
        <f t="shared" si="194"/>
        <v>2.43059565623813E-3</v>
      </c>
      <c r="BC51" s="2">
        <f t="shared" si="195"/>
        <v>0.14189550867493106</v>
      </c>
      <c r="BD51" s="2">
        <f t="shared" si="196"/>
        <v>0.18739561098577767</v>
      </c>
      <c r="BE51" s="2">
        <f t="shared" si="197"/>
        <v>0.11785999276570594</v>
      </c>
      <c r="BF51" s="2">
        <f t="shared" si="198"/>
        <v>4.4364601830624358E-2</v>
      </c>
      <c r="BG51" s="2">
        <f t="shared" si="199"/>
        <v>0</v>
      </c>
      <c r="BH51" s="2">
        <f t="shared" si="200"/>
        <v>6.8133402440010184E-3</v>
      </c>
      <c r="BI51" s="2">
        <f t="shared" si="224"/>
        <v>1.8056242259202129</v>
      </c>
      <c r="BK51" s="2">
        <f t="shared" si="253"/>
        <v>0.43684951058452987</v>
      </c>
      <c r="BL51" s="2">
        <f t="shared" si="254"/>
        <v>1.2108179057970049E-2</v>
      </c>
      <c r="BM51" s="2">
        <f t="shared" si="255"/>
        <v>0.19304551574616416</v>
      </c>
      <c r="BN51" s="2">
        <f t="shared" si="256"/>
        <v>8.0663536135546166E-2</v>
      </c>
      <c r="BO51" s="2">
        <f t="shared" si="257"/>
        <v>1.3461248588417718E-3</v>
      </c>
      <c r="BP51" s="2">
        <f t="shared" si="258"/>
        <v>7.8585292907562679E-2</v>
      </c>
      <c r="BQ51" s="2">
        <f t="shared" si="259"/>
        <v>0.10378439117932965</v>
      </c>
      <c r="BR51" s="2">
        <f t="shared" si="260"/>
        <v>6.5273821138304752E-2</v>
      </c>
      <c r="BS51" s="2">
        <f t="shared" si="261"/>
        <v>2.4570229615752146E-2</v>
      </c>
      <c r="BT51" s="2">
        <f t="shared" si="262"/>
        <v>0</v>
      </c>
      <c r="BU51" s="2">
        <f t="shared" si="263"/>
        <v>3.7733987759987482E-3</v>
      </c>
      <c r="BV51" s="2">
        <f t="shared" si="225"/>
        <v>1</v>
      </c>
      <c r="BX51" s="2">
        <f t="shared" si="201"/>
        <v>0.80208640193860958</v>
      </c>
      <c r="BY51" s="2">
        <f t="shared" si="202"/>
        <v>1.9781218546097337E-2</v>
      </c>
      <c r="BZ51" s="2">
        <f t="shared" si="203"/>
        <v>5.9596316238561806E-2</v>
      </c>
      <c r="CA51" s="2">
        <f t="shared" si="204"/>
        <v>0.10913838410831997</v>
      </c>
      <c r="CB51" s="2">
        <f t="shared" si="205"/>
        <v>2.2385903083700438E-3</v>
      </c>
      <c r="CC51" s="2">
        <f t="shared" si="206"/>
        <v>0.32396711029068787</v>
      </c>
      <c r="CD51" s="2">
        <f t="shared" si="207"/>
        <v>0.39822281346852745</v>
      </c>
      <c r="CE51" s="2">
        <f t="shared" si="208"/>
        <v>7.4606035279748423E-3</v>
      </c>
      <c r="CF51" s="2">
        <f t="shared" si="209"/>
        <v>0</v>
      </c>
      <c r="CG51" s="2">
        <f t="shared" si="210"/>
        <v>2.309237872553754E-4</v>
      </c>
      <c r="CH51" s="2">
        <f t="shared" si="226"/>
        <v>1.7227223622144043</v>
      </c>
      <c r="CJ51" s="2">
        <f t="shared" si="176"/>
        <v>1.6041728038772192</v>
      </c>
      <c r="CK51" s="2">
        <f t="shared" si="177"/>
        <v>3.9562437092194674E-2</v>
      </c>
      <c r="CL51" s="2">
        <f t="shared" si="227"/>
        <v>0.1787889487156854</v>
      </c>
      <c r="CM51" s="2">
        <f t="shared" si="178"/>
        <v>0.10913838410831997</v>
      </c>
      <c r="CN51" s="2">
        <f t="shared" si="179"/>
        <v>2.2385903083700438E-3</v>
      </c>
      <c r="CO51" s="2">
        <f t="shared" si="180"/>
        <v>0.32396711029068787</v>
      </c>
      <c r="CP51" s="2">
        <f t="shared" si="181"/>
        <v>0.39822281346852745</v>
      </c>
      <c r="CQ51" s="2">
        <f t="shared" si="182"/>
        <v>7.4606035279748423E-3</v>
      </c>
      <c r="CR51" s="2">
        <f t="shared" si="183"/>
        <v>0</v>
      </c>
      <c r="CS51" s="2">
        <f t="shared" si="228"/>
        <v>6.9277136176612618E-4</v>
      </c>
      <c r="CT51" s="2">
        <f t="shared" si="264"/>
        <v>2.6642444627507453</v>
      </c>
      <c r="CU51" s="2">
        <f t="shared" si="61"/>
        <v>2.2520455926199792</v>
      </c>
      <c r="CW51" s="2">
        <f t="shared" si="265"/>
        <v>1.8063351463862629</v>
      </c>
      <c r="CX51" s="2">
        <f t="shared" si="266"/>
        <v>4.4548206043391103E-2</v>
      </c>
      <c r="CY51" s="2">
        <f t="shared" si="229"/>
        <v>0.19366485361373709</v>
      </c>
      <c r="CZ51" s="2">
        <f t="shared" si="267"/>
        <v>7.4762389029142118E-2</v>
      </c>
      <c r="DA51" s="2">
        <f t="shared" si="268"/>
        <v>0.2684272426428792</v>
      </c>
      <c r="DB51" s="2">
        <f t="shared" si="269"/>
        <v>0.24578461691680836</v>
      </c>
      <c r="DC51" s="2">
        <f t="shared" si="270"/>
        <v>5.0414074376465574E-3</v>
      </c>
      <c r="DD51" s="2">
        <f t="shared" si="271"/>
        <v>0.72958870288397426</v>
      </c>
      <c r="DE51" s="2">
        <f t="shared" si="272"/>
        <v>0.89681593195252529</v>
      </c>
      <c r="DF51" s="2">
        <f t="shared" si="273"/>
        <v>3.3603238586921623E-2</v>
      </c>
      <c r="DG51" s="2">
        <f t="shared" si="274"/>
        <v>0</v>
      </c>
      <c r="DH51" s="2">
        <f t="shared" si="275"/>
        <v>1.0401017946391638E-3</v>
      </c>
      <c r="DI51" s="2">
        <f t="shared" si="230"/>
        <v>4.0311845946450484</v>
      </c>
      <c r="DJ51" s="2">
        <f t="shared" si="231"/>
        <v>6.2369189290095231E-2</v>
      </c>
      <c r="DK51" s="2">
        <f t="shared" si="232"/>
        <v>9.2830066933100142E-2</v>
      </c>
      <c r="DL51" s="2">
        <f t="shared" si="233"/>
        <v>0.47773347806871713</v>
      </c>
      <c r="DM51" s="2">
        <f t="shared" si="234"/>
        <v>0.38865160192856169</v>
      </c>
      <c r="DN51" s="2">
        <f t="shared" si="235"/>
        <v>0.13361492000272118</v>
      </c>
      <c r="DO51" s="2">
        <f t="shared" si="236"/>
        <v>3.3603238586921623E-2</v>
      </c>
      <c r="DP51" s="2">
        <f t="shared" si="237"/>
        <v>4.1159150442220495E-2</v>
      </c>
      <c r="DQ51" s="2">
        <f t="shared" si="238"/>
        <v>7.6252851585758299E-2</v>
      </c>
      <c r="DR51" s="2">
        <f t="shared" si="239"/>
        <v>5.200508973195819E-4</v>
      </c>
      <c r="DS51" s="2">
        <f t="shared" si="240"/>
        <v>0.77888387902722689</v>
      </c>
      <c r="DT51" s="2">
        <f t="shared" si="241"/>
        <v>0.57961683276358533</v>
      </c>
      <c r="DU51" s="2">
        <f t="shared" si="242"/>
        <v>0.19926704626364156</v>
      </c>
      <c r="DV51" s="2">
        <f t="shared" si="243"/>
        <v>9.824472038677784E-2</v>
      </c>
      <c r="DW51" s="2">
        <f t="shared" si="244"/>
        <v>7.3110119749105321E-2</v>
      </c>
      <c r="DX51" s="2">
        <f t="shared" si="245"/>
        <v>2.5134600637672519E-2</v>
      </c>
      <c r="DY51" s="2">
        <f t="shared" si="211"/>
        <v>1.8075477699534515</v>
      </c>
      <c r="DZ51" s="2">
        <f t="shared" si="246"/>
        <v>0.77888387902722689</v>
      </c>
      <c r="EA51" s="2">
        <f t="shared" si="276"/>
        <v>2.6371937044780194</v>
      </c>
      <c r="EB51" s="2">
        <f t="shared" si="277"/>
        <v>-2.871973043340645</v>
      </c>
      <c r="EC51" s="2">
        <f t="shared" si="278"/>
        <v>-2.871973043340645</v>
      </c>
      <c r="ED51" s="2">
        <f t="shared" si="279"/>
        <v>0.49347485554377013</v>
      </c>
      <c r="EE51" s="2">
        <f t="shared" si="212"/>
        <v>1370.4374833239526</v>
      </c>
      <c r="EF51" s="2">
        <f t="shared" si="213"/>
        <v>3.7528510284989043</v>
      </c>
      <c r="EG51" s="2">
        <f t="shared" si="247"/>
        <v>0.13704374833239527</v>
      </c>
      <c r="EH51" s="1">
        <f t="shared" si="214"/>
        <v>1370.4374833239526</v>
      </c>
      <c r="EI51" s="1">
        <f t="shared" si="215"/>
        <v>3.7528510284989043</v>
      </c>
      <c r="EJ51" s="4">
        <f t="shared" si="216"/>
        <v>2.2033063003418967</v>
      </c>
      <c r="EK51" s="1">
        <f t="shared" si="280"/>
        <v>375.28510284989045</v>
      </c>
    </row>
    <row r="52" spans="1:141" ht="12" customHeight="1">
      <c r="A52" s="41" t="s">
        <v>91</v>
      </c>
      <c r="B52" s="42"/>
      <c r="C52" s="47">
        <v>47.378260523122073</v>
      </c>
      <c r="D52" s="47">
        <v>1.7537653287653312</v>
      </c>
      <c r="E52" s="47">
        <v>17.87629986802304</v>
      </c>
      <c r="F52" s="47">
        <v>10.487797820908854</v>
      </c>
      <c r="G52" s="47">
        <v>0.1725849554896588</v>
      </c>
      <c r="H52" s="47">
        <v>5.6325217297090253</v>
      </c>
      <c r="I52" s="47">
        <v>10.429987258982647</v>
      </c>
      <c r="J52" s="47">
        <v>3.6771436756155871</v>
      </c>
      <c r="K52" s="47">
        <v>2.1046067208917574</v>
      </c>
      <c r="L52" s="47">
        <v>0</v>
      </c>
      <c r="M52" s="47">
        <v>0.48703211849206207</v>
      </c>
      <c r="N52" s="47">
        <f t="shared" si="248"/>
        <v>100.00000000000003</v>
      </c>
      <c r="O52" s="47"/>
      <c r="P52" s="47">
        <v>47.054699999999997</v>
      </c>
      <c r="Q52" s="47">
        <v>1.7135</v>
      </c>
      <c r="R52" s="47">
        <v>6.7926000000000002</v>
      </c>
      <c r="S52" s="47">
        <v>7.7035</v>
      </c>
      <c r="T52" s="47">
        <v>0.16400000000000001</v>
      </c>
      <c r="U52" s="47">
        <v>12.694100000000001</v>
      </c>
      <c r="V52" s="47">
        <v>23.379300000000001</v>
      </c>
      <c r="W52" s="47">
        <v>0.33429999999999999</v>
      </c>
      <c r="X52" s="47">
        <v>0</v>
      </c>
      <c r="Y52" s="47">
        <v>7.3000000000000001E-3</v>
      </c>
      <c r="Z52" s="47">
        <f t="shared" si="249"/>
        <v>99.843299999999999</v>
      </c>
      <c r="AA52" s="18"/>
      <c r="AB52" s="10">
        <f t="shared" si="184"/>
        <v>3.7315033575215706E-2</v>
      </c>
      <c r="AC52" s="10"/>
      <c r="AD52" s="12">
        <f t="shared" si="250"/>
        <v>1.8236900054503371</v>
      </c>
      <c r="AE52" s="12"/>
      <c r="AF52" s="10">
        <f t="shared" si="251"/>
        <v>350.11931599628895</v>
      </c>
      <c r="AG52" s="16">
        <f t="shared" si="185"/>
        <v>1092.7064110784554</v>
      </c>
      <c r="AH52" s="18"/>
      <c r="AI52" s="1">
        <f t="shared" si="186"/>
        <v>0.76608604898503618</v>
      </c>
      <c r="AJ52" s="1">
        <f t="shared" si="217"/>
        <v>8.1624081905428428E-2</v>
      </c>
      <c r="AK52" s="1">
        <f t="shared" si="187"/>
        <v>1.1947238964700183E-2</v>
      </c>
      <c r="AL52" s="1">
        <f t="shared" si="188"/>
        <v>1.7176898059793666E-2</v>
      </c>
      <c r="AM52" s="1">
        <f t="shared" si="189"/>
        <v>6.9483382358398446E-2</v>
      </c>
      <c r="AN52" s="1">
        <f t="shared" si="252"/>
        <v>0</v>
      </c>
      <c r="AO52" s="1">
        <f t="shared" si="218"/>
        <v>0.94631765027335701</v>
      </c>
      <c r="AP52" s="1">
        <f t="shared" si="219"/>
        <v>0.80340108256025189</v>
      </c>
      <c r="AQ52" s="1">
        <f t="shared" si="220"/>
        <v>7.5158507005627428E-2</v>
      </c>
      <c r="AR52" s="1">
        <f t="shared" si="221"/>
        <v>4.5783191645108204E-2</v>
      </c>
      <c r="AS52" s="1">
        <f t="shared" si="222"/>
        <v>2.4369547521947466E-2</v>
      </c>
      <c r="AT52" s="1">
        <f t="shared" si="174"/>
        <v>9.2528712027822174E-2</v>
      </c>
      <c r="AU52" s="1">
        <f t="shared" si="175"/>
        <v>1.0849491217396053E-4</v>
      </c>
      <c r="AV52" s="1">
        <f t="shared" si="223"/>
        <v>1.041349535672931</v>
      </c>
      <c r="AW52" s="9"/>
      <c r="AX52" s="2">
        <f t="shared" si="190"/>
        <v>0.78852979102897214</v>
      </c>
      <c r="AY52" s="2">
        <f t="shared" si="191"/>
        <v>2.1955328932899983E-2</v>
      </c>
      <c r="AZ52" s="2">
        <f t="shared" si="192"/>
        <v>0.3506497556521227</v>
      </c>
      <c r="BA52" s="2">
        <f t="shared" si="193"/>
        <v>0.14597527253848286</v>
      </c>
      <c r="BB52" s="2">
        <f t="shared" si="194"/>
        <v>2.4329156721009169E-3</v>
      </c>
      <c r="BC52" s="2">
        <f t="shared" si="195"/>
        <v>0.13974954917351518</v>
      </c>
      <c r="BD52" s="2">
        <f t="shared" si="196"/>
        <v>0.18599270399452628</v>
      </c>
      <c r="BE52" s="2">
        <f t="shared" si="197"/>
        <v>0.11865791989259529</v>
      </c>
      <c r="BF52" s="2">
        <f t="shared" si="198"/>
        <v>4.4685691980376183E-2</v>
      </c>
      <c r="BG52" s="2">
        <f t="shared" si="199"/>
        <v>0</v>
      </c>
      <c r="BH52" s="2">
        <f t="shared" si="200"/>
        <v>6.8626520004235964E-3</v>
      </c>
      <c r="BI52" s="2">
        <f t="shared" si="224"/>
        <v>1.8054915808660152</v>
      </c>
      <c r="BK52" s="2">
        <f t="shared" si="253"/>
        <v>0.43673966657365909</v>
      </c>
      <c r="BL52" s="2">
        <f t="shared" si="254"/>
        <v>1.2160305351503756E-2</v>
      </c>
      <c r="BM52" s="2">
        <f t="shared" si="255"/>
        <v>0.19421289989285431</v>
      </c>
      <c r="BN52" s="2">
        <f t="shared" si="256"/>
        <v>8.085070796534255E-2</v>
      </c>
      <c r="BO52" s="2">
        <f t="shared" si="257"/>
        <v>1.3475087327374598E-3</v>
      </c>
      <c r="BP52" s="2">
        <f t="shared" si="258"/>
        <v>7.740249284711892E-2</v>
      </c>
      <c r="BQ52" s="2">
        <f t="shared" si="259"/>
        <v>0.1030149937920584</v>
      </c>
      <c r="BR52" s="2">
        <f t="shared" si="260"/>
        <v>6.5720561175743777E-2</v>
      </c>
      <c r="BS52" s="2">
        <f t="shared" si="261"/>
        <v>2.4749875576236369E-2</v>
      </c>
      <c r="BT52" s="2">
        <f t="shared" si="262"/>
        <v>0</v>
      </c>
      <c r="BU52" s="2">
        <f t="shared" si="263"/>
        <v>3.8009880927452914E-3</v>
      </c>
      <c r="BV52" s="2">
        <f t="shared" si="225"/>
        <v>0.99999999999999989</v>
      </c>
      <c r="BX52" s="2">
        <f t="shared" si="201"/>
        <v>0.78314468172218032</v>
      </c>
      <c r="BY52" s="2">
        <f t="shared" si="202"/>
        <v>2.1451248641692164E-2</v>
      </c>
      <c r="BZ52" s="2">
        <f t="shared" si="203"/>
        <v>6.6619589843175328E-2</v>
      </c>
      <c r="CA52" s="2">
        <f t="shared" si="204"/>
        <v>0.10722179538571174</v>
      </c>
      <c r="CB52" s="2">
        <f t="shared" si="205"/>
        <v>2.3118942731277536E-3</v>
      </c>
      <c r="CC52" s="2">
        <f t="shared" si="206"/>
        <v>0.31495568722025385</v>
      </c>
      <c r="CD52" s="2">
        <f t="shared" si="207"/>
        <v>0.41691126906739617</v>
      </c>
      <c r="CE52" s="2">
        <f t="shared" si="208"/>
        <v>5.3937711059731611E-3</v>
      </c>
      <c r="CF52" s="2">
        <f t="shared" si="209"/>
        <v>0</v>
      </c>
      <c r="CG52" s="2">
        <f t="shared" si="210"/>
        <v>4.8026884528895736E-5</v>
      </c>
      <c r="CH52" s="2">
        <f t="shared" si="226"/>
        <v>1.7180579641440392</v>
      </c>
      <c r="CJ52" s="2">
        <f t="shared" si="176"/>
        <v>1.5662893634443606</v>
      </c>
      <c r="CK52" s="2">
        <f t="shared" si="177"/>
        <v>4.2902497283384328E-2</v>
      </c>
      <c r="CL52" s="2">
        <f t="shared" si="227"/>
        <v>0.19985876952952597</v>
      </c>
      <c r="CM52" s="2">
        <f t="shared" si="178"/>
        <v>0.10722179538571174</v>
      </c>
      <c r="CN52" s="2">
        <f t="shared" si="179"/>
        <v>2.3118942731277536E-3</v>
      </c>
      <c r="CO52" s="2">
        <f t="shared" si="180"/>
        <v>0.31495568722025385</v>
      </c>
      <c r="CP52" s="2">
        <f t="shared" si="181"/>
        <v>0.41691126906739617</v>
      </c>
      <c r="CQ52" s="2">
        <f t="shared" si="182"/>
        <v>5.3937711059731611E-3</v>
      </c>
      <c r="CR52" s="2">
        <f t="shared" si="183"/>
        <v>0</v>
      </c>
      <c r="CS52" s="2">
        <f t="shared" si="228"/>
        <v>1.440806535866872E-4</v>
      </c>
      <c r="CT52" s="2">
        <f t="shared" si="264"/>
        <v>2.6559891279633199</v>
      </c>
      <c r="CU52" s="2">
        <f t="shared" si="61"/>
        <v>2.2590453917260396</v>
      </c>
      <c r="CW52" s="2">
        <f t="shared" si="265"/>
        <v>1.7691593842992475</v>
      </c>
      <c r="CX52" s="2">
        <f t="shared" si="266"/>
        <v>4.845934439078415E-2</v>
      </c>
      <c r="CY52" s="2">
        <f t="shared" si="229"/>
        <v>0.23084061570075254</v>
      </c>
      <c r="CZ52" s="2">
        <f t="shared" si="267"/>
        <v>7.0152739167055667E-2</v>
      </c>
      <c r="DA52" s="2">
        <f t="shared" si="268"/>
        <v>0.3009933548678082</v>
      </c>
      <c r="DB52" s="2">
        <f t="shared" si="269"/>
        <v>0.24221890275868443</v>
      </c>
      <c r="DC52" s="2">
        <f t="shared" si="270"/>
        <v>5.2226741038670739E-3</v>
      </c>
      <c r="DD52" s="2">
        <f t="shared" si="271"/>
        <v>0.71149919381282234</v>
      </c>
      <c r="DE52" s="2">
        <f t="shared" si="272"/>
        <v>0.94182148114535624</v>
      </c>
      <c r="DF52" s="2">
        <f t="shared" si="273"/>
        <v>2.4369547521947466E-2</v>
      </c>
      <c r="DG52" s="2">
        <f t="shared" si="274"/>
        <v>0</v>
      </c>
      <c r="DH52" s="2">
        <f t="shared" si="275"/>
        <v>2.1698982434792107E-4</v>
      </c>
      <c r="DI52" s="2">
        <f t="shared" si="230"/>
        <v>4.0439608727248659</v>
      </c>
      <c r="DJ52" s="2">
        <f t="shared" si="231"/>
        <v>8.7921745449728125E-2</v>
      </c>
      <c r="DK52" s="2">
        <f t="shared" si="232"/>
        <v>0.13044895569005277</v>
      </c>
      <c r="DL52" s="2">
        <f t="shared" si="233"/>
        <v>0.49549673045284354</v>
      </c>
      <c r="DM52" s="2">
        <f t="shared" si="234"/>
        <v>0.37432308703062733</v>
      </c>
      <c r="DN52" s="2">
        <f t="shared" si="235"/>
        <v>0.1301801825165291</v>
      </c>
      <c r="DO52" s="2">
        <f t="shared" si="236"/>
        <v>2.4369547521947466E-2</v>
      </c>
      <c r="DP52" s="2">
        <f t="shared" si="237"/>
        <v>4.5783191645108204E-2</v>
      </c>
      <c r="DQ52" s="2">
        <f t="shared" si="238"/>
        <v>9.2528712027822174E-2</v>
      </c>
      <c r="DR52" s="2">
        <f t="shared" si="239"/>
        <v>1.0849491217396053E-4</v>
      </c>
      <c r="DS52" s="2">
        <f t="shared" si="240"/>
        <v>0.80340108256025189</v>
      </c>
      <c r="DT52" s="2">
        <f t="shared" si="241"/>
        <v>0.59609439918523988</v>
      </c>
      <c r="DU52" s="2">
        <f t="shared" si="242"/>
        <v>0.20730668337501201</v>
      </c>
      <c r="DV52" s="2">
        <f t="shared" si="243"/>
        <v>7.5158507005627428E-2</v>
      </c>
      <c r="DW52" s="2">
        <f t="shared" si="244"/>
        <v>5.5764880144805115E-2</v>
      </c>
      <c r="DX52" s="2">
        <f t="shared" si="245"/>
        <v>1.9393626860822313E-2</v>
      </c>
      <c r="DY52" s="2">
        <f t="shared" si="211"/>
        <v>1.8447506182331828</v>
      </c>
      <c r="DZ52" s="2">
        <f t="shared" si="246"/>
        <v>0.80340108256025189</v>
      </c>
      <c r="EA52" s="2">
        <f t="shared" si="276"/>
        <v>2.3035587480866915</v>
      </c>
      <c r="EB52" s="2">
        <f t="shared" si="277"/>
        <v>-3.2508157448740782</v>
      </c>
      <c r="EC52" s="2">
        <f t="shared" si="278"/>
        <v>-3.2508157448740782</v>
      </c>
      <c r="ED52" s="2">
        <f t="shared" si="279"/>
        <v>0.48910538586101032</v>
      </c>
      <c r="EE52" s="2">
        <f t="shared" si="212"/>
        <v>1365.8564110784555</v>
      </c>
      <c r="EF52" s="2">
        <f t="shared" si="213"/>
        <v>3.5011931599628894</v>
      </c>
      <c r="EG52" s="2">
        <f t="shared" si="247"/>
        <v>0.13658564110784555</v>
      </c>
      <c r="EH52" s="1">
        <f t="shared" si="214"/>
        <v>1365.8564110784555</v>
      </c>
      <c r="EI52" s="1">
        <f t="shared" si="215"/>
        <v>3.5011931599628894</v>
      </c>
      <c r="EJ52" s="4">
        <f t="shared" si="216"/>
        <v>1.8236900054503371</v>
      </c>
      <c r="EK52" s="1">
        <f t="shared" si="280"/>
        <v>350.11931599628895</v>
      </c>
    </row>
    <row r="53" spans="1:141" ht="12" customHeight="1">
      <c r="A53" s="41" t="s">
        <v>91</v>
      </c>
      <c r="B53" s="42"/>
      <c r="C53" s="47">
        <v>47.417412535865623</v>
      </c>
      <c r="D53" s="47">
        <v>1.7349762044555996</v>
      </c>
      <c r="E53" s="47">
        <v>17.606399875564659</v>
      </c>
      <c r="F53" s="47">
        <v>10.428016400813284</v>
      </c>
      <c r="G53" s="47">
        <v>0.17216648491579378</v>
      </c>
      <c r="H53" s="47">
        <v>5.8524454499117589</v>
      </c>
      <c r="I53" s="47">
        <v>10.630026335258776</v>
      </c>
      <c r="J53" s="47">
        <v>3.6142690821925867</v>
      </c>
      <c r="K53" s="47">
        <v>2.0661539589380662</v>
      </c>
      <c r="L53" s="47">
        <v>0</v>
      </c>
      <c r="M53" s="47">
        <v>0.47813367208386959</v>
      </c>
      <c r="N53" s="47">
        <f t="shared" si="248"/>
        <v>100.00000000000001</v>
      </c>
      <c r="O53" s="47"/>
      <c r="P53" s="47">
        <v>48.066600000000001</v>
      </c>
      <c r="Q53" s="47">
        <v>1.6818</v>
      </c>
      <c r="R53" s="47">
        <v>5.5115999999999996</v>
      </c>
      <c r="S53" s="47">
        <v>8.1885999999999992</v>
      </c>
      <c r="T53" s="47">
        <v>0.2208</v>
      </c>
      <c r="U53" s="47">
        <v>12.823499999999999</v>
      </c>
      <c r="V53" s="47">
        <v>22.2166</v>
      </c>
      <c r="W53" s="47">
        <v>0.51629999999999998</v>
      </c>
      <c r="X53" s="47">
        <v>0</v>
      </c>
      <c r="Y53" s="47">
        <v>4.3799999999999999E-2</v>
      </c>
      <c r="Z53" s="47">
        <f t="shared" si="249"/>
        <v>99.269600000000011</v>
      </c>
      <c r="AA53" s="18"/>
      <c r="AB53" s="10">
        <f t="shared" si="184"/>
        <v>4.2528480398031809E-2</v>
      </c>
      <c r="AC53" s="10"/>
      <c r="AD53" s="12">
        <f t="shared" si="250"/>
        <v>2.3868609409626811</v>
      </c>
      <c r="AE53" s="12"/>
      <c r="AF53" s="10">
        <f t="shared" si="251"/>
        <v>397.6649829742056</v>
      </c>
      <c r="AG53" s="16">
        <f t="shared" si="185"/>
        <v>1104.085118214397</v>
      </c>
      <c r="AH53" s="18"/>
      <c r="AI53" s="1">
        <f t="shared" si="186"/>
        <v>0.75183139648318142</v>
      </c>
      <c r="AJ53" s="1">
        <f t="shared" si="217"/>
        <v>8.5911469910710095E-2</v>
      </c>
      <c r="AK53" s="1">
        <f t="shared" si="187"/>
        <v>1.2598487499413679E-2</v>
      </c>
      <c r="AL53" s="1">
        <f t="shared" si="188"/>
        <v>1.6816616554253424E-2</v>
      </c>
      <c r="AM53" s="1">
        <f t="shared" si="189"/>
        <v>6.5358649691233534E-2</v>
      </c>
      <c r="AN53" s="1">
        <f t="shared" si="252"/>
        <v>0</v>
      </c>
      <c r="AO53" s="1">
        <f t="shared" si="218"/>
        <v>0.93251662013879211</v>
      </c>
      <c r="AP53" s="1">
        <f t="shared" si="219"/>
        <v>0.79435987688121323</v>
      </c>
      <c r="AQ53" s="1">
        <f t="shared" si="220"/>
        <v>9.2983350022177946E-2</v>
      </c>
      <c r="AR53" s="1">
        <f t="shared" si="221"/>
        <v>2.226107934688315E-2</v>
      </c>
      <c r="AS53" s="1">
        <f t="shared" si="222"/>
        <v>3.7795022795174771E-2</v>
      </c>
      <c r="AT53" s="1">
        <f t="shared" si="174"/>
        <v>8.1469498214918556E-2</v>
      </c>
      <c r="AU53" s="1">
        <f t="shared" si="175"/>
        <v>6.5370532182060443E-4</v>
      </c>
      <c r="AV53" s="1">
        <f t="shared" si="223"/>
        <v>1.0295225325821882</v>
      </c>
      <c r="AW53" s="9"/>
      <c r="AX53" s="2">
        <f t="shared" si="190"/>
        <v>0.78918140905137657</v>
      </c>
      <c r="AY53" s="2">
        <f t="shared" si="191"/>
        <v>2.1720108520102952E-2</v>
      </c>
      <c r="AZ53" s="2">
        <f t="shared" si="192"/>
        <v>0.34535557469159106</v>
      </c>
      <c r="BA53" s="2">
        <f t="shared" si="193"/>
        <v>0.14514319994896452</v>
      </c>
      <c r="BB53" s="2">
        <f t="shared" si="194"/>
        <v>2.4270165274473134E-3</v>
      </c>
      <c r="BC53" s="2">
        <f t="shared" si="195"/>
        <v>0.14520611769215666</v>
      </c>
      <c r="BD53" s="2">
        <f t="shared" si="196"/>
        <v>0.1895598999821457</v>
      </c>
      <c r="BE53" s="2">
        <f t="shared" si="197"/>
        <v>0.11662901671996717</v>
      </c>
      <c r="BF53" s="2">
        <f t="shared" si="198"/>
        <v>4.3869250476412297E-2</v>
      </c>
      <c r="BG53" s="2">
        <f t="shared" si="199"/>
        <v>0</v>
      </c>
      <c r="BH53" s="2">
        <f t="shared" si="200"/>
        <v>6.7372661403843894E-3</v>
      </c>
      <c r="BI53" s="2">
        <f t="shared" si="224"/>
        <v>1.8058288597505485</v>
      </c>
      <c r="BK53" s="2">
        <f t="shared" si="253"/>
        <v>0.43701893719895007</v>
      </c>
      <c r="BL53" s="2">
        <f t="shared" si="254"/>
        <v>1.2027777938549115E-2</v>
      </c>
      <c r="BM53" s="2">
        <f t="shared" si="255"/>
        <v>0.19124490830171881</v>
      </c>
      <c r="BN53" s="2">
        <f t="shared" si="256"/>
        <v>8.0374836831998656E-2</v>
      </c>
      <c r="BO53" s="2">
        <f t="shared" si="257"/>
        <v>1.3439903312778897E-3</v>
      </c>
      <c r="BP53" s="2">
        <f t="shared" si="258"/>
        <v>8.040967830817311E-2</v>
      </c>
      <c r="BQ53" s="2">
        <f t="shared" si="259"/>
        <v>0.10497113220813788</v>
      </c>
      <c r="BR53" s="2">
        <f t="shared" si="260"/>
        <v>6.4584756241008318E-2</v>
      </c>
      <c r="BS53" s="2">
        <f t="shared" si="261"/>
        <v>2.4293138433102823E-2</v>
      </c>
      <c r="BT53" s="2">
        <f t="shared" si="262"/>
        <v>0</v>
      </c>
      <c r="BU53" s="2">
        <f t="shared" si="263"/>
        <v>3.7308442070834186E-3</v>
      </c>
      <c r="BV53" s="2">
        <f t="shared" si="225"/>
        <v>1</v>
      </c>
      <c r="BX53" s="2">
        <f t="shared" si="201"/>
        <v>0.79998601964240246</v>
      </c>
      <c r="BY53" s="2">
        <f t="shared" si="202"/>
        <v>2.10543974120793E-2</v>
      </c>
      <c r="BZ53" s="2">
        <f t="shared" si="203"/>
        <v>5.4055962573925323E-2</v>
      </c>
      <c r="CA53" s="2">
        <f t="shared" si="204"/>
        <v>0.11397369944771066</v>
      </c>
      <c r="CB53" s="2">
        <f t="shared" si="205"/>
        <v>3.1125991189427313E-3</v>
      </c>
      <c r="CC53" s="2">
        <f t="shared" si="206"/>
        <v>0.31816625480096461</v>
      </c>
      <c r="CD53" s="2">
        <f t="shared" si="207"/>
        <v>0.39617742620021612</v>
      </c>
      <c r="CE53" s="2">
        <f t="shared" si="208"/>
        <v>8.3302543284892103E-3</v>
      </c>
      <c r="CF53" s="2">
        <f t="shared" si="209"/>
        <v>0</v>
      </c>
      <c r="CG53" s="2">
        <f t="shared" si="210"/>
        <v>2.881613071733744E-4</v>
      </c>
      <c r="CH53" s="2">
        <f t="shared" si="226"/>
        <v>1.7151447748319035</v>
      </c>
      <c r="CJ53" s="2">
        <f t="shared" si="176"/>
        <v>1.5999720392848049</v>
      </c>
      <c r="CK53" s="2">
        <f t="shared" si="177"/>
        <v>4.21087948241586E-2</v>
      </c>
      <c r="CL53" s="2">
        <f t="shared" si="227"/>
        <v>0.16216788772177598</v>
      </c>
      <c r="CM53" s="2">
        <f t="shared" si="178"/>
        <v>0.11397369944771066</v>
      </c>
      <c r="CN53" s="2">
        <f t="shared" si="179"/>
        <v>3.1125991189427313E-3</v>
      </c>
      <c r="CO53" s="2">
        <f t="shared" si="180"/>
        <v>0.31816625480096461</v>
      </c>
      <c r="CP53" s="2">
        <f t="shared" si="181"/>
        <v>0.39617742620021612</v>
      </c>
      <c r="CQ53" s="2">
        <f t="shared" si="182"/>
        <v>8.3302543284892103E-3</v>
      </c>
      <c r="CR53" s="2">
        <f t="shared" si="183"/>
        <v>0</v>
      </c>
      <c r="CS53" s="2">
        <f t="shared" si="228"/>
        <v>8.6448392152012321E-4</v>
      </c>
      <c r="CT53" s="2">
        <f t="shared" si="264"/>
        <v>2.6448734396485833</v>
      </c>
      <c r="CU53" s="2">
        <f t="shared" si="61"/>
        <v>2.268539549021749</v>
      </c>
      <c r="CW53" s="2">
        <f t="shared" si="265"/>
        <v>1.8147999242232797</v>
      </c>
      <c r="CX53" s="2">
        <f t="shared" si="266"/>
        <v>4.7762733210123053E-2</v>
      </c>
      <c r="CY53" s="2">
        <f t="shared" si="229"/>
        <v>0.18520007577672026</v>
      </c>
      <c r="CZ53" s="2">
        <f t="shared" si="267"/>
        <v>6.0056102142057921E-2</v>
      </c>
      <c r="DA53" s="2">
        <f t="shared" si="268"/>
        <v>0.24525617791877818</v>
      </c>
      <c r="DB53" s="2">
        <f t="shared" si="269"/>
        <v>0.2585538447454499</v>
      </c>
      <c r="DC53" s="2">
        <f t="shared" si="270"/>
        <v>7.0610542015718371E-3</v>
      </c>
      <c r="DD53" s="2">
        <f t="shared" si="271"/>
        <v>0.72177273218011917</v>
      </c>
      <c r="DE53" s="2">
        <f t="shared" si="272"/>
        <v>0.89874415976483557</v>
      </c>
      <c r="DF53" s="2">
        <f t="shared" si="273"/>
        <v>3.7795022795174771E-2</v>
      </c>
      <c r="DG53" s="2">
        <f t="shared" si="274"/>
        <v>0</v>
      </c>
      <c r="DH53" s="2">
        <f t="shared" si="275"/>
        <v>1.3074106436412089E-3</v>
      </c>
      <c r="DI53" s="2">
        <f t="shared" si="230"/>
        <v>4.0330530596829739</v>
      </c>
      <c r="DJ53" s="2">
        <f t="shared" si="231"/>
        <v>6.6106119365949803E-2</v>
      </c>
      <c r="DK53" s="2">
        <f t="shared" si="232"/>
        <v>9.8346515735368456E-2</v>
      </c>
      <c r="DL53" s="2">
        <f t="shared" si="233"/>
        <v>0.47650125198293153</v>
      </c>
      <c r="DM53" s="2">
        <f t="shared" si="234"/>
        <v>0.38267354151259142</v>
      </c>
      <c r="DN53" s="2">
        <f t="shared" si="235"/>
        <v>0.14082520650447705</v>
      </c>
      <c r="DO53" s="2">
        <f t="shared" si="236"/>
        <v>3.7795022795174771E-2</v>
      </c>
      <c r="DP53" s="2">
        <f t="shared" si="237"/>
        <v>2.226107934688315E-2</v>
      </c>
      <c r="DQ53" s="2">
        <f t="shared" si="238"/>
        <v>8.1469498214918556E-2</v>
      </c>
      <c r="DR53" s="2">
        <f t="shared" si="239"/>
        <v>6.5370532182060443E-4</v>
      </c>
      <c r="DS53" s="2">
        <f t="shared" si="240"/>
        <v>0.79435987688121323</v>
      </c>
      <c r="DT53" s="2">
        <f t="shared" si="241"/>
        <v>0.58067093469291109</v>
      </c>
      <c r="DU53" s="2">
        <f t="shared" si="242"/>
        <v>0.21368894218830214</v>
      </c>
      <c r="DV53" s="2">
        <f t="shared" si="243"/>
        <v>9.2983350022177946E-2</v>
      </c>
      <c r="DW53" s="2">
        <f t="shared" si="244"/>
        <v>6.7970110701261077E-2</v>
      </c>
      <c r="DX53" s="2">
        <f t="shared" si="245"/>
        <v>2.5013239320916869E-2</v>
      </c>
      <c r="DY53" s="2">
        <f t="shared" si="211"/>
        <v>1.8238824094634016</v>
      </c>
      <c r="DZ53" s="2">
        <f t="shared" si="246"/>
        <v>0.79435987688121323</v>
      </c>
      <c r="EA53" s="2">
        <f t="shared" si="276"/>
        <v>2.7739569408662668</v>
      </c>
      <c r="EB53" s="2">
        <f t="shared" si="277"/>
        <v>-2.7331420084346214</v>
      </c>
      <c r="EC53" s="2">
        <f t="shared" si="278"/>
        <v>-2.7331420084346214</v>
      </c>
      <c r="ED53" s="2">
        <f t="shared" si="279"/>
        <v>0.50010834835725337</v>
      </c>
      <c r="EE53" s="2">
        <f t="shared" si="212"/>
        <v>1377.2351182143971</v>
      </c>
      <c r="EF53" s="2">
        <f t="shared" si="213"/>
        <v>3.9766498297420561</v>
      </c>
      <c r="EG53" s="2">
        <f t="shared" si="247"/>
        <v>0.13772351182143971</v>
      </c>
      <c r="EH53" s="1">
        <f t="shared" si="214"/>
        <v>1377.2351182143971</v>
      </c>
      <c r="EI53" s="1">
        <f t="shared" si="215"/>
        <v>3.9766498297420561</v>
      </c>
      <c r="EJ53" s="4">
        <f t="shared" si="216"/>
        <v>2.3868609409626811</v>
      </c>
      <c r="EK53" s="1">
        <f t="shared" si="280"/>
        <v>397.6649829742056</v>
      </c>
    </row>
    <row r="54" spans="1:141" ht="12" customHeight="1">
      <c r="A54" s="41" t="s">
        <v>91</v>
      </c>
      <c r="B54" s="42"/>
      <c r="C54" s="47">
        <v>47.349065406987457</v>
      </c>
      <c r="D54" s="47">
        <v>1.7677761197272939</v>
      </c>
      <c r="E54" s="47">
        <v>18.07756057142959</v>
      </c>
      <c r="F54" s="47">
        <v>10.532376001699028</v>
      </c>
      <c r="G54" s="47">
        <v>0.17289700322735552</v>
      </c>
      <c r="H54" s="47">
        <v>5.4685276435268344</v>
      </c>
      <c r="I54" s="47">
        <v>10.280820877637364</v>
      </c>
      <c r="J54" s="47">
        <v>3.7240283931120723</v>
      </c>
      <c r="K54" s="47">
        <v>2.1332804153525604</v>
      </c>
      <c r="L54" s="47">
        <v>0</v>
      </c>
      <c r="M54" s="47">
        <v>0.49366756730043698</v>
      </c>
      <c r="N54" s="47">
        <f t="shared" si="248"/>
        <v>100</v>
      </c>
      <c r="O54" s="47"/>
      <c r="P54" s="47">
        <v>47.683599999999998</v>
      </c>
      <c r="Q54" s="47">
        <v>1.5784</v>
      </c>
      <c r="R54" s="47">
        <v>6.8342000000000001</v>
      </c>
      <c r="S54" s="47">
        <v>7.6109</v>
      </c>
      <c r="T54" s="47">
        <v>0.1123</v>
      </c>
      <c r="U54" s="47">
        <v>12.909700000000001</v>
      </c>
      <c r="V54" s="47">
        <v>23.159700000000001</v>
      </c>
      <c r="W54" s="47">
        <v>0.31</v>
      </c>
      <c r="X54" s="47">
        <v>0</v>
      </c>
      <c r="Y54" s="47">
        <v>8.6199999999999999E-2</v>
      </c>
      <c r="Z54" s="47">
        <f t="shared" si="249"/>
        <v>100.28500000000001</v>
      </c>
      <c r="AA54" s="18"/>
      <c r="AB54" s="10">
        <f t="shared" si="184"/>
        <v>1.9475435411162589E-2</v>
      </c>
      <c r="AC54" s="10"/>
      <c r="AD54" s="12">
        <f t="shared" si="250"/>
        <v>1.8435784392133223</v>
      </c>
      <c r="AE54" s="12"/>
      <c r="AF54" s="10">
        <f t="shared" si="251"/>
        <v>329.38846395037433</v>
      </c>
      <c r="AG54" s="16">
        <f t="shared" si="185"/>
        <v>1085.2835636569466</v>
      </c>
      <c r="AH54" s="18"/>
      <c r="AI54" s="1">
        <f t="shared" si="186"/>
        <v>0.76637213120509351</v>
      </c>
      <c r="AJ54" s="1">
        <f t="shared" si="217"/>
        <v>9.0605946687131289E-2</v>
      </c>
      <c r="AK54" s="1">
        <f t="shared" si="187"/>
        <v>1.298595470531844E-2</v>
      </c>
      <c r="AL54" s="1">
        <f t="shared" si="188"/>
        <v>1.7447016911914255E-2</v>
      </c>
      <c r="AM54" s="1">
        <f t="shared" si="189"/>
        <v>6.8615342097706228E-2</v>
      </c>
      <c r="AN54" s="1">
        <f t="shared" si="252"/>
        <v>0</v>
      </c>
      <c r="AO54" s="1">
        <f t="shared" si="218"/>
        <v>0.95602639160716385</v>
      </c>
      <c r="AP54" s="1">
        <f t="shared" si="219"/>
        <v>0.7858475666162561</v>
      </c>
      <c r="AQ54" s="1">
        <f t="shared" si="220"/>
        <v>8.5038363529950756E-2</v>
      </c>
      <c r="AR54" s="1">
        <f t="shared" si="221"/>
        <v>5.8044871730661834E-2</v>
      </c>
      <c r="AS54" s="1">
        <f t="shared" si="222"/>
        <v>2.243464731924347E-2</v>
      </c>
      <c r="AT54" s="1">
        <f t="shared" ref="AT54:AT100" si="281">DQ54</f>
        <v>8.1060660873879545E-2</v>
      </c>
      <c r="AU54" s="1">
        <f t="shared" ref="AU54:AU100" si="282">DR54</f>
        <v>1.2718627328792182E-3</v>
      </c>
      <c r="AV54" s="1">
        <f t="shared" si="223"/>
        <v>1.033697972802871</v>
      </c>
      <c r="AW54" s="9"/>
      <c r="AX54" s="2">
        <f t="shared" si="190"/>
        <v>0.78804388845318085</v>
      </c>
      <c r="AY54" s="2">
        <f t="shared" si="191"/>
        <v>2.2130729551862245E-2</v>
      </c>
      <c r="AZ54" s="2">
        <f t="shared" si="192"/>
        <v>0.3545975534062944</v>
      </c>
      <c r="BA54" s="2">
        <f t="shared" si="193"/>
        <v>0.14659573759713818</v>
      </c>
      <c r="BB54" s="2">
        <f t="shared" si="194"/>
        <v>2.4373145829406943E-3</v>
      </c>
      <c r="BC54" s="2">
        <f t="shared" si="195"/>
        <v>0.13568066125601261</v>
      </c>
      <c r="BD54" s="2">
        <f t="shared" si="196"/>
        <v>0.18333269512561859</v>
      </c>
      <c r="BE54" s="2">
        <f t="shared" si="197"/>
        <v>0.12017084501700005</v>
      </c>
      <c r="BF54" s="2">
        <f t="shared" si="198"/>
        <v>4.5294501154031178E-2</v>
      </c>
      <c r="BG54" s="2">
        <f t="shared" si="199"/>
        <v>0</v>
      </c>
      <c r="BH54" s="2">
        <f t="shared" si="200"/>
        <v>6.9561505076257343E-3</v>
      </c>
      <c r="BI54" s="2">
        <f t="shared" si="224"/>
        <v>1.8052400766517045</v>
      </c>
      <c r="BK54" s="2">
        <f t="shared" si="253"/>
        <v>0.43653135039790208</v>
      </c>
      <c r="BL54" s="2">
        <f t="shared" si="254"/>
        <v>1.2259161447883176E-2</v>
      </c>
      <c r="BM54" s="2">
        <f t="shared" si="255"/>
        <v>0.19642681214123575</v>
      </c>
      <c r="BN54" s="2">
        <f t="shared" si="256"/>
        <v>8.1205674244191811E-2</v>
      </c>
      <c r="BO54" s="2">
        <f t="shared" si="257"/>
        <v>1.3501332119001807E-3</v>
      </c>
      <c r="BP54" s="2">
        <f t="shared" si="258"/>
        <v>7.5159344738051859E-2</v>
      </c>
      <c r="BQ54" s="2">
        <f t="shared" si="259"/>
        <v>0.1015558525964356</v>
      </c>
      <c r="BR54" s="2">
        <f t="shared" si="260"/>
        <v>6.6567791492801717E-2</v>
      </c>
      <c r="BS54" s="2">
        <f t="shared" si="261"/>
        <v>2.5090569248851276E-2</v>
      </c>
      <c r="BT54" s="2">
        <f t="shared" si="262"/>
        <v>0</v>
      </c>
      <c r="BU54" s="2">
        <f t="shared" si="263"/>
        <v>3.8533104807465589E-3</v>
      </c>
      <c r="BV54" s="2">
        <f t="shared" si="225"/>
        <v>0.99999999999999989</v>
      </c>
      <c r="BX54" s="2">
        <f t="shared" si="201"/>
        <v>0.79361164230922221</v>
      </c>
      <c r="BY54" s="2">
        <f t="shared" si="202"/>
        <v>1.9759936303499804E-2</v>
      </c>
      <c r="BZ54" s="2">
        <f t="shared" si="203"/>
        <v>6.7027588980100236E-2</v>
      </c>
      <c r="CA54" s="2">
        <f t="shared" si="204"/>
        <v>0.10593293470514875</v>
      </c>
      <c r="CB54" s="2">
        <f t="shared" si="205"/>
        <v>1.5830837004405286E-3</v>
      </c>
      <c r="CC54" s="2">
        <f t="shared" si="206"/>
        <v>0.32030497910898065</v>
      </c>
      <c r="CD54" s="2">
        <f t="shared" si="207"/>
        <v>0.41299525298961798</v>
      </c>
      <c r="CE54" s="2">
        <f t="shared" si="208"/>
        <v>5.0017021921976669E-3</v>
      </c>
      <c r="CF54" s="2">
        <f t="shared" si="209"/>
        <v>0</v>
      </c>
      <c r="CG54" s="2">
        <f t="shared" si="210"/>
        <v>5.6711197895764555E-4</v>
      </c>
      <c r="CH54" s="2">
        <f t="shared" si="226"/>
        <v>1.7267842322681655</v>
      </c>
      <c r="CJ54" s="2">
        <f t="shared" ref="CJ54:CJ100" si="283">BX54*2</f>
        <v>1.5872232846184444</v>
      </c>
      <c r="CK54" s="2">
        <f t="shared" ref="CK54:CK100" si="284">BY54*2</f>
        <v>3.9519872606999608E-2</v>
      </c>
      <c r="CL54" s="2">
        <f t="shared" si="227"/>
        <v>0.20108276694030069</v>
      </c>
      <c r="CM54" s="2">
        <f t="shared" ref="CM54:CM100" si="285">CA54</f>
        <v>0.10593293470514875</v>
      </c>
      <c r="CN54" s="2">
        <f t="shared" ref="CN54:CN100" si="286">CB54</f>
        <v>1.5830837004405286E-3</v>
      </c>
      <c r="CO54" s="2">
        <f t="shared" ref="CO54:CO100" si="287">CC54</f>
        <v>0.32030497910898065</v>
      </c>
      <c r="CP54" s="2">
        <f t="shared" ref="CP54:CP100" si="288">CD54</f>
        <v>0.41299525298961798</v>
      </c>
      <c r="CQ54" s="2">
        <f t="shared" ref="CQ54:CQ100" si="289">CE54</f>
        <v>5.0017021921976669E-3</v>
      </c>
      <c r="CR54" s="2">
        <f t="shared" ref="CR54:CR100" si="290">CF54</f>
        <v>0</v>
      </c>
      <c r="CS54" s="2">
        <f t="shared" si="228"/>
        <v>1.7013359368729367E-3</v>
      </c>
      <c r="CT54" s="2">
        <f t="shared" si="264"/>
        <v>2.6753452127990029</v>
      </c>
      <c r="CU54" s="2">
        <f t="shared" si="61"/>
        <v>2.2427012302171923</v>
      </c>
      <c r="CW54" s="2">
        <f t="shared" si="265"/>
        <v>1.7798338065215791</v>
      </c>
      <c r="CX54" s="2">
        <f t="shared" si="266"/>
        <v>4.4315633456872366E-2</v>
      </c>
      <c r="CY54" s="2">
        <f t="shared" si="229"/>
        <v>0.22016619347842092</v>
      </c>
      <c r="CZ54" s="2">
        <f t="shared" si="267"/>
        <v>8.0479519049905301E-2</v>
      </c>
      <c r="DA54" s="2">
        <f t="shared" si="268"/>
        <v>0.30064571252832623</v>
      </c>
      <c r="DB54" s="2">
        <f t="shared" si="269"/>
        <v>0.2375759229837546</v>
      </c>
      <c r="DC54" s="2">
        <f t="shared" si="270"/>
        <v>3.5503837625147586E-3</v>
      </c>
      <c r="DD54" s="2">
        <f t="shared" si="271"/>
        <v>0.71834837069240298</v>
      </c>
      <c r="DE54" s="2">
        <f t="shared" si="272"/>
        <v>0.92622496195367676</v>
      </c>
      <c r="DF54" s="2">
        <f t="shared" si="273"/>
        <v>2.243464731924347E-2</v>
      </c>
      <c r="DG54" s="2">
        <f t="shared" si="274"/>
        <v>0</v>
      </c>
      <c r="DH54" s="2">
        <f t="shared" si="275"/>
        <v>2.5437254657584363E-3</v>
      </c>
      <c r="DI54" s="2">
        <f t="shared" si="230"/>
        <v>4.0354731646841291</v>
      </c>
      <c r="DJ54" s="2">
        <f t="shared" si="231"/>
        <v>7.0946329368255914E-2</v>
      </c>
      <c r="DK54" s="2">
        <f t="shared" si="232"/>
        <v>0.10548403095201131</v>
      </c>
      <c r="DL54" s="2">
        <f t="shared" si="233"/>
        <v>0.49118371908484054</v>
      </c>
      <c r="DM54" s="2">
        <f t="shared" si="234"/>
        <v>0.38094527658916283</v>
      </c>
      <c r="DN54" s="2">
        <f t="shared" si="235"/>
        <v>0.12787100432599663</v>
      </c>
      <c r="DO54" s="2">
        <f t="shared" si="236"/>
        <v>2.243464731924347E-2</v>
      </c>
      <c r="DP54" s="2">
        <f t="shared" si="237"/>
        <v>5.8044871730661834E-2</v>
      </c>
      <c r="DQ54" s="2">
        <f t="shared" si="238"/>
        <v>8.1060660873879545E-2</v>
      </c>
      <c r="DR54" s="2">
        <f t="shared" si="239"/>
        <v>1.2718627328792182E-3</v>
      </c>
      <c r="DS54" s="2">
        <f t="shared" si="240"/>
        <v>0.7858475666162561</v>
      </c>
      <c r="DT54" s="2">
        <f t="shared" si="241"/>
        <v>0.58835562038838662</v>
      </c>
      <c r="DU54" s="2">
        <f t="shared" si="242"/>
        <v>0.19749194622786947</v>
      </c>
      <c r="DV54" s="2">
        <f t="shared" si="243"/>
        <v>8.5038363529950756E-2</v>
      </c>
      <c r="DW54" s="2">
        <f t="shared" si="244"/>
        <v>6.3667308084837865E-2</v>
      </c>
      <c r="DX54" s="2">
        <f t="shared" si="245"/>
        <v>2.1371055445112891E-2</v>
      </c>
      <c r="DY54" s="2">
        <f t="shared" si="211"/>
        <v>1.8195455394191269</v>
      </c>
      <c r="DZ54" s="2">
        <f t="shared" si="246"/>
        <v>0.7858475666162561</v>
      </c>
      <c r="EA54" s="2">
        <f t="shared" si="276"/>
        <v>2.1976412123179934</v>
      </c>
      <c r="EB54" s="2">
        <f t="shared" si="277"/>
        <v>-3.361865014488806</v>
      </c>
      <c r="EC54" s="2">
        <f t="shared" si="278"/>
        <v>-3.361865014488806</v>
      </c>
      <c r="ED54" s="2">
        <f t="shared" si="279"/>
        <v>0.48066597776953374</v>
      </c>
      <c r="EE54" s="2">
        <f t="shared" si="212"/>
        <v>1358.4335636569467</v>
      </c>
      <c r="EF54" s="2">
        <f t="shared" si="213"/>
        <v>3.2938846395037431</v>
      </c>
      <c r="EG54" s="2">
        <f t="shared" si="247"/>
        <v>0.13584335636569467</v>
      </c>
      <c r="EH54" s="1">
        <f t="shared" si="214"/>
        <v>1358.4335636569467</v>
      </c>
      <c r="EI54" s="1">
        <f t="shared" si="215"/>
        <v>3.2938846395037431</v>
      </c>
      <c r="EJ54" s="4">
        <f t="shared" si="216"/>
        <v>1.8435784392133223</v>
      </c>
      <c r="EK54" s="1">
        <f t="shared" si="280"/>
        <v>329.38846395037433</v>
      </c>
    </row>
    <row r="55" spans="1:141" ht="12" customHeight="1">
      <c r="A55" s="41" t="s">
        <v>91</v>
      </c>
      <c r="B55" s="42"/>
      <c r="C55" s="47">
        <v>47.373820156293107</v>
      </c>
      <c r="D55" s="47">
        <v>1.7558962691304316</v>
      </c>
      <c r="E55" s="47">
        <v>17.906910171036046</v>
      </c>
      <c r="F55" s="47">
        <v>10.494577841045221</v>
      </c>
      <c r="G55" s="47">
        <v>0.17263241570242635</v>
      </c>
      <c r="H55" s="47">
        <v>5.6075794106899064</v>
      </c>
      <c r="I55" s="47">
        <v>10.407300127043582</v>
      </c>
      <c r="J55" s="47">
        <v>3.6842745033676279</v>
      </c>
      <c r="K55" s="47">
        <v>2.1089677832406974</v>
      </c>
      <c r="L55" s="47">
        <v>0</v>
      </c>
      <c r="M55" s="47">
        <v>0.48804132245097581</v>
      </c>
      <c r="N55" s="47">
        <f t="shared" si="248"/>
        <v>100.00000000000004</v>
      </c>
      <c r="O55" s="47"/>
      <c r="P55" s="47">
        <v>47.242899999999999</v>
      </c>
      <c r="Q55" s="47">
        <v>1.7385999999999999</v>
      </c>
      <c r="R55" s="47">
        <v>6.8643999999999998</v>
      </c>
      <c r="S55" s="47">
        <v>7.7782</v>
      </c>
      <c r="T55" s="47">
        <v>9.9400000000000002E-2</v>
      </c>
      <c r="U55" s="47">
        <v>12.879799999999999</v>
      </c>
      <c r="V55" s="47">
        <v>23.1723</v>
      </c>
      <c r="W55" s="47">
        <v>0.34100000000000003</v>
      </c>
      <c r="X55" s="47">
        <v>0</v>
      </c>
      <c r="Y55" s="47">
        <v>3.6499999999999998E-2</v>
      </c>
      <c r="Z55" s="47">
        <f t="shared" si="249"/>
        <v>100.15309999999999</v>
      </c>
      <c r="AA55" s="18"/>
      <c r="AB55" s="10">
        <f t="shared" si="184"/>
        <v>2.7788341746189493E-2</v>
      </c>
      <c r="AC55" s="10"/>
      <c r="AD55" s="12">
        <f t="shared" si="250"/>
        <v>1.9460109872879685</v>
      </c>
      <c r="AE55" s="12"/>
      <c r="AF55" s="10">
        <f t="shared" si="251"/>
        <v>349.32581437394094</v>
      </c>
      <c r="AG55" s="16">
        <f t="shared" si="185"/>
        <v>1091.8747591200727</v>
      </c>
      <c r="AH55" s="18"/>
      <c r="AI55" s="1">
        <f t="shared" si="186"/>
        <v>0.76229986400791694</v>
      </c>
      <c r="AJ55" s="1">
        <f t="shared" si="217"/>
        <v>8.8291424279235531E-2</v>
      </c>
      <c r="AK55" s="1">
        <f t="shared" si="187"/>
        <v>1.2769399966029375E-2</v>
      </c>
      <c r="AL55" s="1">
        <f t="shared" si="188"/>
        <v>1.7217989473194101E-2</v>
      </c>
      <c r="AM55" s="1">
        <f t="shared" si="189"/>
        <v>6.7600293940852471E-2</v>
      </c>
      <c r="AN55" s="1">
        <f t="shared" si="252"/>
        <v>0</v>
      </c>
      <c r="AO55" s="1">
        <f t="shared" si="218"/>
        <v>0.94817897166722831</v>
      </c>
      <c r="AP55" s="1">
        <f t="shared" si="219"/>
        <v>0.79008820575410643</v>
      </c>
      <c r="AQ55" s="1">
        <f t="shared" si="220"/>
        <v>8.6248217328578403E-2</v>
      </c>
      <c r="AR55" s="1">
        <f t="shared" si="221"/>
        <v>4.7277490648128792E-2</v>
      </c>
      <c r="AS55" s="1">
        <f t="shared" si="222"/>
        <v>2.4757890992873798E-2</v>
      </c>
      <c r="AT55" s="1">
        <f t="shared" si="281"/>
        <v>9.1818797939383634E-2</v>
      </c>
      <c r="AU55" s="1">
        <f t="shared" si="282"/>
        <v>5.4029077874754227E-4</v>
      </c>
      <c r="AV55" s="1">
        <f t="shared" si="223"/>
        <v>1.0407308934418187</v>
      </c>
      <c r="AW55" s="9"/>
      <c r="AX55" s="2">
        <f t="shared" si="190"/>
        <v>0.7884558887478611</v>
      </c>
      <c r="AY55" s="2">
        <f t="shared" si="191"/>
        <v>2.198200610337701E-2</v>
      </c>
      <c r="AZ55" s="2">
        <f t="shared" si="192"/>
        <v>0.35125018724877249</v>
      </c>
      <c r="BA55" s="2">
        <f t="shared" si="193"/>
        <v>0.14606964080378726</v>
      </c>
      <c r="BB55" s="2">
        <f t="shared" si="194"/>
        <v>2.4335847147478606E-3</v>
      </c>
      <c r="BC55" s="2">
        <f t="shared" si="195"/>
        <v>0.13913070063541216</v>
      </c>
      <c r="BD55" s="2">
        <f t="shared" si="196"/>
        <v>0.18558813580949871</v>
      </c>
      <c r="BE55" s="2">
        <f t="shared" si="197"/>
        <v>0.11888802490420539</v>
      </c>
      <c r="BF55" s="2">
        <f t="shared" si="198"/>
        <v>4.4778287469546423E-2</v>
      </c>
      <c r="BG55" s="2">
        <f t="shared" si="199"/>
        <v>0</v>
      </c>
      <c r="BH55" s="2">
        <f t="shared" si="200"/>
        <v>6.8768724497625814E-3</v>
      </c>
      <c r="BI55" s="2">
        <f t="shared" si="224"/>
        <v>1.8054533288869707</v>
      </c>
      <c r="BK55" s="2">
        <f t="shared" si="253"/>
        <v>0.43670798692643575</v>
      </c>
      <c r="BL55" s="2">
        <f t="shared" si="254"/>
        <v>1.2175338875654303E-2</v>
      </c>
      <c r="BM55" s="2">
        <f t="shared" si="255"/>
        <v>0.19454958022388308</v>
      </c>
      <c r="BN55" s="2">
        <f t="shared" si="256"/>
        <v>8.0904689402210433E-2</v>
      </c>
      <c r="BO55" s="2">
        <f t="shared" si="257"/>
        <v>1.3479078499626027E-3</v>
      </c>
      <c r="BP55" s="2">
        <f t="shared" si="258"/>
        <v>7.7061366477517157E-2</v>
      </c>
      <c r="BQ55" s="2">
        <f t="shared" si="259"/>
        <v>0.10279309514132411</v>
      </c>
      <c r="BR55" s="2">
        <f t="shared" si="260"/>
        <v>6.5849403583031249E-2</v>
      </c>
      <c r="BS55" s="2">
        <f t="shared" si="261"/>
        <v>2.4801686508923178E-2</v>
      </c>
      <c r="BT55" s="2">
        <f t="shared" si="262"/>
        <v>0</v>
      </c>
      <c r="BU55" s="2">
        <f t="shared" si="263"/>
        <v>3.8089450110582747E-3</v>
      </c>
      <c r="BV55" s="2">
        <f t="shared" si="225"/>
        <v>1.0000000000000002</v>
      </c>
      <c r="BX55" s="2">
        <f t="shared" si="201"/>
        <v>0.78627694755535138</v>
      </c>
      <c r="BY55" s="2">
        <f t="shared" si="202"/>
        <v>2.1765474694161655E-2</v>
      </c>
      <c r="BZ55" s="2">
        <f t="shared" si="203"/>
        <v>6.7323780661233221E-2</v>
      </c>
      <c r="CA55" s="2">
        <f t="shared" si="204"/>
        <v>0.10826151345091752</v>
      </c>
      <c r="CB55" s="2">
        <f t="shared" si="205"/>
        <v>1.4012334801762115E-3</v>
      </c>
      <c r="CC55" s="2">
        <f t="shared" si="206"/>
        <v>0.31956312462162939</v>
      </c>
      <c r="CD55" s="2">
        <f t="shared" si="207"/>
        <v>0.41321994243670357</v>
      </c>
      <c r="CE55" s="2">
        <f t="shared" si="208"/>
        <v>5.5018724114174345E-3</v>
      </c>
      <c r="CF55" s="2">
        <f t="shared" si="209"/>
        <v>0</v>
      </c>
      <c r="CG55" s="2">
        <f t="shared" si="210"/>
        <v>2.4013442264447866E-4</v>
      </c>
      <c r="CH55" s="2">
        <f t="shared" si="226"/>
        <v>1.7235540237342351</v>
      </c>
      <c r="CJ55" s="2">
        <f t="shared" si="283"/>
        <v>1.5725538951107028</v>
      </c>
      <c r="CK55" s="2">
        <f t="shared" si="284"/>
        <v>4.353094938832331E-2</v>
      </c>
      <c r="CL55" s="2">
        <f t="shared" si="227"/>
        <v>0.20197134198369965</v>
      </c>
      <c r="CM55" s="2">
        <f t="shared" si="285"/>
        <v>0.10826151345091752</v>
      </c>
      <c r="CN55" s="2">
        <f t="shared" si="286"/>
        <v>1.4012334801762115E-3</v>
      </c>
      <c r="CO55" s="2">
        <f t="shared" si="287"/>
        <v>0.31956312462162939</v>
      </c>
      <c r="CP55" s="2">
        <f t="shared" si="288"/>
        <v>0.41321994243670357</v>
      </c>
      <c r="CQ55" s="2">
        <f t="shared" si="289"/>
        <v>5.5018724114174345E-3</v>
      </c>
      <c r="CR55" s="2">
        <f t="shared" si="290"/>
        <v>0</v>
      </c>
      <c r="CS55" s="2">
        <f t="shared" si="228"/>
        <v>7.2040326793343596E-4</v>
      </c>
      <c r="CT55" s="2">
        <f t="shared" si="264"/>
        <v>2.6667242761515038</v>
      </c>
      <c r="CU55" s="2">
        <f t="shared" si="61"/>
        <v>2.2499513930472519</v>
      </c>
      <c r="CW55" s="2">
        <f t="shared" si="265"/>
        <v>1.7690849134731039</v>
      </c>
      <c r="CX55" s="2">
        <f t="shared" si="266"/>
        <v>4.8971260108463727E-2</v>
      </c>
      <c r="CY55" s="2">
        <f t="shared" si="229"/>
        <v>0.23091508652689607</v>
      </c>
      <c r="CZ55" s="2">
        <f t="shared" si="267"/>
        <v>7.2035381641002594E-2</v>
      </c>
      <c r="DA55" s="2">
        <f t="shared" si="268"/>
        <v>0.30295046816789867</v>
      </c>
      <c r="DB55" s="2">
        <f t="shared" si="269"/>
        <v>0.24358314300229567</v>
      </c>
      <c r="DC55" s="2">
        <f t="shared" si="270"/>
        <v>3.1527072207069157E-3</v>
      </c>
      <c r="DD55" s="2">
        <f t="shared" si="271"/>
        <v>0.71900149740896757</v>
      </c>
      <c r="DE55" s="2">
        <f t="shared" si="272"/>
        <v>0.92972478512036638</v>
      </c>
      <c r="DF55" s="2">
        <f t="shared" si="273"/>
        <v>2.4757890992873798E-2</v>
      </c>
      <c r="DG55" s="2">
        <f t="shared" si="274"/>
        <v>0</v>
      </c>
      <c r="DH55" s="2">
        <f t="shared" si="275"/>
        <v>1.0805815574950845E-3</v>
      </c>
      <c r="DI55" s="2">
        <f t="shared" si="230"/>
        <v>4.0423072470521717</v>
      </c>
      <c r="DJ55" s="2">
        <f t="shared" si="231"/>
        <v>8.4614494104344726E-2</v>
      </c>
      <c r="DK55" s="2">
        <f t="shared" si="232"/>
        <v>0.12559336378903119</v>
      </c>
      <c r="DL55" s="2">
        <f t="shared" si="233"/>
        <v>0.49050032129649795</v>
      </c>
      <c r="DM55" s="2">
        <f t="shared" si="234"/>
        <v>0.379327808762357</v>
      </c>
      <c r="DN55" s="2">
        <f t="shared" si="235"/>
        <v>0.13017186994114507</v>
      </c>
      <c r="DO55" s="2">
        <f t="shared" si="236"/>
        <v>2.4757890992873798E-2</v>
      </c>
      <c r="DP55" s="2">
        <f t="shared" si="237"/>
        <v>4.7277490648128792E-2</v>
      </c>
      <c r="DQ55" s="2">
        <f t="shared" si="238"/>
        <v>9.1818797939383634E-2</v>
      </c>
      <c r="DR55" s="2">
        <f t="shared" si="239"/>
        <v>5.4029077874754227E-4</v>
      </c>
      <c r="DS55" s="2">
        <f t="shared" si="240"/>
        <v>0.79008820575410643</v>
      </c>
      <c r="DT55" s="2">
        <f t="shared" si="241"/>
        <v>0.58822888481563917</v>
      </c>
      <c r="DU55" s="2">
        <f t="shared" si="242"/>
        <v>0.20185932093846726</v>
      </c>
      <c r="DV55" s="2">
        <f t="shared" si="243"/>
        <v>8.6248217328578403E-2</v>
      </c>
      <c r="DW55" s="2">
        <f t="shared" si="244"/>
        <v>6.4212694642243578E-2</v>
      </c>
      <c r="DX55" s="2">
        <f t="shared" si="245"/>
        <v>2.2035522686334824E-2</v>
      </c>
      <c r="DY55" s="2">
        <f t="shared" si="211"/>
        <v>1.830819099195925</v>
      </c>
      <c r="DZ55" s="2">
        <f t="shared" si="246"/>
        <v>0.79008820575410643</v>
      </c>
      <c r="EA55" s="2">
        <f t="shared" si="276"/>
        <v>2.3158231912485103</v>
      </c>
      <c r="EB55" s="2">
        <f t="shared" si="277"/>
        <v>-3.2259593819594592</v>
      </c>
      <c r="EC55" s="2">
        <f t="shared" si="278"/>
        <v>-3.2259593819594592</v>
      </c>
      <c r="ED55" s="2">
        <f t="shared" si="279"/>
        <v>0.48783497219295163</v>
      </c>
      <c r="EE55" s="2">
        <f t="shared" si="212"/>
        <v>1365.0247591200728</v>
      </c>
      <c r="EF55" s="2">
        <f t="shared" si="213"/>
        <v>3.4932581437394092</v>
      </c>
      <c r="EG55" s="2">
        <f t="shared" si="247"/>
        <v>0.13650247591200729</v>
      </c>
      <c r="EH55" s="1">
        <f t="shared" si="214"/>
        <v>1365.0247591200728</v>
      </c>
      <c r="EI55" s="1">
        <f t="shared" si="215"/>
        <v>3.4932581437394092</v>
      </c>
      <c r="EJ55" s="4">
        <f t="shared" si="216"/>
        <v>1.9460109872879685</v>
      </c>
      <c r="EK55" s="1">
        <f t="shared" si="280"/>
        <v>349.32581437394094</v>
      </c>
    </row>
    <row r="56" spans="1:141" ht="12" customHeight="1">
      <c r="A56" s="41" t="s">
        <v>92</v>
      </c>
      <c r="B56" s="42"/>
      <c r="C56" s="47">
        <v>47.803008924783327</v>
      </c>
      <c r="D56" s="47">
        <v>1.658253372087489</v>
      </c>
      <c r="E56" s="47">
        <v>16.771356765149672</v>
      </c>
      <c r="F56" s="47">
        <v>10.369272504995813</v>
      </c>
      <c r="G56" s="47">
        <v>0.17159362630371375</v>
      </c>
      <c r="H56" s="47">
        <v>6.7460283482938657</v>
      </c>
      <c r="I56" s="47">
        <v>10.863807383716772</v>
      </c>
      <c r="J56" s="47">
        <v>3.2707300796034295</v>
      </c>
      <c r="K56" s="47">
        <v>1.8941277992103551</v>
      </c>
      <c r="L56" s="47">
        <v>0</v>
      </c>
      <c r="M56" s="47">
        <v>0.45182119585555763</v>
      </c>
      <c r="N56" s="47">
        <f t="shared" si="248"/>
        <v>100</v>
      </c>
      <c r="O56" s="47"/>
      <c r="P56" s="47">
        <v>50.918300000000002</v>
      </c>
      <c r="Q56" s="47">
        <v>0.80420000000000003</v>
      </c>
      <c r="R56" s="47">
        <v>3.4369000000000001</v>
      </c>
      <c r="S56" s="47">
        <v>5.9153000000000002</v>
      </c>
      <c r="T56" s="47">
        <v>0.13170000000000001</v>
      </c>
      <c r="U56" s="47">
        <v>15.015700000000001</v>
      </c>
      <c r="V56" s="47">
        <v>23.832699999999999</v>
      </c>
      <c r="W56" s="47">
        <v>0.26150000000000001</v>
      </c>
      <c r="X56" s="47">
        <v>0</v>
      </c>
      <c r="Y56" s="47">
        <v>0.2412</v>
      </c>
      <c r="Z56" s="47">
        <f t="shared" si="249"/>
        <v>100.55750000000002</v>
      </c>
      <c r="AA56" s="18"/>
      <c r="AB56" s="10">
        <f t="shared" si="184"/>
        <v>4.2070373655183624E-2</v>
      </c>
      <c r="AC56" s="10"/>
      <c r="AD56" s="12">
        <f t="shared" si="250"/>
        <v>1.1290173812718751</v>
      </c>
      <c r="AE56" s="12"/>
      <c r="AF56" s="10">
        <f t="shared" si="251"/>
        <v>203.07786187549524</v>
      </c>
      <c r="AG56" s="16">
        <f t="shared" si="185"/>
        <v>1070.3508978606869</v>
      </c>
      <c r="AH56" s="18"/>
      <c r="AI56" s="1">
        <f t="shared" si="186"/>
        <v>0.83108515431885721</v>
      </c>
      <c r="AJ56" s="1">
        <f t="shared" si="217"/>
        <v>6.3683831096685989E-2</v>
      </c>
      <c r="AK56" s="1">
        <f t="shared" si="187"/>
        <v>7.4766675577428998E-3</v>
      </c>
      <c r="AL56" s="1">
        <f t="shared" si="188"/>
        <v>1.5006762940870591E-2</v>
      </c>
      <c r="AM56" s="1">
        <f t="shared" si="189"/>
        <v>6.7595997213100112E-2</v>
      </c>
      <c r="AN56" s="1">
        <f t="shared" si="252"/>
        <v>0</v>
      </c>
      <c r="AO56" s="1">
        <f t="shared" si="218"/>
        <v>0.98484841312725679</v>
      </c>
      <c r="AP56" s="1">
        <f t="shared" si="219"/>
        <v>0.87315552797404083</v>
      </c>
      <c r="AQ56" s="1">
        <f t="shared" si="220"/>
        <v>6.7571293165319513E-2</v>
      </c>
      <c r="AR56" s="1">
        <f t="shared" si="221"/>
        <v>9.1605792868866762E-3</v>
      </c>
      <c r="AS56" s="1">
        <f t="shared" si="222"/>
        <v>1.8704256982070268E-2</v>
      </c>
      <c r="AT56" s="1">
        <f t="shared" si="281"/>
        <v>5.6203607471258882E-2</v>
      </c>
      <c r="AU56" s="1">
        <f t="shared" si="282"/>
        <v>3.5173978557646807E-3</v>
      </c>
      <c r="AV56" s="1">
        <f t="shared" si="223"/>
        <v>1.0283126627353409</v>
      </c>
      <c r="AW56" s="9"/>
      <c r="AX56" s="2">
        <f t="shared" si="190"/>
        <v>0.79559899881971374</v>
      </c>
      <c r="AY56" s="2">
        <f t="shared" si="191"/>
        <v>2.0759617972321679E-2</v>
      </c>
      <c r="AZ56" s="2">
        <f t="shared" si="192"/>
        <v>0.32897591755964872</v>
      </c>
      <c r="BA56" s="2">
        <f t="shared" si="193"/>
        <v>0.14432556822604628</v>
      </c>
      <c r="BB56" s="2">
        <f t="shared" si="194"/>
        <v>2.4189409875413391E-3</v>
      </c>
      <c r="BC56" s="2">
        <f t="shared" si="195"/>
        <v>0.16737696996590609</v>
      </c>
      <c r="BD56" s="2">
        <f t="shared" si="196"/>
        <v>0.19372879954699704</v>
      </c>
      <c r="BE56" s="2">
        <f t="shared" si="197"/>
        <v>0.10554334070476983</v>
      </c>
      <c r="BF56" s="2">
        <f t="shared" si="198"/>
        <v>4.0216735301081899E-2</v>
      </c>
      <c r="BG56" s="2">
        <f t="shared" si="199"/>
        <v>0</v>
      </c>
      <c r="BH56" s="2">
        <f t="shared" si="200"/>
        <v>6.3665033903148238E-3</v>
      </c>
      <c r="BI56" s="2">
        <f t="shared" si="224"/>
        <v>1.8053113924743414</v>
      </c>
      <c r="BK56" s="2">
        <f t="shared" si="253"/>
        <v>0.44069904069528631</v>
      </c>
      <c r="BL56" s="2">
        <f t="shared" si="254"/>
        <v>1.149918959070477E-2</v>
      </c>
      <c r="BM56" s="2">
        <f t="shared" si="255"/>
        <v>0.18222668894187705</v>
      </c>
      <c r="BN56" s="2">
        <f t="shared" si="256"/>
        <v>7.994497172492504E-2</v>
      </c>
      <c r="BO56" s="2">
        <f t="shared" si="257"/>
        <v>1.3399023556960794E-3</v>
      </c>
      <c r="BP56" s="2">
        <f t="shared" si="258"/>
        <v>9.2713628609245591E-2</v>
      </c>
      <c r="BQ56" s="2">
        <f t="shared" si="259"/>
        <v>0.10731046198156116</v>
      </c>
      <c r="BR56" s="2">
        <f t="shared" si="260"/>
        <v>5.8462679150389232E-2</v>
      </c>
      <c r="BS56" s="2">
        <f t="shared" si="261"/>
        <v>2.2276896644385129E-2</v>
      </c>
      <c r="BT56" s="2">
        <f t="shared" si="262"/>
        <v>0</v>
      </c>
      <c r="BU56" s="2">
        <f t="shared" si="263"/>
        <v>3.5265403059296929E-3</v>
      </c>
      <c r="BV56" s="2">
        <f t="shared" si="225"/>
        <v>1</v>
      </c>
      <c r="BX56" s="2">
        <f t="shared" si="201"/>
        <v>0.84744766935788551</v>
      </c>
      <c r="BY56" s="2">
        <f t="shared" si="202"/>
        <v>1.0067752645257565E-2</v>
      </c>
      <c r="BZ56" s="2">
        <f t="shared" si="203"/>
        <v>3.3707986386951876E-2</v>
      </c>
      <c r="CA56" s="2">
        <f t="shared" si="204"/>
        <v>8.2332587297345453E-2</v>
      </c>
      <c r="CB56" s="2">
        <f t="shared" si="205"/>
        <v>1.8565638766519824E-3</v>
      </c>
      <c r="CC56" s="2">
        <f t="shared" si="206"/>
        <v>0.37255733865285179</v>
      </c>
      <c r="CD56" s="2">
        <f t="shared" si="207"/>
        <v>0.42499652266331894</v>
      </c>
      <c r="CE56" s="2">
        <f t="shared" si="208"/>
        <v>4.2191778169667418E-3</v>
      </c>
      <c r="CF56" s="2">
        <f t="shared" si="209"/>
        <v>0</v>
      </c>
      <c r="CG56" s="2">
        <f t="shared" si="210"/>
        <v>1.5868608970369387E-3</v>
      </c>
      <c r="CH56" s="2">
        <f t="shared" si="226"/>
        <v>1.7787724595942669</v>
      </c>
      <c r="CJ56" s="2">
        <f t="shared" si="283"/>
        <v>1.694895338715771</v>
      </c>
      <c r="CK56" s="2">
        <f t="shared" si="284"/>
        <v>2.0135505290515131E-2</v>
      </c>
      <c r="CL56" s="2">
        <f t="shared" si="227"/>
        <v>0.10112395916085562</v>
      </c>
      <c r="CM56" s="2">
        <f t="shared" si="285"/>
        <v>8.2332587297345453E-2</v>
      </c>
      <c r="CN56" s="2">
        <f t="shared" si="286"/>
        <v>1.8565638766519824E-3</v>
      </c>
      <c r="CO56" s="2">
        <f t="shared" si="287"/>
        <v>0.37255733865285179</v>
      </c>
      <c r="CP56" s="2">
        <f t="shared" si="288"/>
        <v>0.42499652266331894</v>
      </c>
      <c r="CQ56" s="2">
        <f t="shared" si="289"/>
        <v>4.2191778169667418E-3</v>
      </c>
      <c r="CR56" s="2">
        <f t="shared" si="290"/>
        <v>0</v>
      </c>
      <c r="CS56" s="2">
        <f t="shared" si="228"/>
        <v>4.7605826911108163E-3</v>
      </c>
      <c r="CT56" s="2">
        <f t="shared" si="264"/>
        <v>2.7068775761653878</v>
      </c>
      <c r="CU56" s="2">
        <f t="shared" si="61"/>
        <v>2.216576047927409</v>
      </c>
      <c r="CW56" s="2">
        <f t="shared" si="265"/>
        <v>1.8784322057705956</v>
      </c>
      <c r="CX56" s="2">
        <f t="shared" si="266"/>
        <v>2.2315939369935731E-2</v>
      </c>
      <c r="CY56" s="2">
        <f t="shared" si="229"/>
        <v>0.12156779422940445</v>
      </c>
      <c r="CZ56" s="2">
        <f t="shared" si="267"/>
        <v>2.7864836268956944E-2</v>
      </c>
      <c r="DA56" s="2">
        <f t="shared" si="268"/>
        <v>0.14943263049836139</v>
      </c>
      <c r="DB56" s="2">
        <f t="shared" si="269"/>
        <v>0.18249644096718839</v>
      </c>
      <c r="DC56" s="2">
        <f t="shared" si="270"/>
        <v>4.1152150204340409E-3</v>
      </c>
      <c r="DD56" s="2">
        <f t="shared" si="271"/>
        <v>0.82580167333749155</v>
      </c>
      <c r="DE56" s="2">
        <f t="shared" si="272"/>
        <v>0.94203711258795098</v>
      </c>
      <c r="DF56" s="2">
        <f t="shared" si="273"/>
        <v>1.8704256982070268E-2</v>
      </c>
      <c r="DG56" s="2">
        <f t="shared" si="274"/>
        <v>0</v>
      </c>
      <c r="DH56" s="2">
        <f t="shared" si="275"/>
        <v>7.0347957115293614E-3</v>
      </c>
      <c r="DI56" s="2">
        <f t="shared" si="230"/>
        <v>4.0303702702455579</v>
      </c>
      <c r="DJ56" s="2">
        <f t="shared" si="231"/>
        <v>6.0740540491116948E-2</v>
      </c>
      <c r="DK56" s="2">
        <f t="shared" si="232"/>
        <v>9.0424258445239047E-2</v>
      </c>
      <c r="DL56" s="2">
        <f t="shared" si="233"/>
        <v>0.48199590656586899</v>
      </c>
      <c r="DM56" s="2">
        <f t="shared" si="234"/>
        <v>0.42252372105642971</v>
      </c>
      <c r="DN56" s="2">
        <f t="shared" si="235"/>
        <v>9.5480372377701364E-2</v>
      </c>
      <c r="DO56" s="2">
        <f t="shared" si="236"/>
        <v>1.8704256982070268E-2</v>
      </c>
      <c r="DP56" s="2">
        <f t="shared" si="237"/>
        <v>9.1605792868866762E-3</v>
      </c>
      <c r="DQ56" s="2">
        <f t="shared" si="238"/>
        <v>5.6203607471258882E-2</v>
      </c>
      <c r="DR56" s="2">
        <f t="shared" si="239"/>
        <v>3.5173978557646807E-3</v>
      </c>
      <c r="DS56" s="2">
        <f t="shared" si="240"/>
        <v>0.87315552797404083</v>
      </c>
      <c r="DT56" s="2">
        <f t="shared" si="241"/>
        <v>0.71221236939413479</v>
      </c>
      <c r="DU56" s="2">
        <f t="shared" si="242"/>
        <v>0.16094315857990604</v>
      </c>
      <c r="DV56" s="2">
        <f t="shared" si="243"/>
        <v>6.7571293165319513E-2</v>
      </c>
      <c r="DW56" s="2">
        <f t="shared" si="244"/>
        <v>5.5116310057569368E-2</v>
      </c>
      <c r="DX56" s="2">
        <f t="shared" si="245"/>
        <v>1.2454983107750145E-2</v>
      </c>
      <c r="DY56" s="2">
        <f t="shared" si="211"/>
        <v>1.901468190709382</v>
      </c>
      <c r="DZ56" s="2">
        <f t="shared" si="246"/>
        <v>0.87315552797404083</v>
      </c>
      <c r="EA56" s="2">
        <f t="shared" si="276"/>
        <v>2.2016525477792794</v>
      </c>
      <c r="EB56" s="2">
        <f t="shared" si="277"/>
        <v>-3.289960209131511</v>
      </c>
      <c r="EC56" s="2">
        <f t="shared" si="278"/>
        <v>-3.289960209131511</v>
      </c>
      <c r="ED56" s="2">
        <f t="shared" si="279"/>
        <v>0.53697660255442692</v>
      </c>
      <c r="EE56" s="2">
        <f t="shared" si="212"/>
        <v>1343.500897860687</v>
      </c>
      <c r="EF56" s="2">
        <f t="shared" si="213"/>
        <v>2.0307786187549524</v>
      </c>
      <c r="EG56" s="2">
        <f t="shared" si="247"/>
        <v>0.13435008978606869</v>
      </c>
      <c r="EH56" s="1">
        <f t="shared" si="214"/>
        <v>1343.500897860687</v>
      </c>
      <c r="EI56" s="1">
        <f t="shared" si="215"/>
        <v>2.0307786187549524</v>
      </c>
      <c r="EJ56" s="4">
        <f t="shared" si="216"/>
        <v>1.1290173812718751</v>
      </c>
      <c r="EK56" s="1">
        <f t="shared" si="280"/>
        <v>203.07786187549524</v>
      </c>
    </row>
    <row r="57" spans="1:141" ht="12" customHeight="1">
      <c r="A57" s="41" t="s">
        <v>92</v>
      </c>
      <c r="B57" s="32"/>
      <c r="C57" s="47">
        <v>47.775020376058777</v>
      </c>
      <c r="D57" s="47">
        <v>1.6734497664804295</v>
      </c>
      <c r="E57" s="47">
        <v>16.993998685266487</v>
      </c>
      <c r="F57" s="47">
        <v>10.420642549500005</v>
      </c>
      <c r="G57" s="47">
        <v>0.17195058384912157</v>
      </c>
      <c r="H57" s="47">
        <v>6.5680845411949589</v>
      </c>
      <c r="I57" s="47">
        <v>10.692520455689802</v>
      </c>
      <c r="J57" s="47">
        <v>3.3201682473637124</v>
      </c>
      <c r="K57" s="47">
        <v>1.9249833755304524</v>
      </c>
      <c r="L57" s="47">
        <v>0</v>
      </c>
      <c r="M57" s="47">
        <v>0.45918141906624627</v>
      </c>
      <c r="N57" s="47">
        <f t="shared" si="248"/>
        <v>100</v>
      </c>
      <c r="O57" s="47"/>
      <c r="P57" s="47">
        <v>50.763199999999998</v>
      </c>
      <c r="Q57" s="47">
        <v>0.88345000000000007</v>
      </c>
      <c r="R57" s="47">
        <v>3.5209999999999999</v>
      </c>
      <c r="S57" s="47">
        <v>6.47105</v>
      </c>
      <c r="T57" s="47">
        <v>0.13945000000000002</v>
      </c>
      <c r="U57" s="47">
        <v>14.85155</v>
      </c>
      <c r="V57" s="47">
        <v>23.499699999999997</v>
      </c>
      <c r="W57" s="47">
        <v>0.25205</v>
      </c>
      <c r="X57" s="47">
        <v>0</v>
      </c>
      <c r="Y57" s="47">
        <v>0.1681</v>
      </c>
      <c r="Z57" s="47">
        <f t="shared" si="249"/>
        <v>100.54955</v>
      </c>
      <c r="AA57" s="18"/>
      <c r="AB57" s="10">
        <f t="shared" si="184"/>
        <v>3.8446205869205552E-2</v>
      </c>
      <c r="AC57" s="10"/>
      <c r="AD57" s="12">
        <f t="shared" si="250"/>
        <v>1.2433464831435632</v>
      </c>
      <c r="AE57" s="12"/>
      <c r="AF57" s="10">
        <f t="shared" si="251"/>
        <v>211.29697270012727</v>
      </c>
      <c r="AG57" s="16">
        <f t="shared" si="185"/>
        <v>1069.2685436849961</v>
      </c>
      <c r="AH57" s="18"/>
      <c r="AI57" s="1">
        <f t="shared" si="186"/>
        <v>0.82186588421389151</v>
      </c>
      <c r="AJ57" s="1">
        <f t="shared" si="217"/>
        <v>6.8302746245673368E-2</v>
      </c>
      <c r="AK57" s="1">
        <f t="shared" si="187"/>
        <v>8.0799575154051635E-3</v>
      </c>
      <c r="AL57" s="1">
        <f t="shared" si="188"/>
        <v>1.5286870029177163E-2</v>
      </c>
      <c r="AM57" s="1">
        <f t="shared" si="189"/>
        <v>6.6899298343032057E-2</v>
      </c>
      <c r="AN57" s="1">
        <f t="shared" si="252"/>
        <v>0</v>
      </c>
      <c r="AO57" s="1">
        <f t="shared" si="218"/>
        <v>0.98043475634717925</v>
      </c>
      <c r="AP57" s="1">
        <f t="shared" si="219"/>
        <v>0.86031209008309706</v>
      </c>
      <c r="AQ57" s="1">
        <f t="shared" si="220"/>
        <v>7.8891926990346473E-2</v>
      </c>
      <c r="AR57" s="1">
        <f t="shared" si="221"/>
        <v>1.1089118804250616E-2</v>
      </c>
      <c r="AS57" s="1">
        <f t="shared" si="222"/>
        <v>1.8058120613005078E-2</v>
      </c>
      <c r="AT57" s="1">
        <f t="shared" si="281"/>
        <v>5.6552913971513602E-2</v>
      </c>
      <c r="AU57" s="1">
        <f t="shared" si="282"/>
        <v>2.4554380675783812E-3</v>
      </c>
      <c r="AV57" s="1">
        <f t="shared" si="223"/>
        <v>1.0273596085297909</v>
      </c>
      <c r="AW57" s="9"/>
      <c r="AX57" s="2">
        <f t="shared" si="190"/>
        <v>0.79513317748661094</v>
      </c>
      <c r="AY57" s="2">
        <f t="shared" si="191"/>
        <v>2.0949861120603083E-2</v>
      </c>
      <c r="AZ57" s="2">
        <f t="shared" si="192"/>
        <v>0.33334311521594506</v>
      </c>
      <c r="BA57" s="2">
        <f t="shared" si="193"/>
        <v>0.14504056639581114</v>
      </c>
      <c r="BB57" s="2">
        <f t="shared" si="194"/>
        <v>2.4239729881814494E-3</v>
      </c>
      <c r="BC57" s="2">
        <f t="shared" si="195"/>
        <v>0.16296197291598333</v>
      </c>
      <c r="BD57" s="2">
        <f t="shared" si="196"/>
        <v>0.1906743261222846</v>
      </c>
      <c r="BE57" s="2">
        <f t="shared" si="197"/>
        <v>0.10713866323422043</v>
      </c>
      <c r="BF57" s="2">
        <f t="shared" si="198"/>
        <v>4.0871870897499947E-2</v>
      </c>
      <c r="BG57" s="2">
        <f t="shared" si="199"/>
        <v>0</v>
      </c>
      <c r="BH57" s="2">
        <f t="shared" si="200"/>
        <v>6.4702145186420201E-3</v>
      </c>
      <c r="BI57" s="2">
        <f t="shared" si="224"/>
        <v>1.8050077408957819</v>
      </c>
      <c r="BK57" s="2">
        <f t="shared" si="253"/>
        <v>0.44051510665101384</v>
      </c>
      <c r="BL57" s="2">
        <f t="shared" si="254"/>
        <v>1.1606521482398836E-2</v>
      </c>
      <c r="BM57" s="2">
        <f t="shared" si="255"/>
        <v>0.18467683415613215</v>
      </c>
      <c r="BN57" s="2">
        <f t="shared" si="256"/>
        <v>8.035453982254448E-2</v>
      </c>
      <c r="BO57" s="2">
        <f t="shared" si="257"/>
        <v>1.3429155638847786E-3</v>
      </c>
      <c r="BP57" s="2">
        <f t="shared" si="258"/>
        <v>9.0283254317296849E-2</v>
      </c>
      <c r="BQ57" s="2">
        <f t="shared" si="259"/>
        <v>0.10563629274390675</v>
      </c>
      <c r="BR57" s="2">
        <f t="shared" si="260"/>
        <v>5.9356345575033428E-2</v>
      </c>
      <c r="BS57" s="2">
        <f t="shared" si="261"/>
        <v>2.2643598679092769E-2</v>
      </c>
      <c r="BT57" s="2">
        <f t="shared" si="262"/>
        <v>0</v>
      </c>
      <c r="BU57" s="2">
        <f t="shared" si="263"/>
        <v>3.5845910086961781E-3</v>
      </c>
      <c r="BV57" s="2">
        <f t="shared" si="225"/>
        <v>1.0000000000000002</v>
      </c>
      <c r="BX57" s="2">
        <f t="shared" si="201"/>
        <v>0.84486629618719034</v>
      </c>
      <c r="BY57" s="2">
        <f t="shared" si="202"/>
        <v>1.1059880719289724E-2</v>
      </c>
      <c r="BZ57" s="2">
        <f t="shared" si="203"/>
        <v>3.4532811565206302E-2</v>
      </c>
      <c r="CA57" s="2">
        <f t="shared" si="204"/>
        <v>9.0067839168002845E-2</v>
      </c>
      <c r="CB57" s="2">
        <f t="shared" si="205"/>
        <v>1.9658149779735686E-3</v>
      </c>
      <c r="CC57" s="2">
        <f t="shared" si="206"/>
        <v>0.36848458232848025</v>
      </c>
      <c r="CD57" s="2">
        <f t="shared" si="207"/>
        <v>0.41905830156176993</v>
      </c>
      <c r="CE57" s="2">
        <f t="shared" si="208"/>
        <v>4.0667065727207161E-3</v>
      </c>
      <c r="CF57" s="2">
        <f t="shared" si="209"/>
        <v>0</v>
      </c>
      <c r="CG57" s="2">
        <f t="shared" si="210"/>
        <v>1.1059341492201881E-3</v>
      </c>
      <c r="CH57" s="2">
        <f t="shared" si="226"/>
        <v>1.7752081672298536</v>
      </c>
      <c r="CJ57" s="2">
        <f t="shared" si="283"/>
        <v>1.6897325923743807</v>
      </c>
      <c r="CK57" s="2">
        <f t="shared" si="284"/>
        <v>2.2119761438579449E-2</v>
      </c>
      <c r="CL57" s="2">
        <f t="shared" si="227"/>
        <v>0.10359843469561891</v>
      </c>
      <c r="CM57" s="2">
        <f t="shared" si="285"/>
        <v>9.0067839168002845E-2</v>
      </c>
      <c r="CN57" s="2">
        <f t="shared" si="286"/>
        <v>1.9658149779735686E-3</v>
      </c>
      <c r="CO57" s="2">
        <f t="shared" si="287"/>
        <v>0.36848458232848025</v>
      </c>
      <c r="CP57" s="2">
        <f t="shared" si="288"/>
        <v>0.41905830156176993</v>
      </c>
      <c r="CQ57" s="2">
        <f t="shared" si="289"/>
        <v>4.0667065727207161E-3</v>
      </c>
      <c r="CR57" s="2">
        <f t="shared" si="290"/>
        <v>0</v>
      </c>
      <c r="CS57" s="2">
        <f t="shared" si="228"/>
        <v>3.3178024476605643E-3</v>
      </c>
      <c r="CT57" s="2">
        <f t="shared" si="264"/>
        <v>2.7024118355651869</v>
      </c>
      <c r="CU57" s="2">
        <f t="shared" si="61"/>
        <v>2.2202389439821077</v>
      </c>
      <c r="CW57" s="2">
        <f t="shared" si="265"/>
        <v>1.8758050532527222</v>
      </c>
      <c r="CX57" s="2">
        <f t="shared" si="266"/>
        <v>2.4555577888763891E-2</v>
      </c>
      <c r="CY57" s="2">
        <f t="shared" si="229"/>
        <v>0.12419494674727782</v>
      </c>
      <c r="CZ57" s="2">
        <f t="shared" si="267"/>
        <v>2.9147239417255694E-2</v>
      </c>
      <c r="DA57" s="2">
        <f t="shared" si="268"/>
        <v>0.15334218616453352</v>
      </c>
      <c r="DB57" s="2">
        <f t="shared" si="269"/>
        <v>0.19997212412111695</v>
      </c>
      <c r="DC57" s="2">
        <f t="shared" si="270"/>
        <v>4.3645789707602465E-3</v>
      </c>
      <c r="DD57" s="2">
        <f t="shared" si="271"/>
        <v>0.81812381994267303</v>
      </c>
      <c r="DE57" s="2">
        <f t="shared" si="272"/>
        <v>0.93040956092643967</v>
      </c>
      <c r="DF57" s="2">
        <f t="shared" si="273"/>
        <v>1.8058120613005078E-2</v>
      </c>
      <c r="DG57" s="2">
        <f t="shared" si="274"/>
        <v>0</v>
      </c>
      <c r="DH57" s="2">
        <f t="shared" si="275"/>
        <v>4.9108761351567623E-3</v>
      </c>
      <c r="DI57" s="2">
        <f t="shared" si="230"/>
        <v>4.0295418980151707</v>
      </c>
      <c r="DJ57" s="2">
        <f t="shared" si="231"/>
        <v>5.908379603034266E-2</v>
      </c>
      <c r="DK57" s="2">
        <f t="shared" si="232"/>
        <v>8.7975949910500617E-2</v>
      </c>
      <c r="DL57" s="2">
        <f t="shared" si="233"/>
        <v>0.47643187765941797</v>
      </c>
      <c r="DM57" s="2">
        <f t="shared" si="234"/>
        <v>0.41893407383417913</v>
      </c>
      <c r="DN57" s="2">
        <f t="shared" si="235"/>
        <v>0.10463404850640283</v>
      </c>
      <c r="DO57" s="2">
        <f t="shared" si="236"/>
        <v>1.8058120613005078E-2</v>
      </c>
      <c r="DP57" s="2">
        <f t="shared" si="237"/>
        <v>1.1089118804250616E-2</v>
      </c>
      <c r="DQ57" s="2">
        <f t="shared" si="238"/>
        <v>5.6552913971513602E-2</v>
      </c>
      <c r="DR57" s="2">
        <f t="shared" si="239"/>
        <v>2.4554380675783812E-3</v>
      </c>
      <c r="DS57" s="2">
        <f t="shared" si="240"/>
        <v>0.86031209008309706</v>
      </c>
      <c r="DT57" s="2">
        <f t="shared" si="241"/>
        <v>0.68838042899956997</v>
      </c>
      <c r="DU57" s="2">
        <f t="shared" si="242"/>
        <v>0.17193166108352709</v>
      </c>
      <c r="DV57" s="2">
        <f t="shared" si="243"/>
        <v>7.8891926990346473E-2</v>
      </c>
      <c r="DW57" s="2">
        <f t="shared" si="244"/>
        <v>6.312553220189189E-2</v>
      </c>
      <c r="DX57" s="2">
        <f t="shared" si="245"/>
        <v>1.5766394788454582E-2</v>
      </c>
      <c r="DY57" s="2">
        <f t="shared" si="211"/>
        <v>1.8876716986128883</v>
      </c>
      <c r="DZ57" s="2">
        <f t="shared" si="246"/>
        <v>0.86031209008309706</v>
      </c>
      <c r="EA57" s="2">
        <f t="shared" si="276"/>
        <v>2.1388053494079653</v>
      </c>
      <c r="EB57" s="2">
        <f t="shared" si="277"/>
        <v>-3.3663210875584708</v>
      </c>
      <c r="EC57" s="2">
        <f t="shared" si="278"/>
        <v>-3.3663210875584708</v>
      </c>
      <c r="ED57" s="2">
        <f t="shared" si="279"/>
        <v>0.52909295254548239</v>
      </c>
      <c r="EE57" s="2">
        <f t="shared" si="212"/>
        <v>1342.4185436849962</v>
      </c>
      <c r="EF57" s="2">
        <f t="shared" si="213"/>
        <v>2.1129697270012726</v>
      </c>
      <c r="EG57" s="2">
        <f t="shared" si="247"/>
        <v>0.13424185436849961</v>
      </c>
      <c r="EH57" s="1">
        <f t="shared" si="214"/>
        <v>1342.4185436849962</v>
      </c>
      <c r="EI57" s="1">
        <f t="shared" si="215"/>
        <v>2.1129697270012726</v>
      </c>
      <c r="EJ57" s="4">
        <f t="shared" si="216"/>
        <v>1.2433464831435632</v>
      </c>
      <c r="EK57" s="1">
        <f t="shared" si="280"/>
        <v>211.29697270012727</v>
      </c>
    </row>
    <row r="58" spans="1:141" ht="12" customHeight="1">
      <c r="A58" s="41" t="s">
        <v>92</v>
      </c>
      <c r="B58" s="32"/>
      <c r="C58" s="47">
        <v>47.751599235683088</v>
      </c>
      <c r="D58" s="47">
        <v>1.6861662845744549</v>
      </c>
      <c r="E58" s="47">
        <v>17.180308011837354</v>
      </c>
      <c r="F58" s="47">
        <v>10.463629595212106</v>
      </c>
      <c r="G58" s="47">
        <v>0.17224929004005107</v>
      </c>
      <c r="H58" s="47">
        <v>6.419179111118452</v>
      </c>
      <c r="I58" s="47">
        <v>10.549185578797109</v>
      </c>
      <c r="J58" s="47">
        <v>3.3615386763354134</v>
      </c>
      <c r="K58" s="47">
        <v>1.9508036776646465</v>
      </c>
      <c r="L58" s="47">
        <v>0</v>
      </c>
      <c r="M58" s="47">
        <v>0.46534053873730913</v>
      </c>
      <c r="N58" s="47">
        <f t="shared" si="248"/>
        <v>100</v>
      </c>
      <c r="O58" s="47"/>
      <c r="P58" s="47">
        <v>50.6081</v>
      </c>
      <c r="Q58" s="47">
        <v>0.9627</v>
      </c>
      <c r="R58" s="47">
        <v>3.6051000000000002</v>
      </c>
      <c r="S58" s="47">
        <v>7.0267999999999997</v>
      </c>
      <c r="T58" s="47">
        <v>0.1472</v>
      </c>
      <c r="U58" s="47">
        <v>14.6874</v>
      </c>
      <c r="V58" s="47">
        <v>23.166699999999999</v>
      </c>
      <c r="W58" s="47">
        <v>0.24260000000000001</v>
      </c>
      <c r="X58" s="47">
        <v>0</v>
      </c>
      <c r="Y58" s="47">
        <v>9.5000000000000001E-2</v>
      </c>
      <c r="Z58" s="47">
        <f t="shared" si="249"/>
        <v>100.5416</v>
      </c>
      <c r="AA58" s="18"/>
      <c r="AB58" s="10">
        <f t="shared" si="184"/>
        <v>3.4447425071954529E-2</v>
      </c>
      <c r="AC58" s="10"/>
      <c r="AD58" s="12">
        <f t="shared" si="250"/>
        <v>1.3581428918613876</v>
      </c>
      <c r="AE58" s="12"/>
      <c r="AF58" s="10">
        <f t="shared" si="251"/>
        <v>218.15348030611389</v>
      </c>
      <c r="AG58" s="16">
        <f t="shared" si="185"/>
        <v>1068.3804221041214</v>
      </c>
      <c r="AH58" s="18"/>
      <c r="AI58" s="1">
        <f t="shared" si="186"/>
        <v>0.81297870924918392</v>
      </c>
      <c r="AJ58" s="1">
        <f t="shared" si="217"/>
        <v>7.3354222102697611E-2</v>
      </c>
      <c r="AK58" s="1">
        <f t="shared" si="187"/>
        <v>8.713714606083783E-3</v>
      </c>
      <c r="AL58" s="1">
        <f t="shared" si="188"/>
        <v>1.5522127649520299E-2</v>
      </c>
      <c r="AM58" s="1">
        <f t="shared" si="189"/>
        <v>6.5992944269788689E-2</v>
      </c>
      <c r="AN58" s="1">
        <f t="shared" si="252"/>
        <v>0</v>
      </c>
      <c r="AO58" s="1">
        <f t="shared" si="218"/>
        <v>0.9765617178772743</v>
      </c>
      <c r="AP58" s="1">
        <f t="shared" si="219"/>
        <v>0.84742613432113845</v>
      </c>
      <c r="AQ58" s="1">
        <f t="shared" si="220"/>
        <v>9.0250037482669687E-2</v>
      </c>
      <c r="AR58" s="1">
        <f t="shared" si="221"/>
        <v>1.3024042702116215E-2</v>
      </c>
      <c r="AS58" s="1">
        <f t="shared" si="222"/>
        <v>1.7409845226098144E-2</v>
      </c>
      <c r="AT58" s="1">
        <f t="shared" si="281"/>
        <v>5.6903376841959119E-2</v>
      </c>
      <c r="AU58" s="1">
        <f t="shared" si="282"/>
        <v>1.3899626888095014E-3</v>
      </c>
      <c r="AV58" s="1">
        <f t="shared" si="223"/>
        <v>1.026403399262791</v>
      </c>
      <c r="AW58" s="9"/>
      <c r="AX58" s="2">
        <f t="shared" si="190"/>
        <v>0.79474337282256913</v>
      </c>
      <c r="AY58" s="2">
        <f t="shared" si="191"/>
        <v>2.1109058781234258E-2</v>
      </c>
      <c r="AZ58" s="2">
        <f t="shared" si="192"/>
        <v>0.33699763658334764</v>
      </c>
      <c r="BA58" s="2">
        <f t="shared" si="193"/>
        <v>0.14563888511062636</v>
      </c>
      <c r="BB58" s="2">
        <f t="shared" si="194"/>
        <v>2.428183824353143E-3</v>
      </c>
      <c r="BC58" s="2">
        <f t="shared" si="195"/>
        <v>0.15926745246470489</v>
      </c>
      <c r="BD58" s="2">
        <f t="shared" si="196"/>
        <v>0.18811830753203804</v>
      </c>
      <c r="BE58" s="2">
        <f t="shared" si="197"/>
        <v>0.10847364752634892</v>
      </c>
      <c r="BF58" s="2">
        <f t="shared" si="198"/>
        <v>4.1420095920519907E-2</v>
      </c>
      <c r="BG58" s="2">
        <f t="shared" si="199"/>
        <v>0</v>
      </c>
      <c r="BH58" s="2">
        <f t="shared" si="200"/>
        <v>6.5570011869675853E-3</v>
      </c>
      <c r="BI58" s="2">
        <f t="shared" si="224"/>
        <v>1.8047536417527097</v>
      </c>
      <c r="BK58" s="2">
        <f t="shared" si="253"/>
        <v>0.44036114095370044</v>
      </c>
      <c r="BL58" s="2">
        <f t="shared" si="254"/>
        <v>1.1696365804661253E-2</v>
      </c>
      <c r="BM58" s="2">
        <f t="shared" si="255"/>
        <v>0.18672777756861489</v>
      </c>
      <c r="BN58" s="2">
        <f t="shared" si="256"/>
        <v>8.0697377049859992E-2</v>
      </c>
      <c r="BO58" s="2">
        <f t="shared" si="257"/>
        <v>1.345437830503548E-3</v>
      </c>
      <c r="BP58" s="2">
        <f t="shared" si="258"/>
        <v>8.8248860553637815E-2</v>
      </c>
      <c r="BQ58" s="2">
        <f t="shared" si="259"/>
        <v>0.10423489565553364</v>
      </c>
      <c r="BR58" s="2">
        <f t="shared" si="260"/>
        <v>6.0104407059682306E-2</v>
      </c>
      <c r="BS58" s="2">
        <f t="shared" si="261"/>
        <v>2.2950554004863649E-2</v>
      </c>
      <c r="BT58" s="2">
        <f t="shared" si="262"/>
        <v>0</v>
      </c>
      <c r="BU58" s="2">
        <f t="shared" si="263"/>
        <v>3.6331835189426019E-3</v>
      </c>
      <c r="BV58" s="2">
        <f t="shared" si="225"/>
        <v>1.0000000000000002</v>
      </c>
      <c r="BX58" s="2">
        <f t="shared" si="201"/>
        <v>0.84228492301649516</v>
      </c>
      <c r="BY58" s="2">
        <f t="shared" si="202"/>
        <v>1.2052008793321883E-2</v>
      </c>
      <c r="BZ58" s="2">
        <f t="shared" si="203"/>
        <v>3.5357636743460735E-2</v>
      </c>
      <c r="CA58" s="2">
        <f t="shared" si="204"/>
        <v>9.780309103866025E-2</v>
      </c>
      <c r="CB58" s="2">
        <f t="shared" si="205"/>
        <v>2.0750660792951542E-3</v>
      </c>
      <c r="CC58" s="2">
        <f t="shared" si="206"/>
        <v>0.36441182600410871</v>
      </c>
      <c r="CD58" s="2">
        <f t="shared" si="207"/>
        <v>0.41312008046022103</v>
      </c>
      <c r="CE58" s="2">
        <f t="shared" si="208"/>
        <v>3.9142353284746904E-3</v>
      </c>
      <c r="CF58" s="2">
        <f t="shared" si="209"/>
        <v>0</v>
      </c>
      <c r="CG58" s="2">
        <f t="shared" si="210"/>
        <v>6.2500740140343774E-4</v>
      </c>
      <c r="CH58" s="2">
        <f t="shared" si="226"/>
        <v>1.7716438748654411</v>
      </c>
      <c r="CJ58" s="2">
        <f t="shared" si="283"/>
        <v>1.6845698460329903</v>
      </c>
      <c r="CK58" s="2">
        <f t="shared" si="284"/>
        <v>2.4104017586643767E-2</v>
      </c>
      <c r="CL58" s="2">
        <f t="shared" si="227"/>
        <v>0.10607291023038221</v>
      </c>
      <c r="CM58" s="2">
        <f t="shared" si="285"/>
        <v>9.780309103866025E-2</v>
      </c>
      <c r="CN58" s="2">
        <f t="shared" si="286"/>
        <v>2.0750660792951542E-3</v>
      </c>
      <c r="CO58" s="2">
        <f t="shared" si="287"/>
        <v>0.36441182600410871</v>
      </c>
      <c r="CP58" s="2">
        <f t="shared" si="288"/>
        <v>0.41312008046022103</v>
      </c>
      <c r="CQ58" s="2">
        <f t="shared" si="289"/>
        <v>3.9142353284746904E-3</v>
      </c>
      <c r="CR58" s="2">
        <f t="shared" si="290"/>
        <v>0</v>
      </c>
      <c r="CS58" s="2">
        <f t="shared" si="228"/>
        <v>1.8750222042103132E-3</v>
      </c>
      <c r="CT58" s="2">
        <f t="shared" si="264"/>
        <v>2.6979460949649861</v>
      </c>
      <c r="CU58" s="2">
        <f t="shared" si="61"/>
        <v>2.2239139659600458</v>
      </c>
      <c r="CW58" s="2">
        <f t="shared" si="265"/>
        <v>1.8731692036139655</v>
      </c>
      <c r="CX58" s="2">
        <f t="shared" si="266"/>
        <v>2.6802630673341814E-2</v>
      </c>
      <c r="CY58" s="2">
        <f t="shared" si="229"/>
        <v>0.12683079638603445</v>
      </c>
      <c r="CZ58" s="2">
        <f t="shared" si="267"/>
        <v>3.0433887928214359E-2</v>
      </c>
      <c r="DA58" s="2">
        <f t="shared" si="268"/>
        <v>0.15726468431424881</v>
      </c>
      <c r="DB58" s="2">
        <f t="shared" si="269"/>
        <v>0.21750566007493832</v>
      </c>
      <c r="DC58" s="2">
        <f t="shared" si="270"/>
        <v>4.614768434034449E-3</v>
      </c>
      <c r="DD58" s="2">
        <f t="shared" si="271"/>
        <v>0.8104205492115395</v>
      </c>
      <c r="DE58" s="2">
        <f t="shared" si="272"/>
        <v>0.91874351655402331</v>
      </c>
      <c r="DF58" s="2">
        <f t="shared" si="273"/>
        <v>1.7409845226098144E-2</v>
      </c>
      <c r="DG58" s="2">
        <f t="shared" si="274"/>
        <v>0</v>
      </c>
      <c r="DH58" s="2">
        <f t="shared" si="275"/>
        <v>2.7799253776190028E-3</v>
      </c>
      <c r="DI58" s="2">
        <f t="shared" si="230"/>
        <v>4.0287107834798084</v>
      </c>
      <c r="DJ58" s="2">
        <f t="shared" si="231"/>
        <v>5.7421566959615609E-2</v>
      </c>
      <c r="DK58" s="2">
        <f t="shared" si="232"/>
        <v>8.551852447946473E-2</v>
      </c>
      <c r="DL58" s="2">
        <f t="shared" si="233"/>
        <v>0.47084037168839454</v>
      </c>
      <c r="DM58" s="2">
        <f t="shared" si="234"/>
        <v>0.41532669971471492</v>
      </c>
      <c r="DN58" s="2">
        <f t="shared" si="235"/>
        <v>0.11383292859689047</v>
      </c>
      <c r="DO58" s="2">
        <f t="shared" si="236"/>
        <v>1.7409845226098144E-2</v>
      </c>
      <c r="DP58" s="2">
        <f t="shared" si="237"/>
        <v>1.3024042702116215E-2</v>
      </c>
      <c r="DQ58" s="2">
        <f t="shared" si="238"/>
        <v>5.6903376841959119E-2</v>
      </c>
      <c r="DR58" s="2">
        <f t="shared" si="239"/>
        <v>1.3899626888095014E-3</v>
      </c>
      <c r="DS58" s="2">
        <f t="shared" si="240"/>
        <v>0.84742613432113845</v>
      </c>
      <c r="DT58" s="2">
        <f t="shared" si="241"/>
        <v>0.66512764917950207</v>
      </c>
      <c r="DU58" s="2">
        <f t="shared" si="242"/>
        <v>0.18229848514163638</v>
      </c>
      <c r="DV58" s="2">
        <f t="shared" si="243"/>
        <v>9.0250037482669687E-2</v>
      </c>
      <c r="DW58" s="2">
        <f t="shared" si="244"/>
        <v>7.08354307686032E-2</v>
      </c>
      <c r="DX58" s="2">
        <f t="shared" si="245"/>
        <v>1.9414606714066487E-2</v>
      </c>
      <c r="DY58" s="2">
        <f t="shared" si="211"/>
        <v>1.8738295335839297</v>
      </c>
      <c r="DZ58" s="2">
        <f t="shared" si="246"/>
        <v>0.84742613432113845</v>
      </c>
      <c r="EA58" s="2">
        <f t="shared" si="276"/>
        <v>2.0793763814845199</v>
      </c>
      <c r="EB58" s="2">
        <f t="shared" si="277"/>
        <v>-3.4346752954574624</v>
      </c>
      <c r="EC58" s="2">
        <f t="shared" si="278"/>
        <v>-3.4346752954574624</v>
      </c>
      <c r="ED58" s="2">
        <f t="shared" si="279"/>
        <v>0.52234877677921576</v>
      </c>
      <c r="EE58" s="2">
        <f t="shared" si="212"/>
        <v>1341.5304221041215</v>
      </c>
      <c r="EF58" s="2">
        <f t="shared" si="213"/>
        <v>2.181534803061139</v>
      </c>
      <c r="EG58" s="2">
        <f t="shared" si="247"/>
        <v>0.13415304221041216</v>
      </c>
      <c r="EH58" s="1">
        <f t="shared" si="214"/>
        <v>1341.5304221041215</v>
      </c>
      <c r="EI58" s="1">
        <f t="shared" si="215"/>
        <v>2.181534803061139</v>
      </c>
      <c r="EJ58" s="4">
        <f t="shared" si="216"/>
        <v>1.3581428918613876</v>
      </c>
      <c r="EK58" s="1">
        <f t="shared" si="280"/>
        <v>218.15348030611389</v>
      </c>
    </row>
    <row r="59" spans="1:141" ht="12" customHeight="1">
      <c r="A59" s="41" t="s">
        <v>92</v>
      </c>
      <c r="B59" s="42"/>
      <c r="C59" s="47">
        <v>47.76428813285191</v>
      </c>
      <c r="D59" s="47">
        <v>1.6792768424784559</v>
      </c>
      <c r="E59" s="47">
        <v>17.079371001575275</v>
      </c>
      <c r="F59" s="47">
        <v>10.440340455832771</v>
      </c>
      <c r="G59" s="47">
        <v>0.17208745965606476</v>
      </c>
      <c r="H59" s="47">
        <v>6.4998517709382755</v>
      </c>
      <c r="I59" s="47">
        <v>10.62684027384711</v>
      </c>
      <c r="J59" s="47">
        <v>3.3391253731985202</v>
      </c>
      <c r="K59" s="47">
        <v>1.9368149839719673</v>
      </c>
      <c r="L59" s="47">
        <v>0</v>
      </c>
      <c r="M59" s="47">
        <v>0.46200370564963766</v>
      </c>
      <c r="N59" s="47">
        <f t="shared" si="248"/>
        <v>100</v>
      </c>
      <c r="O59" s="47"/>
      <c r="P59" s="47">
        <v>49.966299999999997</v>
      </c>
      <c r="Q59" s="47">
        <v>1.1079000000000001</v>
      </c>
      <c r="R59" s="47">
        <v>4.1718999999999999</v>
      </c>
      <c r="S59" s="47">
        <v>6.7927</v>
      </c>
      <c r="T59" s="47">
        <v>0.1033</v>
      </c>
      <c r="U59" s="47">
        <v>14.3225</v>
      </c>
      <c r="V59" s="47">
        <v>22.8994</v>
      </c>
      <c r="W59" s="47">
        <v>0.25480000000000003</v>
      </c>
      <c r="X59" s="47">
        <v>0</v>
      </c>
      <c r="Y59" s="47">
        <v>2.8999999999999998E-3</v>
      </c>
      <c r="Z59" s="47">
        <f t="shared" si="249"/>
        <v>99.62169999999999</v>
      </c>
      <c r="AA59" s="18"/>
      <c r="AB59" s="10">
        <f t="shared" si="184"/>
        <v>2.5589575769855877E-2</v>
      </c>
      <c r="AC59" s="10"/>
      <c r="AD59" s="12">
        <f t="shared" si="250"/>
        <v>1.471442571439715</v>
      </c>
      <c r="AE59" s="12"/>
      <c r="AF59" s="10">
        <f t="shared" si="251"/>
        <v>243.89733748197298</v>
      </c>
      <c r="AG59" s="16">
        <f t="shared" si="185"/>
        <v>1075.7331231223111</v>
      </c>
      <c r="AH59" s="18"/>
      <c r="AI59" s="1">
        <f t="shared" si="186"/>
        <v>0.80694411320248871</v>
      </c>
      <c r="AJ59" s="1">
        <f t="shared" si="217"/>
        <v>7.9943339303570768E-2</v>
      </c>
      <c r="AK59" s="1">
        <f t="shared" si="187"/>
        <v>9.523096318770961E-3</v>
      </c>
      <c r="AL59" s="1">
        <f t="shared" si="188"/>
        <v>1.5395319280568948E-2</v>
      </c>
      <c r="AM59" s="1">
        <f t="shared" si="189"/>
        <v>6.2514429598482968E-2</v>
      </c>
      <c r="AN59" s="1">
        <f t="shared" si="252"/>
        <v>0</v>
      </c>
      <c r="AO59" s="1">
        <f t="shared" si="218"/>
        <v>0.97432029770388229</v>
      </c>
      <c r="AP59" s="1">
        <f t="shared" si="219"/>
        <v>0.83253368897234459</v>
      </c>
      <c r="AQ59" s="1">
        <f t="shared" si="220"/>
        <v>8.7811650239093819E-2</v>
      </c>
      <c r="AR59" s="1">
        <f t="shared" si="221"/>
        <v>2.8433319739552744E-2</v>
      </c>
      <c r="AS59" s="1">
        <f t="shared" si="222"/>
        <v>1.8424463718232913E-2</v>
      </c>
      <c r="AT59" s="1">
        <f t="shared" si="281"/>
        <v>5.4041731571380605E-2</v>
      </c>
      <c r="AU59" s="1">
        <f t="shared" si="282"/>
        <v>4.2753222345172061E-5</v>
      </c>
      <c r="AV59" s="1">
        <f t="shared" si="223"/>
        <v>1.02128760746295</v>
      </c>
      <c r="AW59" s="9"/>
      <c r="AX59" s="2">
        <f t="shared" si="190"/>
        <v>0.79495455772725843</v>
      </c>
      <c r="AY59" s="2">
        <f t="shared" si="191"/>
        <v>2.1022810088264419E-2</v>
      </c>
      <c r="AZ59" s="2">
        <f t="shared" si="192"/>
        <v>0.33501772249340972</v>
      </c>
      <c r="BA59" s="2">
        <f t="shared" si="193"/>
        <v>0.14531473331764391</v>
      </c>
      <c r="BB59" s="2">
        <f t="shared" si="194"/>
        <v>2.425902514975362E-3</v>
      </c>
      <c r="BC59" s="2">
        <f t="shared" si="195"/>
        <v>0.16126903690262789</v>
      </c>
      <c r="BD59" s="2">
        <f t="shared" si="196"/>
        <v>0.18950308455540218</v>
      </c>
      <c r="BE59" s="2">
        <f t="shared" si="197"/>
        <v>0.10775039160741866</v>
      </c>
      <c r="BF59" s="2">
        <f t="shared" si="198"/>
        <v>4.1123083442438473E-2</v>
      </c>
      <c r="BG59" s="2">
        <f t="shared" si="199"/>
        <v>0</v>
      </c>
      <c r="BH59" s="2">
        <f t="shared" si="200"/>
        <v>6.5099826775208381E-3</v>
      </c>
      <c r="BI59" s="2">
        <f t="shared" si="224"/>
        <v>1.80489130532696</v>
      </c>
      <c r="BK59" s="2">
        <f t="shared" si="253"/>
        <v>0.44044456050124897</v>
      </c>
      <c r="BL59" s="2">
        <f t="shared" si="254"/>
        <v>1.1647687606570908E-2</v>
      </c>
      <c r="BM59" s="2">
        <f t="shared" si="255"/>
        <v>0.18561656400285031</v>
      </c>
      <c r="BN59" s="2">
        <f t="shared" si="256"/>
        <v>8.0511625763148006E-2</v>
      </c>
      <c r="BO59" s="2">
        <f t="shared" si="257"/>
        <v>1.3440712511692799E-3</v>
      </c>
      <c r="BP59" s="2">
        <f t="shared" si="258"/>
        <v>8.9351107419409756E-2</v>
      </c>
      <c r="BQ59" s="2">
        <f t="shared" si="259"/>
        <v>0.10499418108785963</v>
      </c>
      <c r="BR59" s="2">
        <f t="shared" si="260"/>
        <v>5.9699102815445965E-2</v>
      </c>
      <c r="BS59" s="2">
        <f t="shared" si="261"/>
        <v>2.2784243749785774E-2</v>
      </c>
      <c r="BT59" s="2">
        <f t="shared" si="262"/>
        <v>0</v>
      </c>
      <c r="BU59" s="2">
        <f t="shared" si="263"/>
        <v>3.6068558025113542E-3</v>
      </c>
      <c r="BV59" s="2">
        <f t="shared" si="225"/>
        <v>1</v>
      </c>
      <c r="BX59" s="2">
        <f t="shared" si="201"/>
        <v>0.83160326408063334</v>
      </c>
      <c r="BY59" s="2">
        <f t="shared" si="202"/>
        <v>1.3869762690476073E-2</v>
      </c>
      <c r="BZ59" s="2">
        <f t="shared" si="203"/>
        <v>4.0916624984062532E-2</v>
      </c>
      <c r="CA59" s="2">
        <f t="shared" si="204"/>
        <v>9.4544751024407625E-2</v>
      </c>
      <c r="CB59" s="2">
        <f t="shared" si="205"/>
        <v>1.4562114537444934E-3</v>
      </c>
      <c r="CC59" s="2">
        <f t="shared" si="206"/>
        <v>0.35535822391599925</v>
      </c>
      <c r="CD59" s="2">
        <f t="shared" si="207"/>
        <v>0.40835345433276155</v>
      </c>
      <c r="CE59" s="2">
        <f t="shared" si="208"/>
        <v>4.1110765115224702E-3</v>
      </c>
      <c r="CF59" s="2">
        <f t="shared" si="209"/>
        <v>0</v>
      </c>
      <c r="CG59" s="2">
        <f t="shared" si="210"/>
        <v>1.9079173305999676E-5</v>
      </c>
      <c r="CH59" s="2">
        <f t="shared" si="226"/>
        <v>1.7502324481669134</v>
      </c>
      <c r="CJ59" s="2">
        <f t="shared" si="283"/>
        <v>1.6632065281612667</v>
      </c>
      <c r="CK59" s="2">
        <f t="shared" si="284"/>
        <v>2.7739525380952146E-2</v>
      </c>
      <c r="CL59" s="2">
        <f t="shared" si="227"/>
        <v>0.12274987495218759</v>
      </c>
      <c r="CM59" s="2">
        <f t="shared" si="285"/>
        <v>9.4544751024407625E-2</v>
      </c>
      <c r="CN59" s="2">
        <f t="shared" si="286"/>
        <v>1.4562114537444934E-3</v>
      </c>
      <c r="CO59" s="2">
        <f t="shared" si="287"/>
        <v>0.35535822391599925</v>
      </c>
      <c r="CP59" s="2">
        <f t="shared" si="288"/>
        <v>0.40835345433276155</v>
      </c>
      <c r="CQ59" s="2">
        <f t="shared" si="289"/>
        <v>4.1110765115224702E-3</v>
      </c>
      <c r="CR59" s="2">
        <f t="shared" si="290"/>
        <v>0</v>
      </c>
      <c r="CS59" s="2">
        <f t="shared" si="228"/>
        <v>5.7237519917999029E-5</v>
      </c>
      <c r="CT59" s="2">
        <f t="shared" si="264"/>
        <v>2.67757688325276</v>
      </c>
      <c r="CU59" s="2">
        <f t="shared" si="61"/>
        <v>2.2408320140227351</v>
      </c>
      <c r="CW59" s="2">
        <f t="shared" si="265"/>
        <v>1.8634832171176861</v>
      </c>
      <c r="CX59" s="2">
        <f t="shared" si="266"/>
        <v>3.1079808263716889E-2</v>
      </c>
      <c r="CY59" s="2">
        <f t="shared" si="229"/>
        <v>0.13651678288231395</v>
      </c>
      <c r="CZ59" s="2">
        <f t="shared" si="267"/>
        <v>4.6857783457785657E-2</v>
      </c>
      <c r="DA59" s="2">
        <f t="shared" si="268"/>
        <v>0.1833745663400996</v>
      </c>
      <c r="DB59" s="2">
        <f t="shared" si="269"/>
        <v>0.21185890485330139</v>
      </c>
      <c r="DC59" s="2">
        <f t="shared" si="270"/>
        <v>3.2631252447372482E-3</v>
      </c>
      <c r="DD59" s="2">
        <f t="shared" si="271"/>
        <v>0.79629808459723073</v>
      </c>
      <c r="DE59" s="2">
        <f t="shared" si="272"/>
        <v>0.91505149350562309</v>
      </c>
      <c r="DF59" s="2">
        <f t="shared" si="273"/>
        <v>1.8424463718232913E-2</v>
      </c>
      <c r="DG59" s="2">
        <f t="shared" si="274"/>
        <v>0</v>
      </c>
      <c r="DH59" s="2">
        <f t="shared" si="275"/>
        <v>8.5506444690344123E-5</v>
      </c>
      <c r="DI59" s="2">
        <f t="shared" si="230"/>
        <v>4.0229191700853182</v>
      </c>
      <c r="DJ59" s="2">
        <f t="shared" si="231"/>
        <v>4.5838340170637086E-2</v>
      </c>
      <c r="DK59" s="2">
        <f t="shared" si="232"/>
        <v>6.8365788472450006E-2</v>
      </c>
      <c r="DL59" s="2">
        <f t="shared" si="233"/>
        <v>0.47498831003285746</v>
      </c>
      <c r="DM59" s="2">
        <f t="shared" si="234"/>
        <v>0.41334535178583992</v>
      </c>
      <c r="DN59" s="2">
        <f t="shared" si="235"/>
        <v>0.11166633818130255</v>
      </c>
      <c r="DO59" s="2">
        <f t="shared" si="236"/>
        <v>1.8424463718232913E-2</v>
      </c>
      <c r="DP59" s="2">
        <f t="shared" si="237"/>
        <v>2.8433319739552744E-2</v>
      </c>
      <c r="DQ59" s="2">
        <f t="shared" si="238"/>
        <v>5.4041731571380605E-2</v>
      </c>
      <c r="DR59" s="2">
        <f t="shared" si="239"/>
        <v>4.2753222345172061E-5</v>
      </c>
      <c r="DS59" s="2">
        <f t="shared" si="240"/>
        <v>0.83253368897234459</v>
      </c>
      <c r="DT59" s="2">
        <f t="shared" si="241"/>
        <v>0.65545955855454108</v>
      </c>
      <c r="DU59" s="2">
        <f t="shared" si="242"/>
        <v>0.17707413041780351</v>
      </c>
      <c r="DV59" s="2">
        <f t="shared" si="243"/>
        <v>8.7811650239093819E-2</v>
      </c>
      <c r="DW59" s="2">
        <f t="shared" si="244"/>
        <v>6.9134722431123313E-2</v>
      </c>
      <c r="DX59" s="2">
        <f t="shared" si="245"/>
        <v>1.8676927807970506E-2</v>
      </c>
      <c r="DY59" s="2">
        <f t="shared" si="211"/>
        <v>1.8538212964352943</v>
      </c>
      <c r="DZ59" s="2">
        <f t="shared" si="246"/>
        <v>0.83253368897234459</v>
      </c>
      <c r="EA59" s="2">
        <f t="shared" si="276"/>
        <v>2.1483759510270217</v>
      </c>
      <c r="EB59" s="2">
        <f t="shared" si="277"/>
        <v>-3.334898821534277</v>
      </c>
      <c r="EC59" s="2">
        <f t="shared" si="278"/>
        <v>-3.334898821534277</v>
      </c>
      <c r="ED59" s="2">
        <f t="shared" si="279"/>
        <v>0.52601948494129558</v>
      </c>
      <c r="EE59" s="2">
        <f t="shared" si="212"/>
        <v>1348.8831231223112</v>
      </c>
      <c r="EF59" s="2">
        <f t="shared" si="213"/>
        <v>2.4389733748197298</v>
      </c>
      <c r="EG59" s="2">
        <f t="shared" si="247"/>
        <v>0.13488831231223111</v>
      </c>
      <c r="EH59" s="1">
        <f t="shared" si="214"/>
        <v>1348.8831231223112</v>
      </c>
      <c r="EI59" s="1">
        <f t="shared" si="215"/>
        <v>2.4389733748197298</v>
      </c>
      <c r="EJ59" s="4">
        <f t="shared" si="216"/>
        <v>1.471442571439715</v>
      </c>
      <c r="EK59" s="1">
        <f t="shared" si="280"/>
        <v>243.89733748197298</v>
      </c>
    </row>
    <row r="60" spans="1:141" ht="12" customHeight="1">
      <c r="A60" s="41" t="s">
        <v>92</v>
      </c>
      <c r="B60" s="42"/>
      <c r="C60" s="47">
        <v>47.801285953687199</v>
      </c>
      <c r="D60" s="47">
        <v>1.6591888599744098</v>
      </c>
      <c r="E60" s="47">
        <v>16.785062570224511</v>
      </c>
      <c r="F60" s="47">
        <v>10.372434837661155</v>
      </c>
      <c r="G60" s="47">
        <v>0.17161560055966149</v>
      </c>
      <c r="H60" s="47">
        <v>6.7350741527268578</v>
      </c>
      <c r="I60" s="47">
        <v>10.853262984682777</v>
      </c>
      <c r="J60" s="47">
        <v>3.2737734862099845</v>
      </c>
      <c r="K60" s="47">
        <v>1.8960272641192693</v>
      </c>
      <c r="L60" s="47">
        <v>0</v>
      </c>
      <c r="M60" s="47">
        <v>0.45227429015415194</v>
      </c>
      <c r="N60" s="47">
        <f t="shared" si="248"/>
        <v>99.999999999999972</v>
      </c>
      <c r="O60" s="47"/>
      <c r="P60" s="47">
        <v>49.063499999999998</v>
      </c>
      <c r="Q60" s="47">
        <v>1.1029</v>
      </c>
      <c r="R60" s="47">
        <v>4.9164000000000003</v>
      </c>
      <c r="S60" s="47">
        <v>6.2497999999999996</v>
      </c>
      <c r="T60" s="47">
        <v>9.4299999999999995E-2</v>
      </c>
      <c r="U60" s="47">
        <v>14.0008</v>
      </c>
      <c r="V60" s="47">
        <v>23.352799999999998</v>
      </c>
      <c r="W60" s="47">
        <v>0.28170000000000001</v>
      </c>
      <c r="X60" s="47">
        <v>0</v>
      </c>
      <c r="Y60" s="47">
        <v>0.32890000000000003</v>
      </c>
      <c r="Z60" s="47">
        <f t="shared" si="249"/>
        <v>99.391100000000009</v>
      </c>
      <c r="AA60" s="18"/>
      <c r="AB60" s="10">
        <f t="shared" si="184"/>
        <v>2.1539433099037275E-2</v>
      </c>
      <c r="AC60" s="10"/>
      <c r="AD60" s="12">
        <f t="shared" si="250"/>
        <v>1.6177591962102564</v>
      </c>
      <c r="AE60" s="12"/>
      <c r="AF60" s="10">
        <f t="shared" si="251"/>
        <v>259.1211376656978</v>
      </c>
      <c r="AG60" s="16">
        <f t="shared" si="185"/>
        <v>1083.0051987303959</v>
      </c>
      <c r="AH60" s="18"/>
      <c r="AI60" s="1">
        <f t="shared" si="186"/>
        <v>0.81171159579544905</v>
      </c>
      <c r="AJ60" s="1">
        <f t="shared" si="217"/>
        <v>8.007142265870347E-2</v>
      </c>
      <c r="AK60" s="1">
        <f t="shared" si="187"/>
        <v>9.4975175618245925E-3</v>
      </c>
      <c r="AL60" s="1">
        <f t="shared" si="188"/>
        <v>1.5025339784257279E-2</v>
      </c>
      <c r="AM60" s="1">
        <f t="shared" si="189"/>
        <v>6.0442750236422357E-2</v>
      </c>
      <c r="AN60" s="1">
        <f t="shared" si="252"/>
        <v>0</v>
      </c>
      <c r="AO60" s="1">
        <f t="shared" si="218"/>
        <v>0.97674862603665669</v>
      </c>
      <c r="AP60" s="1">
        <f t="shared" si="219"/>
        <v>0.83325102889448632</v>
      </c>
      <c r="AQ60" s="1">
        <f t="shared" si="220"/>
        <v>7.1681881625043686E-2</v>
      </c>
      <c r="AR60" s="1">
        <f t="shared" si="221"/>
        <v>3.2360574471983497E-2</v>
      </c>
      <c r="AS60" s="1">
        <f t="shared" si="222"/>
        <v>2.0438152473304341E-2</v>
      </c>
      <c r="AT60" s="1">
        <f t="shared" si="281"/>
        <v>6.5833453546286669E-2</v>
      </c>
      <c r="AU60" s="1">
        <f t="shared" si="282"/>
        <v>4.8651259147990998E-3</v>
      </c>
      <c r="AV60" s="1">
        <f t="shared" si="223"/>
        <v>1.0284302169259036</v>
      </c>
      <c r="AW60" s="9"/>
      <c r="AX60" s="2">
        <f t="shared" si="190"/>
        <v>0.79557032292441121</v>
      </c>
      <c r="AY60" s="2">
        <f t="shared" si="191"/>
        <v>2.0771329313590211E-2</v>
      </c>
      <c r="AZ60" s="2">
        <f t="shared" si="192"/>
        <v>0.32924476162894656</v>
      </c>
      <c r="BA60" s="2">
        <f t="shared" si="193"/>
        <v>0.14436958341212858</v>
      </c>
      <c r="BB60" s="2">
        <f t="shared" si="194"/>
        <v>2.4192507567881794E-3</v>
      </c>
      <c r="BC60" s="2">
        <f t="shared" si="195"/>
        <v>0.16710518337270516</v>
      </c>
      <c r="BD60" s="2">
        <f t="shared" si="196"/>
        <v>0.19354076659550509</v>
      </c>
      <c r="BE60" s="2">
        <f t="shared" si="197"/>
        <v>0.10564154853377471</v>
      </c>
      <c r="BF60" s="2">
        <f t="shared" si="198"/>
        <v>4.0257065355625912E-2</v>
      </c>
      <c r="BG60" s="2">
        <f t="shared" si="199"/>
        <v>0</v>
      </c>
      <c r="BH60" s="2">
        <f t="shared" si="200"/>
        <v>6.3728878326884727E-3</v>
      </c>
      <c r="BI60" s="2">
        <f t="shared" si="224"/>
        <v>1.8052926997261642</v>
      </c>
      <c r="BK60" s="2">
        <f t="shared" si="253"/>
        <v>0.44068771952885383</v>
      </c>
      <c r="BL60" s="2">
        <f t="shared" si="254"/>
        <v>1.1505795883814802E-2</v>
      </c>
      <c r="BM60" s="2">
        <f t="shared" si="255"/>
        <v>0.18237749572625428</v>
      </c>
      <c r="BN60" s="2">
        <f t="shared" si="256"/>
        <v>7.997018069924465E-2</v>
      </c>
      <c r="BO60" s="2">
        <f t="shared" si="257"/>
        <v>1.3400878190861479E-3</v>
      </c>
      <c r="BP60" s="2">
        <f t="shared" si="258"/>
        <v>9.2564038727931772E-2</v>
      </c>
      <c r="BQ60" s="2">
        <f t="shared" si="259"/>
        <v>0.10720741662826329</v>
      </c>
      <c r="BR60" s="2">
        <f t="shared" si="260"/>
        <v>5.851768444518661E-2</v>
      </c>
      <c r="BS60" s="2">
        <f t="shared" si="261"/>
        <v>2.2299467206471451E-2</v>
      </c>
      <c r="BT60" s="2">
        <f t="shared" si="262"/>
        <v>0</v>
      </c>
      <c r="BU60" s="2">
        <f t="shared" si="263"/>
        <v>3.5301133348930864E-3</v>
      </c>
      <c r="BV60" s="2">
        <f t="shared" si="225"/>
        <v>0.99999999999999978</v>
      </c>
      <c r="BX60" s="2">
        <f t="shared" si="201"/>
        <v>0.81657770831981069</v>
      </c>
      <c r="BY60" s="2">
        <f t="shared" si="202"/>
        <v>1.380716785930685E-2</v>
      </c>
      <c r="BZ60" s="2">
        <f t="shared" si="203"/>
        <v>4.8218436460999797E-2</v>
      </c>
      <c r="CA60" s="2">
        <f t="shared" si="204"/>
        <v>8.6988352930696594E-2</v>
      </c>
      <c r="CB60" s="2">
        <f t="shared" si="205"/>
        <v>1.3293392070484582E-3</v>
      </c>
      <c r="CC60" s="2">
        <f t="shared" si="206"/>
        <v>0.34737646510058456</v>
      </c>
      <c r="CD60" s="2">
        <f t="shared" si="207"/>
        <v>0.41643870792868426</v>
      </c>
      <c r="CE60" s="2">
        <f t="shared" si="208"/>
        <v>4.545095185619622E-3</v>
      </c>
      <c r="CF60" s="2">
        <f t="shared" si="209"/>
        <v>0</v>
      </c>
      <c r="CG60" s="2">
        <f t="shared" si="210"/>
        <v>2.1638414139114807E-3</v>
      </c>
      <c r="CH60" s="2">
        <f t="shared" si="226"/>
        <v>1.7374451144066623</v>
      </c>
      <c r="CJ60" s="2">
        <f t="shared" si="283"/>
        <v>1.6331554166396214</v>
      </c>
      <c r="CK60" s="2">
        <f t="shared" si="284"/>
        <v>2.76143357186137E-2</v>
      </c>
      <c r="CL60" s="2">
        <f t="shared" si="227"/>
        <v>0.14465530938299939</v>
      </c>
      <c r="CM60" s="2">
        <f t="shared" si="285"/>
        <v>8.6988352930696594E-2</v>
      </c>
      <c r="CN60" s="2">
        <f t="shared" si="286"/>
        <v>1.3293392070484582E-3</v>
      </c>
      <c r="CO60" s="2">
        <f t="shared" si="287"/>
        <v>0.34737646510058456</v>
      </c>
      <c r="CP60" s="2">
        <f t="shared" si="288"/>
        <v>0.41643870792868426</v>
      </c>
      <c r="CQ60" s="2">
        <f t="shared" si="289"/>
        <v>4.545095185619622E-3</v>
      </c>
      <c r="CR60" s="2">
        <f t="shared" si="290"/>
        <v>0</v>
      </c>
      <c r="CS60" s="2">
        <f t="shared" si="228"/>
        <v>6.4915242417344417E-3</v>
      </c>
      <c r="CT60" s="2">
        <f t="shared" si="264"/>
        <v>2.6685945463356022</v>
      </c>
      <c r="CU60" s="2">
        <f t="shared" si="61"/>
        <v>2.2483745266732029</v>
      </c>
      <c r="CW60" s="2">
        <f t="shared" si="265"/>
        <v>1.8359725184354432</v>
      </c>
      <c r="CX60" s="2">
        <f t="shared" si="266"/>
        <v>3.10436845003665E-2</v>
      </c>
      <c r="CY60" s="2">
        <f t="shared" si="229"/>
        <v>0.16402748156455682</v>
      </c>
      <c r="CZ60" s="2">
        <f t="shared" si="267"/>
        <v>5.2798726945287838E-2</v>
      </c>
      <c r="DA60" s="2">
        <f t="shared" si="268"/>
        <v>0.21682620850984466</v>
      </c>
      <c r="DB60" s="2">
        <f t="shared" si="269"/>
        <v>0.19558239684663647</v>
      </c>
      <c r="DC60" s="2">
        <f t="shared" si="270"/>
        <v>2.9888524104357082E-3</v>
      </c>
      <c r="DD60" s="2">
        <f t="shared" si="271"/>
        <v>0.78103239529793722</v>
      </c>
      <c r="DE60" s="2">
        <f t="shared" si="272"/>
        <v>0.93631018282755563</v>
      </c>
      <c r="DF60" s="2">
        <f t="shared" si="273"/>
        <v>2.0438152473304341E-2</v>
      </c>
      <c r="DG60" s="2">
        <f t="shared" si="274"/>
        <v>0</v>
      </c>
      <c r="DH60" s="2">
        <f t="shared" si="275"/>
        <v>9.7302518295981997E-3</v>
      </c>
      <c r="DI60" s="2">
        <f t="shared" si="230"/>
        <v>4.029924643131122</v>
      </c>
      <c r="DJ60" s="2">
        <f t="shared" si="231"/>
        <v>5.9849286262242112E-2</v>
      </c>
      <c r="DK60" s="2">
        <f t="shared" si="232"/>
        <v>8.9107303330232313E-2</v>
      </c>
      <c r="DL60" s="2">
        <f t="shared" si="233"/>
        <v>0.48870161561843334</v>
      </c>
      <c r="DM60" s="2">
        <f t="shared" si="234"/>
        <v>0.40765528393568123</v>
      </c>
      <c r="DN60" s="2">
        <f t="shared" si="235"/>
        <v>0.10364310044588554</v>
      </c>
      <c r="DO60" s="2">
        <f t="shared" si="236"/>
        <v>2.0438152473304341E-2</v>
      </c>
      <c r="DP60" s="2">
        <f t="shared" si="237"/>
        <v>3.2360574471983497E-2</v>
      </c>
      <c r="DQ60" s="2">
        <f t="shared" si="238"/>
        <v>6.5833453546286669E-2</v>
      </c>
      <c r="DR60" s="2">
        <f t="shared" si="239"/>
        <v>4.8651259147990998E-3</v>
      </c>
      <c r="DS60" s="2">
        <f t="shared" si="240"/>
        <v>0.83325102889448632</v>
      </c>
      <c r="DT60" s="2">
        <f t="shared" si="241"/>
        <v>0.66434629005240098</v>
      </c>
      <c r="DU60" s="2">
        <f t="shared" si="242"/>
        <v>0.16890473884208534</v>
      </c>
      <c r="DV60" s="2">
        <f t="shared" si="243"/>
        <v>7.1681881625043686E-2</v>
      </c>
      <c r="DW60" s="2">
        <f t="shared" si="244"/>
        <v>5.7151555137897603E-2</v>
      </c>
      <c r="DX60" s="2">
        <f t="shared" si="245"/>
        <v>1.4530326487146084E-2</v>
      </c>
      <c r="DY60" s="2">
        <f t="shared" si="211"/>
        <v>1.86168124582039</v>
      </c>
      <c r="DZ60" s="2">
        <f t="shared" si="246"/>
        <v>0.83325102889448632</v>
      </c>
      <c r="EA60" s="2">
        <f t="shared" si="276"/>
        <v>2.2885885010356968</v>
      </c>
      <c r="EB60" s="2">
        <f t="shared" si="277"/>
        <v>-3.1579782551371411</v>
      </c>
      <c r="EC60" s="2">
        <f t="shared" si="278"/>
        <v>-3.1579782551371411</v>
      </c>
      <c r="ED60" s="2">
        <f t="shared" si="279"/>
        <v>0.53649669633797703</v>
      </c>
      <c r="EE60" s="2">
        <f t="shared" si="212"/>
        <v>1356.155198730396</v>
      </c>
      <c r="EF60" s="2">
        <f t="shared" si="213"/>
        <v>2.591211376656978</v>
      </c>
      <c r="EG60" s="2">
        <f t="shared" si="247"/>
        <v>0.1356155198730396</v>
      </c>
      <c r="EH60" s="1">
        <f t="shared" si="214"/>
        <v>1356.155198730396</v>
      </c>
      <c r="EI60" s="1">
        <f t="shared" si="215"/>
        <v>2.591211376656978</v>
      </c>
      <c r="EJ60" s="4">
        <f t="shared" si="216"/>
        <v>1.6177591962102564</v>
      </c>
      <c r="EK60" s="1">
        <f t="shared" si="280"/>
        <v>259.1211376656978</v>
      </c>
    </row>
    <row r="61" spans="1:141" ht="12" customHeight="1">
      <c r="A61" s="41" t="s">
        <v>92</v>
      </c>
      <c r="B61" s="42"/>
      <c r="C61" s="47">
        <v>47.742422936335544</v>
      </c>
      <c r="D61" s="47">
        <v>1.6911485601945817</v>
      </c>
      <c r="E61" s="47">
        <v>17.253303183055831</v>
      </c>
      <c r="F61" s="47">
        <v>10.480471729847475</v>
      </c>
      <c r="G61" s="47">
        <v>0.1723663218062661</v>
      </c>
      <c r="H61" s="47">
        <v>6.3608386213327153</v>
      </c>
      <c r="I61" s="47">
        <v>10.493027607143542</v>
      </c>
      <c r="J61" s="47">
        <v>3.3777474276725212</v>
      </c>
      <c r="K61" s="47">
        <v>1.9609199579920376</v>
      </c>
      <c r="L61" s="47">
        <v>0</v>
      </c>
      <c r="M61" s="47">
        <v>0.46775365461947782</v>
      </c>
      <c r="N61" s="47">
        <f t="shared" si="248"/>
        <v>99.999999999999986</v>
      </c>
      <c r="O61" s="47"/>
      <c r="P61" s="47">
        <v>50.218800000000002</v>
      </c>
      <c r="Q61" s="47">
        <v>1.0278</v>
      </c>
      <c r="R61" s="47">
        <v>4.3288000000000002</v>
      </c>
      <c r="S61" s="47">
        <v>7.0473999999999997</v>
      </c>
      <c r="T61" s="47">
        <v>0.13689999999999999</v>
      </c>
      <c r="U61" s="47">
        <v>14.317600000000001</v>
      </c>
      <c r="V61" s="47">
        <v>22.958200000000001</v>
      </c>
      <c r="W61" s="47">
        <v>0.27500000000000002</v>
      </c>
      <c r="X61" s="47">
        <v>0</v>
      </c>
      <c r="Y61" s="47">
        <v>5.7999999999999996E-3</v>
      </c>
      <c r="Z61" s="47">
        <f t="shared" si="249"/>
        <v>100.3163</v>
      </c>
      <c r="AA61" s="18"/>
      <c r="AB61" s="10">
        <f t="shared" si="184"/>
        <v>2.4752111322347004E-2</v>
      </c>
      <c r="AC61" s="10"/>
      <c r="AD61" s="12">
        <f t="shared" si="250"/>
        <v>1.4210537910442576</v>
      </c>
      <c r="AE61" s="12"/>
      <c r="AF61" s="10">
        <f t="shared" si="251"/>
        <v>250.63687344242101</v>
      </c>
      <c r="AG61" s="16">
        <f t="shared" si="185"/>
        <v>1073.9372631633341</v>
      </c>
      <c r="AH61" s="18"/>
      <c r="AI61" s="1">
        <f t="shared" si="186"/>
        <v>0.80232185211176787</v>
      </c>
      <c r="AJ61" s="1">
        <f t="shared" si="217"/>
        <v>8.1969018789448442E-2</v>
      </c>
      <c r="AK61" s="1">
        <f t="shared" si="187"/>
        <v>9.832362874854712E-3</v>
      </c>
      <c r="AL61" s="1">
        <f t="shared" si="188"/>
        <v>1.5615281726602859E-2</v>
      </c>
      <c r="AM61" s="1">
        <f t="shared" si="189"/>
        <v>6.2863286981624397E-2</v>
      </c>
      <c r="AN61" s="1">
        <f t="shared" si="252"/>
        <v>0</v>
      </c>
      <c r="AO61" s="1">
        <f t="shared" si="218"/>
        <v>0.97260180248429817</v>
      </c>
      <c r="AP61" s="1">
        <f t="shared" si="219"/>
        <v>0.82707396343411488</v>
      </c>
      <c r="AQ61" s="1">
        <f t="shared" si="220"/>
        <v>9.1295611512124064E-2</v>
      </c>
      <c r="AR61" s="1">
        <f t="shared" si="221"/>
        <v>3.0889009606840948E-2</v>
      </c>
      <c r="AS61" s="1">
        <f t="shared" si="222"/>
        <v>1.9764468301419771E-2</v>
      </c>
      <c r="AT61" s="1">
        <f t="shared" si="281"/>
        <v>5.3787075654710019E-2</v>
      </c>
      <c r="AU61" s="1">
        <f t="shared" si="282"/>
        <v>8.4987657456228502E-5</v>
      </c>
      <c r="AV61" s="1">
        <f t="shared" si="223"/>
        <v>1.022895116166666</v>
      </c>
      <c r="AW61" s="9"/>
      <c r="AX61" s="2">
        <f t="shared" si="190"/>
        <v>0.79459064907697263</v>
      </c>
      <c r="AY61" s="2">
        <f t="shared" si="191"/>
        <v>2.117143172149033E-2</v>
      </c>
      <c r="AZ61" s="2">
        <f t="shared" si="192"/>
        <v>0.33842946191300266</v>
      </c>
      <c r="BA61" s="2">
        <f t="shared" si="193"/>
        <v>0.14587330374030535</v>
      </c>
      <c r="BB61" s="2">
        <f t="shared" si="194"/>
        <v>2.4298336113658657E-3</v>
      </c>
      <c r="BC61" s="2">
        <f t="shared" si="195"/>
        <v>0.15781995567066412</v>
      </c>
      <c r="BD61" s="2">
        <f t="shared" si="196"/>
        <v>0.18711687073836417</v>
      </c>
      <c r="BE61" s="2">
        <f t="shared" si="197"/>
        <v>0.10899668847535278</v>
      </c>
      <c r="BF61" s="2">
        <f t="shared" si="198"/>
        <v>4.1634888063018335E-2</v>
      </c>
      <c r="BG61" s="2">
        <f t="shared" si="199"/>
        <v>0</v>
      </c>
      <c r="BH61" s="2">
        <f t="shared" si="200"/>
        <v>6.5910038202791066E-3</v>
      </c>
      <c r="BI61" s="2">
        <f t="shared" si="224"/>
        <v>1.8046540868308152</v>
      </c>
      <c r="BK61" s="2">
        <f t="shared" si="253"/>
        <v>0.44030080605218214</v>
      </c>
      <c r="BL61" s="2">
        <f t="shared" si="254"/>
        <v>1.1731573311464833E-2</v>
      </c>
      <c r="BM61" s="2">
        <f t="shared" si="255"/>
        <v>0.18753148560859362</v>
      </c>
      <c r="BN61" s="2">
        <f t="shared" si="256"/>
        <v>8.0831725484010089E-2</v>
      </c>
      <c r="BO61" s="2">
        <f t="shared" si="257"/>
        <v>1.3464262370817773E-3</v>
      </c>
      <c r="BP61" s="2">
        <f t="shared" si="258"/>
        <v>8.7451637863638743E-2</v>
      </c>
      <c r="BQ61" s="2">
        <f t="shared" si="259"/>
        <v>0.10368572686800238</v>
      </c>
      <c r="BR61" s="2">
        <f t="shared" si="260"/>
        <v>6.0397551680812019E-2</v>
      </c>
      <c r="BS61" s="2">
        <f t="shared" si="261"/>
        <v>2.307084131349188E-2</v>
      </c>
      <c r="BT61" s="2">
        <f t="shared" si="262"/>
        <v>0</v>
      </c>
      <c r="BU61" s="2">
        <f t="shared" si="263"/>
        <v>3.6522255807226105E-3</v>
      </c>
      <c r="BV61" s="2">
        <f t="shared" si="225"/>
        <v>1.0000000000000002</v>
      </c>
      <c r="BX61" s="2">
        <f t="shared" si="201"/>
        <v>0.83580569300133312</v>
      </c>
      <c r="BY61" s="2">
        <f t="shared" si="202"/>
        <v>1.2866993495145146E-2</v>
      </c>
      <c r="BZ61" s="2">
        <f t="shared" si="203"/>
        <v>4.2455448651935547E-2</v>
      </c>
      <c r="CA61" s="2">
        <f t="shared" si="204"/>
        <v>9.8089813825048985E-2</v>
      </c>
      <c r="CB61" s="2">
        <f t="shared" si="205"/>
        <v>1.9298678414096915E-3</v>
      </c>
      <c r="CC61" s="2">
        <f t="shared" si="206"/>
        <v>0.35523664910034636</v>
      </c>
      <c r="CD61" s="2">
        <f t="shared" si="207"/>
        <v>0.40940200508582786</v>
      </c>
      <c r="CE61" s="2">
        <f t="shared" si="208"/>
        <v>4.4369938801753503E-3</v>
      </c>
      <c r="CF61" s="2">
        <f t="shared" si="209"/>
        <v>0</v>
      </c>
      <c r="CG61" s="2">
        <f t="shared" si="210"/>
        <v>3.8158346611999352E-5</v>
      </c>
      <c r="CH61" s="2">
        <f t="shared" si="226"/>
        <v>1.7602616232278341</v>
      </c>
      <c r="CJ61" s="2">
        <f t="shared" si="283"/>
        <v>1.6716113860026662</v>
      </c>
      <c r="CK61" s="2">
        <f t="shared" si="284"/>
        <v>2.5733986990290291E-2</v>
      </c>
      <c r="CL61" s="2">
        <f t="shared" si="227"/>
        <v>0.12736634595580665</v>
      </c>
      <c r="CM61" s="2">
        <f t="shared" si="285"/>
        <v>9.8089813825048985E-2</v>
      </c>
      <c r="CN61" s="2">
        <f t="shared" si="286"/>
        <v>1.9298678414096915E-3</v>
      </c>
      <c r="CO61" s="2">
        <f t="shared" si="287"/>
        <v>0.35523664910034636</v>
      </c>
      <c r="CP61" s="2">
        <f t="shared" si="288"/>
        <v>0.40940200508582786</v>
      </c>
      <c r="CQ61" s="2">
        <f t="shared" si="289"/>
        <v>4.4369938801753503E-3</v>
      </c>
      <c r="CR61" s="2">
        <f t="shared" si="290"/>
        <v>0</v>
      </c>
      <c r="CS61" s="2">
        <f t="shared" si="228"/>
        <v>1.1447503983599806E-4</v>
      </c>
      <c r="CT61" s="2">
        <f t="shared" si="264"/>
        <v>2.6939215237214071</v>
      </c>
      <c r="CU61" s="2">
        <f t="shared" si="61"/>
        <v>2.2272363716488468</v>
      </c>
      <c r="CW61" s="2">
        <f t="shared" si="265"/>
        <v>1.861536839083739</v>
      </c>
      <c r="CX61" s="2">
        <f t="shared" si="266"/>
        <v>2.8657835906156389E-2</v>
      </c>
      <c r="CY61" s="2">
        <f t="shared" si="229"/>
        <v>0.13846316091626099</v>
      </c>
      <c r="CZ61" s="2">
        <f t="shared" si="267"/>
        <v>5.0653477908260719E-2</v>
      </c>
      <c r="DA61" s="2">
        <f t="shared" si="268"/>
        <v>0.1891166388245217</v>
      </c>
      <c r="DB61" s="2">
        <f t="shared" si="269"/>
        <v>0.218469201039413</v>
      </c>
      <c r="DC61" s="2">
        <f t="shared" si="270"/>
        <v>4.2982718488631137E-3</v>
      </c>
      <c r="DD61" s="2">
        <f t="shared" si="271"/>
        <v>0.79119598541894998</v>
      </c>
      <c r="DE61" s="2">
        <f t="shared" si="272"/>
        <v>0.91183503635312202</v>
      </c>
      <c r="DF61" s="2">
        <f t="shared" si="273"/>
        <v>1.9764468301419771E-2</v>
      </c>
      <c r="DG61" s="2">
        <f t="shared" si="274"/>
        <v>0</v>
      </c>
      <c r="DH61" s="2">
        <f t="shared" si="275"/>
        <v>1.69975314912457E-4</v>
      </c>
      <c r="DI61" s="2">
        <f t="shared" si="230"/>
        <v>4.0250442520910976</v>
      </c>
      <c r="DJ61" s="2">
        <f t="shared" si="231"/>
        <v>5.0088504182194786E-2</v>
      </c>
      <c r="DK61" s="2">
        <f t="shared" si="232"/>
        <v>7.4665272297822938E-2</v>
      </c>
      <c r="DL61" s="2">
        <f t="shared" si="233"/>
        <v>0.47348413599935951</v>
      </c>
      <c r="DM61" s="2">
        <f t="shared" si="234"/>
        <v>0.41084048388899208</v>
      </c>
      <c r="DN61" s="2">
        <f t="shared" si="235"/>
        <v>0.11567538011164842</v>
      </c>
      <c r="DO61" s="2">
        <f t="shared" si="236"/>
        <v>1.9764468301419771E-2</v>
      </c>
      <c r="DP61" s="2">
        <f t="shared" si="237"/>
        <v>3.0889009606840948E-2</v>
      </c>
      <c r="DQ61" s="2">
        <f t="shared" si="238"/>
        <v>5.3787075654710019E-2</v>
      </c>
      <c r="DR61" s="2">
        <f t="shared" si="239"/>
        <v>8.4987657456228502E-5</v>
      </c>
      <c r="DS61" s="2">
        <f t="shared" si="240"/>
        <v>0.82707396343411488</v>
      </c>
      <c r="DT61" s="2">
        <f t="shared" si="241"/>
        <v>0.64536605747713027</v>
      </c>
      <c r="DU61" s="2">
        <f t="shared" si="242"/>
        <v>0.18170790595698461</v>
      </c>
      <c r="DV61" s="2">
        <f t="shared" si="243"/>
        <v>9.1295611512124064E-2</v>
      </c>
      <c r="DW61" s="2">
        <f t="shared" si="244"/>
        <v>7.1237992575541573E-2</v>
      </c>
      <c r="DX61" s="2">
        <f t="shared" si="245"/>
        <v>2.0057618936582491E-2</v>
      </c>
      <c r="DY61" s="2">
        <f t="shared" si="211"/>
        <v>1.8499690796007808</v>
      </c>
      <c r="DZ61" s="2">
        <f t="shared" si="246"/>
        <v>0.82707396343411488</v>
      </c>
      <c r="EA61" s="2">
        <f t="shared" si="276"/>
        <v>2.1973400218279711</v>
      </c>
      <c r="EB61" s="2">
        <f t="shared" si="277"/>
        <v>-3.3018899428670778</v>
      </c>
      <c r="EC61" s="2">
        <f t="shared" si="278"/>
        <v>-3.3018899428670778</v>
      </c>
      <c r="ED61" s="2">
        <f t="shared" si="279"/>
        <v>0.51966894483191695</v>
      </c>
      <c r="EE61" s="2">
        <f t="shared" si="212"/>
        <v>1347.0872631633342</v>
      </c>
      <c r="EF61" s="2">
        <f t="shared" si="213"/>
        <v>2.50636873442421</v>
      </c>
      <c r="EG61" s="2">
        <f t="shared" si="247"/>
        <v>0.13470872631633343</v>
      </c>
      <c r="EH61" s="1">
        <f t="shared" si="214"/>
        <v>1347.0872631633342</v>
      </c>
      <c r="EI61" s="1">
        <f t="shared" si="215"/>
        <v>2.50636873442421</v>
      </c>
      <c r="EJ61" s="4">
        <f t="shared" si="216"/>
        <v>1.4210537910442576</v>
      </c>
      <c r="EK61" s="1">
        <f t="shared" si="280"/>
        <v>250.63687344242101</v>
      </c>
    </row>
    <row r="62" spans="1:141" ht="12" customHeight="1">
      <c r="A62" s="41" t="s">
        <v>92</v>
      </c>
      <c r="B62" s="42"/>
      <c r="C62" s="47">
        <v>47.757059709098755</v>
      </c>
      <c r="D62" s="47">
        <v>1.6832015182189999</v>
      </c>
      <c r="E62" s="47">
        <v>17.136871308563659</v>
      </c>
      <c r="F62" s="47">
        <v>10.453607469194173</v>
      </c>
      <c r="G62" s="47">
        <v>0.17217964880190034</v>
      </c>
      <c r="H62" s="47">
        <v>6.4538953601711526</v>
      </c>
      <c r="I62" s="47">
        <v>10.582603092729194</v>
      </c>
      <c r="J62" s="47">
        <v>3.3518934530896201</v>
      </c>
      <c r="K62" s="47">
        <v>1.9447838566343043</v>
      </c>
      <c r="L62" s="47">
        <v>0</v>
      </c>
      <c r="M62" s="47">
        <v>0.46390458349822783</v>
      </c>
      <c r="N62" s="47">
        <f t="shared" si="248"/>
        <v>99.999999999999986</v>
      </c>
      <c r="O62" s="47"/>
      <c r="P62" s="47">
        <v>50.079700000000003</v>
      </c>
      <c r="Q62" s="47">
        <v>1.1195999999999999</v>
      </c>
      <c r="R62" s="47">
        <v>4.3457999999999997</v>
      </c>
      <c r="S62" s="47">
        <v>7.2622999999999998</v>
      </c>
      <c r="T62" s="47">
        <v>0.2195</v>
      </c>
      <c r="U62" s="47">
        <v>14.3142</v>
      </c>
      <c r="V62" s="47">
        <v>22.689499999999999</v>
      </c>
      <c r="W62" s="47">
        <v>0.28439999999999999</v>
      </c>
      <c r="X62" s="47">
        <v>0</v>
      </c>
      <c r="Y62" s="47">
        <v>6.1400000000000003E-2</v>
      </c>
      <c r="Z62" s="47">
        <f t="shared" si="249"/>
        <v>100.3764</v>
      </c>
      <c r="AA62" s="18"/>
      <c r="AB62" s="10">
        <f t="shared" si="184"/>
        <v>1.8571149712826029E-2</v>
      </c>
      <c r="AC62" s="10"/>
      <c r="AD62" s="12">
        <f t="shared" si="250"/>
        <v>1.7280537803641396</v>
      </c>
      <c r="AE62" s="12"/>
      <c r="AF62" s="10">
        <f t="shared" si="251"/>
        <v>257.92593738797785</v>
      </c>
      <c r="AG62" s="16">
        <f t="shared" si="185"/>
        <v>1077.2332154231071</v>
      </c>
      <c r="AH62" s="18"/>
      <c r="AI62" s="1">
        <f t="shared" si="186"/>
        <v>0.79737716567529038</v>
      </c>
      <c r="AJ62" s="1">
        <f t="shared" si="217"/>
        <v>8.7952185248110382E-2</v>
      </c>
      <c r="AK62" s="1">
        <f t="shared" si="187"/>
        <v>1.0435924321674731E-2</v>
      </c>
      <c r="AL62" s="1">
        <f t="shared" si="188"/>
        <v>1.5468262299518322E-2</v>
      </c>
      <c r="AM62" s="1">
        <f t="shared" si="189"/>
        <v>6.0269413009827251E-2</v>
      </c>
      <c r="AN62" s="1">
        <f t="shared" si="252"/>
        <v>0</v>
      </c>
      <c r="AO62" s="1">
        <f t="shared" si="218"/>
        <v>0.97150295055442115</v>
      </c>
      <c r="AP62" s="1">
        <f t="shared" si="219"/>
        <v>0.81594831538811641</v>
      </c>
      <c r="AQ62" s="1">
        <f t="shared" si="220"/>
        <v>0.1003412805619609</v>
      </c>
      <c r="AR62" s="1">
        <f t="shared" si="221"/>
        <v>2.6780116469172492E-2</v>
      </c>
      <c r="AS62" s="1">
        <f t="shared" si="222"/>
        <v>2.0449944135078259E-2</v>
      </c>
      <c r="AT62" s="1">
        <f t="shared" si="281"/>
        <v>5.7970512740964569E-2</v>
      </c>
      <c r="AU62" s="1">
        <f t="shared" si="282"/>
        <v>9.0013226372473985E-4</v>
      </c>
      <c r="AV62" s="1">
        <f t="shared" si="223"/>
        <v>1.0223903015590174</v>
      </c>
      <c r="AW62" s="9"/>
      <c r="AX62" s="2">
        <f t="shared" si="190"/>
        <v>0.79483425302614419</v>
      </c>
      <c r="AY62" s="2">
        <f t="shared" si="191"/>
        <v>2.1071942971339078E-2</v>
      </c>
      <c r="AZ62" s="2">
        <f t="shared" si="192"/>
        <v>0.33614561074457211</v>
      </c>
      <c r="BA62" s="2">
        <f t="shared" si="193"/>
        <v>0.14549939132919915</v>
      </c>
      <c r="BB62" s="2">
        <f t="shared" si="194"/>
        <v>2.4272020976479343E-3</v>
      </c>
      <c r="BC62" s="2">
        <f t="shared" si="195"/>
        <v>0.16012880380730521</v>
      </c>
      <c r="BD62" s="2">
        <f t="shared" si="196"/>
        <v>0.18871422520889333</v>
      </c>
      <c r="BE62" s="2">
        <f t="shared" si="197"/>
        <v>0.10816240536987974</v>
      </c>
      <c r="BF62" s="2">
        <f t="shared" si="198"/>
        <v>4.129228112943871E-2</v>
      </c>
      <c r="BG62" s="2">
        <f t="shared" si="199"/>
        <v>0</v>
      </c>
      <c r="BH62" s="2">
        <f t="shared" si="200"/>
        <v>6.5367674883677661E-3</v>
      </c>
      <c r="BI62" s="2">
        <f t="shared" si="224"/>
        <v>1.8048128831727872</v>
      </c>
      <c r="BK62" s="2">
        <f t="shared" si="253"/>
        <v>0.44039704084384529</v>
      </c>
      <c r="BL62" s="2">
        <f t="shared" si="254"/>
        <v>1.167541697413832E-2</v>
      </c>
      <c r="BM62" s="2">
        <f t="shared" si="255"/>
        <v>0.18624956297610304</v>
      </c>
      <c r="BN62" s="2">
        <f t="shared" si="256"/>
        <v>8.0617438342648118E-2</v>
      </c>
      <c r="BO62" s="2">
        <f t="shared" si="257"/>
        <v>1.3448497183713652E-3</v>
      </c>
      <c r="BP62" s="2">
        <f t="shared" si="258"/>
        <v>8.872321629586627E-2</v>
      </c>
      <c r="BQ62" s="2">
        <f t="shared" si="259"/>
        <v>0.10456165676141531</v>
      </c>
      <c r="BR62" s="2">
        <f t="shared" si="260"/>
        <v>5.9929982979584379E-2</v>
      </c>
      <c r="BS62" s="2">
        <f t="shared" si="261"/>
        <v>2.2878981812701031E-2</v>
      </c>
      <c r="BT62" s="2">
        <f t="shared" si="262"/>
        <v>0</v>
      </c>
      <c r="BU62" s="2">
        <f t="shared" si="263"/>
        <v>3.6218532953268797E-3</v>
      </c>
      <c r="BV62" s="2">
        <f t="shared" si="225"/>
        <v>0.99999999999999978</v>
      </c>
      <c r="BX62" s="2">
        <f t="shared" si="201"/>
        <v>0.83349061235630606</v>
      </c>
      <c r="BY62" s="2">
        <f t="shared" si="202"/>
        <v>1.4016234595412048E-2</v>
      </c>
      <c r="BZ62" s="2">
        <f t="shared" si="203"/>
        <v>4.2622179068467353E-2</v>
      </c>
      <c r="CA62" s="2">
        <f t="shared" si="204"/>
        <v>0.10108091706752181</v>
      </c>
      <c r="CB62" s="2">
        <f t="shared" si="205"/>
        <v>3.0942731277533038E-3</v>
      </c>
      <c r="CC62" s="2">
        <f t="shared" si="206"/>
        <v>0.35515229106499535</v>
      </c>
      <c r="CD62" s="2">
        <f t="shared" si="207"/>
        <v>0.40461041346424764</v>
      </c>
      <c r="CE62" s="2">
        <f t="shared" si="208"/>
        <v>4.588658398261343E-3</v>
      </c>
      <c r="CF62" s="2">
        <f t="shared" si="209"/>
        <v>0</v>
      </c>
      <c r="CG62" s="2">
        <f t="shared" si="210"/>
        <v>4.0395215206495867E-4</v>
      </c>
      <c r="CH62" s="2">
        <f t="shared" si="226"/>
        <v>1.7590595312950297</v>
      </c>
      <c r="CJ62" s="2">
        <f t="shared" si="283"/>
        <v>1.6669812247126121</v>
      </c>
      <c r="CK62" s="2">
        <f t="shared" si="284"/>
        <v>2.8032469190824097E-2</v>
      </c>
      <c r="CL62" s="2">
        <f t="shared" si="227"/>
        <v>0.12786653720540206</v>
      </c>
      <c r="CM62" s="2">
        <f t="shared" si="285"/>
        <v>0.10108091706752181</v>
      </c>
      <c r="CN62" s="2">
        <f t="shared" si="286"/>
        <v>3.0942731277533038E-3</v>
      </c>
      <c r="CO62" s="2">
        <f t="shared" si="287"/>
        <v>0.35515229106499535</v>
      </c>
      <c r="CP62" s="2">
        <f t="shared" si="288"/>
        <v>0.40461041346424764</v>
      </c>
      <c r="CQ62" s="2">
        <f t="shared" si="289"/>
        <v>4.588658398261343E-3</v>
      </c>
      <c r="CR62" s="2">
        <f t="shared" si="290"/>
        <v>0</v>
      </c>
      <c r="CS62" s="2">
        <f t="shared" si="228"/>
        <v>1.211856456194876E-3</v>
      </c>
      <c r="CT62" s="2">
        <f t="shared" si="264"/>
        <v>2.6926186406878121</v>
      </c>
      <c r="CU62" s="2">
        <f t="shared" si="61"/>
        <v>2.2283140691870642</v>
      </c>
      <c r="CW62" s="2">
        <f t="shared" si="265"/>
        <v>1.8572788580488984</v>
      </c>
      <c r="CX62" s="2">
        <f t="shared" si="266"/>
        <v>3.1232572745983126E-2</v>
      </c>
      <c r="CY62" s="2">
        <f t="shared" si="229"/>
        <v>0.14272114195110164</v>
      </c>
      <c r="CZ62" s="2">
        <f t="shared" si="267"/>
        <v>4.7230060604250751E-2</v>
      </c>
      <c r="DA62" s="2">
        <f t="shared" si="268"/>
        <v>0.18995120255535239</v>
      </c>
      <c r="DB62" s="2">
        <f t="shared" si="269"/>
        <v>0.22524002962788969</v>
      </c>
      <c r="DC62" s="2">
        <f t="shared" si="270"/>
        <v>6.8950123444801491E-3</v>
      </c>
      <c r="DD62" s="2">
        <f t="shared" si="271"/>
        <v>0.7913908468841484</v>
      </c>
      <c r="DE62" s="2">
        <f t="shared" si="272"/>
        <v>0.90159907686197815</v>
      </c>
      <c r="DF62" s="2">
        <f t="shared" si="273"/>
        <v>2.0449944135078259E-2</v>
      </c>
      <c r="DG62" s="2">
        <f t="shared" si="274"/>
        <v>0</v>
      </c>
      <c r="DH62" s="2">
        <f t="shared" si="275"/>
        <v>1.8002645274494797E-3</v>
      </c>
      <c r="DI62" s="2">
        <f t="shared" si="230"/>
        <v>4.0258378077312571</v>
      </c>
      <c r="DJ62" s="2">
        <f t="shared" si="231"/>
        <v>5.1675615462513404E-2</v>
      </c>
      <c r="DK62" s="2">
        <f t="shared" si="232"/>
        <v>7.701594241567733E-2</v>
      </c>
      <c r="DL62" s="2">
        <f t="shared" si="233"/>
        <v>0.46833275393396745</v>
      </c>
      <c r="DM62" s="2">
        <f t="shared" si="234"/>
        <v>0.41108544171249939</v>
      </c>
      <c r="DN62" s="2">
        <f t="shared" si="235"/>
        <v>0.12058180435353309</v>
      </c>
      <c r="DO62" s="2">
        <f t="shared" si="236"/>
        <v>2.0449944135078259E-2</v>
      </c>
      <c r="DP62" s="2">
        <f t="shared" si="237"/>
        <v>2.6780116469172492E-2</v>
      </c>
      <c r="DQ62" s="2">
        <f t="shared" si="238"/>
        <v>5.7970512740964569E-2</v>
      </c>
      <c r="DR62" s="2">
        <f t="shared" si="239"/>
        <v>9.0013226372473985E-4</v>
      </c>
      <c r="DS62" s="2">
        <f t="shared" si="240"/>
        <v>0.81594831538811641</v>
      </c>
      <c r="DT62" s="2">
        <f t="shared" si="241"/>
        <v>0.63089173938737275</v>
      </c>
      <c r="DU62" s="2">
        <f t="shared" si="242"/>
        <v>0.18505657600074366</v>
      </c>
      <c r="DV62" s="2">
        <f t="shared" si="243"/>
        <v>0.1003412805619609</v>
      </c>
      <c r="DW62" s="2">
        <f t="shared" si="244"/>
        <v>7.7583939855283945E-2</v>
      </c>
      <c r="DX62" s="2">
        <f t="shared" si="245"/>
        <v>2.2757340706676954E-2</v>
      </c>
      <c r="DY62" s="2">
        <f t="shared" si="211"/>
        <v>1.8383386169471336</v>
      </c>
      <c r="DZ62" s="2">
        <f t="shared" si="246"/>
        <v>0.81594831538811641</v>
      </c>
      <c r="EA62" s="2">
        <f t="shared" si="276"/>
        <v>2.2456281752065514</v>
      </c>
      <c r="EB62" s="2">
        <f t="shared" si="277"/>
        <v>-3.2249459962549536</v>
      </c>
      <c r="EC62" s="2">
        <f t="shared" si="278"/>
        <v>-3.2249459962549536</v>
      </c>
      <c r="ED62" s="2">
        <f t="shared" si="279"/>
        <v>0.52393334893656007</v>
      </c>
      <c r="EE62" s="2">
        <f t="shared" si="212"/>
        <v>1350.3832154231072</v>
      </c>
      <c r="EF62" s="2">
        <f t="shared" si="213"/>
        <v>2.5792593738797787</v>
      </c>
      <c r="EG62" s="2">
        <f t="shared" si="247"/>
        <v>0.13503832154231071</v>
      </c>
      <c r="EH62" s="1">
        <f t="shared" si="214"/>
        <v>1350.3832154231072</v>
      </c>
      <c r="EI62" s="1">
        <f t="shared" si="215"/>
        <v>2.5792593738797787</v>
      </c>
      <c r="EJ62" s="4">
        <f t="shared" si="216"/>
        <v>1.7280537803641396</v>
      </c>
      <c r="EK62" s="1">
        <f t="shared" si="280"/>
        <v>257.92593738797785</v>
      </c>
    </row>
    <row r="63" spans="1:141" ht="12" customHeight="1">
      <c r="A63" s="41" t="s">
        <v>92</v>
      </c>
      <c r="B63" s="42"/>
      <c r="C63" s="47">
        <v>47.735013088245367</v>
      </c>
      <c r="D63" s="47">
        <v>1.6951717403558113</v>
      </c>
      <c r="E63" s="47">
        <v>17.312246675367938</v>
      </c>
      <c r="F63" s="47">
        <v>10.494071728543663</v>
      </c>
      <c r="G63" s="47">
        <v>0.17246082478361405</v>
      </c>
      <c r="H63" s="47">
        <v>6.3137287625055123</v>
      </c>
      <c r="I63" s="47">
        <v>10.447680128465567</v>
      </c>
      <c r="J63" s="47">
        <v>3.3908359702963615</v>
      </c>
      <c r="K63" s="47">
        <v>1.9690888393269403</v>
      </c>
      <c r="L63" s="47">
        <v>0</v>
      </c>
      <c r="M63" s="47">
        <v>0.46970224210923261</v>
      </c>
      <c r="N63" s="47">
        <f t="shared" si="248"/>
        <v>100</v>
      </c>
      <c r="O63" s="47"/>
      <c r="P63" s="47">
        <v>49.018599999999999</v>
      </c>
      <c r="Q63" s="47">
        <v>1.208</v>
      </c>
      <c r="R63" s="47">
        <v>4.7576999999999998</v>
      </c>
      <c r="S63" s="47">
        <v>7.5852000000000004</v>
      </c>
      <c r="T63" s="47">
        <v>0.1588</v>
      </c>
      <c r="U63" s="47">
        <v>13.7819</v>
      </c>
      <c r="V63" s="47">
        <v>22.716100000000001</v>
      </c>
      <c r="W63" s="47">
        <v>0.26419999999999999</v>
      </c>
      <c r="X63" s="47">
        <v>0</v>
      </c>
      <c r="Y63" s="47">
        <v>2.92E-2</v>
      </c>
      <c r="Z63" s="47">
        <f t="shared" si="249"/>
        <v>99.5197</v>
      </c>
      <c r="AA63" s="18"/>
      <c r="AB63" s="10">
        <f t="shared" si="184"/>
        <v>2.3279918417024592E-2</v>
      </c>
      <c r="AC63" s="10"/>
      <c r="AD63" s="12">
        <f t="shared" si="250"/>
        <v>1.638227091484217</v>
      </c>
      <c r="AE63" s="12"/>
      <c r="AF63" s="10">
        <f t="shared" si="251"/>
        <v>268.33009228144209</v>
      </c>
      <c r="AG63" s="16">
        <f t="shared" si="185"/>
        <v>1077.615061453861</v>
      </c>
      <c r="AH63" s="18"/>
      <c r="AI63" s="1">
        <f t="shared" si="186"/>
        <v>0.79389044058778435</v>
      </c>
      <c r="AJ63" s="1">
        <f t="shared" si="217"/>
        <v>8.6044743127514561E-2</v>
      </c>
      <c r="AK63" s="1">
        <f t="shared" si="187"/>
        <v>1.0437841185098731E-2</v>
      </c>
      <c r="AL63" s="1">
        <f t="shared" si="188"/>
        <v>1.5690368469322574E-2</v>
      </c>
      <c r="AM63" s="1">
        <f t="shared" si="189"/>
        <v>6.1537739174726908E-2</v>
      </c>
      <c r="AN63" s="1">
        <f t="shared" si="252"/>
        <v>0</v>
      </c>
      <c r="AO63" s="1">
        <f t="shared" si="218"/>
        <v>0.96760113254444713</v>
      </c>
      <c r="AP63" s="1">
        <f t="shared" si="219"/>
        <v>0.81717035900480894</v>
      </c>
      <c r="AQ63" s="1">
        <f t="shared" si="220"/>
        <v>9.583845160473492E-2</v>
      </c>
      <c r="AR63" s="1">
        <f t="shared" si="221"/>
        <v>3.0291155188321643E-2</v>
      </c>
      <c r="AS63" s="1">
        <f t="shared" si="222"/>
        <v>1.9219027472216328E-2</v>
      </c>
      <c r="AT63" s="1">
        <f t="shared" si="281"/>
        <v>6.5289567287198785E-2</v>
      </c>
      <c r="AU63" s="1">
        <f t="shared" si="282"/>
        <v>4.3306877277064603E-4</v>
      </c>
      <c r="AV63" s="1">
        <f t="shared" si="223"/>
        <v>1.0282416293300514</v>
      </c>
      <c r="AW63" s="9"/>
      <c r="AX63" s="2">
        <f t="shared" si="190"/>
        <v>0.79446732487930072</v>
      </c>
      <c r="AY63" s="2">
        <f t="shared" si="191"/>
        <v>2.1221797778081437E-2</v>
      </c>
      <c r="AZ63" s="2">
        <f t="shared" si="192"/>
        <v>0.3395856587394776</v>
      </c>
      <c r="BA63" s="2">
        <f t="shared" si="193"/>
        <v>0.14606259643550215</v>
      </c>
      <c r="BB63" s="2">
        <f t="shared" si="194"/>
        <v>2.4311658119275988E-3</v>
      </c>
      <c r="BC63" s="2">
        <f t="shared" si="195"/>
        <v>0.15665110415998035</v>
      </c>
      <c r="BD63" s="2">
        <f t="shared" si="196"/>
        <v>0.18630821201527831</v>
      </c>
      <c r="BE63" s="2">
        <f t="shared" si="197"/>
        <v>0.10941904326460655</v>
      </c>
      <c r="BF63" s="2">
        <f t="shared" si="198"/>
        <v>4.1808332398975336E-2</v>
      </c>
      <c r="BG63" s="2">
        <f t="shared" si="199"/>
        <v>0</v>
      </c>
      <c r="BH63" s="2">
        <f t="shared" si="200"/>
        <v>6.618460896161432E-3</v>
      </c>
      <c r="BI63" s="2">
        <f t="shared" si="224"/>
        <v>1.8045736963792915</v>
      </c>
      <c r="BK63" s="2">
        <f t="shared" si="253"/>
        <v>0.44025208085063255</v>
      </c>
      <c r="BL63" s="2">
        <f t="shared" si="254"/>
        <v>1.1760006155836689E-2</v>
      </c>
      <c r="BM63" s="2">
        <f t="shared" si="255"/>
        <v>0.18818054337200221</v>
      </c>
      <c r="BN63" s="2">
        <f t="shared" si="256"/>
        <v>8.0940222462824937E-2</v>
      </c>
      <c r="BO63" s="2">
        <f t="shared" si="257"/>
        <v>1.3472244535124866E-3</v>
      </c>
      <c r="BP63" s="2">
        <f t="shared" si="258"/>
        <v>8.6807817532908824E-2</v>
      </c>
      <c r="BQ63" s="2">
        <f t="shared" si="259"/>
        <v>0.10324222966847424</v>
      </c>
      <c r="BR63" s="2">
        <f t="shared" si="260"/>
        <v>6.0634289131081563E-2</v>
      </c>
      <c r="BS63" s="2">
        <f t="shared" si="261"/>
        <v>2.3167982822125718E-2</v>
      </c>
      <c r="BT63" s="2">
        <f t="shared" si="262"/>
        <v>0</v>
      </c>
      <c r="BU63" s="2">
        <f t="shared" si="263"/>
        <v>3.6676035506007626E-3</v>
      </c>
      <c r="BV63" s="2">
        <f t="shared" si="225"/>
        <v>1</v>
      </c>
      <c r="BX63" s="2">
        <f t="shared" si="201"/>
        <v>0.81583042491965452</v>
      </c>
      <c r="BY63" s="2">
        <f t="shared" si="202"/>
        <v>1.5122911210483883E-2</v>
      </c>
      <c r="BZ63" s="2">
        <f t="shared" si="203"/>
        <v>4.6661958984317534E-2</v>
      </c>
      <c r="CA63" s="2">
        <f t="shared" si="204"/>
        <v>0.10557522715125602</v>
      </c>
      <c r="CB63" s="2">
        <f t="shared" si="205"/>
        <v>2.2385903083700438E-3</v>
      </c>
      <c r="CC63" s="2">
        <f t="shared" si="206"/>
        <v>0.3419452962951936</v>
      </c>
      <c r="CD63" s="2">
        <f t="shared" si="207"/>
        <v>0.40508475785253956</v>
      </c>
      <c r="CE63" s="2">
        <f t="shared" si="208"/>
        <v>4.2627410296084628E-3</v>
      </c>
      <c r="CF63" s="2">
        <f t="shared" si="209"/>
        <v>0</v>
      </c>
      <c r="CG63" s="2">
        <f t="shared" si="210"/>
        <v>1.9210753811558295E-4</v>
      </c>
      <c r="CH63" s="2">
        <f t="shared" si="226"/>
        <v>1.7369140152895393</v>
      </c>
      <c r="CJ63" s="2">
        <f t="shared" si="283"/>
        <v>1.631660849839309</v>
      </c>
      <c r="CK63" s="2">
        <f t="shared" si="284"/>
        <v>3.0245822420967766E-2</v>
      </c>
      <c r="CL63" s="2">
        <f t="shared" si="227"/>
        <v>0.13998587695295261</v>
      </c>
      <c r="CM63" s="2">
        <f t="shared" si="285"/>
        <v>0.10557522715125602</v>
      </c>
      <c r="CN63" s="2">
        <f t="shared" si="286"/>
        <v>2.2385903083700438E-3</v>
      </c>
      <c r="CO63" s="2">
        <f t="shared" si="287"/>
        <v>0.3419452962951936</v>
      </c>
      <c r="CP63" s="2">
        <f t="shared" si="288"/>
        <v>0.40508475785253956</v>
      </c>
      <c r="CQ63" s="2">
        <f t="shared" si="289"/>
        <v>4.2627410296084628E-3</v>
      </c>
      <c r="CR63" s="2">
        <f t="shared" si="290"/>
        <v>0</v>
      </c>
      <c r="CS63" s="2">
        <f t="shared" si="228"/>
        <v>5.7632261434674881E-4</v>
      </c>
      <c r="CT63" s="2">
        <f t="shared" si="264"/>
        <v>2.6615754844645441</v>
      </c>
      <c r="CU63" s="2">
        <f t="shared" si="61"/>
        <v>2.2543039019639455</v>
      </c>
      <c r="CW63" s="2">
        <f t="shared" si="265"/>
        <v>1.8391297102372808</v>
      </c>
      <c r="CX63" s="2">
        <f t="shared" si="266"/>
        <v>3.4091637750848114E-2</v>
      </c>
      <c r="CY63" s="2">
        <f t="shared" si="229"/>
        <v>0.16087028976271922</v>
      </c>
      <c r="CZ63" s="2">
        <f t="shared" si="267"/>
        <v>4.9510182660537971E-2</v>
      </c>
      <c r="DA63" s="2">
        <f t="shared" si="268"/>
        <v>0.21038047242325719</v>
      </c>
      <c r="DB63" s="2">
        <f t="shared" si="269"/>
        <v>0.23799864651780631</v>
      </c>
      <c r="DC63" s="2">
        <f t="shared" si="270"/>
        <v>5.0464628670572617E-3</v>
      </c>
      <c r="DD63" s="2">
        <f t="shared" si="271"/>
        <v>0.77084861569647245</v>
      </c>
      <c r="DE63" s="2">
        <f t="shared" si="272"/>
        <v>0.91318415025309996</v>
      </c>
      <c r="DF63" s="2">
        <f t="shared" si="273"/>
        <v>1.9219027472216328E-2</v>
      </c>
      <c r="DG63" s="2">
        <f t="shared" si="274"/>
        <v>0</v>
      </c>
      <c r="DH63" s="2">
        <f t="shared" si="275"/>
        <v>8.6613754554129205E-4</v>
      </c>
      <c r="DI63" s="2">
        <f t="shared" si="230"/>
        <v>4.0307648607635791</v>
      </c>
      <c r="DJ63" s="2">
        <f t="shared" si="231"/>
        <v>6.1529721527160054E-2</v>
      </c>
      <c r="DK63" s="2">
        <f t="shared" si="232"/>
        <v>9.1590142793149809E-2</v>
      </c>
      <c r="DL63" s="2">
        <f t="shared" si="233"/>
        <v>0.47386987414539272</v>
      </c>
      <c r="DM63" s="2">
        <f t="shared" si="234"/>
        <v>0.40000906323658303</v>
      </c>
      <c r="DN63" s="2">
        <f t="shared" si="235"/>
        <v>0.12612106261802428</v>
      </c>
      <c r="DO63" s="2">
        <f t="shared" si="236"/>
        <v>1.9219027472216328E-2</v>
      </c>
      <c r="DP63" s="2">
        <f t="shared" si="237"/>
        <v>3.0291155188321643E-2</v>
      </c>
      <c r="DQ63" s="2">
        <f t="shared" si="238"/>
        <v>6.5289567287198785E-2</v>
      </c>
      <c r="DR63" s="2">
        <f t="shared" si="239"/>
        <v>4.3306877277064603E-4</v>
      </c>
      <c r="DS63" s="2">
        <f t="shared" si="240"/>
        <v>0.81717035900480894</v>
      </c>
      <c r="DT63" s="2">
        <f t="shared" si="241"/>
        <v>0.6212827088721885</v>
      </c>
      <c r="DU63" s="2">
        <f t="shared" si="242"/>
        <v>0.19588765013262044</v>
      </c>
      <c r="DV63" s="2">
        <f t="shared" si="243"/>
        <v>9.583845160473492E-2</v>
      </c>
      <c r="DW63" s="2">
        <f t="shared" si="244"/>
        <v>7.2864577344215017E-2</v>
      </c>
      <c r="DX63" s="2">
        <f t="shared" si="245"/>
        <v>2.2973874260519903E-2</v>
      </c>
      <c r="DY63" s="2">
        <f t="shared" si="211"/>
        <v>1.8454119883348605</v>
      </c>
      <c r="DZ63" s="2">
        <f t="shared" si="246"/>
        <v>0.81717035900480894</v>
      </c>
      <c r="EA63" s="2">
        <f t="shared" si="276"/>
        <v>2.1622092922691243</v>
      </c>
      <c r="EB63" s="2">
        <f t="shared" si="277"/>
        <v>-3.332668124517602</v>
      </c>
      <c r="EC63" s="2">
        <f t="shared" si="278"/>
        <v>-3.332668124517602</v>
      </c>
      <c r="ED63" s="2">
        <f t="shared" si="279"/>
        <v>0.51748931036759982</v>
      </c>
      <c r="EE63" s="2">
        <f t="shared" si="212"/>
        <v>1350.7650614538611</v>
      </c>
      <c r="EF63" s="2">
        <f t="shared" si="213"/>
        <v>2.6833009228144209</v>
      </c>
      <c r="EG63" s="2">
        <f t="shared" si="247"/>
        <v>0.1350765061453861</v>
      </c>
      <c r="EH63" s="1">
        <f t="shared" si="214"/>
        <v>1350.7650614538611</v>
      </c>
      <c r="EI63" s="1">
        <f t="shared" si="215"/>
        <v>2.6833009228144209</v>
      </c>
      <c r="EJ63" s="4">
        <f t="shared" si="216"/>
        <v>1.638227091484217</v>
      </c>
      <c r="EK63" s="1">
        <f t="shared" si="280"/>
        <v>268.33009228144209</v>
      </c>
    </row>
    <row r="64" spans="1:141" ht="12" customHeight="1">
      <c r="A64" s="41" t="s">
        <v>92</v>
      </c>
      <c r="B64" s="42"/>
      <c r="C64" s="47">
        <v>47.809866425054103</v>
      </c>
      <c r="D64" s="47">
        <v>1.6545300894089197</v>
      </c>
      <c r="E64" s="47">
        <v>16.716807061893785</v>
      </c>
      <c r="F64" s="47">
        <v>10.356686282767424</v>
      </c>
      <c r="G64" s="47">
        <v>0.17150616780458322</v>
      </c>
      <c r="H64" s="47">
        <v>6.7896265254402648</v>
      </c>
      <c r="I64" s="47">
        <v>10.905774552750261</v>
      </c>
      <c r="J64" s="47">
        <v>3.2586171882870807</v>
      </c>
      <c r="K64" s="47">
        <v>1.8865678458504151</v>
      </c>
      <c r="L64" s="47">
        <v>0</v>
      </c>
      <c r="M64" s="47">
        <v>0.45001786074315164</v>
      </c>
      <c r="N64" s="47">
        <f t="shared" si="248"/>
        <v>99.999999999999986</v>
      </c>
      <c r="O64" s="47"/>
      <c r="P64" s="47">
        <v>48.156399999999998</v>
      </c>
      <c r="Q64" s="47">
        <v>1.3230999999999999</v>
      </c>
      <c r="R64" s="47">
        <v>5.6891999999999996</v>
      </c>
      <c r="S64" s="47">
        <v>6.8068999999999997</v>
      </c>
      <c r="T64" s="47">
        <v>9.8100000000000007E-2</v>
      </c>
      <c r="U64" s="47">
        <v>13.4901</v>
      </c>
      <c r="V64" s="47">
        <v>23.536100000000001</v>
      </c>
      <c r="W64" s="47">
        <v>0.31</v>
      </c>
      <c r="X64" s="47">
        <v>0</v>
      </c>
      <c r="Y64" s="47">
        <v>0.34050000000000002</v>
      </c>
      <c r="Z64" s="47">
        <f t="shared" si="249"/>
        <v>99.750400000000013</v>
      </c>
      <c r="AA64" s="18"/>
      <c r="AB64" s="10">
        <f t="shared" si="184"/>
        <v>2.356108302962634E-2</v>
      </c>
      <c r="AC64" s="10"/>
      <c r="AD64" s="12">
        <f t="shared" si="250"/>
        <v>1.7988002429027434</v>
      </c>
      <c r="AE64" s="12"/>
      <c r="AF64" s="10">
        <f t="shared" si="251"/>
        <v>295.94542717161283</v>
      </c>
      <c r="AG64" s="16">
        <f t="shared" si="185"/>
        <v>1092.1051933876893</v>
      </c>
      <c r="AH64" s="18"/>
      <c r="AI64" s="1">
        <f t="shared" si="186"/>
        <v>0.80173499039609641</v>
      </c>
      <c r="AJ64" s="1">
        <f t="shared" si="217"/>
        <v>8.2898701805020403E-2</v>
      </c>
      <c r="AK64" s="1">
        <f t="shared" si="187"/>
        <v>1.0020940639868128E-2</v>
      </c>
      <c r="AL64" s="1">
        <f t="shared" si="188"/>
        <v>1.4940612626136234E-2</v>
      </c>
      <c r="AM64" s="1">
        <f t="shared" si="189"/>
        <v>5.844943028727196E-2</v>
      </c>
      <c r="AN64" s="1">
        <f t="shared" si="252"/>
        <v>0</v>
      </c>
      <c r="AO64" s="1">
        <f t="shared" si="218"/>
        <v>0.96804467575439324</v>
      </c>
      <c r="AP64" s="1">
        <f t="shared" si="219"/>
        <v>0.82529607342572275</v>
      </c>
      <c r="AQ64" s="1">
        <f t="shared" si="220"/>
        <v>7.0648206477145148E-2</v>
      </c>
      <c r="AR64" s="1">
        <f t="shared" si="221"/>
        <v>3.2618172131559348E-2</v>
      </c>
      <c r="AS64" s="1">
        <f t="shared" si="222"/>
        <v>2.2515462443085475E-2</v>
      </c>
      <c r="AT64" s="1">
        <f t="shared" si="281"/>
        <v>8.1712679851071626E-2</v>
      </c>
      <c r="AU64" s="1">
        <f t="shared" si="282"/>
        <v>5.0421030470849176E-3</v>
      </c>
      <c r="AV64" s="1">
        <f t="shared" si="223"/>
        <v>1.0378326973756691</v>
      </c>
      <c r="AW64" s="9"/>
      <c r="AX64" s="2">
        <f t="shared" si="190"/>
        <v>0.79571313013639344</v>
      </c>
      <c r="AY64" s="2">
        <f t="shared" si="191"/>
        <v>2.0713006322189614E-2</v>
      </c>
      <c r="AZ64" s="2">
        <f t="shared" si="192"/>
        <v>0.32790590641311451</v>
      </c>
      <c r="BA64" s="2">
        <f t="shared" si="193"/>
        <v>0.14415038586160786</v>
      </c>
      <c r="BB64" s="2">
        <f t="shared" si="194"/>
        <v>2.4177080923994112E-3</v>
      </c>
      <c r="BC64" s="2">
        <f t="shared" si="195"/>
        <v>0.16845869248618672</v>
      </c>
      <c r="BD64" s="2">
        <f t="shared" si="196"/>
        <v>0.1944771789125434</v>
      </c>
      <c r="BE64" s="2">
        <f t="shared" si="197"/>
        <v>0.10515246925282896</v>
      </c>
      <c r="BF64" s="2">
        <f t="shared" si="198"/>
        <v>4.0056219921236896E-2</v>
      </c>
      <c r="BG64" s="2">
        <f t="shared" si="199"/>
        <v>0</v>
      </c>
      <c r="BH64" s="2">
        <f t="shared" si="200"/>
        <v>6.3410930306143096E-3</v>
      </c>
      <c r="BI64" s="2">
        <f t="shared" si="224"/>
        <v>1.8053857904291151</v>
      </c>
      <c r="BK64" s="2">
        <f t="shared" si="253"/>
        <v>0.44074409710916329</v>
      </c>
      <c r="BL64" s="2">
        <f t="shared" si="254"/>
        <v>1.1472897611134084E-2</v>
      </c>
      <c r="BM64" s="2">
        <f t="shared" si="255"/>
        <v>0.18162650229742633</v>
      </c>
      <c r="BN64" s="2">
        <f t="shared" si="256"/>
        <v>7.9844644078729196E-2</v>
      </c>
      <c r="BO64" s="2">
        <f t="shared" si="257"/>
        <v>1.3391642413584941E-3</v>
      </c>
      <c r="BP64" s="2">
        <f t="shared" si="258"/>
        <v>9.330897217605022E-2</v>
      </c>
      <c r="BQ64" s="2">
        <f t="shared" si="259"/>
        <v>0.10772056584444419</v>
      </c>
      <c r="BR64" s="2">
        <f t="shared" si="260"/>
        <v>5.8243766961207602E-2</v>
      </c>
      <c r="BS64" s="2">
        <f t="shared" si="261"/>
        <v>2.2187069452737906E-2</v>
      </c>
      <c r="BT64" s="2">
        <f t="shared" si="262"/>
        <v>0</v>
      </c>
      <c r="BU64" s="2">
        <f t="shared" si="263"/>
        <v>3.5123202277487294E-3</v>
      </c>
      <c r="BV64" s="2">
        <f t="shared" si="225"/>
        <v>1</v>
      </c>
      <c r="BX64" s="2">
        <f t="shared" si="201"/>
        <v>0.80148058644271458</v>
      </c>
      <c r="BY64" s="2">
        <f t="shared" si="202"/>
        <v>1.6563844223999358E-2</v>
      </c>
      <c r="BZ64" s="2">
        <f t="shared" si="203"/>
        <v>5.5797805043104713E-2</v>
      </c>
      <c r="CA64" s="2">
        <f t="shared" si="204"/>
        <v>9.4742394886869766E-2</v>
      </c>
      <c r="CB64" s="2">
        <f t="shared" si="205"/>
        <v>1.3829074889867843E-3</v>
      </c>
      <c r="CC64" s="2">
        <f t="shared" si="206"/>
        <v>0.33470539196713012</v>
      </c>
      <c r="CD64" s="2">
        <f t="shared" si="207"/>
        <v>0.4197074044089063</v>
      </c>
      <c r="CE64" s="2">
        <f t="shared" si="208"/>
        <v>5.0017021921976669E-3</v>
      </c>
      <c r="CF64" s="2">
        <f t="shared" si="209"/>
        <v>0</v>
      </c>
      <c r="CG64" s="2">
        <f t="shared" si="210"/>
        <v>2.2401581071354796E-3</v>
      </c>
      <c r="CH64" s="2">
        <f t="shared" si="226"/>
        <v>1.7316221947610448</v>
      </c>
      <c r="CJ64" s="2">
        <f t="shared" si="283"/>
        <v>1.6029611728854292</v>
      </c>
      <c r="CK64" s="2">
        <f t="shared" si="284"/>
        <v>3.3127688447998717E-2</v>
      </c>
      <c r="CL64" s="2">
        <f t="shared" si="227"/>
        <v>0.16739341512931413</v>
      </c>
      <c r="CM64" s="2">
        <f t="shared" si="285"/>
        <v>9.4742394886869766E-2</v>
      </c>
      <c r="CN64" s="2">
        <f t="shared" si="286"/>
        <v>1.3829074889867843E-3</v>
      </c>
      <c r="CO64" s="2">
        <f t="shared" si="287"/>
        <v>0.33470539196713012</v>
      </c>
      <c r="CP64" s="2">
        <f t="shared" si="288"/>
        <v>0.4197074044089063</v>
      </c>
      <c r="CQ64" s="2">
        <f t="shared" si="289"/>
        <v>5.0017021921976669E-3</v>
      </c>
      <c r="CR64" s="2">
        <f t="shared" si="290"/>
        <v>0</v>
      </c>
      <c r="CS64" s="2">
        <f t="shared" si="228"/>
        <v>6.7204743214064385E-3</v>
      </c>
      <c r="CT64" s="2">
        <f t="shared" si="264"/>
        <v>2.6657425517282394</v>
      </c>
      <c r="CU64" s="2">
        <f t="shared" si="61"/>
        <v>2.2507799922802425</v>
      </c>
      <c r="CW64" s="2">
        <f t="shared" si="265"/>
        <v>1.8039564681662974</v>
      </c>
      <c r="CX64" s="2">
        <f t="shared" si="266"/>
        <v>3.7281569174624413E-2</v>
      </c>
      <c r="CY64" s="2">
        <f t="shared" si="229"/>
        <v>0.1960435318337026</v>
      </c>
      <c r="CZ64" s="2">
        <f t="shared" si="267"/>
        <v>5.5133634574644819E-2</v>
      </c>
      <c r="DA64" s="2">
        <f t="shared" si="268"/>
        <v>0.25117716640834742</v>
      </c>
      <c r="DB64" s="2">
        <f t="shared" si="269"/>
        <v>0.21324428683208041</v>
      </c>
      <c r="DC64" s="2">
        <f t="shared" si="270"/>
        <v>3.1126205073859639E-3</v>
      </c>
      <c r="DD64" s="2">
        <f t="shared" si="271"/>
        <v>0.75334819954793264</v>
      </c>
      <c r="DE64" s="2">
        <f t="shared" si="272"/>
        <v>0.94466902845543876</v>
      </c>
      <c r="DF64" s="2">
        <f t="shared" si="273"/>
        <v>2.2515462443085475E-2</v>
      </c>
      <c r="DG64" s="2">
        <f t="shared" si="274"/>
        <v>0</v>
      </c>
      <c r="DH64" s="2">
        <f t="shared" si="275"/>
        <v>1.0084206094169835E-2</v>
      </c>
      <c r="DI64" s="2">
        <f t="shared" si="230"/>
        <v>4.0393890076293637</v>
      </c>
      <c r="DJ64" s="2">
        <f t="shared" si="231"/>
        <v>7.877801525872459E-2</v>
      </c>
      <c r="DK64" s="2">
        <f t="shared" si="232"/>
        <v>0.11701474917608046</v>
      </c>
      <c r="DL64" s="2">
        <f t="shared" si="233"/>
        <v>0.49346102781850509</v>
      </c>
      <c r="DM64" s="2">
        <f t="shared" si="234"/>
        <v>0.39352192742251946</v>
      </c>
      <c r="DN64" s="2">
        <f t="shared" si="235"/>
        <v>0.11301704475897542</v>
      </c>
      <c r="DO64" s="2">
        <f t="shared" si="236"/>
        <v>2.2515462443085475E-2</v>
      </c>
      <c r="DP64" s="2">
        <f t="shared" si="237"/>
        <v>3.2618172131559348E-2</v>
      </c>
      <c r="DQ64" s="2">
        <f t="shared" si="238"/>
        <v>8.1712679851071626E-2</v>
      </c>
      <c r="DR64" s="2">
        <f t="shared" si="239"/>
        <v>5.0421030470849176E-3</v>
      </c>
      <c r="DS64" s="2">
        <f t="shared" si="240"/>
        <v>0.82529607342572275</v>
      </c>
      <c r="DT64" s="2">
        <f t="shared" si="241"/>
        <v>0.64115915920554378</v>
      </c>
      <c r="DU64" s="2">
        <f t="shared" si="242"/>
        <v>0.18413691422017897</v>
      </c>
      <c r="DV64" s="2">
        <f t="shared" si="243"/>
        <v>7.0648206477145148E-2</v>
      </c>
      <c r="DW64" s="2">
        <f t="shared" si="244"/>
        <v>5.4885447929303367E-2</v>
      </c>
      <c r="DX64" s="2">
        <f t="shared" si="245"/>
        <v>1.5762758547841781E-2</v>
      </c>
      <c r="DY64" s="2">
        <f t="shared" si="211"/>
        <v>1.8631287708013922</v>
      </c>
      <c r="DZ64" s="2">
        <f t="shared" si="246"/>
        <v>0.82529607342572275</v>
      </c>
      <c r="EA64" s="2">
        <f t="shared" si="276"/>
        <v>2.393949798067128</v>
      </c>
      <c r="EB64" s="2">
        <f t="shared" si="277"/>
        <v>-3.0344097044233549</v>
      </c>
      <c r="EC64" s="2">
        <f t="shared" si="278"/>
        <v>-3.0344097044233549</v>
      </c>
      <c r="ED64" s="2">
        <f t="shared" si="279"/>
        <v>0.53887971960547887</v>
      </c>
      <c r="EE64" s="2">
        <f t="shared" si="212"/>
        <v>1365.2551933876894</v>
      </c>
      <c r="EF64" s="2">
        <f t="shared" si="213"/>
        <v>2.9594542717161283</v>
      </c>
      <c r="EG64" s="2">
        <f t="shared" si="247"/>
        <v>0.13652551933876894</v>
      </c>
      <c r="EH64" s="1">
        <f t="shared" si="214"/>
        <v>1365.2551933876894</v>
      </c>
      <c r="EI64" s="1">
        <f t="shared" si="215"/>
        <v>2.9594542717161283</v>
      </c>
      <c r="EJ64" s="4">
        <f t="shared" si="216"/>
        <v>1.7988002429027434</v>
      </c>
      <c r="EK64" s="1">
        <f t="shared" si="280"/>
        <v>295.94542717161283</v>
      </c>
    </row>
    <row r="65" spans="1:141" ht="12" customHeight="1">
      <c r="A65" s="41" t="s">
        <v>92</v>
      </c>
      <c r="B65" s="42"/>
      <c r="C65" s="47">
        <v>47.808157186997526</v>
      </c>
      <c r="D65" s="47">
        <v>1.6554581209362005</v>
      </c>
      <c r="E65" s="47">
        <v>16.730403624066366</v>
      </c>
      <c r="F65" s="47">
        <v>10.359823409879619</v>
      </c>
      <c r="G65" s="47">
        <v>0.17152796691346875</v>
      </c>
      <c r="H65" s="47">
        <v>6.7787596409147595</v>
      </c>
      <c r="I65" s="47">
        <v>10.895314198451093</v>
      </c>
      <c r="J65" s="47">
        <v>3.261636337247432</v>
      </c>
      <c r="K65" s="47">
        <v>1.8884521709657704</v>
      </c>
      <c r="L65" s="47">
        <v>0</v>
      </c>
      <c r="M65" s="47">
        <v>0.45046734362775714</v>
      </c>
      <c r="N65" s="47">
        <f t="shared" si="248"/>
        <v>100</v>
      </c>
      <c r="O65" s="47"/>
      <c r="P65" s="47">
        <v>48.984400000000001</v>
      </c>
      <c r="Q65" s="47">
        <v>1.3614999999999999</v>
      </c>
      <c r="R65" s="47">
        <v>5.5475000000000003</v>
      </c>
      <c r="S65" s="47">
        <v>6.6742999999999997</v>
      </c>
      <c r="T65" s="47">
        <v>0.12520000000000001</v>
      </c>
      <c r="U65" s="47">
        <v>13.6907</v>
      </c>
      <c r="V65" s="47">
        <v>23.117699999999999</v>
      </c>
      <c r="W65" s="47">
        <v>0.31809999999999999</v>
      </c>
      <c r="X65" s="47">
        <v>0</v>
      </c>
      <c r="Y65" s="47">
        <v>0.3654</v>
      </c>
      <c r="Z65" s="47">
        <f t="shared" si="249"/>
        <v>100.1848</v>
      </c>
      <c r="AA65" s="18"/>
      <c r="AB65" s="10">
        <f t="shared" si="184"/>
        <v>7.2866167467346976E-3</v>
      </c>
      <c r="AC65" s="10"/>
      <c r="AD65" s="12">
        <f t="shared" si="250"/>
        <v>2.1059922441134251</v>
      </c>
      <c r="AE65" s="12"/>
      <c r="AF65" s="10">
        <f t="shared" si="251"/>
        <v>297.52873470568437</v>
      </c>
      <c r="AG65" s="16">
        <f t="shared" si="185"/>
        <v>1092.105847665644</v>
      </c>
      <c r="AH65" s="18"/>
      <c r="AI65" s="1">
        <f t="shared" si="186"/>
        <v>0.79791791526924072</v>
      </c>
      <c r="AJ65" s="1">
        <f t="shared" si="217"/>
        <v>9.3594505180653209E-2</v>
      </c>
      <c r="AK65" s="1">
        <f t="shared" si="187"/>
        <v>1.1115957781494198E-2</v>
      </c>
      <c r="AL65" s="1">
        <f t="shared" si="188"/>
        <v>1.4957698747051164E-2</v>
      </c>
      <c r="AM65" s="1">
        <f t="shared" si="189"/>
        <v>5.57331946389166E-2</v>
      </c>
      <c r="AN65" s="1">
        <f t="shared" si="252"/>
        <v>0</v>
      </c>
      <c r="AO65" s="1">
        <f t="shared" si="218"/>
        <v>0.97331927161735587</v>
      </c>
      <c r="AP65" s="1">
        <f t="shared" si="219"/>
        <v>0.80520453201597542</v>
      </c>
      <c r="AQ65" s="1">
        <f t="shared" si="220"/>
        <v>8.0408048636758989E-2</v>
      </c>
      <c r="AR65" s="1">
        <f t="shared" si="221"/>
        <v>4.0693503054097385E-2</v>
      </c>
      <c r="AS65" s="1">
        <f t="shared" si="222"/>
        <v>2.2922947563333077E-2</v>
      </c>
      <c r="AT65" s="1">
        <f t="shared" si="281"/>
        <v>6.9347151357768574E-2</v>
      </c>
      <c r="AU65" s="1">
        <f t="shared" si="282"/>
        <v>5.3684728162671459E-3</v>
      </c>
      <c r="AV65" s="1">
        <f t="shared" si="223"/>
        <v>1.0239446554442004</v>
      </c>
      <c r="AW65" s="9"/>
      <c r="AX65" s="2">
        <f t="shared" si="190"/>
        <v>0.79568468280395255</v>
      </c>
      <c r="AY65" s="2">
        <f t="shared" si="191"/>
        <v>2.0724624317543586E-2</v>
      </c>
      <c r="AZ65" s="2">
        <f t="shared" si="192"/>
        <v>0.32817260764540102</v>
      </c>
      <c r="BA65" s="2">
        <f t="shared" si="193"/>
        <v>0.14419405022213524</v>
      </c>
      <c r="BB65" s="2">
        <f t="shared" si="194"/>
        <v>2.4180153926127751E-3</v>
      </c>
      <c r="BC65" s="2">
        <f t="shared" si="195"/>
        <v>0.16818907218355214</v>
      </c>
      <c r="BD65" s="2">
        <f t="shared" si="196"/>
        <v>0.1942906446884323</v>
      </c>
      <c r="BE65" s="2">
        <f t="shared" si="197"/>
        <v>0.1052498943107229</v>
      </c>
      <c r="BF65" s="2">
        <f t="shared" si="198"/>
        <v>4.0096228522777409E-2</v>
      </c>
      <c r="BG65" s="2">
        <f t="shared" si="199"/>
        <v>0</v>
      </c>
      <c r="BH65" s="2">
        <f t="shared" si="200"/>
        <v>6.3474265854253243E-3</v>
      </c>
      <c r="BI65" s="2">
        <f t="shared" si="224"/>
        <v>1.8053672466725554</v>
      </c>
      <c r="BK65" s="2">
        <f t="shared" si="253"/>
        <v>0.44073286710527554</v>
      </c>
      <c r="BL65" s="2">
        <f t="shared" si="254"/>
        <v>1.1479450707738727E-2</v>
      </c>
      <c r="BM65" s="2">
        <f t="shared" si="255"/>
        <v>0.18177609472546424</v>
      </c>
      <c r="BN65" s="2">
        <f t="shared" si="256"/>
        <v>7.9869650060339289E-2</v>
      </c>
      <c r="BO65" s="2">
        <f t="shared" si="257"/>
        <v>1.3393482113234203E-3</v>
      </c>
      <c r="BP65" s="2">
        <f t="shared" si="258"/>
        <v>9.3160586852087196E-2</v>
      </c>
      <c r="BQ65" s="2">
        <f t="shared" si="259"/>
        <v>0.1076183502534049</v>
      </c>
      <c r="BR65" s="2">
        <f t="shared" si="260"/>
        <v>5.82983293314462E-2</v>
      </c>
      <c r="BS65" s="2">
        <f t="shared" si="261"/>
        <v>2.2209458267661689E-2</v>
      </c>
      <c r="BT65" s="2">
        <f t="shared" si="262"/>
        <v>0</v>
      </c>
      <c r="BU65" s="2">
        <f t="shared" si="263"/>
        <v>3.5158644852587022E-3</v>
      </c>
      <c r="BV65" s="2">
        <f t="shared" si="225"/>
        <v>1</v>
      </c>
      <c r="BX65" s="2">
        <f t="shared" si="201"/>
        <v>0.81526122464603901</v>
      </c>
      <c r="BY65" s="2">
        <f t="shared" si="202"/>
        <v>1.7044572527378978E-2</v>
      </c>
      <c r="BZ65" s="2">
        <f t="shared" si="203"/>
        <v>5.4408057982954269E-2</v>
      </c>
      <c r="CA65" s="2">
        <f t="shared" si="204"/>
        <v>9.2896790931765533E-2</v>
      </c>
      <c r="CB65" s="2">
        <f t="shared" si="205"/>
        <v>1.7649339207048459E-3</v>
      </c>
      <c r="CC65" s="2">
        <f t="shared" si="206"/>
        <v>0.33968251605283789</v>
      </c>
      <c r="CD65" s="2">
        <f t="shared" si="207"/>
        <v>0.41224628816599912</v>
      </c>
      <c r="CE65" s="2">
        <f t="shared" si="208"/>
        <v>5.1323918301228316E-3</v>
      </c>
      <c r="CF65" s="2">
        <f t="shared" si="209"/>
        <v>0</v>
      </c>
      <c r="CG65" s="2">
        <f t="shared" si="210"/>
        <v>2.4039758365559591E-3</v>
      </c>
      <c r="CH65" s="2">
        <f t="shared" si="226"/>
        <v>1.7408407518943585</v>
      </c>
      <c r="CJ65" s="2">
        <f t="shared" si="283"/>
        <v>1.630522449292078</v>
      </c>
      <c r="CK65" s="2">
        <f t="shared" si="284"/>
        <v>3.4089145054757956E-2</v>
      </c>
      <c r="CL65" s="2">
        <f t="shared" si="227"/>
        <v>0.16322417394886279</v>
      </c>
      <c r="CM65" s="2">
        <f t="shared" si="285"/>
        <v>9.2896790931765533E-2</v>
      </c>
      <c r="CN65" s="2">
        <f t="shared" si="286"/>
        <v>1.7649339207048459E-3</v>
      </c>
      <c r="CO65" s="2">
        <f t="shared" si="287"/>
        <v>0.33968251605283789</v>
      </c>
      <c r="CP65" s="2">
        <f t="shared" si="288"/>
        <v>0.41224628816599912</v>
      </c>
      <c r="CQ65" s="2">
        <f t="shared" si="289"/>
        <v>5.1323918301228316E-3</v>
      </c>
      <c r="CR65" s="2">
        <f t="shared" si="290"/>
        <v>0</v>
      </c>
      <c r="CS65" s="2">
        <f t="shared" si="228"/>
        <v>7.2119275096678773E-3</v>
      </c>
      <c r="CT65" s="2">
        <f t="shared" si="264"/>
        <v>2.6867706167067973</v>
      </c>
      <c r="CU65" s="2">
        <f t="shared" si="61"/>
        <v>2.233164216807709</v>
      </c>
      <c r="CW65" s="2">
        <f t="shared" si="265"/>
        <v>1.8206121942303655</v>
      </c>
      <c r="CX65" s="2">
        <f t="shared" si="266"/>
        <v>3.8063329458926473E-2</v>
      </c>
      <c r="CY65" s="2">
        <f t="shared" si="229"/>
        <v>0.17938780576963453</v>
      </c>
      <c r="CZ65" s="2">
        <f t="shared" si="267"/>
        <v>6.3616450617430459E-2</v>
      </c>
      <c r="DA65" s="2">
        <f t="shared" si="268"/>
        <v>0.24300425638706499</v>
      </c>
      <c r="DB65" s="2">
        <f t="shared" si="269"/>
        <v>0.20745378936508566</v>
      </c>
      <c r="DC65" s="2">
        <f t="shared" si="270"/>
        <v>3.9413872767481966E-3</v>
      </c>
      <c r="DD65" s="2">
        <f t="shared" si="271"/>
        <v>0.75856683992440777</v>
      </c>
      <c r="DE65" s="2">
        <f t="shared" si="272"/>
        <v>0.92061365924410854</v>
      </c>
      <c r="DF65" s="2">
        <f t="shared" si="273"/>
        <v>2.2922947563333077E-2</v>
      </c>
      <c r="DG65" s="2">
        <f t="shared" si="274"/>
        <v>0</v>
      </c>
      <c r="DH65" s="2">
        <f t="shared" si="275"/>
        <v>1.0736945632534292E-2</v>
      </c>
      <c r="DI65" s="2">
        <f t="shared" si="230"/>
        <v>4.0259153490825756</v>
      </c>
      <c r="DJ65" s="2">
        <f t="shared" si="231"/>
        <v>5.1830698165149909E-2</v>
      </c>
      <c r="DK65" s="2">
        <f t="shared" si="232"/>
        <v>7.7245585668306305E-2</v>
      </c>
      <c r="DL65" s="2">
        <f t="shared" si="233"/>
        <v>0.48694885426869222</v>
      </c>
      <c r="DM65" s="2">
        <f t="shared" si="234"/>
        <v>0.40123590376738888</v>
      </c>
      <c r="DN65" s="2">
        <f t="shared" si="235"/>
        <v>0.11181524196391894</v>
      </c>
      <c r="DO65" s="2">
        <f t="shared" si="236"/>
        <v>2.2922947563333077E-2</v>
      </c>
      <c r="DP65" s="2">
        <f t="shared" si="237"/>
        <v>4.0693503054097385E-2</v>
      </c>
      <c r="DQ65" s="2">
        <f t="shared" si="238"/>
        <v>6.9347151357768574E-2</v>
      </c>
      <c r="DR65" s="2">
        <f t="shared" si="239"/>
        <v>5.3684728162671459E-3</v>
      </c>
      <c r="DS65" s="2">
        <f t="shared" si="240"/>
        <v>0.80520453201597542</v>
      </c>
      <c r="DT65" s="2">
        <f t="shared" si="241"/>
        <v>0.62971688263264758</v>
      </c>
      <c r="DU65" s="2">
        <f t="shared" si="242"/>
        <v>0.17548764938332784</v>
      </c>
      <c r="DV65" s="2">
        <f t="shared" si="243"/>
        <v>8.0408048636758989E-2</v>
      </c>
      <c r="DW65" s="2">
        <f t="shared" si="244"/>
        <v>6.2883781341048869E-2</v>
      </c>
      <c r="DX65" s="2">
        <f t="shared" si="245"/>
        <v>1.7524267295710119E-2</v>
      </c>
      <c r="DY65" s="2">
        <f t="shared" si="211"/>
        <v>1.829149187460176</v>
      </c>
      <c r="DZ65" s="2">
        <f t="shared" si="246"/>
        <v>0.80520453201597542</v>
      </c>
      <c r="EA65" s="2">
        <f t="shared" si="276"/>
        <v>2.4101773085179605</v>
      </c>
      <c r="EB65" s="2">
        <f t="shared" si="277"/>
        <v>-2.9952494202022089</v>
      </c>
      <c r="EC65" s="2">
        <f t="shared" si="278"/>
        <v>-2.9952494202022084</v>
      </c>
      <c r="ED65" s="2">
        <f t="shared" si="279"/>
        <v>0.53840639945050384</v>
      </c>
      <c r="EE65" s="2">
        <f t="shared" si="212"/>
        <v>1365.2558476656441</v>
      </c>
      <c r="EF65" s="2">
        <f t="shared" si="213"/>
        <v>2.9752873470568435</v>
      </c>
      <c r="EG65" s="2">
        <f t="shared" si="247"/>
        <v>0.1365255847665644</v>
      </c>
      <c r="EH65" s="1">
        <f t="shared" si="214"/>
        <v>1365.2558476656441</v>
      </c>
      <c r="EI65" s="1">
        <f t="shared" si="215"/>
        <v>2.9752873470568435</v>
      </c>
      <c r="EJ65" s="4">
        <f t="shared" si="216"/>
        <v>2.1059922441134251</v>
      </c>
      <c r="EK65" s="1">
        <f t="shared" si="280"/>
        <v>297.52873470568437</v>
      </c>
    </row>
    <row r="66" spans="1:141" ht="12" customHeight="1">
      <c r="A66" s="41" t="s">
        <v>92</v>
      </c>
      <c r="B66" s="42"/>
      <c r="C66" s="47">
        <v>47.771457560514506</v>
      </c>
      <c r="D66" s="47">
        <v>1.6753841986902915</v>
      </c>
      <c r="E66" s="47">
        <v>17.022339993763953</v>
      </c>
      <c r="F66" s="47">
        <v>10.427181723605482</v>
      </c>
      <c r="G66" s="47">
        <v>0.17199602292865157</v>
      </c>
      <c r="H66" s="47">
        <v>6.5454331001296007</v>
      </c>
      <c r="I66" s="47">
        <v>10.670716405193611</v>
      </c>
      <c r="J66" s="47">
        <v>3.3264615023055875</v>
      </c>
      <c r="K66" s="47">
        <v>1.9289111507081735</v>
      </c>
      <c r="L66" s="47">
        <v>0</v>
      </c>
      <c r="M66" s="47">
        <v>0.46011834216013131</v>
      </c>
      <c r="N66" s="47">
        <f t="shared" si="248"/>
        <v>100</v>
      </c>
      <c r="O66" s="47"/>
      <c r="P66" s="47">
        <v>48.385399999999997</v>
      </c>
      <c r="Q66" s="47">
        <v>1.3797999999999999</v>
      </c>
      <c r="R66" s="47">
        <v>5.6947999999999999</v>
      </c>
      <c r="S66" s="47">
        <v>7.0679999999999996</v>
      </c>
      <c r="T66" s="47">
        <v>0.11749999999999999</v>
      </c>
      <c r="U66" s="47">
        <v>13.485099999999999</v>
      </c>
      <c r="V66" s="47">
        <v>23.364000000000001</v>
      </c>
      <c r="W66" s="47">
        <v>0.26550000000000001</v>
      </c>
      <c r="X66" s="47">
        <v>0</v>
      </c>
      <c r="Y66" s="47">
        <v>0.13739999999999999</v>
      </c>
      <c r="Z66" s="47">
        <f t="shared" si="249"/>
        <v>99.897500000000008</v>
      </c>
      <c r="AA66" s="18"/>
      <c r="AB66" s="10">
        <f t="shared" si="184"/>
        <v>1.92398495606797E-2</v>
      </c>
      <c r="AC66" s="10"/>
      <c r="AD66" s="12">
        <f t="shared" si="250"/>
        <v>1.6926105497647088</v>
      </c>
      <c r="AE66" s="12"/>
      <c r="AF66" s="10">
        <f t="shared" si="251"/>
        <v>284.23084205487498</v>
      </c>
      <c r="AG66" s="16">
        <f t="shared" si="185"/>
        <v>1086.0897161476455</v>
      </c>
      <c r="AH66" s="18"/>
      <c r="AI66" s="1">
        <f t="shared" si="186"/>
        <v>0.79882223046083067</v>
      </c>
      <c r="AJ66" s="1">
        <f t="shared" si="217"/>
        <v>8.5824260558780438E-2</v>
      </c>
      <c r="AK66" s="1">
        <f t="shared" si="187"/>
        <v>1.0424246008559566E-2</v>
      </c>
      <c r="AL66" s="1">
        <f t="shared" si="188"/>
        <v>1.532440137934837E-2</v>
      </c>
      <c r="AM66" s="1">
        <f t="shared" si="189"/>
        <v>5.9485473859055595E-2</v>
      </c>
      <c r="AN66" s="1">
        <f t="shared" si="252"/>
        <v>0</v>
      </c>
      <c r="AO66" s="1">
        <f t="shared" si="218"/>
        <v>0.96988061226657452</v>
      </c>
      <c r="AP66" s="1">
        <f t="shared" si="219"/>
        <v>0.81806208002151037</v>
      </c>
      <c r="AQ66" s="1">
        <f t="shared" si="220"/>
        <v>7.7267710273823786E-2</v>
      </c>
      <c r="AR66" s="1">
        <f t="shared" si="221"/>
        <v>4.069894046912105E-2</v>
      </c>
      <c r="AS66" s="1">
        <f t="shared" si="222"/>
        <v>1.9245897350449726E-2</v>
      </c>
      <c r="AT66" s="1">
        <f t="shared" si="281"/>
        <v>7.5145799720492346E-2</v>
      </c>
      <c r="AU66" s="1">
        <f t="shared" si="282"/>
        <v>2.0306533687265383E-3</v>
      </c>
      <c r="AV66" s="1">
        <f t="shared" si="223"/>
        <v>1.0324510812041237</v>
      </c>
      <c r="AW66" s="9"/>
      <c r="AX66" s="2">
        <f t="shared" si="190"/>
        <v>0.79507388053975014</v>
      </c>
      <c r="AY66" s="2">
        <f t="shared" si="191"/>
        <v>2.0974078212120006E-2</v>
      </c>
      <c r="AZ66" s="2">
        <f t="shared" si="192"/>
        <v>0.33389903970663204</v>
      </c>
      <c r="BA66" s="2">
        <f t="shared" si="193"/>
        <v>0.14513158242591809</v>
      </c>
      <c r="BB66" s="2">
        <f t="shared" si="194"/>
        <v>2.424613539082313E-3</v>
      </c>
      <c r="BC66" s="2">
        <f t="shared" si="195"/>
        <v>0.16239996377888272</v>
      </c>
      <c r="BD66" s="2">
        <f t="shared" si="196"/>
        <v>0.19028550548337853</v>
      </c>
      <c r="BE66" s="2">
        <f t="shared" si="197"/>
        <v>0.10734174056995485</v>
      </c>
      <c r="BF66" s="2">
        <f t="shared" si="198"/>
        <v>4.0955266693026744E-2</v>
      </c>
      <c r="BG66" s="2">
        <f t="shared" si="199"/>
        <v>0</v>
      </c>
      <c r="BH66" s="2">
        <f t="shared" si="200"/>
        <v>6.4834164757622227E-3</v>
      </c>
      <c r="BI66" s="2">
        <f t="shared" si="224"/>
        <v>1.8049690874245077</v>
      </c>
      <c r="BK66" s="2">
        <f t="shared" si="253"/>
        <v>0.44049168823951057</v>
      </c>
      <c r="BL66" s="2">
        <f t="shared" si="254"/>
        <v>1.1620186937410494E-2</v>
      </c>
      <c r="BM66" s="2">
        <f t="shared" si="255"/>
        <v>0.18498878569885607</v>
      </c>
      <c r="BN66" s="2">
        <f t="shared" si="256"/>
        <v>8.0406685874606795E-2</v>
      </c>
      <c r="BO66" s="2">
        <f t="shared" si="257"/>
        <v>1.3432992043880207E-3</v>
      </c>
      <c r="BP66" s="2">
        <f t="shared" si="258"/>
        <v>8.9973820000767771E-2</v>
      </c>
      <c r="BQ66" s="2">
        <f t="shared" si="259"/>
        <v>0.10542313816293386</v>
      </c>
      <c r="BR66" s="2">
        <f t="shared" si="260"/>
        <v>5.9470126839191305E-2</v>
      </c>
      <c r="BS66" s="2">
        <f t="shared" si="261"/>
        <v>2.2690287040574974E-2</v>
      </c>
      <c r="BT66" s="2">
        <f t="shared" si="262"/>
        <v>0</v>
      </c>
      <c r="BU66" s="2">
        <f t="shared" si="263"/>
        <v>3.5919820017601212E-3</v>
      </c>
      <c r="BV66" s="2">
        <f t="shared" si="225"/>
        <v>1</v>
      </c>
      <c r="BX66" s="2">
        <f t="shared" si="201"/>
        <v>0.8052918982163394</v>
      </c>
      <c r="BY66" s="2">
        <f t="shared" si="202"/>
        <v>1.7273669609458329E-2</v>
      </c>
      <c r="BZ66" s="2">
        <f t="shared" si="203"/>
        <v>5.5852728003844609E-2</v>
      </c>
      <c r="CA66" s="2">
        <f t="shared" si="204"/>
        <v>9.837653661143772E-2</v>
      </c>
      <c r="CB66" s="2">
        <f t="shared" si="205"/>
        <v>1.6563876651982377E-3</v>
      </c>
      <c r="CC66" s="2">
        <f t="shared" si="206"/>
        <v>0.33458133603279044</v>
      </c>
      <c r="CD66" s="2">
        <f t="shared" si="207"/>
        <v>0.41663843188164934</v>
      </c>
      <c r="CE66" s="2">
        <f t="shared" si="208"/>
        <v>4.2837159097692925E-3</v>
      </c>
      <c r="CF66" s="2">
        <f t="shared" si="209"/>
        <v>0</v>
      </c>
      <c r="CG66" s="2">
        <f t="shared" si="210"/>
        <v>9.0395807318770878E-4</v>
      </c>
      <c r="CH66" s="2">
        <f t="shared" si="226"/>
        <v>1.7348586620036752</v>
      </c>
      <c r="CJ66" s="2">
        <f t="shared" si="283"/>
        <v>1.6105837964326788</v>
      </c>
      <c r="CK66" s="2">
        <f t="shared" si="284"/>
        <v>3.4547339218916659E-2</v>
      </c>
      <c r="CL66" s="2">
        <f t="shared" si="227"/>
        <v>0.16755818401153383</v>
      </c>
      <c r="CM66" s="2">
        <f t="shared" si="285"/>
        <v>9.837653661143772E-2</v>
      </c>
      <c r="CN66" s="2">
        <f t="shared" si="286"/>
        <v>1.6563876651982377E-3</v>
      </c>
      <c r="CO66" s="2">
        <f t="shared" si="287"/>
        <v>0.33458133603279044</v>
      </c>
      <c r="CP66" s="2">
        <f t="shared" si="288"/>
        <v>0.41663843188164934</v>
      </c>
      <c r="CQ66" s="2">
        <f t="shared" si="289"/>
        <v>4.2837159097692925E-3</v>
      </c>
      <c r="CR66" s="2">
        <f t="shared" si="290"/>
        <v>0</v>
      </c>
      <c r="CS66" s="2">
        <f t="shared" si="228"/>
        <v>2.7118742195631263E-3</v>
      </c>
      <c r="CT66" s="2">
        <f t="shared" si="264"/>
        <v>2.6709376019835376</v>
      </c>
      <c r="CU66" s="2">
        <f t="shared" si="61"/>
        <v>2.2464021606286035</v>
      </c>
      <c r="CW66" s="2">
        <f t="shared" si="265"/>
        <v>1.8090094600898943</v>
      </c>
      <c r="CX66" s="2">
        <f t="shared" si="266"/>
        <v>3.8803608732671836E-2</v>
      </c>
      <c r="CY66" s="2">
        <f t="shared" si="229"/>
        <v>0.19099053991010573</v>
      </c>
      <c r="CZ66" s="2">
        <f t="shared" si="267"/>
        <v>5.9944837819570773E-2</v>
      </c>
      <c r="DA66" s="2">
        <f t="shared" si="268"/>
        <v>0.2509353777296765</v>
      </c>
      <c r="DB66" s="2">
        <f t="shared" si="269"/>
        <v>0.22099326439909261</v>
      </c>
      <c r="DC66" s="2">
        <f t="shared" si="270"/>
        <v>3.7209128299398892E-3</v>
      </c>
      <c r="DD66" s="2">
        <f t="shared" si="271"/>
        <v>0.75160423617006533</v>
      </c>
      <c r="DE66" s="2">
        <f t="shared" si="272"/>
        <v>0.93593747357985035</v>
      </c>
      <c r="DF66" s="2">
        <f t="shared" si="273"/>
        <v>1.9245897350449726E-2</v>
      </c>
      <c r="DG66" s="2">
        <f t="shared" si="274"/>
        <v>0</v>
      </c>
      <c r="DH66" s="2">
        <f t="shared" si="275"/>
        <v>4.0613067374530767E-3</v>
      </c>
      <c r="DI66" s="2">
        <f t="shared" si="230"/>
        <v>4.034311537619093</v>
      </c>
      <c r="DJ66" s="2">
        <f t="shared" si="231"/>
        <v>6.8623075238187947E-2</v>
      </c>
      <c r="DK66" s="2">
        <f t="shared" si="232"/>
        <v>0.10205916117031144</v>
      </c>
      <c r="DL66" s="2">
        <f t="shared" si="233"/>
        <v>0.48944154386078459</v>
      </c>
      <c r="DM66" s="2">
        <f t="shared" si="234"/>
        <v>0.39304584772777312</v>
      </c>
      <c r="DN66" s="2">
        <f t="shared" si="235"/>
        <v>0.11751260841144236</v>
      </c>
      <c r="DO66" s="2">
        <f t="shared" si="236"/>
        <v>1.9245897350449726E-2</v>
      </c>
      <c r="DP66" s="2">
        <f t="shared" si="237"/>
        <v>4.069894046912105E-2</v>
      </c>
      <c r="DQ66" s="2">
        <f t="shared" si="238"/>
        <v>7.5145799720492346E-2</v>
      </c>
      <c r="DR66" s="2">
        <f t="shared" si="239"/>
        <v>2.0306533687265383E-3</v>
      </c>
      <c r="DS66" s="2">
        <f t="shared" si="240"/>
        <v>0.81806208002151037</v>
      </c>
      <c r="DT66" s="2">
        <f t="shared" si="241"/>
        <v>0.62977294738670575</v>
      </c>
      <c r="DU66" s="2">
        <f t="shared" si="242"/>
        <v>0.18828913263480462</v>
      </c>
      <c r="DV66" s="2">
        <f t="shared" si="243"/>
        <v>7.7267710273823786E-2</v>
      </c>
      <c r="DW66" s="2">
        <f t="shared" si="244"/>
        <v>5.9483399640878773E-2</v>
      </c>
      <c r="DX66" s="2">
        <f t="shared" si="245"/>
        <v>1.7784310632945013E-2</v>
      </c>
      <c r="DY66" s="2">
        <f t="shared" si="211"/>
        <v>1.850513161225634</v>
      </c>
      <c r="DZ66" s="2">
        <f t="shared" si="246"/>
        <v>0.81806208002151048</v>
      </c>
      <c r="EA66" s="2">
        <f t="shared" si="276"/>
        <v>2.1990112758234255</v>
      </c>
      <c r="EB66" s="2">
        <f t="shared" si="277"/>
        <v>-3.2593932898538034</v>
      </c>
      <c r="EC66" s="2">
        <f t="shared" si="278"/>
        <v>-3.2593932898538038</v>
      </c>
      <c r="ED66" s="2">
        <f t="shared" si="279"/>
        <v>0.52807578859156246</v>
      </c>
      <c r="EE66" s="2">
        <f t="shared" si="212"/>
        <v>1359.2397161476456</v>
      </c>
      <c r="EF66" s="2">
        <f t="shared" si="213"/>
        <v>2.8423084205487497</v>
      </c>
      <c r="EG66" s="2">
        <f t="shared" si="247"/>
        <v>0.13592397161476455</v>
      </c>
      <c r="EH66" s="1">
        <f t="shared" si="214"/>
        <v>1359.2397161476456</v>
      </c>
      <c r="EI66" s="1">
        <f t="shared" si="215"/>
        <v>2.8423084205487497</v>
      </c>
      <c r="EJ66" s="4">
        <f t="shared" si="216"/>
        <v>1.6926105497647088</v>
      </c>
      <c r="EK66" s="1">
        <f t="shared" si="280"/>
        <v>284.23084205487498</v>
      </c>
    </row>
    <row r="67" spans="1:141" ht="12" customHeight="1">
      <c r="A67" s="41" t="s">
        <v>92</v>
      </c>
      <c r="B67" s="32"/>
      <c r="C67" s="47">
        <v>47.757059709098755</v>
      </c>
      <c r="D67" s="47">
        <v>1.6832015182189999</v>
      </c>
      <c r="E67" s="47">
        <v>17.136871308563659</v>
      </c>
      <c r="F67" s="47">
        <v>10.453607469194173</v>
      </c>
      <c r="G67" s="47">
        <v>0.17217964880190034</v>
      </c>
      <c r="H67" s="47">
        <v>6.4538953601711526</v>
      </c>
      <c r="I67" s="47">
        <v>10.582603092729194</v>
      </c>
      <c r="J67" s="47">
        <v>3.3518934530896201</v>
      </c>
      <c r="K67" s="47">
        <v>1.9447838566343043</v>
      </c>
      <c r="L67" s="47">
        <v>0</v>
      </c>
      <c r="M67" s="47">
        <v>0.46390458349822783</v>
      </c>
      <c r="N67" s="47">
        <f t="shared" si="248"/>
        <v>99.999999999999986</v>
      </c>
      <c r="O67" s="47"/>
      <c r="P67" s="47">
        <v>48.372549999999997</v>
      </c>
      <c r="Q67" s="47">
        <v>1.3748</v>
      </c>
      <c r="R67" s="47">
        <v>5.4416500000000001</v>
      </c>
      <c r="S67" s="47">
        <v>7.4185999999999996</v>
      </c>
      <c r="T67" s="47">
        <v>0.13685</v>
      </c>
      <c r="U67" s="47">
        <v>13.450299999999999</v>
      </c>
      <c r="V67" s="47">
        <v>23.089750000000002</v>
      </c>
      <c r="W67" s="47">
        <v>0.27024999999999999</v>
      </c>
      <c r="X67" s="47">
        <v>0</v>
      </c>
      <c r="Y67" s="47">
        <v>7.6749999999999999E-2</v>
      </c>
      <c r="Z67" s="47">
        <f t="shared" si="249"/>
        <v>99.631500000000017</v>
      </c>
      <c r="AA67" s="18"/>
      <c r="AB67" s="10">
        <f t="shared" si="184"/>
        <v>2.2391491100982375E-2</v>
      </c>
      <c r="AC67" s="10"/>
      <c r="AD67" s="12">
        <f t="shared" si="250"/>
        <v>1.7153798219860807</v>
      </c>
      <c r="AE67" s="12"/>
      <c r="AF67" s="10">
        <f t="shared" si="251"/>
        <v>287.55508192557852</v>
      </c>
      <c r="AG67" s="16">
        <f t="shared" si="185"/>
        <v>1084.8926608524207</v>
      </c>
      <c r="AH67" s="18"/>
      <c r="AI67" s="1">
        <f t="shared" si="186"/>
        <v>0.79430338191416261</v>
      </c>
      <c r="AJ67" s="1">
        <f t="shared" si="217"/>
        <v>8.6024906436095575E-2</v>
      </c>
      <c r="AK67" s="1">
        <f t="shared" si="187"/>
        <v>1.0521035658616125E-2</v>
      </c>
      <c r="AL67" s="1">
        <f t="shared" si="188"/>
        <v>1.5469000183074177E-2</v>
      </c>
      <c r="AM67" s="1">
        <f t="shared" si="189"/>
        <v>6.0038321744166935E-2</v>
      </c>
      <c r="AN67" s="1">
        <f t="shared" si="252"/>
        <v>0</v>
      </c>
      <c r="AO67" s="1">
        <f t="shared" si="218"/>
        <v>0.96635664593611548</v>
      </c>
      <c r="AP67" s="1">
        <f t="shared" si="219"/>
        <v>0.81669487301514498</v>
      </c>
      <c r="AQ67" s="1">
        <f t="shared" si="220"/>
        <v>8.4255812949638853E-2</v>
      </c>
      <c r="AR67" s="1">
        <f t="shared" si="221"/>
        <v>3.6131619617119359E-2</v>
      </c>
      <c r="AS67" s="1">
        <f t="shared" si="222"/>
        <v>1.9661797036394004E-2</v>
      </c>
      <c r="AT67" s="1">
        <f t="shared" si="281"/>
        <v>7.436581298676001E-2</v>
      </c>
      <c r="AU67" s="1">
        <f t="shared" si="282"/>
        <v>1.1384430593415899E-3</v>
      </c>
      <c r="AV67" s="1">
        <f t="shared" si="223"/>
        <v>1.0322483586643987</v>
      </c>
      <c r="AW67" s="9"/>
      <c r="AX67" s="2">
        <f t="shared" si="190"/>
        <v>0.79483425302614419</v>
      </c>
      <c r="AY67" s="2">
        <f t="shared" si="191"/>
        <v>2.1071942971339078E-2</v>
      </c>
      <c r="AZ67" s="2">
        <f t="shared" si="192"/>
        <v>0.33614561074457211</v>
      </c>
      <c r="BA67" s="2">
        <f t="shared" si="193"/>
        <v>0.14549939132919915</v>
      </c>
      <c r="BB67" s="2">
        <f t="shared" si="194"/>
        <v>2.4272020976479343E-3</v>
      </c>
      <c r="BC67" s="2">
        <f t="shared" si="195"/>
        <v>0.16012880380730521</v>
      </c>
      <c r="BD67" s="2">
        <f t="shared" si="196"/>
        <v>0.18871422520889333</v>
      </c>
      <c r="BE67" s="2">
        <f t="shared" si="197"/>
        <v>0.10816240536987974</v>
      </c>
      <c r="BF67" s="2">
        <f t="shared" si="198"/>
        <v>4.129228112943871E-2</v>
      </c>
      <c r="BG67" s="2">
        <f t="shared" si="199"/>
        <v>0</v>
      </c>
      <c r="BH67" s="2">
        <f t="shared" si="200"/>
        <v>6.5367674883677661E-3</v>
      </c>
      <c r="BI67" s="2">
        <f t="shared" si="224"/>
        <v>1.8048128831727872</v>
      </c>
      <c r="BK67" s="2">
        <f t="shared" si="253"/>
        <v>0.44039704084384529</v>
      </c>
      <c r="BL67" s="2">
        <f t="shared" si="254"/>
        <v>1.167541697413832E-2</v>
      </c>
      <c r="BM67" s="2">
        <f t="shared" si="255"/>
        <v>0.18624956297610304</v>
      </c>
      <c r="BN67" s="2">
        <f t="shared" si="256"/>
        <v>8.0617438342648118E-2</v>
      </c>
      <c r="BO67" s="2">
        <f t="shared" si="257"/>
        <v>1.3448497183713652E-3</v>
      </c>
      <c r="BP67" s="2">
        <f t="shared" si="258"/>
        <v>8.872321629586627E-2</v>
      </c>
      <c r="BQ67" s="2">
        <f t="shared" si="259"/>
        <v>0.10456165676141531</v>
      </c>
      <c r="BR67" s="2">
        <f t="shared" si="260"/>
        <v>5.9929982979584379E-2</v>
      </c>
      <c r="BS67" s="2">
        <f t="shared" si="261"/>
        <v>2.2878981812701031E-2</v>
      </c>
      <c r="BT67" s="2">
        <f t="shared" si="262"/>
        <v>0</v>
      </c>
      <c r="BU67" s="2">
        <f t="shared" si="263"/>
        <v>3.6218532953268797E-3</v>
      </c>
      <c r="BV67" s="2">
        <f t="shared" si="225"/>
        <v>0.99999999999999978</v>
      </c>
      <c r="BX67" s="2">
        <f t="shared" si="201"/>
        <v>0.80507803203166217</v>
      </c>
      <c r="BY67" s="2">
        <f t="shared" si="202"/>
        <v>1.721107477828911E-2</v>
      </c>
      <c r="BZ67" s="2">
        <f t="shared" si="203"/>
        <v>5.3369915948254729E-2</v>
      </c>
      <c r="CA67" s="2">
        <f t="shared" si="204"/>
        <v>0.10325639141279172</v>
      </c>
      <c r="CB67" s="2">
        <f t="shared" si="205"/>
        <v>1.9291629955947135E-3</v>
      </c>
      <c r="CC67" s="2">
        <f t="shared" si="206"/>
        <v>0.3337179067297863</v>
      </c>
      <c r="CD67" s="2">
        <f t="shared" si="207"/>
        <v>0.4117478699083767</v>
      </c>
      <c r="CE67" s="2">
        <f t="shared" si="208"/>
        <v>4.3603548949723205E-3</v>
      </c>
      <c r="CF67" s="2">
        <f t="shared" si="209"/>
        <v>0</v>
      </c>
      <c r="CG67" s="2">
        <f t="shared" si="210"/>
        <v>5.0494019008119834E-4</v>
      </c>
      <c r="CH67" s="2">
        <f t="shared" si="226"/>
        <v>1.7311756488898089</v>
      </c>
      <c r="CJ67" s="2">
        <f t="shared" si="283"/>
        <v>1.6101560640633243</v>
      </c>
      <c r="CK67" s="2">
        <f t="shared" si="284"/>
        <v>3.442214955657822E-2</v>
      </c>
      <c r="CL67" s="2">
        <f t="shared" si="227"/>
        <v>0.16010974784476417</v>
      </c>
      <c r="CM67" s="2">
        <f t="shared" si="285"/>
        <v>0.10325639141279172</v>
      </c>
      <c r="CN67" s="2">
        <f t="shared" si="286"/>
        <v>1.9291629955947135E-3</v>
      </c>
      <c r="CO67" s="2">
        <f t="shared" si="287"/>
        <v>0.3337179067297863</v>
      </c>
      <c r="CP67" s="2">
        <f t="shared" si="288"/>
        <v>0.4117478699083767</v>
      </c>
      <c r="CQ67" s="2">
        <f t="shared" si="289"/>
        <v>4.3603548949723205E-3</v>
      </c>
      <c r="CR67" s="2">
        <f t="shared" si="290"/>
        <v>0</v>
      </c>
      <c r="CS67" s="2">
        <f t="shared" si="228"/>
        <v>1.514820570243595E-3</v>
      </c>
      <c r="CT67" s="2">
        <f t="shared" si="264"/>
        <v>2.6612144679764316</v>
      </c>
      <c r="CU67" s="2">
        <f t="shared" si="61"/>
        <v>2.2546097175558937</v>
      </c>
      <c r="CW67" s="2">
        <f t="shared" si="265"/>
        <v>1.8151367544093606</v>
      </c>
      <c r="CX67" s="2">
        <f t="shared" si="266"/>
        <v>3.8804256444711777E-2</v>
      </c>
      <c r="CY67" s="2">
        <f t="shared" si="229"/>
        <v>0.18486324559063938</v>
      </c>
      <c r="CZ67" s="2">
        <f t="shared" si="267"/>
        <v>5.5793416653513367E-2</v>
      </c>
      <c r="DA67" s="2">
        <f t="shared" si="268"/>
        <v>0.24065666224415275</v>
      </c>
      <c r="DB67" s="2">
        <f t="shared" si="269"/>
        <v>0.23280286347903514</v>
      </c>
      <c r="DC67" s="2">
        <f t="shared" si="270"/>
        <v>4.349509636617079E-3</v>
      </c>
      <c r="DD67" s="2">
        <f t="shared" si="271"/>
        <v>0.75240363543538757</v>
      </c>
      <c r="DE67" s="2">
        <f t="shared" si="272"/>
        <v>0.92833074867836607</v>
      </c>
      <c r="DF67" s="2">
        <f t="shared" si="273"/>
        <v>1.9661797036394004E-2</v>
      </c>
      <c r="DG67" s="2">
        <f t="shared" si="274"/>
        <v>0</v>
      </c>
      <c r="DH67" s="2">
        <f t="shared" si="275"/>
        <v>2.2768861186831797E-3</v>
      </c>
      <c r="DI67" s="2">
        <f t="shared" si="230"/>
        <v>4.0344231134827089</v>
      </c>
      <c r="DJ67" s="2">
        <f t="shared" si="231"/>
        <v>6.8846226965413287E-2</v>
      </c>
      <c r="DK67" s="2">
        <f t="shared" si="232"/>
        <v>0.10238821020334576</v>
      </c>
      <c r="DL67" s="2">
        <f t="shared" si="233"/>
        <v>0.48403835376570403</v>
      </c>
      <c r="DM67" s="2">
        <f t="shared" si="234"/>
        <v>0.39230868694370452</v>
      </c>
      <c r="DN67" s="2">
        <f t="shared" si="235"/>
        <v>0.12365295929059147</v>
      </c>
      <c r="DO67" s="2">
        <f t="shared" si="236"/>
        <v>1.9661797036394004E-2</v>
      </c>
      <c r="DP67" s="2">
        <f t="shared" si="237"/>
        <v>3.6131619617119359E-2</v>
      </c>
      <c r="DQ67" s="2">
        <f t="shared" si="238"/>
        <v>7.436581298676001E-2</v>
      </c>
      <c r="DR67" s="2">
        <f t="shared" si="239"/>
        <v>1.1384430593415899E-3</v>
      </c>
      <c r="DS67" s="2">
        <f t="shared" si="240"/>
        <v>0.81669487301514498</v>
      </c>
      <c r="DT67" s="2">
        <f t="shared" si="241"/>
        <v>0.62096959261335549</v>
      </c>
      <c r="DU67" s="2">
        <f t="shared" si="242"/>
        <v>0.19572528040178949</v>
      </c>
      <c r="DV67" s="2">
        <f t="shared" si="243"/>
        <v>8.4255812949638853E-2</v>
      </c>
      <c r="DW67" s="2">
        <f t="shared" si="244"/>
        <v>6.4063458179287588E-2</v>
      </c>
      <c r="DX67" s="2">
        <f t="shared" si="245"/>
        <v>2.0192354770351265E-2</v>
      </c>
      <c r="DY67" s="2">
        <f t="shared" si="211"/>
        <v>1.848943231679544</v>
      </c>
      <c r="DZ67" s="2">
        <f t="shared" si="246"/>
        <v>0.8166948730151451</v>
      </c>
      <c r="EA67" s="2">
        <f t="shared" si="276"/>
        <v>2.2063255407611457</v>
      </c>
      <c r="EB67" s="2">
        <f t="shared" si="277"/>
        <v>-3.2651631693875203</v>
      </c>
      <c r="EC67" s="2">
        <f t="shared" si="278"/>
        <v>-3.2651631693875203</v>
      </c>
      <c r="ED67" s="2">
        <f t="shared" si="279"/>
        <v>0.52393334893656007</v>
      </c>
      <c r="EE67" s="2">
        <f t="shared" si="212"/>
        <v>1358.0426608524208</v>
      </c>
      <c r="EF67" s="2">
        <f t="shared" si="213"/>
        <v>2.875550819255785</v>
      </c>
      <c r="EG67" s="2">
        <f t="shared" si="247"/>
        <v>0.13580426608524207</v>
      </c>
      <c r="EH67" s="1">
        <f t="shared" si="214"/>
        <v>1358.0426608524208</v>
      </c>
      <c r="EI67" s="1">
        <f t="shared" si="215"/>
        <v>2.875550819255785</v>
      </c>
      <c r="EJ67" s="4">
        <f t="shared" si="216"/>
        <v>1.7153798219860807</v>
      </c>
      <c r="EK67" s="1">
        <f t="shared" si="280"/>
        <v>287.55508192557852</v>
      </c>
    </row>
    <row r="68" spans="1:141" ht="12" customHeight="1">
      <c r="A68" s="41" t="s">
        <v>92</v>
      </c>
      <c r="B68" s="32"/>
      <c r="C68" s="47">
        <v>47.744265802000733</v>
      </c>
      <c r="D68" s="47">
        <v>1.6901479755005697</v>
      </c>
      <c r="E68" s="47">
        <v>17.238643646605674</v>
      </c>
      <c r="F68" s="47">
        <v>10.477089343280468</v>
      </c>
      <c r="G68" s="47">
        <v>0.17234281845098906</v>
      </c>
      <c r="H68" s="47">
        <v>6.372555074931741</v>
      </c>
      <c r="I68" s="47">
        <v>10.504305748131232</v>
      </c>
      <c r="J68" s="47">
        <v>3.3744922427462916</v>
      </c>
      <c r="K68" s="47">
        <v>1.958888317025602</v>
      </c>
      <c r="L68" s="47">
        <v>0</v>
      </c>
      <c r="M68" s="47">
        <v>0.46726903132669539</v>
      </c>
      <c r="N68" s="47">
        <f t="shared" si="248"/>
        <v>99.999999999999986</v>
      </c>
      <c r="O68" s="47"/>
      <c r="P68" s="47">
        <v>48.359699999999997</v>
      </c>
      <c r="Q68" s="47">
        <v>1.3697999999999999</v>
      </c>
      <c r="R68" s="47">
        <v>5.1885000000000003</v>
      </c>
      <c r="S68" s="47">
        <v>7.7691999999999997</v>
      </c>
      <c r="T68" s="47">
        <v>0.15620000000000001</v>
      </c>
      <c r="U68" s="47">
        <v>13.4155</v>
      </c>
      <c r="V68" s="47">
        <v>22.8155</v>
      </c>
      <c r="W68" s="47">
        <v>0.27500000000000002</v>
      </c>
      <c r="X68" s="47">
        <v>0</v>
      </c>
      <c r="Y68" s="47">
        <v>1.61E-2</v>
      </c>
      <c r="Z68" s="47">
        <f t="shared" si="249"/>
        <v>99.365499999999983</v>
      </c>
      <c r="AA68" s="18"/>
      <c r="AB68" s="10">
        <f t="shared" si="184"/>
        <v>2.556573046395294E-2</v>
      </c>
      <c r="AC68" s="10"/>
      <c r="AD68" s="12">
        <f t="shared" si="250"/>
        <v>1.7397196876405654</v>
      </c>
      <c r="AE68" s="12"/>
      <c r="AF68" s="10">
        <f t="shared" si="251"/>
        <v>290.71821978122887</v>
      </c>
      <c r="AG68" s="16">
        <f t="shared" si="185"/>
        <v>1083.8457366744556</v>
      </c>
      <c r="AH68" s="18"/>
      <c r="AI68" s="1">
        <f t="shared" si="186"/>
        <v>0.78975190832975095</v>
      </c>
      <c r="AJ68" s="1">
        <f t="shared" si="217"/>
        <v>8.6283237674217236E-2</v>
      </c>
      <c r="AK68" s="1">
        <f t="shared" si="187"/>
        <v>1.0615851191001408E-2</v>
      </c>
      <c r="AL68" s="1">
        <f t="shared" si="188"/>
        <v>1.5597743117720402E-2</v>
      </c>
      <c r="AM68" s="1">
        <f t="shared" si="189"/>
        <v>6.0512927787897249E-2</v>
      </c>
      <c r="AN68" s="1">
        <f t="shared" si="252"/>
        <v>0</v>
      </c>
      <c r="AO68" s="1">
        <f t="shared" si="218"/>
        <v>0.96276166810058728</v>
      </c>
      <c r="AP68" s="1">
        <f t="shared" si="219"/>
        <v>0.81531763879370389</v>
      </c>
      <c r="AQ68" s="1">
        <f t="shared" si="220"/>
        <v>9.1295166978156261E-2</v>
      </c>
      <c r="AR68" s="1">
        <f t="shared" si="221"/>
        <v>3.1530801636818914E-2</v>
      </c>
      <c r="AS68" s="1">
        <f t="shared" si="222"/>
        <v>2.0080746966801195E-2</v>
      </c>
      <c r="AT68" s="1">
        <f t="shared" si="281"/>
        <v>7.3580105762496434E-2</v>
      </c>
      <c r="AU68" s="1">
        <f t="shared" si="282"/>
        <v>2.396892019619474E-4</v>
      </c>
      <c r="AV68" s="1">
        <f t="shared" si="223"/>
        <v>1.0320441493399386</v>
      </c>
      <c r="AW68" s="9"/>
      <c r="AX68" s="2">
        <f t="shared" si="190"/>
        <v>0.79462132041150069</v>
      </c>
      <c r="AY68" s="2">
        <f t="shared" si="191"/>
        <v>2.1158905435491891E-2</v>
      </c>
      <c r="AZ68" s="2">
        <f t="shared" si="192"/>
        <v>0.33814191007553229</v>
      </c>
      <c r="BA68" s="2">
        <f t="shared" si="193"/>
        <v>0.14582622571597836</v>
      </c>
      <c r="BB68" s="2">
        <f t="shared" si="194"/>
        <v>2.4295022865337664E-3</v>
      </c>
      <c r="BC68" s="2">
        <f t="shared" si="195"/>
        <v>0.15811065479033903</v>
      </c>
      <c r="BD68" s="2">
        <f t="shared" si="196"/>
        <v>0.18731798814016401</v>
      </c>
      <c r="BE68" s="2">
        <f t="shared" si="197"/>
        <v>0.10889164676192353</v>
      </c>
      <c r="BF68" s="2">
        <f t="shared" si="198"/>
        <v>4.1591751603584061E-2</v>
      </c>
      <c r="BG68" s="2">
        <f t="shared" si="199"/>
        <v>0</v>
      </c>
      <c r="BH68" s="2">
        <f t="shared" si="200"/>
        <v>6.584175110460209E-3</v>
      </c>
      <c r="BI68" s="2">
        <f t="shared" si="224"/>
        <v>1.804674080331508</v>
      </c>
      <c r="BK68" s="2">
        <f t="shared" si="253"/>
        <v>0.44031292357539342</v>
      </c>
      <c r="BL68" s="2">
        <f t="shared" si="254"/>
        <v>1.1724502316565175E-2</v>
      </c>
      <c r="BM68" s="2">
        <f t="shared" si="255"/>
        <v>0.18737007072956777</v>
      </c>
      <c r="BN68" s="2">
        <f t="shared" si="256"/>
        <v>8.0804743252693559E-2</v>
      </c>
      <c r="BO68" s="2">
        <f t="shared" si="257"/>
        <v>1.3462277277720314E-3</v>
      </c>
      <c r="BP68" s="2">
        <f t="shared" si="258"/>
        <v>8.7611750239852196E-2</v>
      </c>
      <c r="BQ68" s="2">
        <f t="shared" si="259"/>
        <v>0.10379602066748518</v>
      </c>
      <c r="BR68" s="2">
        <f t="shared" si="260"/>
        <v>6.0338677187584351E-2</v>
      </c>
      <c r="BS68" s="2">
        <f t="shared" si="261"/>
        <v>2.3046683086368647E-2</v>
      </c>
      <c r="BT68" s="2">
        <f t="shared" si="262"/>
        <v>0</v>
      </c>
      <c r="BU68" s="2">
        <f t="shared" si="263"/>
        <v>3.6484012167176108E-3</v>
      </c>
      <c r="BV68" s="2">
        <f t="shared" si="225"/>
        <v>1</v>
      </c>
      <c r="BX68" s="2">
        <f t="shared" si="201"/>
        <v>0.80486416584698495</v>
      </c>
      <c r="BY68" s="2">
        <f t="shared" si="202"/>
        <v>1.7148479947119887E-2</v>
      </c>
      <c r="BZ68" s="2">
        <f t="shared" si="203"/>
        <v>5.0887103892664848E-2</v>
      </c>
      <c r="CA68" s="2">
        <f t="shared" si="204"/>
        <v>0.10813624621414572</v>
      </c>
      <c r="CB68" s="2">
        <f t="shared" si="205"/>
        <v>2.2019383259911894E-3</v>
      </c>
      <c r="CC68" s="2">
        <f t="shared" si="206"/>
        <v>0.33285447742678215</v>
      </c>
      <c r="CD68" s="2">
        <f t="shared" si="207"/>
        <v>0.406857307935104</v>
      </c>
      <c r="CE68" s="2">
        <f t="shared" si="208"/>
        <v>4.4369938801753503E-3</v>
      </c>
      <c r="CF68" s="2">
        <f t="shared" si="209"/>
        <v>0</v>
      </c>
      <c r="CG68" s="2">
        <f t="shared" si="210"/>
        <v>1.0592230697468786E-4</v>
      </c>
      <c r="CH68" s="2">
        <f t="shared" si="226"/>
        <v>1.7274926357759428</v>
      </c>
      <c r="CJ68" s="2">
        <f t="shared" si="283"/>
        <v>1.6097283316939699</v>
      </c>
      <c r="CK68" s="2">
        <f t="shared" si="284"/>
        <v>3.4296959894239774E-2</v>
      </c>
      <c r="CL68" s="2">
        <f t="shared" si="227"/>
        <v>0.15266131167799454</v>
      </c>
      <c r="CM68" s="2">
        <f t="shared" si="285"/>
        <v>0.10813624621414572</v>
      </c>
      <c r="CN68" s="2">
        <f t="shared" si="286"/>
        <v>2.2019383259911894E-3</v>
      </c>
      <c r="CO68" s="2">
        <f t="shared" si="287"/>
        <v>0.33285447742678215</v>
      </c>
      <c r="CP68" s="2">
        <f t="shared" si="288"/>
        <v>0.406857307935104</v>
      </c>
      <c r="CQ68" s="2">
        <f t="shared" si="289"/>
        <v>4.4369938801753503E-3</v>
      </c>
      <c r="CR68" s="2">
        <f t="shared" si="290"/>
        <v>0</v>
      </c>
      <c r="CS68" s="2">
        <f t="shared" si="228"/>
        <v>3.177669209240636E-4</v>
      </c>
      <c r="CT68" s="2">
        <f t="shared" si="264"/>
        <v>2.6514913339693265</v>
      </c>
      <c r="CU68" s="2">
        <f t="shared" si="61"/>
        <v>2.2628774694194083</v>
      </c>
      <c r="CW68" s="2">
        <f t="shared" si="265"/>
        <v>1.8213089868381882</v>
      </c>
      <c r="CX68" s="2">
        <f t="shared" si="266"/>
        <v>3.8804908907128122E-2</v>
      </c>
      <c r="CY68" s="2">
        <f t="shared" si="229"/>
        <v>0.1786910131618118</v>
      </c>
      <c r="CZ68" s="2">
        <f t="shared" si="267"/>
        <v>5.1611548603620105E-2</v>
      </c>
      <c r="DA68" s="2">
        <f t="shared" si="268"/>
        <v>0.2303025617654319</v>
      </c>
      <c r="DB68" s="2">
        <f t="shared" si="269"/>
        <v>0.24469907518558012</v>
      </c>
      <c r="DC68" s="2">
        <f t="shared" si="270"/>
        <v>4.9827166269365512E-3</v>
      </c>
      <c r="DD68" s="2">
        <f t="shared" si="271"/>
        <v>0.75320889756443632</v>
      </c>
      <c r="DE68" s="2">
        <f t="shared" si="272"/>
        <v>0.9206682353949811</v>
      </c>
      <c r="DF68" s="2">
        <f t="shared" si="273"/>
        <v>2.0080746966801195E-2</v>
      </c>
      <c r="DG68" s="2">
        <f t="shared" si="274"/>
        <v>0</v>
      </c>
      <c r="DH68" s="2">
        <f t="shared" si="275"/>
        <v>4.793784039238948E-4</v>
      </c>
      <c r="DI68" s="2">
        <f t="shared" si="230"/>
        <v>4.0345355076534073</v>
      </c>
      <c r="DJ68" s="2">
        <f t="shared" si="231"/>
        <v>6.9071015306812755E-2</v>
      </c>
      <c r="DK68" s="2">
        <f t="shared" si="232"/>
        <v>0.10271965411005368</v>
      </c>
      <c r="DL68" s="2">
        <f t="shared" si="233"/>
        <v>0.4786275187822176</v>
      </c>
      <c r="DM68" s="2">
        <f t="shared" si="234"/>
        <v>0.39157048316247461</v>
      </c>
      <c r="DN68" s="2">
        <f t="shared" si="235"/>
        <v>0.12980199805530787</v>
      </c>
      <c r="DO68" s="2">
        <f t="shared" si="236"/>
        <v>2.0080746966801195E-2</v>
      </c>
      <c r="DP68" s="2">
        <f t="shared" si="237"/>
        <v>3.1530801636818914E-2</v>
      </c>
      <c r="DQ68" s="2">
        <f t="shared" si="238"/>
        <v>7.3580105762496434E-2</v>
      </c>
      <c r="DR68" s="2">
        <f t="shared" si="239"/>
        <v>2.396892019619474E-4</v>
      </c>
      <c r="DS68" s="2">
        <f t="shared" si="240"/>
        <v>0.81531763879370389</v>
      </c>
      <c r="DT68" s="2">
        <f t="shared" si="241"/>
        <v>0.61233443124510223</v>
      </c>
      <c r="DU68" s="2">
        <f t="shared" si="242"/>
        <v>0.20298320754860166</v>
      </c>
      <c r="DV68" s="2">
        <f t="shared" si="243"/>
        <v>9.1295166978156261E-2</v>
      </c>
      <c r="DW68" s="2">
        <f t="shared" si="244"/>
        <v>6.8566128692747294E-2</v>
      </c>
      <c r="DX68" s="2">
        <f t="shared" si="245"/>
        <v>2.2729038285408967E-2</v>
      </c>
      <c r="DY68" s="2">
        <f t="shared" si="211"/>
        <v>1.8473617881336426</v>
      </c>
      <c r="DZ68" s="2">
        <f t="shared" si="246"/>
        <v>0.81531763879370389</v>
      </c>
      <c r="EA68" s="2">
        <f t="shared" si="276"/>
        <v>2.214997042516861</v>
      </c>
      <c r="EB68" s="2">
        <f t="shared" si="277"/>
        <v>-3.2680075716038903</v>
      </c>
      <c r="EC68" s="2">
        <f t="shared" si="278"/>
        <v>-3.2680075716038903</v>
      </c>
      <c r="ED68" s="2">
        <f t="shared" si="279"/>
        <v>0.52020884904440767</v>
      </c>
      <c r="EE68" s="2">
        <f t="shared" si="212"/>
        <v>1356.9957366744557</v>
      </c>
      <c r="EF68" s="2">
        <f t="shared" si="213"/>
        <v>2.9071821978122885</v>
      </c>
      <c r="EG68" s="2">
        <f t="shared" si="247"/>
        <v>0.13569957366744556</v>
      </c>
      <c r="EH68" s="1">
        <f t="shared" si="214"/>
        <v>1356.9957366744557</v>
      </c>
      <c r="EI68" s="1">
        <f t="shared" si="215"/>
        <v>2.9071821978122885</v>
      </c>
      <c r="EJ68" s="4">
        <f t="shared" si="216"/>
        <v>1.7397196876405654</v>
      </c>
      <c r="EK68" s="1">
        <f t="shared" si="280"/>
        <v>290.71821978122887</v>
      </c>
    </row>
    <row r="69" spans="1:141" ht="12" customHeight="1">
      <c r="A69" s="41" t="s">
        <v>92</v>
      </c>
      <c r="B69" s="42"/>
      <c r="C69" s="47">
        <v>47.76428813285191</v>
      </c>
      <c r="D69" s="47">
        <v>1.6792768424784559</v>
      </c>
      <c r="E69" s="47">
        <v>17.079371001575275</v>
      </c>
      <c r="F69" s="47">
        <v>10.440340455832771</v>
      </c>
      <c r="G69" s="47">
        <v>0.17208745965606476</v>
      </c>
      <c r="H69" s="47">
        <v>6.4998517709382755</v>
      </c>
      <c r="I69" s="47">
        <v>10.62684027384711</v>
      </c>
      <c r="J69" s="47">
        <v>3.3391253731985202</v>
      </c>
      <c r="K69" s="47">
        <v>1.9368149839719673</v>
      </c>
      <c r="L69" s="47">
        <v>0</v>
      </c>
      <c r="M69" s="47">
        <v>0.46200370564963766</v>
      </c>
      <c r="N69" s="47">
        <f t="shared" si="248"/>
        <v>100</v>
      </c>
      <c r="O69" s="47"/>
      <c r="P69" s="47">
        <v>48.132899999999999</v>
      </c>
      <c r="Q69" s="47">
        <v>1.3748</v>
      </c>
      <c r="R69" s="47">
        <v>5.9744999999999999</v>
      </c>
      <c r="S69" s="47">
        <v>6.8712</v>
      </c>
      <c r="T69" s="47">
        <v>8.6499999999999994E-2</v>
      </c>
      <c r="U69" s="47">
        <v>13.267899999999999</v>
      </c>
      <c r="V69" s="47">
        <v>23.1037</v>
      </c>
      <c r="W69" s="47">
        <v>0.28310000000000002</v>
      </c>
      <c r="X69" s="47">
        <v>0</v>
      </c>
      <c r="Y69" s="47">
        <v>0.1681</v>
      </c>
      <c r="Z69" s="47">
        <f t="shared" si="249"/>
        <v>99.262700000000009</v>
      </c>
      <c r="AA69" s="18"/>
      <c r="AB69" s="10">
        <f t="shared" si="184"/>
        <v>1.1270406889969053E-2</v>
      </c>
      <c r="AC69" s="10"/>
      <c r="AD69" s="12">
        <f t="shared" si="250"/>
        <v>1.7800303243493245</v>
      </c>
      <c r="AE69" s="12"/>
      <c r="AF69" s="10">
        <f t="shared" si="251"/>
        <v>299.58704639274225</v>
      </c>
      <c r="AG69" s="16">
        <f t="shared" si="185"/>
        <v>1088.2730468253931</v>
      </c>
      <c r="AH69" s="18"/>
      <c r="AI69" s="1">
        <f t="shared" si="186"/>
        <v>0.7941911682334597</v>
      </c>
      <c r="AJ69" s="1">
        <f t="shared" si="217"/>
        <v>9.1807720163930379E-2</v>
      </c>
      <c r="AK69" s="1">
        <f t="shared" si="187"/>
        <v>1.1180570523518021E-2</v>
      </c>
      <c r="AL69" s="1">
        <f t="shared" si="188"/>
        <v>1.5396708783317363E-2</v>
      </c>
      <c r="AM69" s="1">
        <f t="shared" si="189"/>
        <v>5.7933496407790955E-2</v>
      </c>
      <c r="AN69" s="1">
        <f t="shared" si="252"/>
        <v>0</v>
      </c>
      <c r="AO69" s="1">
        <f t="shared" si="218"/>
        <v>0.97050966411201645</v>
      </c>
      <c r="AP69" s="1">
        <f t="shared" si="219"/>
        <v>0.80546157512342875</v>
      </c>
      <c r="AQ69" s="1">
        <f t="shared" si="220"/>
        <v>7.6703242565125396E-2</v>
      </c>
      <c r="AR69" s="1">
        <f t="shared" si="221"/>
        <v>5.2001120189039116E-2</v>
      </c>
      <c r="AS69" s="1">
        <f t="shared" si="222"/>
        <v>2.0619112898912176E-2</v>
      </c>
      <c r="AT69" s="1">
        <f t="shared" si="281"/>
        <v>6.9944126961787756E-2</v>
      </c>
      <c r="AU69" s="1">
        <f t="shared" si="282"/>
        <v>2.4961647398697513E-3</v>
      </c>
      <c r="AV69" s="1">
        <f t="shared" si="223"/>
        <v>1.027225342478163</v>
      </c>
      <c r="AW69" s="9"/>
      <c r="AX69" s="2">
        <f t="shared" si="190"/>
        <v>0.79495455772725843</v>
      </c>
      <c r="AY69" s="2">
        <f t="shared" si="191"/>
        <v>2.1022810088264419E-2</v>
      </c>
      <c r="AZ69" s="2">
        <f t="shared" si="192"/>
        <v>0.33501772249340972</v>
      </c>
      <c r="BA69" s="2">
        <f t="shared" si="193"/>
        <v>0.14531473331764391</v>
      </c>
      <c r="BB69" s="2">
        <f t="shared" si="194"/>
        <v>2.425902514975362E-3</v>
      </c>
      <c r="BC69" s="2">
        <f t="shared" si="195"/>
        <v>0.16126903690262789</v>
      </c>
      <c r="BD69" s="2">
        <f t="shared" si="196"/>
        <v>0.18950308455540218</v>
      </c>
      <c r="BE69" s="2">
        <f t="shared" si="197"/>
        <v>0.10775039160741866</v>
      </c>
      <c r="BF69" s="2">
        <f t="shared" si="198"/>
        <v>4.1123083442438473E-2</v>
      </c>
      <c r="BG69" s="2">
        <f t="shared" si="199"/>
        <v>0</v>
      </c>
      <c r="BH69" s="2">
        <f t="shared" si="200"/>
        <v>6.5099826775208381E-3</v>
      </c>
      <c r="BI69" s="2">
        <f t="shared" si="224"/>
        <v>1.80489130532696</v>
      </c>
      <c r="BK69" s="2">
        <f t="shared" si="253"/>
        <v>0.44044456050124897</v>
      </c>
      <c r="BL69" s="2">
        <f t="shared" si="254"/>
        <v>1.1647687606570908E-2</v>
      </c>
      <c r="BM69" s="2">
        <f t="shared" si="255"/>
        <v>0.18561656400285031</v>
      </c>
      <c r="BN69" s="2">
        <f t="shared" si="256"/>
        <v>8.0511625763148006E-2</v>
      </c>
      <c r="BO69" s="2">
        <f t="shared" si="257"/>
        <v>1.3440712511692799E-3</v>
      </c>
      <c r="BP69" s="2">
        <f t="shared" si="258"/>
        <v>8.9351107419409756E-2</v>
      </c>
      <c r="BQ69" s="2">
        <f t="shared" si="259"/>
        <v>0.10499418108785963</v>
      </c>
      <c r="BR69" s="2">
        <f t="shared" si="260"/>
        <v>5.9699102815445965E-2</v>
      </c>
      <c r="BS69" s="2">
        <f t="shared" si="261"/>
        <v>2.2784243749785774E-2</v>
      </c>
      <c r="BT69" s="2">
        <f t="shared" si="262"/>
        <v>0</v>
      </c>
      <c r="BU69" s="2">
        <f t="shared" si="263"/>
        <v>3.6068558025113542E-3</v>
      </c>
      <c r="BV69" s="2">
        <f t="shared" si="225"/>
        <v>1</v>
      </c>
      <c r="BX69" s="2">
        <f t="shared" si="201"/>
        <v>0.80108946929563962</v>
      </c>
      <c r="BY69" s="2">
        <f t="shared" si="202"/>
        <v>1.721107477828911E-2</v>
      </c>
      <c r="BZ69" s="2">
        <f t="shared" si="203"/>
        <v>5.8595933739370935E-2</v>
      </c>
      <c r="CA69" s="2">
        <f t="shared" si="204"/>
        <v>9.5637359700694813E-2</v>
      </c>
      <c r="CB69" s="2">
        <f t="shared" si="205"/>
        <v>1.2193832599118942E-3</v>
      </c>
      <c r="CC69" s="2">
        <f t="shared" si="206"/>
        <v>0.32919234624507493</v>
      </c>
      <c r="CD69" s="2">
        <f t="shared" si="207"/>
        <v>0.41199663322479291</v>
      </c>
      <c r="CE69" s="2">
        <f t="shared" si="208"/>
        <v>4.5676835181005151E-3</v>
      </c>
      <c r="CF69" s="2">
        <f t="shared" si="209"/>
        <v>0</v>
      </c>
      <c r="CG69" s="2">
        <f t="shared" si="210"/>
        <v>1.1059341492201881E-3</v>
      </c>
      <c r="CH69" s="2">
        <f t="shared" si="226"/>
        <v>1.7206158179110949</v>
      </c>
      <c r="CJ69" s="2">
        <f t="shared" si="283"/>
        <v>1.6021789385912792</v>
      </c>
      <c r="CK69" s="2">
        <f t="shared" si="284"/>
        <v>3.442214955657822E-2</v>
      </c>
      <c r="CL69" s="2">
        <f t="shared" si="227"/>
        <v>0.1757878012181128</v>
      </c>
      <c r="CM69" s="2">
        <f t="shared" si="285"/>
        <v>9.5637359700694813E-2</v>
      </c>
      <c r="CN69" s="2">
        <f t="shared" si="286"/>
        <v>1.2193832599118942E-3</v>
      </c>
      <c r="CO69" s="2">
        <f t="shared" si="287"/>
        <v>0.32919234624507493</v>
      </c>
      <c r="CP69" s="2">
        <f t="shared" si="288"/>
        <v>0.41199663322479291</v>
      </c>
      <c r="CQ69" s="2">
        <f t="shared" si="289"/>
        <v>4.5676835181005151E-3</v>
      </c>
      <c r="CR69" s="2">
        <f t="shared" si="290"/>
        <v>0</v>
      </c>
      <c r="CS69" s="2">
        <f t="shared" si="228"/>
        <v>3.3178024476605643E-3</v>
      </c>
      <c r="CT69" s="2">
        <f t="shared" si="264"/>
        <v>2.6583200977622061</v>
      </c>
      <c r="CU69" s="2">
        <f t="shared" si="61"/>
        <v>2.257064529230639</v>
      </c>
      <c r="CW69" s="2">
        <f t="shared" si="265"/>
        <v>1.8081106258873854</v>
      </c>
      <c r="CX69" s="2">
        <f t="shared" si="266"/>
        <v>3.8846506392012432E-2</v>
      </c>
      <c r="CY69" s="2">
        <f t="shared" si="229"/>
        <v>0.19188937411261464</v>
      </c>
      <c r="CZ69" s="2">
        <f t="shared" si="267"/>
        <v>7.2620233087951291E-2</v>
      </c>
      <c r="DA69" s="2">
        <f t="shared" si="268"/>
        <v>0.26450960720056593</v>
      </c>
      <c r="DB69" s="2">
        <f t="shared" si="269"/>
        <v>0.21585969224971002</v>
      </c>
      <c r="DC69" s="2">
        <f t="shared" si="270"/>
        <v>2.7522267034847613E-3</v>
      </c>
      <c r="DD69" s="2">
        <f t="shared" si="271"/>
        <v>0.74300836800396952</v>
      </c>
      <c r="DE69" s="2">
        <f t="shared" si="272"/>
        <v>0.92990298701412544</v>
      </c>
      <c r="DF69" s="2">
        <f t="shared" si="273"/>
        <v>2.0619112898912176E-2</v>
      </c>
      <c r="DG69" s="2">
        <f t="shared" si="274"/>
        <v>0</v>
      </c>
      <c r="DH69" s="2">
        <f t="shared" si="275"/>
        <v>4.9923294797395027E-3</v>
      </c>
      <c r="DI69" s="2">
        <f t="shared" si="230"/>
        <v>4.0286014558299055</v>
      </c>
      <c r="DJ69" s="2">
        <f t="shared" si="231"/>
        <v>5.7202911659811145E-2</v>
      </c>
      <c r="DK69" s="2">
        <f t="shared" si="232"/>
        <v>8.5195190867587201E-2</v>
      </c>
      <c r="DL69" s="2">
        <f t="shared" si="233"/>
        <v>0.49161593717098501</v>
      </c>
      <c r="DM69" s="2">
        <f t="shared" si="234"/>
        <v>0.39280952987906359</v>
      </c>
      <c r="DN69" s="2">
        <f t="shared" si="235"/>
        <v>0.1155745329499514</v>
      </c>
      <c r="DO69" s="2">
        <f t="shared" si="236"/>
        <v>2.0619112898912176E-2</v>
      </c>
      <c r="DP69" s="2">
        <f t="shared" si="237"/>
        <v>5.2001120189039116E-2</v>
      </c>
      <c r="DQ69" s="2">
        <f t="shared" si="238"/>
        <v>6.9944126961787756E-2</v>
      </c>
      <c r="DR69" s="2">
        <f t="shared" si="239"/>
        <v>2.4961647398697513E-3</v>
      </c>
      <c r="DS69" s="2">
        <f t="shared" si="240"/>
        <v>0.80546157512342875</v>
      </c>
      <c r="DT69" s="2">
        <f t="shared" si="241"/>
        <v>0.62235031700098098</v>
      </c>
      <c r="DU69" s="2">
        <f t="shared" si="242"/>
        <v>0.18311125812244777</v>
      </c>
      <c r="DV69" s="2">
        <f t="shared" si="243"/>
        <v>7.6703242565125396E-2</v>
      </c>
      <c r="DW69" s="2">
        <f t="shared" si="244"/>
        <v>5.9265753699167874E-2</v>
      </c>
      <c r="DX69" s="2">
        <f t="shared" si="245"/>
        <v>1.7437488865957522E-2</v>
      </c>
      <c r="DY69" s="2">
        <f t="shared" si="211"/>
        <v>1.8326869176015919</v>
      </c>
      <c r="DZ69" s="2">
        <f t="shared" si="246"/>
        <v>0.80546157512342875</v>
      </c>
      <c r="EA69" s="2">
        <f t="shared" si="276"/>
        <v>2.2609150758490615</v>
      </c>
      <c r="EB69" s="2">
        <f t="shared" si="277"/>
        <v>-3.1893015067849158</v>
      </c>
      <c r="EC69" s="2">
        <f t="shared" si="278"/>
        <v>-3.1893015067849158</v>
      </c>
      <c r="ED69" s="2">
        <f t="shared" si="279"/>
        <v>0.52601948494129558</v>
      </c>
      <c r="EE69" s="2">
        <f t="shared" si="212"/>
        <v>1361.4230468253932</v>
      </c>
      <c r="EF69" s="2">
        <f t="shared" si="213"/>
        <v>2.9958704639274227</v>
      </c>
      <c r="EG69" s="2">
        <f t="shared" si="247"/>
        <v>0.13614230468253932</v>
      </c>
      <c r="EH69" s="1">
        <f t="shared" si="214"/>
        <v>1361.4230468253932</v>
      </c>
      <c r="EI69" s="1">
        <f t="shared" si="215"/>
        <v>2.9958704639274227</v>
      </c>
      <c r="EJ69" s="4">
        <f t="shared" si="216"/>
        <v>1.7800303243493245</v>
      </c>
      <c r="EK69" s="1">
        <f t="shared" si="280"/>
        <v>299.58704639274225</v>
      </c>
    </row>
    <row r="70" spans="1:141" ht="12" customHeight="1">
      <c r="A70" s="41" t="s">
        <v>92</v>
      </c>
      <c r="B70" s="42"/>
      <c r="C70" s="47">
        <v>47.782102654671938</v>
      </c>
      <c r="D70" s="47">
        <v>1.6696044403055939</v>
      </c>
      <c r="E70" s="47">
        <v>16.937660926393985</v>
      </c>
      <c r="F70" s="47">
        <v>10.407643770208896</v>
      </c>
      <c r="G70" s="47">
        <v>0.17186025859451382</v>
      </c>
      <c r="H70" s="47">
        <v>6.6131117997271032</v>
      </c>
      <c r="I70" s="47">
        <v>10.735863244164372</v>
      </c>
      <c r="J70" s="47">
        <v>3.3076583140460523</v>
      </c>
      <c r="K70" s="47">
        <v>1.9171756184931361</v>
      </c>
      <c r="L70" s="47">
        <v>0</v>
      </c>
      <c r="M70" s="47">
        <v>0.45731897339440697</v>
      </c>
      <c r="N70" s="47">
        <f t="shared" si="248"/>
        <v>100</v>
      </c>
      <c r="O70" s="47"/>
      <c r="P70" s="47">
        <v>48.019500000000001</v>
      </c>
      <c r="Q70" s="47">
        <v>1.4499</v>
      </c>
      <c r="R70" s="47">
        <v>6.1238000000000001</v>
      </c>
      <c r="S70" s="47">
        <v>7.2018000000000004</v>
      </c>
      <c r="T70" s="47">
        <v>9.5600000000000004E-2</v>
      </c>
      <c r="U70" s="47">
        <v>13.173299999999999</v>
      </c>
      <c r="V70" s="47">
        <v>23.2744</v>
      </c>
      <c r="W70" s="47">
        <v>0.32490000000000002</v>
      </c>
      <c r="X70" s="47">
        <v>0</v>
      </c>
      <c r="Y70" s="47">
        <v>0.31569999999999998</v>
      </c>
      <c r="Z70" s="47">
        <f t="shared" si="249"/>
        <v>99.97890000000001</v>
      </c>
      <c r="AA70" s="18"/>
      <c r="AB70" s="10">
        <f t="shared" si="184"/>
        <v>1.4984754727545457E-2</v>
      </c>
      <c r="AC70" s="10"/>
      <c r="AD70" s="12">
        <f t="shared" si="250"/>
        <v>2.0071143115458803</v>
      </c>
      <c r="AE70" s="12"/>
      <c r="AF70" s="10">
        <f t="shared" si="251"/>
        <v>320.53567408814223</v>
      </c>
      <c r="AG70" s="16">
        <f t="shared" si="185"/>
        <v>1094.2793881230359</v>
      </c>
      <c r="AH70" s="18"/>
      <c r="AI70" s="1">
        <f t="shared" si="186"/>
        <v>0.78988704556719636</v>
      </c>
      <c r="AJ70" s="1">
        <f t="shared" si="217"/>
        <v>9.1875509910790618E-2</v>
      </c>
      <c r="AK70" s="1">
        <f t="shared" si="187"/>
        <v>1.1258264257679337E-2</v>
      </c>
      <c r="AL70" s="1">
        <f t="shared" si="188"/>
        <v>1.5218635444435412E-2</v>
      </c>
      <c r="AM70" s="1">
        <f t="shared" si="189"/>
        <v>5.6778707702496135E-2</v>
      </c>
      <c r="AN70" s="1">
        <f t="shared" si="252"/>
        <v>0</v>
      </c>
      <c r="AO70" s="1">
        <f t="shared" si="218"/>
        <v>0.96501816288259779</v>
      </c>
      <c r="AP70" s="1">
        <f t="shared" si="219"/>
        <v>0.80487180029474181</v>
      </c>
      <c r="AQ70" s="1">
        <f t="shared" si="220"/>
        <v>7.7463862089825974E-2</v>
      </c>
      <c r="AR70" s="1">
        <f t="shared" si="221"/>
        <v>4.2461222010461402E-2</v>
      </c>
      <c r="AS70" s="1">
        <f t="shared" si="222"/>
        <v>2.3561504582036621E-2</v>
      </c>
      <c r="AT70" s="1">
        <f t="shared" si="281"/>
        <v>8.0733259784025027E-2</v>
      </c>
      <c r="AU70" s="1">
        <f t="shared" si="282"/>
        <v>4.66770406861823E-3</v>
      </c>
      <c r="AV70" s="1">
        <f t="shared" si="223"/>
        <v>1.0337593528297091</v>
      </c>
      <c r="AW70" s="9"/>
      <c r="AX70" s="2">
        <f t="shared" si="190"/>
        <v>0.79525104985282247</v>
      </c>
      <c r="AY70" s="2">
        <f t="shared" si="191"/>
        <v>2.0901721612062198E-2</v>
      </c>
      <c r="AZ70" s="2">
        <f t="shared" si="192"/>
        <v>0.33223803074497082</v>
      </c>
      <c r="BA70" s="2">
        <f t="shared" si="193"/>
        <v>0.14485964182212185</v>
      </c>
      <c r="BB70" s="2">
        <f t="shared" si="194"/>
        <v>2.4226996806275074E-3</v>
      </c>
      <c r="BC70" s="2">
        <f t="shared" si="195"/>
        <v>0.16407915264157519</v>
      </c>
      <c r="BD70" s="2">
        <f t="shared" si="196"/>
        <v>0.19144723621573706</v>
      </c>
      <c r="BE70" s="2">
        <f t="shared" si="197"/>
        <v>0.10673497961551599</v>
      </c>
      <c r="BF70" s="2">
        <f t="shared" si="198"/>
        <v>4.0706094069666146E-2</v>
      </c>
      <c r="BG70" s="2">
        <f t="shared" si="199"/>
        <v>0</v>
      </c>
      <c r="BH70" s="2">
        <f t="shared" si="200"/>
        <v>6.443971246319239E-3</v>
      </c>
      <c r="BI70" s="2">
        <f t="shared" si="224"/>
        <v>1.8050845775014188</v>
      </c>
      <c r="BK70" s="2">
        <f t="shared" si="253"/>
        <v>0.44056165553948806</v>
      </c>
      <c r="BL70" s="2">
        <f t="shared" si="254"/>
        <v>1.1579358592157585E-2</v>
      </c>
      <c r="BM70" s="2">
        <f t="shared" si="255"/>
        <v>0.18405676658367531</v>
      </c>
      <c r="BN70" s="2">
        <f t="shared" si="256"/>
        <v>8.0250888865626022E-2</v>
      </c>
      <c r="BO70" s="2">
        <f t="shared" si="257"/>
        <v>1.3421529998228592E-3</v>
      </c>
      <c r="BP70" s="2">
        <f t="shared" si="258"/>
        <v>9.0898318387214863E-2</v>
      </c>
      <c r="BQ70" s="2">
        <f t="shared" si="259"/>
        <v>0.10605998112328704</v>
      </c>
      <c r="BR70" s="2">
        <f t="shared" si="260"/>
        <v>5.913018201244484E-2</v>
      </c>
      <c r="BS70" s="2">
        <f t="shared" si="261"/>
        <v>2.2550795999825748E-2</v>
      </c>
      <c r="BT70" s="2">
        <f t="shared" si="262"/>
        <v>0</v>
      </c>
      <c r="BU70" s="2">
        <f t="shared" si="263"/>
        <v>3.5698998964574413E-3</v>
      </c>
      <c r="BV70" s="2">
        <f t="shared" si="225"/>
        <v>0.99999999999999978</v>
      </c>
      <c r="BX70" s="2">
        <f t="shared" si="201"/>
        <v>0.79920212101996702</v>
      </c>
      <c r="BY70" s="2">
        <f t="shared" si="202"/>
        <v>1.8151249142450813E-2</v>
      </c>
      <c r="BZ70" s="2">
        <f t="shared" si="203"/>
        <v>6.0060219103382669E-2</v>
      </c>
      <c r="CA70" s="2">
        <f t="shared" si="204"/>
        <v>0.1002388428647782</v>
      </c>
      <c r="CB70" s="2">
        <f t="shared" si="205"/>
        <v>1.3476651982378856E-3</v>
      </c>
      <c r="CC70" s="2">
        <f t="shared" si="206"/>
        <v>0.32684520796736832</v>
      </c>
      <c r="CD70" s="2">
        <f t="shared" si="207"/>
        <v>0.41504064025792925</v>
      </c>
      <c r="CE70" s="2">
        <f t="shared" si="208"/>
        <v>5.2421065878871685E-3</v>
      </c>
      <c r="CF70" s="2">
        <f t="shared" si="209"/>
        <v>0</v>
      </c>
      <c r="CG70" s="2">
        <f t="shared" si="210"/>
        <v>2.0769982802427921E-3</v>
      </c>
      <c r="CH70" s="2">
        <f t="shared" si="226"/>
        <v>1.7282050504222441</v>
      </c>
      <c r="CJ70" s="2">
        <f t="shared" si="283"/>
        <v>1.598404242039934</v>
      </c>
      <c r="CK70" s="2">
        <f t="shared" si="284"/>
        <v>3.6302498284901626E-2</v>
      </c>
      <c r="CL70" s="2">
        <f t="shared" si="227"/>
        <v>0.18018065731014801</v>
      </c>
      <c r="CM70" s="2">
        <f t="shared" si="285"/>
        <v>0.1002388428647782</v>
      </c>
      <c r="CN70" s="2">
        <f t="shared" si="286"/>
        <v>1.3476651982378856E-3</v>
      </c>
      <c r="CO70" s="2">
        <f t="shared" si="287"/>
        <v>0.32684520796736832</v>
      </c>
      <c r="CP70" s="2">
        <f t="shared" si="288"/>
        <v>0.41504064025792925</v>
      </c>
      <c r="CQ70" s="2">
        <f t="shared" si="289"/>
        <v>5.2421065878871685E-3</v>
      </c>
      <c r="CR70" s="2">
        <f t="shared" si="290"/>
        <v>0</v>
      </c>
      <c r="CS70" s="2">
        <f t="shared" si="228"/>
        <v>6.2309948407283759E-3</v>
      </c>
      <c r="CT70" s="2">
        <f t="shared" si="264"/>
        <v>2.6698328553519133</v>
      </c>
      <c r="CU70" s="2">
        <f t="shared" si="61"/>
        <v>2.2473316964290388</v>
      </c>
      <c r="CW70" s="2">
        <f t="shared" si="265"/>
        <v>1.7960722584214885</v>
      </c>
      <c r="CX70" s="2">
        <f t="shared" si="266"/>
        <v>4.0791877527610119E-2</v>
      </c>
      <c r="CY70" s="2">
        <f t="shared" si="229"/>
        <v>0.20392774157851146</v>
      </c>
      <c r="CZ70" s="2">
        <f t="shared" si="267"/>
        <v>6.6022726592498027E-2</v>
      </c>
      <c r="DA70" s="2">
        <f t="shared" si="268"/>
        <v>0.26995046817100948</v>
      </c>
      <c r="DB70" s="2">
        <f t="shared" si="269"/>
        <v>0.22526992878338586</v>
      </c>
      <c r="DC70" s="2">
        <f t="shared" si="270"/>
        <v>3.0286507161743242E-3</v>
      </c>
      <c r="DD70" s="2">
        <f t="shared" si="271"/>
        <v>0.73452959569100784</v>
      </c>
      <c r="DE70" s="2">
        <f t="shared" si="272"/>
        <v>0.93273398615784653</v>
      </c>
      <c r="DF70" s="2">
        <f t="shared" si="273"/>
        <v>2.3561504582036621E-2</v>
      </c>
      <c r="DG70" s="2">
        <f t="shared" si="274"/>
        <v>0</v>
      </c>
      <c r="DH70" s="2">
        <f t="shared" si="275"/>
        <v>9.3354081372364599E-3</v>
      </c>
      <c r="DI70" s="2">
        <f t="shared" si="230"/>
        <v>4.0352736781877949</v>
      </c>
      <c r="DJ70" s="2">
        <f t="shared" si="231"/>
        <v>7.0547356375593354E-2</v>
      </c>
      <c r="DK70" s="2">
        <f t="shared" si="232"/>
        <v>0.10489601747250887</v>
      </c>
      <c r="DL70" s="2">
        <f t="shared" si="233"/>
        <v>0.49206193559716505</v>
      </c>
      <c r="DM70" s="2">
        <f t="shared" si="234"/>
        <v>0.38749960864828498</v>
      </c>
      <c r="DN70" s="2">
        <f t="shared" si="235"/>
        <v>0.12043845575455001</v>
      </c>
      <c r="DO70" s="2">
        <f t="shared" si="236"/>
        <v>2.3561504582036621E-2</v>
      </c>
      <c r="DP70" s="2">
        <f t="shared" si="237"/>
        <v>4.2461222010461402E-2</v>
      </c>
      <c r="DQ70" s="2">
        <f t="shared" si="238"/>
        <v>8.0733259784025027E-2</v>
      </c>
      <c r="DR70" s="2">
        <f t="shared" si="239"/>
        <v>4.66770406861823E-3</v>
      </c>
      <c r="DS70" s="2">
        <f t="shared" si="240"/>
        <v>0.80487180029474181</v>
      </c>
      <c r="DT70" s="2">
        <f t="shared" si="241"/>
        <v>0.61402664908157312</v>
      </c>
      <c r="DU70" s="2">
        <f t="shared" si="242"/>
        <v>0.1908451512131687</v>
      </c>
      <c r="DV70" s="2">
        <f t="shared" si="243"/>
        <v>7.7463862089825974E-2</v>
      </c>
      <c r="DW70" s="2">
        <f t="shared" si="244"/>
        <v>5.9096213392635724E-2</v>
      </c>
      <c r="DX70" s="2">
        <f t="shared" si="245"/>
        <v>1.836764869719025E-2</v>
      </c>
      <c r="DY70" s="2">
        <f t="shared" si="211"/>
        <v>1.8386311531244508</v>
      </c>
      <c r="DZ70" s="2">
        <f t="shared" si="246"/>
        <v>0.80487180029474181</v>
      </c>
      <c r="EA70" s="2">
        <f t="shared" si="276"/>
        <v>2.4117935378262509</v>
      </c>
      <c r="EB70" s="2">
        <f t="shared" si="277"/>
        <v>-3.0195139772479309</v>
      </c>
      <c r="EC70" s="2">
        <f t="shared" si="278"/>
        <v>-3.0195139772479309</v>
      </c>
      <c r="ED70" s="2">
        <f t="shared" si="279"/>
        <v>0.53110569336689728</v>
      </c>
      <c r="EE70" s="2">
        <f t="shared" si="212"/>
        <v>1367.429388123036</v>
      </c>
      <c r="EF70" s="2">
        <f t="shared" si="213"/>
        <v>3.2053567408814221</v>
      </c>
      <c r="EG70" s="2">
        <f t="shared" si="247"/>
        <v>0.13674293881230359</v>
      </c>
      <c r="EH70" s="1">
        <f t="shared" si="214"/>
        <v>1367.429388123036</v>
      </c>
      <c r="EI70" s="1">
        <f t="shared" si="215"/>
        <v>3.2053567408814221</v>
      </c>
      <c r="EJ70" s="4">
        <f t="shared" si="216"/>
        <v>2.0071143115458803</v>
      </c>
      <c r="EK70" s="1">
        <f t="shared" si="280"/>
        <v>320.53567408814223</v>
      </c>
    </row>
    <row r="71" spans="1:141" ht="12" customHeight="1">
      <c r="A71" s="41" t="s">
        <v>92</v>
      </c>
      <c r="B71" s="42"/>
      <c r="C71" s="47">
        <v>47.757059709098755</v>
      </c>
      <c r="D71" s="47">
        <v>1.6832015182189999</v>
      </c>
      <c r="E71" s="47">
        <v>17.136871308563659</v>
      </c>
      <c r="F71" s="47">
        <v>10.453607469194173</v>
      </c>
      <c r="G71" s="47">
        <v>0.17217964880190034</v>
      </c>
      <c r="H71" s="47">
        <v>6.4538953601711526</v>
      </c>
      <c r="I71" s="47">
        <v>10.582603092729194</v>
      </c>
      <c r="J71" s="47">
        <v>3.3518934530896201</v>
      </c>
      <c r="K71" s="47">
        <v>1.9447838566343043</v>
      </c>
      <c r="L71" s="47">
        <v>0</v>
      </c>
      <c r="M71" s="47">
        <v>0.46390458349822783</v>
      </c>
      <c r="N71" s="47">
        <f t="shared" si="248"/>
        <v>99.999999999999986</v>
      </c>
      <c r="O71" s="47"/>
      <c r="P71" s="47">
        <v>47.946800000000003</v>
      </c>
      <c r="Q71" s="47">
        <v>1.3865000000000001</v>
      </c>
      <c r="R71" s="47">
        <v>6.0841000000000003</v>
      </c>
      <c r="S71" s="47">
        <v>7.3072999999999997</v>
      </c>
      <c r="T71" s="47">
        <v>0.1072</v>
      </c>
      <c r="U71" s="47">
        <v>13.165100000000001</v>
      </c>
      <c r="V71" s="47">
        <v>23.184899999999999</v>
      </c>
      <c r="W71" s="47">
        <v>0.30459999999999998</v>
      </c>
      <c r="X71" s="47">
        <v>0</v>
      </c>
      <c r="Y71" s="47">
        <v>0.22509999999999999</v>
      </c>
      <c r="Z71" s="47">
        <f t="shared" si="249"/>
        <v>99.71159999999999</v>
      </c>
      <c r="AA71" s="18"/>
      <c r="AB71" s="10">
        <f t="shared" si="184"/>
        <v>1.5740847523048496E-2</v>
      </c>
      <c r="AC71" s="10"/>
      <c r="AD71" s="12">
        <f t="shared" si="250"/>
        <v>1.8413727806338298</v>
      </c>
      <c r="AE71" s="12"/>
      <c r="AF71" s="10">
        <f t="shared" si="251"/>
        <v>311.57579327333946</v>
      </c>
      <c r="AG71" s="16">
        <f t="shared" si="185"/>
        <v>1089.5899120681156</v>
      </c>
      <c r="AH71" s="18"/>
      <c r="AI71" s="1">
        <f t="shared" si="186"/>
        <v>0.78927164724054588</v>
      </c>
      <c r="AJ71" s="1">
        <f t="shared" si="217"/>
        <v>9.1377357574547569E-2</v>
      </c>
      <c r="AK71" s="1">
        <f t="shared" si="187"/>
        <v>1.1250999264809955E-2</v>
      </c>
      <c r="AL71" s="1">
        <f t="shared" si="188"/>
        <v>1.5469601355532181E-2</v>
      </c>
      <c r="AM71" s="1">
        <f t="shared" si="189"/>
        <v>5.8158295817560962E-2</v>
      </c>
      <c r="AN71" s="1">
        <f t="shared" si="252"/>
        <v>0</v>
      </c>
      <c r="AO71" s="1">
        <f t="shared" si="218"/>
        <v>0.96552790125299659</v>
      </c>
      <c r="AP71" s="1">
        <f t="shared" si="219"/>
        <v>0.80501249476359438</v>
      </c>
      <c r="AQ71" s="1">
        <f t="shared" si="220"/>
        <v>8.0163331609543254E-2</v>
      </c>
      <c r="AR71" s="1">
        <f t="shared" si="221"/>
        <v>4.5177682349307205E-2</v>
      </c>
      <c r="AS71" s="1">
        <f t="shared" si="222"/>
        <v>2.2151247359545202E-2</v>
      </c>
      <c r="AT71" s="1">
        <f t="shared" si="281"/>
        <v>7.8222579765899025E-2</v>
      </c>
      <c r="AU71" s="1">
        <f t="shared" si="282"/>
        <v>3.3374841073375585E-3</v>
      </c>
      <c r="AV71" s="1">
        <f t="shared" si="223"/>
        <v>1.0340648199552265</v>
      </c>
      <c r="AW71" s="9"/>
      <c r="AX71" s="2">
        <f t="shared" si="190"/>
        <v>0.79483425302614419</v>
      </c>
      <c r="AY71" s="2">
        <f t="shared" si="191"/>
        <v>2.1071942971339078E-2</v>
      </c>
      <c r="AZ71" s="2">
        <f t="shared" si="192"/>
        <v>0.33614561074457211</v>
      </c>
      <c r="BA71" s="2">
        <f t="shared" si="193"/>
        <v>0.14549939132919915</v>
      </c>
      <c r="BB71" s="2">
        <f t="shared" si="194"/>
        <v>2.4272020976479343E-3</v>
      </c>
      <c r="BC71" s="2">
        <f t="shared" si="195"/>
        <v>0.16012880380730521</v>
      </c>
      <c r="BD71" s="2">
        <f t="shared" si="196"/>
        <v>0.18871422520889333</v>
      </c>
      <c r="BE71" s="2">
        <f t="shared" si="197"/>
        <v>0.10816240536987974</v>
      </c>
      <c r="BF71" s="2">
        <f t="shared" si="198"/>
        <v>4.129228112943871E-2</v>
      </c>
      <c r="BG71" s="2">
        <f t="shared" si="199"/>
        <v>0</v>
      </c>
      <c r="BH71" s="2">
        <f t="shared" si="200"/>
        <v>6.5367674883677661E-3</v>
      </c>
      <c r="BI71" s="2">
        <f t="shared" si="224"/>
        <v>1.8048128831727872</v>
      </c>
      <c r="BK71" s="2">
        <f t="shared" si="253"/>
        <v>0.44039704084384529</v>
      </c>
      <c r="BL71" s="2">
        <f t="shared" si="254"/>
        <v>1.167541697413832E-2</v>
      </c>
      <c r="BM71" s="2">
        <f t="shared" si="255"/>
        <v>0.18624956297610304</v>
      </c>
      <c r="BN71" s="2">
        <f t="shared" si="256"/>
        <v>8.0617438342648118E-2</v>
      </c>
      <c r="BO71" s="2">
        <f t="shared" si="257"/>
        <v>1.3448497183713652E-3</v>
      </c>
      <c r="BP71" s="2">
        <f t="shared" si="258"/>
        <v>8.872321629586627E-2</v>
      </c>
      <c r="BQ71" s="2">
        <f t="shared" si="259"/>
        <v>0.10456165676141531</v>
      </c>
      <c r="BR71" s="2">
        <f t="shared" si="260"/>
        <v>5.9929982979584379E-2</v>
      </c>
      <c r="BS71" s="2">
        <f t="shared" si="261"/>
        <v>2.2878981812701031E-2</v>
      </c>
      <c r="BT71" s="2">
        <f t="shared" si="262"/>
        <v>0</v>
      </c>
      <c r="BU71" s="2">
        <f t="shared" si="263"/>
        <v>3.6218532953268797E-3</v>
      </c>
      <c r="BV71" s="2">
        <f t="shared" si="225"/>
        <v>0.99999999999999978</v>
      </c>
      <c r="BX71" s="2">
        <f t="shared" si="201"/>
        <v>0.79799215435646254</v>
      </c>
      <c r="BY71" s="2">
        <f t="shared" si="202"/>
        <v>1.7357546683225086E-2</v>
      </c>
      <c r="BZ71" s="2">
        <f t="shared" si="203"/>
        <v>5.9670854542423088E-2</v>
      </c>
      <c r="CA71" s="2">
        <f t="shared" si="204"/>
        <v>0.10170725325138072</v>
      </c>
      <c r="CB71" s="2">
        <f t="shared" si="205"/>
        <v>1.5111894273127755E-3</v>
      </c>
      <c r="CC71" s="2">
        <f t="shared" si="206"/>
        <v>0.32664175623505126</v>
      </c>
      <c r="CD71" s="2">
        <f t="shared" si="207"/>
        <v>0.41344463188378922</v>
      </c>
      <c r="CE71" s="2">
        <f t="shared" si="208"/>
        <v>4.9145757669142231E-3</v>
      </c>
      <c r="CF71" s="2">
        <f t="shared" si="209"/>
        <v>0</v>
      </c>
      <c r="CG71" s="2">
        <f t="shared" si="210"/>
        <v>1.4809385900622508E-3</v>
      </c>
      <c r="CH71" s="2">
        <f t="shared" si="226"/>
        <v>1.7247209007366211</v>
      </c>
      <c r="CJ71" s="2">
        <f t="shared" si="283"/>
        <v>1.5959843087129251</v>
      </c>
      <c r="CK71" s="2">
        <f t="shared" si="284"/>
        <v>3.4715093366450171E-2</v>
      </c>
      <c r="CL71" s="2">
        <f t="shared" si="227"/>
        <v>0.17901256362726925</v>
      </c>
      <c r="CM71" s="2">
        <f t="shared" si="285"/>
        <v>0.10170725325138072</v>
      </c>
      <c r="CN71" s="2">
        <f t="shared" si="286"/>
        <v>1.5111894273127755E-3</v>
      </c>
      <c r="CO71" s="2">
        <f t="shared" si="287"/>
        <v>0.32664175623505126</v>
      </c>
      <c r="CP71" s="2">
        <f t="shared" si="288"/>
        <v>0.41344463188378922</v>
      </c>
      <c r="CQ71" s="2">
        <f t="shared" si="289"/>
        <v>4.9145757669142231E-3</v>
      </c>
      <c r="CR71" s="2">
        <f t="shared" si="290"/>
        <v>0</v>
      </c>
      <c r="CS71" s="2">
        <f t="shared" si="228"/>
        <v>4.4428157701867522E-3</v>
      </c>
      <c r="CT71" s="2">
        <f t="shared" si="264"/>
        <v>2.6623741880412788</v>
      </c>
      <c r="CU71" s="2">
        <f t="shared" si="61"/>
        <v>2.2536276181426729</v>
      </c>
      <c r="CW71" s="2">
        <f t="shared" si="265"/>
        <v>1.7983771581188948</v>
      </c>
      <c r="CX71" s="2">
        <f t="shared" si="266"/>
        <v>3.9117446588516798E-2</v>
      </c>
      <c r="CY71" s="2">
        <f t="shared" si="229"/>
        <v>0.20162284188110524</v>
      </c>
      <c r="CZ71" s="2">
        <f t="shared" si="267"/>
        <v>6.7328929708852403E-2</v>
      </c>
      <c r="DA71" s="2">
        <f t="shared" si="268"/>
        <v>0.26895177158995764</v>
      </c>
      <c r="DB71" s="2">
        <f t="shared" si="269"/>
        <v>0.22921027489274276</v>
      </c>
      <c r="DC71" s="2">
        <f t="shared" si="270"/>
        <v>3.4056582296372799E-3</v>
      </c>
      <c r="DD71" s="2">
        <f t="shared" si="271"/>
        <v>0.73612888308993818</v>
      </c>
      <c r="DE71" s="2">
        <f t="shared" si="272"/>
        <v>0.93175024098613812</v>
      </c>
      <c r="DF71" s="2">
        <f t="shared" si="273"/>
        <v>2.2151247359545202E-2</v>
      </c>
      <c r="DG71" s="2">
        <f t="shared" si="274"/>
        <v>0</v>
      </c>
      <c r="DH71" s="2">
        <f t="shared" si="275"/>
        <v>6.674968214675117E-3</v>
      </c>
      <c r="DI71" s="2">
        <f t="shared" si="230"/>
        <v>4.0357676490700456</v>
      </c>
      <c r="DJ71" s="2">
        <f t="shared" si="231"/>
        <v>7.153529814008934E-2</v>
      </c>
      <c r="DK71" s="2">
        <f t="shared" si="232"/>
        <v>0.10635195733814129</v>
      </c>
      <c r="DL71" s="2">
        <f t="shared" si="233"/>
        <v>0.49026712143079337</v>
      </c>
      <c r="DM71" s="2">
        <f t="shared" si="234"/>
        <v>0.38733533155044092</v>
      </c>
      <c r="DN71" s="2">
        <f t="shared" si="235"/>
        <v>0.12239754701876579</v>
      </c>
      <c r="DO71" s="2">
        <f t="shared" si="236"/>
        <v>2.2151247359545202E-2</v>
      </c>
      <c r="DP71" s="2">
        <f t="shared" si="237"/>
        <v>4.5177682349307205E-2</v>
      </c>
      <c r="DQ71" s="2">
        <f t="shared" si="238"/>
        <v>7.8222579765899025E-2</v>
      </c>
      <c r="DR71" s="2">
        <f t="shared" si="239"/>
        <v>3.3374841073375585E-3</v>
      </c>
      <c r="DS71" s="2">
        <f t="shared" si="240"/>
        <v>0.80501249476359438</v>
      </c>
      <c r="DT71" s="2">
        <f t="shared" si="241"/>
        <v>0.61171212348855741</v>
      </c>
      <c r="DU71" s="2">
        <f t="shared" si="242"/>
        <v>0.19330037127503696</v>
      </c>
      <c r="DV71" s="2">
        <f t="shared" si="243"/>
        <v>8.0163331609543254E-2</v>
      </c>
      <c r="DW71" s="2">
        <f t="shared" si="244"/>
        <v>6.0914435643873589E-2</v>
      </c>
      <c r="DX71" s="2">
        <f t="shared" si="245"/>
        <v>1.9248895965669664E-2</v>
      </c>
      <c r="DY71" s="2">
        <f t="shared" si="211"/>
        <v>1.8390773147188209</v>
      </c>
      <c r="DZ71" s="2">
        <f t="shared" si="246"/>
        <v>0.80501249476359427</v>
      </c>
      <c r="EA71" s="2">
        <f t="shared" si="276"/>
        <v>2.3255418336087321</v>
      </c>
      <c r="EB71" s="2">
        <f t="shared" si="277"/>
        <v>-3.1315391226233817</v>
      </c>
      <c r="EC71" s="2">
        <f t="shared" si="278"/>
        <v>-3.1315391226233813</v>
      </c>
      <c r="ED71" s="2">
        <f t="shared" si="279"/>
        <v>0.52393334893656007</v>
      </c>
      <c r="EE71" s="2">
        <f t="shared" si="212"/>
        <v>1362.7399120681157</v>
      </c>
      <c r="EF71" s="2">
        <f t="shared" si="213"/>
        <v>3.1157579327333944</v>
      </c>
      <c r="EG71" s="2">
        <f t="shared" si="247"/>
        <v>0.13627399120681158</v>
      </c>
      <c r="EH71" s="1">
        <f t="shared" si="214"/>
        <v>1362.7399120681157</v>
      </c>
      <c r="EI71" s="1">
        <f t="shared" si="215"/>
        <v>3.1157579327333944</v>
      </c>
      <c r="EJ71" s="4">
        <f t="shared" si="216"/>
        <v>1.8413727806338298</v>
      </c>
      <c r="EK71" s="1">
        <f t="shared" si="280"/>
        <v>311.57579327333946</v>
      </c>
    </row>
    <row r="72" spans="1:141" ht="12" customHeight="1">
      <c r="A72" s="41" t="s">
        <v>92</v>
      </c>
      <c r="B72" s="42"/>
      <c r="C72" s="47">
        <v>47.806444531114927</v>
      </c>
      <c r="D72" s="47">
        <v>1.6563880081735731</v>
      </c>
      <c r="E72" s="47">
        <v>16.744027374192051</v>
      </c>
      <c r="F72" s="47">
        <v>10.362966810052882</v>
      </c>
      <c r="G72" s="47">
        <v>0.17154980961228111</v>
      </c>
      <c r="H72" s="47">
        <v>6.7678710267532596</v>
      </c>
      <c r="I72" s="47">
        <v>10.884832927421765</v>
      </c>
      <c r="J72" s="47">
        <v>3.2646615233574163</v>
      </c>
      <c r="K72" s="47">
        <v>1.8903402640146825</v>
      </c>
      <c r="L72" s="47">
        <v>0</v>
      </c>
      <c r="M72" s="47">
        <v>0.45091772530717783</v>
      </c>
      <c r="N72" s="47">
        <f t="shared" si="248"/>
        <v>100.00000000000001</v>
      </c>
      <c r="O72" s="47"/>
      <c r="P72" s="47">
        <v>47.745699999999999</v>
      </c>
      <c r="Q72" s="47">
        <v>1.5549999999999999</v>
      </c>
      <c r="R72" s="47">
        <v>6.2617000000000003</v>
      </c>
      <c r="S72" s="47">
        <v>7.2146999999999997</v>
      </c>
      <c r="T72" s="47">
        <v>8.5199999999999998E-2</v>
      </c>
      <c r="U72" s="47">
        <v>13.213100000000001</v>
      </c>
      <c r="V72" s="47">
        <v>23.3612</v>
      </c>
      <c r="W72" s="47">
        <v>0.33160000000000001</v>
      </c>
      <c r="X72" s="47">
        <v>0</v>
      </c>
      <c r="Y72" s="47">
        <v>0.45450000000000002</v>
      </c>
      <c r="Z72" s="47">
        <f t="shared" si="249"/>
        <v>100.22269999999999</v>
      </c>
      <c r="AA72" s="18"/>
      <c r="AB72" s="10">
        <f t="shared" ref="AB72:AB100" si="291">ABS(AP72-AI72)</f>
        <v>1.2224368035829825E-2</v>
      </c>
      <c r="AC72" s="10"/>
      <c r="AD72" s="12">
        <f t="shared" si="250"/>
        <v>2.2323359699319134</v>
      </c>
      <c r="AE72" s="12"/>
      <c r="AF72" s="10">
        <f t="shared" si="251"/>
        <v>323.63661963818265</v>
      </c>
      <c r="AG72" s="16">
        <f t="shared" ref="AG72:AG100" si="292">-273.15+10^4/(5.627-0.52*ED72+4.785*(BQ72*BK72)-0.212*LN(BL72)-0.002*(BR72+BS72)-0.162*LN(CX72)-0.153*EB72+0.073*LN(DV72))</f>
        <v>1097.8222353383485</v>
      </c>
      <c r="AH72" s="18"/>
      <c r="AI72" s="1">
        <f t="shared" ref="AI72:AI100" si="293">EXP(-2.18-3.16*BL72-0.365*LN(BM72)+0.05*LN(BP72)-3858.2*(DV72^2/EH72)+(2107.4/EH72)-17.64*EI72/EH72)</f>
        <v>0.79037813099881604</v>
      </c>
      <c r="AJ72" s="1">
        <f t="shared" si="217"/>
        <v>9.3758770451355902E-2</v>
      </c>
      <c r="AK72" s="1">
        <f t="shared" ref="AK72:AK100" si="294">EXP(2.58+0.12*EI72/EH72-9*10^-7*EI72^2/EH72+0.78*LN(BQ72*BM72^2*BK72)-4.3*10^3*(DS72^2/EH72))</f>
        <v>1.1365277072726367E-2</v>
      </c>
      <c r="AL72" s="1">
        <f t="shared" ref="AL72:AL100" si="295">EXP(-1.06+0.23*EI72/EH72-6*10^-7*EI72^2/EH72+1.02*LN(BR72*BM72*BK72^2)-0.8*LN(BM72)-2.2*LN(BK72))</f>
        <v>1.4975407905718432E-2</v>
      </c>
      <c r="AM72" s="1">
        <f t="shared" ref="AM72:AM100" si="296">EXP(5.1+0.52*LN(BQ72*BL72*BM72^2)+2.04*10^3*DS72^2/EH72-6.2*BK72+42.5*BR72*BM72-45.1*(BN72+BP72)*BM72)</f>
        <v>5.5239558298411665E-2</v>
      </c>
      <c r="AN72" s="1">
        <f t="shared" si="252"/>
        <v>0</v>
      </c>
      <c r="AO72" s="1">
        <f t="shared" si="218"/>
        <v>0.96571714472702841</v>
      </c>
      <c r="AP72" s="1">
        <f t="shared" si="219"/>
        <v>0.80260249903464587</v>
      </c>
      <c r="AQ72" s="1">
        <f t="shared" si="220"/>
        <v>7.9371383268857565E-2</v>
      </c>
      <c r="AR72" s="1">
        <f t="shared" si="221"/>
        <v>3.5532978942864224E-2</v>
      </c>
      <c r="AS72" s="1">
        <f t="shared" si="222"/>
        <v>2.4020473964556366E-2</v>
      </c>
      <c r="AT72" s="1">
        <f t="shared" si="281"/>
        <v>9.0317042878916842E-2</v>
      </c>
      <c r="AU72" s="1">
        <f t="shared" si="282"/>
        <v>6.7123773259484933E-3</v>
      </c>
      <c r="AV72" s="1">
        <f t="shared" si="223"/>
        <v>1.0385567554157895</v>
      </c>
      <c r="AW72" s="9"/>
      <c r="AX72" s="2">
        <f t="shared" ref="AX72:AX100" si="297">C72/AX$3</f>
        <v>0.79565617858766646</v>
      </c>
      <c r="AY72" s="2">
        <f t="shared" ref="AY72:AY100" si="298">D72/AY$3</f>
        <v>2.0736265544469536E-2</v>
      </c>
      <c r="AZ72" s="2">
        <f t="shared" ref="AZ72:AZ100" si="299">E72*2/AZ$3</f>
        <v>0.32843984217871641</v>
      </c>
      <c r="BA72" s="2">
        <f t="shared" ref="BA72:BA100" si="300">F72/BA$3</f>
        <v>0.14423780189477664</v>
      </c>
      <c r="BB72" s="2">
        <f t="shared" ref="BB72:BB100" si="301">G72/BB$3</f>
        <v>2.4183233073096898E-3</v>
      </c>
      <c r="BC72" s="2">
        <f t="shared" ref="BC72:BC100" si="302">H72/BC$3</f>
        <v>0.16791891274285833</v>
      </c>
      <c r="BD72" s="2">
        <f t="shared" ref="BD72:BD100" si="303">I72/BD$3</f>
        <v>0.19410373746681847</v>
      </c>
      <c r="BE72" s="2">
        <f t="shared" ref="BE72:BE100" si="304">J72*2/BE$3</f>
        <v>0.10534751418167848</v>
      </c>
      <c r="BF72" s="2">
        <f t="shared" ref="BF72:BF100" si="305">K72*2/BF$3</f>
        <v>4.0136317126304354E-2</v>
      </c>
      <c r="BG72" s="2">
        <f t="shared" ref="BG72:BG100" si="306">L72*2/BG$3</f>
        <v>0</v>
      </c>
      <c r="BH72" s="2">
        <f t="shared" ref="BH72:BH100" si="307">M72*2/BH$3</f>
        <v>6.3537728049370889E-3</v>
      </c>
      <c r="BI72" s="2">
        <f t="shared" si="224"/>
        <v>1.8053486658355353</v>
      </c>
      <c r="BK72" s="2">
        <f t="shared" si="253"/>
        <v>0.44072161441425939</v>
      </c>
      <c r="BL72" s="2">
        <f t="shared" si="254"/>
        <v>1.1486017043069386E-2</v>
      </c>
      <c r="BM72" s="2">
        <f t="shared" si="255"/>
        <v>0.18192598936378354</v>
      </c>
      <c r="BN72" s="2">
        <f t="shared" si="256"/>
        <v>7.9894706559644965E-2</v>
      </c>
      <c r="BO72" s="2">
        <f t="shared" si="257"/>
        <v>1.339532552948969E-3</v>
      </c>
      <c r="BP72" s="2">
        <f t="shared" si="258"/>
        <v>9.3011901756464094E-2</v>
      </c>
      <c r="BQ72" s="2">
        <f t="shared" si="259"/>
        <v>0.10751592816392899</v>
      </c>
      <c r="BR72" s="2">
        <f t="shared" si="260"/>
        <v>5.8353001929919442E-2</v>
      </c>
      <c r="BS72" s="2">
        <f t="shared" si="261"/>
        <v>2.22318923130169E-2</v>
      </c>
      <c r="BT72" s="2">
        <f t="shared" si="262"/>
        <v>0</v>
      </c>
      <c r="BU72" s="2">
        <f t="shared" si="263"/>
        <v>3.5194159029643688E-3</v>
      </c>
      <c r="BV72" s="2">
        <f t="shared" si="225"/>
        <v>1</v>
      </c>
      <c r="BX72" s="2">
        <f t="shared" ref="BX72:BX100" si="308">P72/AX$3</f>
        <v>0.79464519017447155</v>
      </c>
      <c r="BY72" s="2">
        <f t="shared" ref="BY72:BY100" si="309">Q72/AY$3</f>
        <v>1.9466992493627846E-2</v>
      </c>
      <c r="BZ72" s="2">
        <f t="shared" ref="BZ72:BZ100" si="310">R72/AZ$3</f>
        <v>6.1412697011602478E-2</v>
      </c>
      <c r="CA72" s="2">
        <f t="shared" ref="CA72:CA100" si="311">S72/BA$3</f>
        <v>0.10041839257081774</v>
      </c>
      <c r="CB72" s="2">
        <f t="shared" ref="CB72:CB100" si="312">T72/BB$3</f>
        <v>1.201057268722467E-3</v>
      </c>
      <c r="CC72" s="2">
        <f t="shared" ref="CC72:CC100" si="313">U72/BC$3</f>
        <v>0.32783269320471214</v>
      </c>
      <c r="CD72" s="2">
        <f t="shared" ref="CD72:CD100" si="314">V72/BD$3</f>
        <v>0.41658850089340804</v>
      </c>
      <c r="CE72" s="2">
        <f t="shared" ref="CE72:CE100" si="315">W72/BE$3</f>
        <v>5.3502078933314401E-3</v>
      </c>
      <c r="CF72" s="2">
        <f t="shared" ref="CF72:CF100" si="316">X72/BF$3</f>
        <v>0</v>
      </c>
      <c r="CG72" s="2">
        <f t="shared" ref="CG72:CG100" si="317">Y72/BG$3</f>
        <v>2.9901669888196046E-3</v>
      </c>
      <c r="CH72" s="2">
        <f t="shared" si="226"/>
        <v>1.7299058984995133</v>
      </c>
      <c r="CJ72" s="2">
        <f t="shared" si="283"/>
        <v>1.5892903803489431</v>
      </c>
      <c r="CK72" s="2">
        <f t="shared" si="284"/>
        <v>3.8933984987255692E-2</v>
      </c>
      <c r="CL72" s="2">
        <f t="shared" si="227"/>
        <v>0.18423809103480743</v>
      </c>
      <c r="CM72" s="2">
        <f t="shared" si="285"/>
        <v>0.10041839257081774</v>
      </c>
      <c r="CN72" s="2">
        <f t="shared" si="286"/>
        <v>1.201057268722467E-3</v>
      </c>
      <c r="CO72" s="2">
        <f t="shared" si="287"/>
        <v>0.32783269320471214</v>
      </c>
      <c r="CP72" s="2">
        <f t="shared" si="288"/>
        <v>0.41658850089340804</v>
      </c>
      <c r="CQ72" s="2">
        <f t="shared" si="289"/>
        <v>5.3502078933314401E-3</v>
      </c>
      <c r="CR72" s="2">
        <f t="shared" si="290"/>
        <v>0</v>
      </c>
      <c r="CS72" s="2">
        <f t="shared" si="228"/>
        <v>8.9705009664588133E-3</v>
      </c>
      <c r="CT72" s="2">
        <f t="shared" si="264"/>
        <v>2.6728238091684564</v>
      </c>
      <c r="CU72" s="2">
        <f t="shared" ref="CU72:CU100" si="318">6/CT72</f>
        <v>2.2448168784708122</v>
      </c>
      <c r="CW72" s="2">
        <f t="shared" si="265"/>
        <v>1.7838329352993021</v>
      </c>
      <c r="CX72" s="2">
        <f t="shared" si="266"/>
        <v>4.3699833322760395E-2</v>
      </c>
      <c r="CY72" s="2">
        <f t="shared" si="229"/>
        <v>0.21616706470069791</v>
      </c>
      <c r="CZ72" s="2">
        <f t="shared" si="267"/>
        <v>5.955345290742059E-2</v>
      </c>
      <c r="DA72" s="2">
        <f t="shared" si="268"/>
        <v>0.2757205176081185</v>
      </c>
      <c r="DB72" s="2">
        <f t="shared" si="269"/>
        <v>0.22542090255187966</v>
      </c>
      <c r="DC72" s="2">
        <f t="shared" si="270"/>
        <v>2.6961536288382477E-3</v>
      </c>
      <c r="DD72" s="2">
        <f t="shared" si="271"/>
        <v>0.73592436302048136</v>
      </c>
      <c r="DE72" s="2">
        <f t="shared" si="272"/>
        <v>0.93516489818237547</v>
      </c>
      <c r="DF72" s="2">
        <f t="shared" si="273"/>
        <v>2.4020473964556366E-2</v>
      </c>
      <c r="DG72" s="2">
        <f t="shared" si="274"/>
        <v>0</v>
      </c>
      <c r="DH72" s="2">
        <f t="shared" si="275"/>
        <v>1.3424754651896987E-2</v>
      </c>
      <c r="DI72" s="2">
        <f t="shared" si="230"/>
        <v>4.03990483223021</v>
      </c>
      <c r="DJ72" s="2">
        <f t="shared" si="231"/>
        <v>7.9809664460415902E-2</v>
      </c>
      <c r="DK72" s="2">
        <f t="shared" si="232"/>
        <v>0.11853199682878923</v>
      </c>
      <c r="DL72" s="2">
        <f t="shared" si="233"/>
        <v>0.49239773984676782</v>
      </c>
      <c r="DM72" s="2">
        <f t="shared" si="234"/>
        <v>0.38749047761926214</v>
      </c>
      <c r="DN72" s="2">
        <f t="shared" si="235"/>
        <v>0.12011178253396998</v>
      </c>
      <c r="DO72" s="2">
        <f t="shared" si="236"/>
        <v>2.4020473964556366E-2</v>
      </c>
      <c r="DP72" s="2">
        <f t="shared" si="237"/>
        <v>3.5532978942864224E-2</v>
      </c>
      <c r="DQ72" s="2">
        <f t="shared" si="238"/>
        <v>9.0317042878916842E-2</v>
      </c>
      <c r="DR72" s="2">
        <f t="shared" si="239"/>
        <v>6.7123773259484933E-3</v>
      </c>
      <c r="DS72" s="2">
        <f t="shared" si="240"/>
        <v>0.80260249903464587</v>
      </c>
      <c r="DT72" s="2">
        <f t="shared" si="241"/>
        <v>0.6126860538317247</v>
      </c>
      <c r="DU72" s="2">
        <f t="shared" si="242"/>
        <v>0.18991644520292117</v>
      </c>
      <c r="DV72" s="2">
        <f t="shared" si="243"/>
        <v>7.9371383268857565E-2</v>
      </c>
      <c r="DW72" s="2">
        <f t="shared" si="244"/>
        <v>6.0590067512439338E-2</v>
      </c>
      <c r="DX72" s="2">
        <f t="shared" si="245"/>
        <v>1.8781315756418226E-2</v>
      </c>
      <c r="DY72" s="2">
        <f t="shared" ref="DY72:DY100" si="319">SUM(DO72:DV72)</f>
        <v>1.8411592544504354</v>
      </c>
      <c r="DZ72" s="2">
        <f t="shared" si="246"/>
        <v>0.80260249903464587</v>
      </c>
      <c r="EA72" s="2">
        <f t="shared" si="276"/>
        <v>2.4552347960196266</v>
      </c>
      <c r="EB72" s="2">
        <f t="shared" si="277"/>
        <v>-2.9486731618857238</v>
      </c>
      <c r="EC72" s="2">
        <f t="shared" si="278"/>
        <v>-2.9486731618857238</v>
      </c>
      <c r="ED72" s="2">
        <f t="shared" si="279"/>
        <v>0.53793144554902783</v>
      </c>
      <c r="EE72" s="2">
        <f t="shared" ref="EE72:EE100" si="320">EH72</f>
        <v>1370.9722353383486</v>
      </c>
      <c r="EF72" s="2">
        <f t="shared" ref="EF72:EF100" si="321">EI72</f>
        <v>3.2363661963818267</v>
      </c>
      <c r="EG72" s="2">
        <f t="shared" si="247"/>
        <v>0.13709722353383486</v>
      </c>
      <c r="EH72" s="1">
        <f t="shared" ref="EH72:EH100" si="322">AG72+273.15</f>
        <v>1370.9722353383486</v>
      </c>
      <c r="EI72" s="1">
        <f t="shared" ref="EI72:EI100" si="323">AF72/100</f>
        <v>3.2363661963818267</v>
      </c>
      <c r="EJ72" s="4">
        <f t="shared" ref="EJ72:EJ100" si="324">ABS(((-27.53-(0.01*AG72)-(0.24*LN(EI72*100))+(39.6*AP72)+(29.48*AQ72)+(41.76*AR72)+(39.58*AS72)+(12.24*AT72))))</f>
        <v>2.2323359699319134</v>
      </c>
      <c r="EK72" s="1">
        <f t="shared" si="280"/>
        <v>323.63661963818265</v>
      </c>
    </row>
    <row r="73" spans="1:141" ht="12" customHeight="1">
      <c r="A73" s="41" t="s">
        <v>92</v>
      </c>
      <c r="B73" s="42"/>
      <c r="C73" s="47">
        <v>47.778568711411999</v>
      </c>
      <c r="D73" s="47">
        <v>1.6715231962964352</v>
      </c>
      <c r="E73" s="47">
        <v>16.96577256307506</v>
      </c>
      <c r="F73" s="47">
        <v>10.414129952265872</v>
      </c>
      <c r="G73" s="47">
        <v>0.17190532944559975</v>
      </c>
      <c r="H73" s="47">
        <v>6.5906439210266923</v>
      </c>
      <c r="I73" s="47">
        <v>10.714235888963767</v>
      </c>
      <c r="J73" s="47">
        <v>3.313900569814983</v>
      </c>
      <c r="K73" s="47">
        <v>1.9210715638328122</v>
      </c>
      <c r="L73" s="47">
        <v>0</v>
      </c>
      <c r="M73" s="47">
        <v>0.45824830386677218</v>
      </c>
      <c r="N73" s="47">
        <f t="shared" si="248"/>
        <v>99.999999999999986</v>
      </c>
      <c r="O73" s="47"/>
      <c r="P73" s="47">
        <v>47.788499999999999</v>
      </c>
      <c r="Q73" s="47">
        <v>1.5333000000000001</v>
      </c>
      <c r="R73" s="47">
        <v>6.3202999999999996</v>
      </c>
      <c r="S73" s="47">
        <v>7.4282000000000004</v>
      </c>
      <c r="T73" s="47">
        <v>0.1666</v>
      </c>
      <c r="U73" s="47">
        <v>13.2082</v>
      </c>
      <c r="V73" s="47">
        <v>23.197399999999998</v>
      </c>
      <c r="W73" s="47">
        <v>0.31140000000000001</v>
      </c>
      <c r="X73" s="47">
        <v>0</v>
      </c>
      <c r="Y73" s="47">
        <v>0.22650000000000001</v>
      </c>
      <c r="Z73" s="47">
        <f t="shared" si="249"/>
        <v>100.18040000000002</v>
      </c>
      <c r="AA73" s="18"/>
      <c r="AB73" s="10">
        <f t="shared" si="291"/>
        <v>1.0318878805914422E-2</v>
      </c>
      <c r="AC73" s="10"/>
      <c r="AD73" s="12">
        <f t="shared" si="250"/>
        <v>2.0448885195062587</v>
      </c>
      <c r="AE73" s="12"/>
      <c r="AF73" s="10">
        <f t="shared" si="251"/>
        <v>317.38564205599477</v>
      </c>
      <c r="AG73" s="16">
        <f t="shared" si="292"/>
        <v>1093.504745102799</v>
      </c>
      <c r="AH73" s="18"/>
      <c r="AI73" s="1">
        <f t="shared" si="293"/>
        <v>0.78741347186616173</v>
      </c>
      <c r="AJ73" s="1">
        <f t="shared" ref="AJ73:AJ100" si="325">EXP(-6.96+18438/EH73+8*LN(EH73/1670)+0.66*LN((BN73+BP73)^2*BK73^2)-5.1*10^3*(DS73^2/EH73)+1.81*LN(BK73))</f>
        <v>9.5845492613430033E-2</v>
      </c>
      <c r="AK73" s="1">
        <f t="shared" si="294"/>
        <v>1.1669372980701424E-2</v>
      </c>
      <c r="AL73" s="1">
        <f t="shared" si="295"/>
        <v>1.5253949421321723E-2</v>
      </c>
      <c r="AM73" s="1">
        <f t="shared" si="296"/>
        <v>5.6007583580501945E-2</v>
      </c>
      <c r="AN73" s="1">
        <f t="shared" si="252"/>
        <v>0</v>
      </c>
      <c r="AO73" s="1">
        <f t="shared" si="218"/>
        <v>0.96618987046211691</v>
      </c>
      <c r="AP73" s="1">
        <f t="shared" si="219"/>
        <v>0.79773235067207615</v>
      </c>
      <c r="AQ73" s="1">
        <f t="shared" si="220"/>
        <v>8.5212537216709128E-2</v>
      </c>
      <c r="AR73" s="1">
        <f t="shared" si="221"/>
        <v>4.2049532848749155E-2</v>
      </c>
      <c r="AS73" s="1">
        <f t="shared" si="222"/>
        <v>2.2566882150381964E-2</v>
      </c>
      <c r="AT73" s="1">
        <f t="shared" si="281"/>
        <v>8.5877024306470914E-2</v>
      </c>
      <c r="AU73" s="1">
        <f t="shared" si="282"/>
        <v>3.3465443321865924E-3</v>
      </c>
      <c r="AV73" s="1">
        <f t="shared" si="223"/>
        <v>1.0367848715265737</v>
      </c>
      <c r="AW73" s="9"/>
      <c r="AX73" s="2">
        <f t="shared" si="297"/>
        <v>0.79519223343555634</v>
      </c>
      <c r="AY73" s="2">
        <f t="shared" si="298"/>
        <v>2.0925742453522526E-2</v>
      </c>
      <c r="AZ73" s="2">
        <f t="shared" si="299"/>
        <v>0.33278945014417394</v>
      </c>
      <c r="BA73" s="2">
        <f t="shared" si="300"/>
        <v>0.14494992027806364</v>
      </c>
      <c r="BB73" s="2">
        <f t="shared" si="301"/>
        <v>2.4233350406428159E-3</v>
      </c>
      <c r="BC73" s="2">
        <f t="shared" si="302"/>
        <v>0.16352169790461318</v>
      </c>
      <c r="BD73" s="2">
        <f t="shared" si="303"/>
        <v>0.19106156649494749</v>
      </c>
      <c r="BE73" s="2">
        <f t="shared" si="304"/>
        <v>0.10693641125657224</v>
      </c>
      <c r="BF73" s="2">
        <f t="shared" si="305"/>
        <v>4.0788814043755832E-2</v>
      </c>
      <c r="BG73" s="2">
        <f t="shared" si="306"/>
        <v>0</v>
      </c>
      <c r="BH73" s="2">
        <f t="shared" si="307"/>
        <v>6.4570662176426461E-3</v>
      </c>
      <c r="BI73" s="2">
        <f t="shared" si="224"/>
        <v>1.8050462372694909</v>
      </c>
      <c r="BK73" s="2">
        <f t="shared" si="253"/>
        <v>0.44053842888725697</v>
      </c>
      <c r="BL73" s="2">
        <f t="shared" si="254"/>
        <v>1.1592912148985767E-2</v>
      </c>
      <c r="BM73" s="2">
        <f t="shared" si="255"/>
        <v>0.18436616374303377</v>
      </c>
      <c r="BN73" s="2">
        <f t="shared" si="256"/>
        <v>8.0302607925063815E-2</v>
      </c>
      <c r="BO73" s="2">
        <f t="shared" si="257"/>
        <v>1.3425334989250004E-3</v>
      </c>
      <c r="BP73" s="2">
        <f t="shared" si="258"/>
        <v>9.0591417842001587E-2</v>
      </c>
      <c r="BQ73" s="2">
        <f t="shared" si="259"/>
        <v>0.10584857193684301</v>
      </c>
      <c r="BR73" s="2">
        <f t="shared" si="260"/>
        <v>5.9243031590335261E-2</v>
      </c>
      <c r="BS73" s="2">
        <f t="shared" si="261"/>
        <v>2.2597102058425619E-2</v>
      </c>
      <c r="BT73" s="2">
        <f t="shared" si="262"/>
        <v>0</v>
      </c>
      <c r="BU73" s="2">
        <f t="shared" si="263"/>
        <v>3.5772303691291069E-3</v>
      </c>
      <c r="BV73" s="2">
        <f t="shared" si="225"/>
        <v>1</v>
      </c>
      <c r="BX73" s="2">
        <f t="shared" si="308"/>
        <v>0.79535752268063376</v>
      </c>
      <c r="BY73" s="2">
        <f t="shared" si="309"/>
        <v>1.9195330926353428E-2</v>
      </c>
      <c r="BZ73" s="2">
        <f t="shared" si="310"/>
        <v>6.1987426565059185E-2</v>
      </c>
      <c r="CA73" s="2">
        <f t="shared" si="311"/>
        <v>0.10339000979868164</v>
      </c>
      <c r="CB73" s="2">
        <f t="shared" si="312"/>
        <v>2.348546255506608E-3</v>
      </c>
      <c r="CC73" s="2">
        <f t="shared" si="313"/>
        <v>0.32771111838905925</v>
      </c>
      <c r="CD73" s="2">
        <f t="shared" si="314"/>
        <v>0.41366753808129475</v>
      </c>
      <c r="CE73" s="2">
        <f t="shared" si="315"/>
        <v>5.02429052467856E-3</v>
      </c>
      <c r="CF73" s="2">
        <f t="shared" si="316"/>
        <v>0</v>
      </c>
      <c r="CG73" s="2">
        <f t="shared" si="317"/>
        <v>1.4901492254513541E-3</v>
      </c>
      <c r="CH73" s="2">
        <f t="shared" si="226"/>
        <v>1.7301719324467184</v>
      </c>
      <c r="CJ73" s="2">
        <f t="shared" si="283"/>
        <v>1.5907150453612675</v>
      </c>
      <c r="CK73" s="2">
        <f t="shared" si="284"/>
        <v>3.8390661852706856E-2</v>
      </c>
      <c r="CL73" s="2">
        <f t="shared" si="227"/>
        <v>0.18596227969517756</v>
      </c>
      <c r="CM73" s="2">
        <f t="shared" si="285"/>
        <v>0.10339000979868164</v>
      </c>
      <c r="CN73" s="2">
        <f t="shared" si="286"/>
        <v>2.348546255506608E-3</v>
      </c>
      <c r="CO73" s="2">
        <f t="shared" si="287"/>
        <v>0.32771111838905925</v>
      </c>
      <c r="CP73" s="2">
        <f t="shared" si="288"/>
        <v>0.41366753808129475</v>
      </c>
      <c r="CQ73" s="2">
        <f t="shared" si="289"/>
        <v>5.02429052467856E-3</v>
      </c>
      <c r="CR73" s="2">
        <f t="shared" si="290"/>
        <v>0</v>
      </c>
      <c r="CS73" s="2">
        <f t="shared" si="228"/>
        <v>4.470447676354062E-3</v>
      </c>
      <c r="CT73" s="2">
        <f t="shared" si="264"/>
        <v>2.6716799376347273</v>
      </c>
      <c r="CU73" s="2">
        <f t="shared" si="318"/>
        <v>2.2457779899009451</v>
      </c>
      <c r="CW73" s="2">
        <f t="shared" si="265"/>
        <v>1.786196418538309</v>
      </c>
      <c r="CX73" s="2">
        <f t="shared" si="266"/>
        <v>4.3108451703269449E-2</v>
      </c>
      <c r="CY73" s="2">
        <f t="shared" si="229"/>
        <v>0.21380358146169098</v>
      </c>
      <c r="CZ73" s="2">
        <f t="shared" si="267"/>
        <v>6.4616414999131122E-2</v>
      </c>
      <c r="DA73" s="2">
        <f t="shared" si="268"/>
        <v>0.27841999646082211</v>
      </c>
      <c r="DB73" s="2">
        <f t="shared" si="269"/>
        <v>0.23219100838152226</v>
      </c>
      <c r="DC73" s="2">
        <f t="shared" si="270"/>
        <v>5.2743134888810217E-3</v>
      </c>
      <c r="DD73" s="2">
        <f t="shared" si="271"/>
        <v>0.73596641672397212</v>
      </c>
      <c r="DE73" s="2">
        <f t="shared" si="272"/>
        <v>0.92900545215948283</v>
      </c>
      <c r="DF73" s="2">
        <f t="shared" si="273"/>
        <v>2.2566882150381964E-2</v>
      </c>
      <c r="DG73" s="2">
        <f t="shared" si="274"/>
        <v>0</v>
      </c>
      <c r="DH73" s="2">
        <f t="shared" si="275"/>
        <v>6.6930886643731848E-3</v>
      </c>
      <c r="DI73" s="2">
        <f t="shared" si="230"/>
        <v>4.0394220282710149</v>
      </c>
      <c r="DJ73" s="2">
        <f t="shared" si="231"/>
        <v>7.884405654202975E-2</v>
      </c>
      <c r="DK73" s="2">
        <f t="shared" si="232"/>
        <v>0.11711188777535675</v>
      </c>
      <c r="DL73" s="2">
        <f t="shared" si="233"/>
        <v>0.4883238493625936</v>
      </c>
      <c r="DM73" s="2">
        <f t="shared" si="234"/>
        <v>0.38685451498787127</v>
      </c>
      <c r="DN73" s="2">
        <f t="shared" si="235"/>
        <v>0.12482163564953515</v>
      </c>
      <c r="DO73" s="2">
        <f t="shared" si="236"/>
        <v>2.2566882150381964E-2</v>
      </c>
      <c r="DP73" s="2">
        <f t="shared" si="237"/>
        <v>4.2049532848749155E-2</v>
      </c>
      <c r="DQ73" s="2">
        <f t="shared" si="238"/>
        <v>8.5877024306470914E-2</v>
      </c>
      <c r="DR73" s="2">
        <f t="shared" si="239"/>
        <v>3.3465443321865924E-3</v>
      </c>
      <c r="DS73" s="2">
        <f t="shared" si="240"/>
        <v>0.79773235067207615</v>
      </c>
      <c r="DT73" s="2">
        <f t="shared" si="241"/>
        <v>0.60312828969054477</v>
      </c>
      <c r="DU73" s="2">
        <f t="shared" si="242"/>
        <v>0.19460406098153138</v>
      </c>
      <c r="DV73" s="2">
        <f t="shared" si="243"/>
        <v>8.5212537216709128E-2</v>
      </c>
      <c r="DW73" s="2">
        <f t="shared" si="244"/>
        <v>6.4425232082423387E-2</v>
      </c>
      <c r="DX73" s="2">
        <f t="shared" si="245"/>
        <v>2.0787305134285741E-2</v>
      </c>
      <c r="DY73" s="2">
        <f t="shared" si="319"/>
        <v>1.8345172221986501</v>
      </c>
      <c r="DZ73" s="2">
        <f t="shared" si="246"/>
        <v>0.79773235067207615</v>
      </c>
      <c r="EA73" s="2">
        <f t="shared" si="276"/>
        <v>2.3651819519878359</v>
      </c>
      <c r="EB73" s="2">
        <f t="shared" si="277"/>
        <v>-3.0608085262201996</v>
      </c>
      <c r="EC73" s="2">
        <f t="shared" si="278"/>
        <v>-3.0608085262202001</v>
      </c>
      <c r="ED73" s="2">
        <f t="shared" si="279"/>
        <v>0.53010289526142296</v>
      </c>
      <c r="EE73" s="2">
        <f t="shared" si="320"/>
        <v>1366.6547451027991</v>
      </c>
      <c r="EF73" s="2">
        <f t="shared" si="321"/>
        <v>3.1738564205599475</v>
      </c>
      <c r="EG73" s="2">
        <f t="shared" si="247"/>
        <v>0.13666547451027991</v>
      </c>
      <c r="EH73" s="1">
        <f t="shared" si="322"/>
        <v>1366.6547451027991</v>
      </c>
      <c r="EI73" s="1">
        <f t="shared" si="323"/>
        <v>3.1738564205599475</v>
      </c>
      <c r="EJ73" s="4">
        <f t="shared" si="324"/>
        <v>2.0448885195062587</v>
      </c>
      <c r="EK73" s="1">
        <f t="shared" si="280"/>
        <v>317.38564205599477</v>
      </c>
    </row>
    <row r="74" spans="1:141" ht="12" customHeight="1">
      <c r="A74" s="41" t="s">
        <v>92</v>
      </c>
      <c r="B74" s="42"/>
      <c r="C74" s="47">
        <v>47.785622293223128</v>
      </c>
      <c r="D74" s="47">
        <v>1.6676934510624242</v>
      </c>
      <c r="E74" s="47">
        <v>16.909663080100955</v>
      </c>
      <c r="F74" s="47">
        <v>10.401183842943897</v>
      </c>
      <c r="G74" s="47">
        <v>0.1718153701813874</v>
      </c>
      <c r="H74" s="47">
        <v>6.6354887328641237</v>
      </c>
      <c r="I74" s="47">
        <v>10.75740305607575</v>
      </c>
      <c r="J74" s="47">
        <v>3.3014413257033572</v>
      </c>
      <c r="K74" s="47">
        <v>1.9132954431755693</v>
      </c>
      <c r="L74" s="47">
        <v>0</v>
      </c>
      <c r="M74" s="47">
        <v>0.45639340466940165</v>
      </c>
      <c r="N74" s="47">
        <f t="shared" si="248"/>
        <v>99.999999999999986</v>
      </c>
      <c r="O74" s="47"/>
      <c r="P74" s="47">
        <v>47.715699999999998</v>
      </c>
      <c r="Q74" s="47">
        <v>1.5033000000000001</v>
      </c>
      <c r="R74" s="47">
        <v>6.0613999999999999</v>
      </c>
      <c r="S74" s="47">
        <v>7.6585000000000001</v>
      </c>
      <c r="T74" s="47">
        <v>0.13300000000000001</v>
      </c>
      <c r="U74" s="47">
        <v>13.0573</v>
      </c>
      <c r="V74" s="47">
        <v>23.159700000000001</v>
      </c>
      <c r="W74" s="47">
        <v>0.36530000000000001</v>
      </c>
      <c r="X74" s="47">
        <v>0</v>
      </c>
      <c r="Y74" s="47">
        <v>1.61E-2</v>
      </c>
      <c r="Z74" s="47">
        <f t="shared" si="249"/>
        <v>99.670300000000012</v>
      </c>
      <c r="AA74" s="18"/>
      <c r="AB74" s="10">
        <f t="shared" si="291"/>
        <v>2.7893441498653582E-2</v>
      </c>
      <c r="AC74" s="10"/>
      <c r="AD74" s="12">
        <f t="shared" si="250"/>
        <v>1.7975654521572098</v>
      </c>
      <c r="AE74" s="12"/>
      <c r="AF74" s="10">
        <f t="shared" si="251"/>
        <v>340.84564127348307</v>
      </c>
      <c r="AG74" s="16">
        <f t="shared" si="292"/>
        <v>1098.4537927384836</v>
      </c>
      <c r="AH74" s="18"/>
      <c r="AI74" s="1">
        <f t="shared" si="293"/>
        <v>0.7838817602547018</v>
      </c>
      <c r="AJ74" s="1">
        <f t="shared" si="325"/>
        <v>8.7510717544226971E-2</v>
      </c>
      <c r="AK74" s="1">
        <f t="shared" si="294"/>
        <v>1.0927749219606851E-2</v>
      </c>
      <c r="AL74" s="1">
        <f t="shared" si="295"/>
        <v>1.5183898366648541E-2</v>
      </c>
      <c r="AM74" s="1">
        <f t="shared" si="296"/>
        <v>5.7396199856669931E-2</v>
      </c>
      <c r="AN74" s="1">
        <f t="shared" si="252"/>
        <v>0</v>
      </c>
      <c r="AO74" s="1">
        <f t="shared" si="218"/>
        <v>0.95490032524185409</v>
      </c>
      <c r="AP74" s="1">
        <f t="shared" si="219"/>
        <v>0.81177520175335538</v>
      </c>
      <c r="AQ74" s="1">
        <f t="shared" si="220"/>
        <v>8.0455180256670311E-2</v>
      </c>
      <c r="AR74" s="1">
        <f t="shared" si="221"/>
        <v>3.6027405530823294E-2</v>
      </c>
      <c r="AS74" s="1">
        <f t="shared" si="222"/>
        <v>2.6630051184519048E-2</v>
      </c>
      <c r="AT74" s="1">
        <f t="shared" si="281"/>
        <v>8.4957272986659393E-2</v>
      </c>
      <c r="AU74" s="1">
        <f t="shared" si="282"/>
        <v>2.3928949243704468E-4</v>
      </c>
      <c r="AV74" s="1">
        <f t="shared" si="223"/>
        <v>1.0400844012044643</v>
      </c>
      <c r="AW74" s="9"/>
      <c r="AX74" s="2">
        <f t="shared" si="297"/>
        <v>0.79530962819277462</v>
      </c>
      <c r="AY74" s="2">
        <f t="shared" si="298"/>
        <v>2.0877798002253718E-2</v>
      </c>
      <c r="AZ74" s="2">
        <f t="shared" si="299"/>
        <v>0.33168884338327315</v>
      </c>
      <c r="BA74" s="2">
        <f t="shared" si="300"/>
        <v>0.1447697287956515</v>
      </c>
      <c r="BB74" s="2">
        <f t="shared" si="301"/>
        <v>2.4220668924248446E-3</v>
      </c>
      <c r="BC74" s="2">
        <f t="shared" si="302"/>
        <v>0.1646343509111691</v>
      </c>
      <c r="BD74" s="2">
        <f t="shared" si="303"/>
        <v>0.19183134482118913</v>
      </c>
      <c r="BE74" s="2">
        <f t="shared" si="304"/>
        <v>0.10653436333020938</v>
      </c>
      <c r="BF74" s="2">
        <f t="shared" si="305"/>
        <v>4.0623708929796797E-2</v>
      </c>
      <c r="BG74" s="2">
        <f t="shared" si="306"/>
        <v>0</v>
      </c>
      <c r="BH74" s="2">
        <f t="shared" si="307"/>
        <v>6.4309292808697044E-3</v>
      </c>
      <c r="BI74" s="2">
        <f t="shared" si="224"/>
        <v>1.805122762539612</v>
      </c>
      <c r="BK74" s="2">
        <f t="shared" si="253"/>
        <v>0.4405847871941187</v>
      </c>
      <c r="BL74" s="2">
        <f t="shared" si="254"/>
        <v>1.1565860469722801E-2</v>
      </c>
      <c r="BM74" s="2">
        <f t="shared" si="255"/>
        <v>0.18374863486659651</v>
      </c>
      <c r="BN74" s="2">
        <f t="shared" si="256"/>
        <v>8.0199381338461537E-2</v>
      </c>
      <c r="BO74" s="2">
        <f t="shared" si="257"/>
        <v>1.3417740569717591E-3</v>
      </c>
      <c r="BP74" s="2">
        <f t="shared" si="258"/>
        <v>9.120396370136423E-2</v>
      </c>
      <c r="BQ74" s="2">
        <f t="shared" si="259"/>
        <v>0.10627052564076209</v>
      </c>
      <c r="BR74" s="2">
        <f t="shared" si="260"/>
        <v>5.9017793992208641E-2</v>
      </c>
      <c r="BS74" s="2">
        <f t="shared" si="261"/>
        <v>2.2504679334187577E-2</v>
      </c>
      <c r="BT74" s="2">
        <f t="shared" si="262"/>
        <v>0</v>
      </c>
      <c r="BU74" s="2">
        <f t="shared" si="263"/>
        <v>3.562599405606123E-3</v>
      </c>
      <c r="BV74" s="2">
        <f t="shared" si="225"/>
        <v>0.99999999999999989</v>
      </c>
      <c r="BX74" s="2">
        <f t="shared" si="308"/>
        <v>0.79414589168884386</v>
      </c>
      <c r="BY74" s="2">
        <f t="shared" si="309"/>
        <v>1.8819761939338098E-2</v>
      </c>
      <c r="BZ74" s="2">
        <f t="shared" si="310"/>
        <v>5.9448220397995313E-2</v>
      </c>
      <c r="CA74" s="2">
        <f t="shared" si="311"/>
        <v>0.10659545920185284</v>
      </c>
      <c r="CB74" s="2">
        <f t="shared" si="312"/>
        <v>1.8748898678414099E-3</v>
      </c>
      <c r="CC74" s="2">
        <f t="shared" si="313"/>
        <v>0.32396711029068787</v>
      </c>
      <c r="CD74" s="2">
        <f t="shared" si="314"/>
        <v>0.41299525298961798</v>
      </c>
      <c r="CE74" s="2">
        <f t="shared" si="315"/>
        <v>5.8939413251929288E-3</v>
      </c>
      <c r="CF74" s="2">
        <f t="shared" si="316"/>
        <v>0</v>
      </c>
      <c r="CG74" s="2">
        <f t="shared" si="317"/>
        <v>1.0592230697468786E-4</v>
      </c>
      <c r="CH74" s="2">
        <f t="shared" si="226"/>
        <v>1.7238464500083448</v>
      </c>
      <c r="CJ74" s="2">
        <f t="shared" si="283"/>
        <v>1.5882917833776877</v>
      </c>
      <c r="CK74" s="2">
        <f t="shared" si="284"/>
        <v>3.7639523878676195E-2</v>
      </c>
      <c r="CL74" s="2">
        <f t="shared" si="227"/>
        <v>0.17834466119398595</v>
      </c>
      <c r="CM74" s="2">
        <f t="shared" si="285"/>
        <v>0.10659545920185284</v>
      </c>
      <c r="CN74" s="2">
        <f t="shared" si="286"/>
        <v>1.8748898678414099E-3</v>
      </c>
      <c r="CO74" s="2">
        <f t="shared" si="287"/>
        <v>0.32396711029068787</v>
      </c>
      <c r="CP74" s="2">
        <f t="shared" si="288"/>
        <v>0.41299525298961798</v>
      </c>
      <c r="CQ74" s="2">
        <f t="shared" si="289"/>
        <v>5.8939413251929288E-3</v>
      </c>
      <c r="CR74" s="2">
        <f t="shared" si="290"/>
        <v>0</v>
      </c>
      <c r="CS74" s="2">
        <f t="shared" si="228"/>
        <v>3.177669209240636E-4</v>
      </c>
      <c r="CT74" s="2">
        <f t="shared" si="264"/>
        <v>2.6559203890464667</v>
      </c>
      <c r="CU74" s="2">
        <f t="shared" si="318"/>
        <v>2.2591038589654908</v>
      </c>
      <c r="CW74" s="2">
        <f t="shared" si="265"/>
        <v>1.7940580484958579</v>
      </c>
      <c r="CX74" s="2">
        <f t="shared" si="266"/>
        <v>4.2515796821970563E-2</v>
      </c>
      <c r="CY74" s="2">
        <f t="shared" si="229"/>
        <v>0.20594195150414207</v>
      </c>
      <c r="CZ74" s="2">
        <f t="shared" si="267"/>
        <v>6.2657456715342341E-2</v>
      </c>
      <c r="DA74" s="2">
        <f t="shared" si="268"/>
        <v>0.26859940821948441</v>
      </c>
      <c r="DB74" s="2">
        <f t="shared" si="269"/>
        <v>0.2408102132311043</v>
      </c>
      <c r="DC74" s="2">
        <f t="shared" si="270"/>
        <v>4.2355709355758279E-3</v>
      </c>
      <c r="DD74" s="2">
        <f t="shared" si="271"/>
        <v>0.7318753490355917</v>
      </c>
      <c r="DE74" s="2">
        <f t="shared" si="272"/>
        <v>0.93299916976327513</v>
      </c>
      <c r="DF74" s="2">
        <f t="shared" si="273"/>
        <v>2.6630051184519048E-2</v>
      </c>
      <c r="DG74" s="2">
        <f t="shared" si="274"/>
        <v>0</v>
      </c>
      <c r="DH74" s="2">
        <f t="shared" si="275"/>
        <v>4.7857898487408936E-4</v>
      </c>
      <c r="DI74" s="2">
        <f t="shared" si="230"/>
        <v>4.0422021866722533</v>
      </c>
      <c r="DJ74" s="2">
        <f t="shared" si="231"/>
        <v>8.4404373344503569E-2</v>
      </c>
      <c r="DK74" s="2">
        <f t="shared" si="232"/>
        <v>0.12528473754647962</v>
      </c>
      <c r="DL74" s="2">
        <f t="shared" si="233"/>
        <v>0.48850162402829095</v>
      </c>
      <c r="DM74" s="2">
        <f t="shared" si="234"/>
        <v>0.38319680035821579</v>
      </c>
      <c r="DN74" s="2">
        <f t="shared" si="235"/>
        <v>0.12830157561349328</v>
      </c>
      <c r="DO74" s="2">
        <f t="shared" si="236"/>
        <v>2.6630051184519048E-2</v>
      </c>
      <c r="DP74" s="2">
        <f t="shared" si="237"/>
        <v>3.6027405530823294E-2</v>
      </c>
      <c r="DQ74" s="2">
        <f t="shared" si="238"/>
        <v>8.4957272986659393E-2</v>
      </c>
      <c r="DR74" s="2">
        <f t="shared" si="239"/>
        <v>2.3928949243704468E-4</v>
      </c>
      <c r="DS74" s="2">
        <f t="shared" si="240"/>
        <v>0.81177520175335538</v>
      </c>
      <c r="DT74" s="2">
        <f t="shared" si="241"/>
        <v>0.60815375871151567</v>
      </c>
      <c r="DU74" s="2">
        <f t="shared" si="242"/>
        <v>0.20362144304183971</v>
      </c>
      <c r="DV74" s="2">
        <f t="shared" si="243"/>
        <v>8.0455180256670311E-2</v>
      </c>
      <c r="DW74" s="2">
        <f t="shared" si="244"/>
        <v>6.0274223917193379E-2</v>
      </c>
      <c r="DX74" s="2">
        <f t="shared" si="245"/>
        <v>2.0180956339476933E-2</v>
      </c>
      <c r="DY74" s="2">
        <f t="shared" si="319"/>
        <v>1.8518596029578198</v>
      </c>
      <c r="DZ74" s="2">
        <f t="shared" si="246"/>
        <v>0.81177520175335549</v>
      </c>
      <c r="EA74" s="2">
        <f t="shared" si="276"/>
        <v>2.5376926459483293</v>
      </c>
      <c r="EB74" s="2">
        <f t="shared" si="277"/>
        <v>-2.898583341500518</v>
      </c>
      <c r="EC74" s="2">
        <f t="shared" si="278"/>
        <v>-2.898583341500518</v>
      </c>
      <c r="ED74" s="2">
        <f t="shared" si="279"/>
        <v>0.53210142240907188</v>
      </c>
      <c r="EE74" s="2">
        <f t="shared" si="320"/>
        <v>1371.6037927384837</v>
      </c>
      <c r="EF74" s="2">
        <f t="shared" si="321"/>
        <v>3.4084564127348305</v>
      </c>
      <c r="EG74" s="2">
        <f t="shared" si="247"/>
        <v>0.13716037927384836</v>
      </c>
      <c r="EH74" s="1">
        <f t="shared" si="322"/>
        <v>1371.6037927384837</v>
      </c>
      <c r="EI74" s="1">
        <f t="shared" si="323"/>
        <v>3.4084564127348305</v>
      </c>
      <c r="EJ74" s="4">
        <f t="shared" si="324"/>
        <v>1.7975654521572098</v>
      </c>
      <c r="EK74" s="1">
        <f t="shared" si="280"/>
        <v>340.84564127348307</v>
      </c>
    </row>
    <row r="75" spans="1:141" ht="12" customHeight="1">
      <c r="A75" s="41" t="s">
        <v>92</v>
      </c>
      <c r="B75" s="42"/>
      <c r="C75" s="47">
        <v>47.775020376058777</v>
      </c>
      <c r="D75" s="47">
        <v>1.6734497664804295</v>
      </c>
      <c r="E75" s="47">
        <v>16.993998685266487</v>
      </c>
      <c r="F75" s="47">
        <v>10.420642549500005</v>
      </c>
      <c r="G75" s="47">
        <v>0.17195058384912157</v>
      </c>
      <c r="H75" s="47">
        <v>6.5680845411949589</v>
      </c>
      <c r="I75" s="47">
        <v>10.692520455689802</v>
      </c>
      <c r="J75" s="47">
        <v>3.3201682473637124</v>
      </c>
      <c r="K75" s="47">
        <v>1.9249833755304524</v>
      </c>
      <c r="L75" s="47">
        <v>0</v>
      </c>
      <c r="M75" s="47">
        <v>0.45918141906624627</v>
      </c>
      <c r="N75" s="47">
        <f t="shared" si="248"/>
        <v>100</v>
      </c>
      <c r="O75" s="47"/>
      <c r="P75" s="47">
        <v>47.463299999999997</v>
      </c>
      <c r="Q75" s="47">
        <v>1.5417000000000001</v>
      </c>
      <c r="R75" s="47">
        <v>6.3939000000000004</v>
      </c>
      <c r="S75" s="47">
        <v>7.0307000000000004</v>
      </c>
      <c r="T75" s="47">
        <v>7.3599999999999999E-2</v>
      </c>
      <c r="U75" s="47">
        <v>12.8865</v>
      </c>
      <c r="V75" s="47">
        <v>23.161100000000001</v>
      </c>
      <c r="W75" s="47">
        <v>0.30059999999999998</v>
      </c>
      <c r="X75" s="47">
        <v>0</v>
      </c>
      <c r="Y75" s="47">
        <v>0.1082</v>
      </c>
      <c r="Z75" s="47">
        <f t="shared" si="249"/>
        <v>98.959600000000009</v>
      </c>
      <c r="AA75" s="18"/>
      <c r="AB75" s="10">
        <f t="shared" si="291"/>
        <v>1.4726431849665489E-2</v>
      </c>
      <c r="AC75" s="10"/>
      <c r="AD75" s="12">
        <f t="shared" si="250"/>
        <v>1.8441090043485096</v>
      </c>
      <c r="AE75" s="12"/>
      <c r="AF75" s="10">
        <f t="shared" si="251"/>
        <v>325.1748840654281</v>
      </c>
      <c r="AG75" s="16">
        <f t="shared" si="292"/>
        <v>1095.2294350782936</v>
      </c>
      <c r="AH75" s="18"/>
      <c r="AI75" s="1">
        <f t="shared" si="293"/>
        <v>0.78924125073515594</v>
      </c>
      <c r="AJ75" s="1">
        <f t="shared" si="325"/>
        <v>9.1784826538267653E-2</v>
      </c>
      <c r="AK75" s="1">
        <f t="shared" si="294"/>
        <v>1.1349044943818446E-2</v>
      </c>
      <c r="AL75" s="1">
        <f t="shared" si="295"/>
        <v>1.5289691289003583E-2</v>
      </c>
      <c r="AM75" s="1">
        <f t="shared" si="296"/>
        <v>5.6943062595007025E-2</v>
      </c>
      <c r="AN75" s="1">
        <f t="shared" si="252"/>
        <v>0</v>
      </c>
      <c r="AO75" s="1">
        <f t="shared" si="218"/>
        <v>0.96460787610125276</v>
      </c>
      <c r="AP75" s="1">
        <f t="shared" si="219"/>
        <v>0.80396768258482143</v>
      </c>
      <c r="AQ75" s="1">
        <f t="shared" si="220"/>
        <v>7.160489889853755E-2</v>
      </c>
      <c r="AR75" s="1">
        <f t="shared" si="221"/>
        <v>5.4241893254894667E-2</v>
      </c>
      <c r="AS75" s="1">
        <f t="shared" si="222"/>
        <v>2.200187937017143E-2</v>
      </c>
      <c r="AT75" s="1">
        <f t="shared" si="281"/>
        <v>7.6995425076112026E-2</v>
      </c>
      <c r="AU75" s="1">
        <f t="shared" si="282"/>
        <v>1.6146317466613849E-3</v>
      </c>
      <c r="AV75" s="1">
        <f t="shared" si="223"/>
        <v>1.0304264109311987</v>
      </c>
      <c r="AW75" s="9"/>
      <c r="AX75" s="2">
        <f t="shared" si="297"/>
        <v>0.79513317748661094</v>
      </c>
      <c r="AY75" s="2">
        <f t="shared" si="298"/>
        <v>2.0949861120603083E-2</v>
      </c>
      <c r="AZ75" s="2">
        <f t="shared" si="299"/>
        <v>0.33334311521594506</v>
      </c>
      <c r="BA75" s="2">
        <f t="shared" si="300"/>
        <v>0.14504056639581114</v>
      </c>
      <c r="BB75" s="2">
        <f t="shared" si="301"/>
        <v>2.4239729881814494E-3</v>
      </c>
      <c r="BC75" s="2">
        <f t="shared" si="302"/>
        <v>0.16296197291598333</v>
      </c>
      <c r="BD75" s="2">
        <f t="shared" si="303"/>
        <v>0.1906743261222846</v>
      </c>
      <c r="BE75" s="2">
        <f t="shared" si="304"/>
        <v>0.10713866323422043</v>
      </c>
      <c r="BF75" s="2">
        <f t="shared" si="305"/>
        <v>4.0871870897499947E-2</v>
      </c>
      <c r="BG75" s="2">
        <f t="shared" si="306"/>
        <v>0</v>
      </c>
      <c r="BH75" s="2">
        <f t="shared" si="307"/>
        <v>6.4702145186420201E-3</v>
      </c>
      <c r="BI75" s="2">
        <f t="shared" si="224"/>
        <v>1.8050077408957819</v>
      </c>
      <c r="BK75" s="2">
        <f t="shared" si="253"/>
        <v>0.44051510665101384</v>
      </c>
      <c r="BL75" s="2">
        <f t="shared" si="254"/>
        <v>1.1606521482398836E-2</v>
      </c>
      <c r="BM75" s="2">
        <f t="shared" si="255"/>
        <v>0.18467683415613215</v>
      </c>
      <c r="BN75" s="2">
        <f t="shared" si="256"/>
        <v>8.035453982254448E-2</v>
      </c>
      <c r="BO75" s="2">
        <f t="shared" si="257"/>
        <v>1.3429155638847786E-3</v>
      </c>
      <c r="BP75" s="2">
        <f t="shared" si="258"/>
        <v>9.0283254317296849E-2</v>
      </c>
      <c r="BQ75" s="2">
        <f t="shared" si="259"/>
        <v>0.10563629274390675</v>
      </c>
      <c r="BR75" s="2">
        <f t="shared" si="260"/>
        <v>5.9356345575033428E-2</v>
      </c>
      <c r="BS75" s="2">
        <f t="shared" si="261"/>
        <v>2.2643598679092769E-2</v>
      </c>
      <c r="BT75" s="2">
        <f t="shared" si="262"/>
        <v>0</v>
      </c>
      <c r="BU75" s="2">
        <f t="shared" si="263"/>
        <v>3.5845910086961781E-3</v>
      </c>
      <c r="BV75" s="2">
        <f t="shared" si="225"/>
        <v>1.0000000000000002</v>
      </c>
      <c r="BX75" s="2">
        <f t="shared" si="308"/>
        <v>0.7899451270964295</v>
      </c>
      <c r="BY75" s="2">
        <f t="shared" si="309"/>
        <v>1.9300490242717717E-2</v>
      </c>
      <c r="BZ75" s="2">
        <f t="shared" si="310"/>
        <v>6.2709271191926333E-2</v>
      </c>
      <c r="CA75" s="2">
        <f t="shared" si="311"/>
        <v>9.785737350792803E-2</v>
      </c>
      <c r="CB75" s="2">
        <f t="shared" si="312"/>
        <v>1.0375330396475771E-3</v>
      </c>
      <c r="CC75" s="2">
        <f t="shared" si="313"/>
        <v>0.31972935957364457</v>
      </c>
      <c r="CD75" s="2">
        <f t="shared" si="314"/>
        <v>0.4130202184837386</v>
      </c>
      <c r="CE75" s="2">
        <f t="shared" si="315"/>
        <v>4.8500376741116725E-3</v>
      </c>
      <c r="CF75" s="2">
        <f t="shared" si="316"/>
        <v>0</v>
      </c>
      <c r="CG75" s="2">
        <f t="shared" si="317"/>
        <v>7.1185053507212591E-4</v>
      </c>
      <c r="CH75" s="2">
        <f t="shared" si="226"/>
        <v>1.7091612613452161</v>
      </c>
      <c r="CJ75" s="2">
        <f t="shared" si="283"/>
        <v>1.579890254192859</v>
      </c>
      <c r="CK75" s="2">
        <f t="shared" si="284"/>
        <v>3.8600980485435435E-2</v>
      </c>
      <c r="CL75" s="2">
        <f t="shared" si="227"/>
        <v>0.18812781357577901</v>
      </c>
      <c r="CM75" s="2">
        <f t="shared" si="285"/>
        <v>9.785737350792803E-2</v>
      </c>
      <c r="CN75" s="2">
        <f t="shared" si="286"/>
        <v>1.0375330396475771E-3</v>
      </c>
      <c r="CO75" s="2">
        <f t="shared" si="287"/>
        <v>0.31972935957364457</v>
      </c>
      <c r="CP75" s="2">
        <f t="shared" si="288"/>
        <v>0.4130202184837386</v>
      </c>
      <c r="CQ75" s="2">
        <f t="shared" si="289"/>
        <v>4.8500376741116725E-3</v>
      </c>
      <c r="CR75" s="2">
        <f t="shared" si="290"/>
        <v>0</v>
      </c>
      <c r="CS75" s="2">
        <f t="shared" si="228"/>
        <v>2.1355516052163777E-3</v>
      </c>
      <c r="CT75" s="2">
        <f t="shared" si="264"/>
        <v>2.6452491221383601</v>
      </c>
      <c r="CU75" s="2">
        <f t="shared" si="318"/>
        <v>2.2682173674250139</v>
      </c>
      <c r="CW75" s="2">
        <f t="shared" si="265"/>
        <v>1.7917672565928813</v>
      </c>
      <c r="CX75" s="2">
        <f t="shared" si="266"/>
        <v>4.3777707168349347E-2</v>
      </c>
      <c r="CY75" s="2">
        <f t="shared" si="229"/>
        <v>0.20823274340711873</v>
      </c>
      <c r="CZ75" s="2">
        <f t="shared" si="267"/>
        <v>7.6243772625066097E-2</v>
      </c>
      <c r="DA75" s="2">
        <f t="shared" si="268"/>
        <v>0.28447651603218482</v>
      </c>
      <c r="DB75" s="2">
        <f t="shared" si="269"/>
        <v>0.22196179412127881</v>
      </c>
      <c r="DC75" s="2">
        <f t="shared" si="270"/>
        <v>2.3533504598059001E-3</v>
      </c>
      <c r="DD75" s="2">
        <f t="shared" si="271"/>
        <v>0.72521568626061772</v>
      </c>
      <c r="DE75" s="2">
        <f t="shared" si="272"/>
        <v>0.93681963266248958</v>
      </c>
      <c r="DF75" s="2">
        <f t="shared" si="273"/>
        <v>2.200187937017143E-2</v>
      </c>
      <c r="DG75" s="2">
        <f t="shared" si="274"/>
        <v>0</v>
      </c>
      <c r="DH75" s="2">
        <f t="shared" si="275"/>
        <v>3.2292634933227698E-3</v>
      </c>
      <c r="DI75" s="2">
        <f t="shared" si="230"/>
        <v>4.0316030861611019</v>
      </c>
      <c r="DJ75" s="2">
        <f t="shared" si="231"/>
        <v>6.3206172322202589E-2</v>
      </c>
      <c r="DK75" s="2">
        <f t="shared" si="232"/>
        <v>9.406606400193418E-2</v>
      </c>
      <c r="DL75" s="2">
        <f t="shared" si="233"/>
        <v>0.49663074321947581</v>
      </c>
      <c r="DM75" s="2">
        <f t="shared" si="234"/>
        <v>0.38445437382479591</v>
      </c>
      <c r="DN75" s="2">
        <f t="shared" si="235"/>
        <v>0.11891488295572823</v>
      </c>
      <c r="DO75" s="2">
        <f t="shared" si="236"/>
        <v>2.200187937017143E-2</v>
      </c>
      <c r="DP75" s="2">
        <f t="shared" si="237"/>
        <v>5.4241893254894667E-2</v>
      </c>
      <c r="DQ75" s="2">
        <f t="shared" si="238"/>
        <v>7.6995425076112026E-2</v>
      </c>
      <c r="DR75" s="2">
        <f t="shared" si="239"/>
        <v>1.6146317466613849E-3</v>
      </c>
      <c r="DS75" s="2">
        <f t="shared" si="240"/>
        <v>0.80396768258482143</v>
      </c>
      <c r="DT75" s="2">
        <f t="shared" si="241"/>
        <v>0.61404006665088562</v>
      </c>
      <c r="DU75" s="2">
        <f t="shared" si="242"/>
        <v>0.18992761593393581</v>
      </c>
      <c r="DV75" s="2">
        <f t="shared" si="243"/>
        <v>7.160489889853755E-2</v>
      </c>
      <c r="DW75" s="2">
        <f t="shared" si="244"/>
        <v>5.4689109829422919E-2</v>
      </c>
      <c r="DX75" s="2">
        <f t="shared" si="245"/>
        <v>1.6915789069114631E-2</v>
      </c>
      <c r="DY75" s="2">
        <f t="shared" si="319"/>
        <v>1.8343940935160199</v>
      </c>
      <c r="DZ75" s="2">
        <f t="shared" si="246"/>
        <v>0.80396768258482143</v>
      </c>
      <c r="EA75" s="2">
        <f t="shared" si="276"/>
        <v>2.3363377459709613</v>
      </c>
      <c r="EB75" s="2">
        <f t="shared" si="277"/>
        <v>-3.1010525447141566</v>
      </c>
      <c r="EC75" s="2">
        <f t="shared" si="278"/>
        <v>-3.101052544714157</v>
      </c>
      <c r="ED75" s="2">
        <f t="shared" si="279"/>
        <v>0.52909295254548239</v>
      </c>
      <c r="EE75" s="2">
        <f t="shared" si="320"/>
        <v>1368.3794350782937</v>
      </c>
      <c r="EF75" s="2">
        <f t="shared" si="321"/>
        <v>3.2517488406542809</v>
      </c>
      <c r="EG75" s="2">
        <f t="shared" si="247"/>
        <v>0.13683794350782938</v>
      </c>
      <c r="EH75" s="1">
        <f t="shared" si="322"/>
        <v>1368.3794350782937</v>
      </c>
      <c r="EI75" s="1">
        <f t="shared" si="323"/>
        <v>3.2517488406542809</v>
      </c>
      <c r="EJ75" s="4">
        <f t="shared" si="324"/>
        <v>1.8441090043485096</v>
      </c>
      <c r="EK75" s="1">
        <f t="shared" si="280"/>
        <v>325.1748840654281</v>
      </c>
    </row>
    <row r="76" spans="1:141" ht="12" customHeight="1">
      <c r="A76" s="41" t="s">
        <v>92</v>
      </c>
      <c r="B76" s="42"/>
      <c r="C76" s="47">
        <v>47.792619002214622</v>
      </c>
      <c r="D76" s="47">
        <v>1.6638945849499382</v>
      </c>
      <c r="E76" s="47">
        <v>16.854006006213513</v>
      </c>
      <c r="F76" s="47">
        <v>10.388342117715014</v>
      </c>
      <c r="G76" s="47">
        <v>0.17172613625603755</v>
      </c>
      <c r="H76" s="47">
        <v>6.6799719623220817</v>
      </c>
      <c r="I76" s="47">
        <v>10.800222167607615</v>
      </c>
      <c r="J76" s="47">
        <v>3.2890825401051642</v>
      </c>
      <c r="K76" s="47">
        <v>1.9055820211471108</v>
      </c>
      <c r="L76" s="47">
        <v>0</v>
      </c>
      <c r="M76" s="47">
        <v>0.45455346146890085</v>
      </c>
      <c r="N76" s="47">
        <f t="shared" si="248"/>
        <v>100.00000000000001</v>
      </c>
      <c r="O76" s="47"/>
      <c r="P76" s="47">
        <v>47.493200000000002</v>
      </c>
      <c r="Q76" s="47">
        <v>1.5951</v>
      </c>
      <c r="R76" s="47">
        <v>6.2332999999999998</v>
      </c>
      <c r="S76" s="47">
        <v>7.5865</v>
      </c>
      <c r="T76" s="47">
        <v>0.124</v>
      </c>
      <c r="U76" s="47">
        <v>13.0639</v>
      </c>
      <c r="V76" s="47">
        <v>22.9848</v>
      </c>
      <c r="W76" s="47">
        <v>0.35320000000000001</v>
      </c>
      <c r="X76" s="47">
        <v>0</v>
      </c>
      <c r="Y76" s="47">
        <v>0</v>
      </c>
      <c r="Z76" s="47">
        <f t="shared" si="249"/>
        <v>99.434000000000012</v>
      </c>
      <c r="AA76" s="18"/>
      <c r="AB76" s="10">
        <f t="shared" si="291"/>
        <v>1.9244156349406794E-2</v>
      </c>
      <c r="AC76" s="10"/>
      <c r="AD76" s="12">
        <f t="shared" si="250"/>
        <v>1.9168309922065994</v>
      </c>
      <c r="AE76" s="12"/>
      <c r="AF76" s="10">
        <f t="shared" si="251"/>
        <v>339.43239767975041</v>
      </c>
      <c r="AG76" s="16">
        <f t="shared" si="292"/>
        <v>1099.2874568135176</v>
      </c>
      <c r="AH76" s="18"/>
      <c r="AI76" s="1">
        <f t="shared" si="293"/>
        <v>0.78287814689793578</v>
      </c>
      <c r="AJ76" s="1">
        <f t="shared" si="325"/>
        <v>9.2948669661334915E-2</v>
      </c>
      <c r="AK76" s="1">
        <f t="shared" si="294"/>
        <v>1.1465097175295107E-2</v>
      </c>
      <c r="AL76" s="1">
        <f t="shared" si="295"/>
        <v>1.5113875018640059E-2</v>
      </c>
      <c r="AM76" s="1">
        <f t="shared" si="296"/>
        <v>5.5734099350137775E-2</v>
      </c>
      <c r="AN76" s="1">
        <f t="shared" si="252"/>
        <v>0</v>
      </c>
      <c r="AO76" s="1">
        <f t="shared" si="218"/>
        <v>0.9581398881033435</v>
      </c>
      <c r="AP76" s="1">
        <f t="shared" si="219"/>
        <v>0.80212230324734257</v>
      </c>
      <c r="AQ76" s="1">
        <f t="shared" si="220"/>
        <v>8.5185426520013374E-2</v>
      </c>
      <c r="AR76" s="1">
        <f t="shared" si="221"/>
        <v>3.9730106630576661E-2</v>
      </c>
      <c r="AS76" s="1">
        <f t="shared" si="222"/>
        <v>2.5793102451014436E-2</v>
      </c>
      <c r="AT76" s="1">
        <f t="shared" si="281"/>
        <v>8.5723831583104468E-2</v>
      </c>
      <c r="AU76" s="1">
        <f t="shared" si="282"/>
        <v>0</v>
      </c>
      <c r="AV76" s="1">
        <f t="shared" si="223"/>
        <v>1.0385547704320515</v>
      </c>
      <c r="AW76" s="9"/>
      <c r="AX76" s="2">
        <f t="shared" si="297"/>
        <v>0.79542607639956897</v>
      </c>
      <c r="AY76" s="2">
        <f t="shared" si="298"/>
        <v>2.0830240125664611E-2</v>
      </c>
      <c r="AZ76" s="2">
        <f t="shared" si="299"/>
        <v>0.3305971107818384</v>
      </c>
      <c r="BA76" s="2">
        <f t="shared" si="300"/>
        <v>0.14459099019178434</v>
      </c>
      <c r="BB76" s="2">
        <f t="shared" si="301"/>
        <v>2.4208089692481067E-3</v>
      </c>
      <c r="BC76" s="2">
        <f t="shared" si="302"/>
        <v>0.16573803262973971</v>
      </c>
      <c r="BD76" s="2">
        <f t="shared" si="303"/>
        <v>0.19259491644775997</v>
      </c>
      <c r="BE76" s="2">
        <f t="shared" si="304"/>
        <v>0.10613555710427788</v>
      </c>
      <c r="BF76" s="2">
        <f t="shared" si="305"/>
        <v>4.0459935053444113E-2</v>
      </c>
      <c r="BG76" s="2">
        <f t="shared" si="306"/>
        <v>0</v>
      </c>
      <c r="BH76" s="2">
        <f t="shared" si="307"/>
        <v>6.4050030854379174E-3</v>
      </c>
      <c r="BI76" s="2">
        <f t="shared" si="224"/>
        <v>1.8051986707887642</v>
      </c>
      <c r="BK76" s="2">
        <f t="shared" si="253"/>
        <v>0.4406307678323379</v>
      </c>
      <c r="BL76" s="2">
        <f t="shared" si="254"/>
        <v>1.1539029173206204E-2</v>
      </c>
      <c r="BM76" s="2">
        <f t="shared" si="255"/>
        <v>0.18313613683162483</v>
      </c>
      <c r="BN76" s="2">
        <f t="shared" si="256"/>
        <v>8.0096995711063032E-2</v>
      </c>
      <c r="BO76" s="2">
        <f t="shared" si="257"/>
        <v>1.3410208019876049E-3</v>
      </c>
      <c r="BP76" s="2">
        <f t="shared" si="258"/>
        <v>9.181151931455947E-2</v>
      </c>
      <c r="BQ76" s="2">
        <f t="shared" si="259"/>
        <v>0.10668904180148077</v>
      </c>
      <c r="BR76" s="2">
        <f t="shared" si="260"/>
        <v>5.8794391344141071E-2</v>
      </c>
      <c r="BS76" s="2">
        <f t="shared" si="261"/>
        <v>2.2413009552995921E-2</v>
      </c>
      <c r="BT76" s="2">
        <f t="shared" si="262"/>
        <v>0</v>
      </c>
      <c r="BU76" s="2">
        <f t="shared" si="263"/>
        <v>3.5480876366030742E-3</v>
      </c>
      <c r="BV76" s="2">
        <f t="shared" si="225"/>
        <v>0.99999999999999989</v>
      </c>
      <c r="BX76" s="2">
        <f t="shared" si="308"/>
        <v>0.79044276125377178</v>
      </c>
      <c r="BY76" s="2">
        <f t="shared" si="309"/>
        <v>1.9969003039605002E-2</v>
      </c>
      <c r="BZ76" s="2">
        <f t="shared" si="310"/>
        <v>6.1134159139278742E-2</v>
      </c>
      <c r="CA76" s="2">
        <f t="shared" si="311"/>
        <v>0.10559332130767859</v>
      </c>
      <c r="CB76" s="2">
        <f t="shared" si="312"/>
        <v>1.7480176211453744E-3</v>
      </c>
      <c r="CC76" s="2">
        <f t="shared" si="313"/>
        <v>0.32413086412401626</v>
      </c>
      <c r="CD76" s="2">
        <f t="shared" si="314"/>
        <v>0.40987634947411972</v>
      </c>
      <c r="CE76" s="2">
        <f t="shared" si="315"/>
        <v>5.6987135944652134E-3</v>
      </c>
      <c r="CF76" s="2">
        <f t="shared" si="316"/>
        <v>0</v>
      </c>
      <c r="CG76" s="2">
        <f t="shared" si="317"/>
        <v>0</v>
      </c>
      <c r="CH76" s="2">
        <f t="shared" si="226"/>
        <v>1.7185931895540809</v>
      </c>
      <c r="CJ76" s="2">
        <f t="shared" si="283"/>
        <v>1.5808855225075436</v>
      </c>
      <c r="CK76" s="2">
        <f t="shared" si="284"/>
        <v>3.9938006079210005E-2</v>
      </c>
      <c r="CL76" s="2">
        <f t="shared" si="227"/>
        <v>0.18340247741783622</v>
      </c>
      <c r="CM76" s="2">
        <f t="shared" si="285"/>
        <v>0.10559332130767859</v>
      </c>
      <c r="CN76" s="2">
        <f t="shared" si="286"/>
        <v>1.7480176211453744E-3</v>
      </c>
      <c r="CO76" s="2">
        <f t="shared" si="287"/>
        <v>0.32413086412401626</v>
      </c>
      <c r="CP76" s="2">
        <f t="shared" si="288"/>
        <v>0.40987634947411972</v>
      </c>
      <c r="CQ76" s="2">
        <f t="shared" si="289"/>
        <v>5.6987135944652134E-3</v>
      </c>
      <c r="CR76" s="2">
        <f t="shared" si="290"/>
        <v>0</v>
      </c>
      <c r="CS76" s="2">
        <f t="shared" si="228"/>
        <v>0</v>
      </c>
      <c r="CT76" s="2">
        <f t="shared" si="264"/>
        <v>2.6512732721260144</v>
      </c>
      <c r="CU76" s="2">
        <f t="shared" si="318"/>
        <v>2.263063586496572</v>
      </c>
      <c r="CW76" s="2">
        <f t="shared" si="265"/>
        <v>1.7888222302032144</v>
      </c>
      <c r="CX76" s="2">
        <f t="shared" si="266"/>
        <v>4.5191123637569448E-2</v>
      </c>
      <c r="CY76" s="2">
        <f t="shared" si="229"/>
        <v>0.2111777697967856</v>
      </c>
      <c r="CZ76" s="2">
        <f t="shared" si="267"/>
        <v>6.5523209081591094E-2</v>
      </c>
      <c r="DA76" s="2">
        <f t="shared" si="268"/>
        <v>0.27670097887837669</v>
      </c>
      <c r="DB76" s="2">
        <f t="shared" si="269"/>
        <v>0.23896440042864001</v>
      </c>
      <c r="DC76" s="2">
        <f t="shared" si="270"/>
        <v>3.9558750269684572E-3</v>
      </c>
      <c r="DD76" s="2">
        <f t="shared" si="271"/>
        <v>0.73352875585872934</v>
      </c>
      <c r="DE76" s="2">
        <f t="shared" si="272"/>
        <v>0.92757624146102369</v>
      </c>
      <c r="DF76" s="2">
        <f t="shared" si="273"/>
        <v>2.5793102451014436E-2</v>
      </c>
      <c r="DG76" s="2">
        <f t="shared" si="274"/>
        <v>0</v>
      </c>
      <c r="DH76" s="2">
        <f t="shared" si="275"/>
        <v>0</v>
      </c>
      <c r="DI76" s="2">
        <f t="shared" si="230"/>
        <v>4.0405327079455367</v>
      </c>
      <c r="DJ76" s="2">
        <f t="shared" si="231"/>
        <v>8.1065415891070039E-2</v>
      </c>
      <c r="DK76" s="2">
        <f t="shared" si="232"/>
        <v>0.12037830912492531</v>
      </c>
      <c r="DL76" s="2">
        <f t="shared" si="233"/>
        <v>0.48716592932034047</v>
      </c>
      <c r="DM76" s="2">
        <f t="shared" si="234"/>
        <v>0.38525158586236458</v>
      </c>
      <c r="DN76" s="2">
        <f t="shared" si="235"/>
        <v>0.12758248481729495</v>
      </c>
      <c r="DO76" s="2">
        <f t="shared" si="236"/>
        <v>2.5793102451014436E-2</v>
      </c>
      <c r="DP76" s="2">
        <f t="shared" si="237"/>
        <v>3.9730106630576661E-2</v>
      </c>
      <c r="DQ76" s="2">
        <f t="shared" si="238"/>
        <v>8.5723831583104468E-2</v>
      </c>
      <c r="DR76" s="2">
        <f t="shared" si="239"/>
        <v>0</v>
      </c>
      <c r="DS76" s="2">
        <f t="shared" si="240"/>
        <v>0.80212230324734257</v>
      </c>
      <c r="DT76" s="2">
        <f t="shared" si="241"/>
        <v>0.60257090362983912</v>
      </c>
      <c r="DU76" s="2">
        <f t="shared" si="242"/>
        <v>0.19955139961750346</v>
      </c>
      <c r="DV76" s="2">
        <f t="shared" si="243"/>
        <v>8.5185426520013374E-2</v>
      </c>
      <c r="DW76" s="2">
        <f t="shared" si="244"/>
        <v>6.3993058448132342E-2</v>
      </c>
      <c r="DX76" s="2">
        <f t="shared" si="245"/>
        <v>2.1192368071881032E-2</v>
      </c>
      <c r="DY76" s="2">
        <f t="shared" si="319"/>
        <v>1.8406770736793943</v>
      </c>
      <c r="DZ76" s="2">
        <f t="shared" si="246"/>
        <v>0.80212230324734257</v>
      </c>
      <c r="EA76" s="2">
        <f t="shared" si="276"/>
        <v>2.5126821606405954</v>
      </c>
      <c r="EB76" s="2">
        <f t="shared" si="277"/>
        <v>-2.9045493452260107</v>
      </c>
      <c r="EC76" s="2">
        <f t="shared" si="278"/>
        <v>-2.9045493452260107</v>
      </c>
      <c r="ED76" s="2">
        <f t="shared" si="279"/>
        <v>0.53407197020389141</v>
      </c>
      <c r="EE76" s="2">
        <f t="shared" si="320"/>
        <v>1372.4374568135177</v>
      </c>
      <c r="EF76" s="2">
        <f t="shared" si="321"/>
        <v>3.3943239767975042</v>
      </c>
      <c r="EG76" s="2">
        <f t="shared" si="247"/>
        <v>0.13724374568135175</v>
      </c>
      <c r="EH76" s="1">
        <f t="shared" si="322"/>
        <v>1372.4374568135177</v>
      </c>
      <c r="EI76" s="1">
        <f t="shared" si="323"/>
        <v>3.3943239767975042</v>
      </c>
      <c r="EJ76" s="4">
        <f t="shared" si="324"/>
        <v>1.9168309922065994</v>
      </c>
      <c r="EK76" s="1">
        <f t="shared" si="280"/>
        <v>339.43239767975041</v>
      </c>
    </row>
    <row r="77" spans="1:141" ht="12" customHeight="1">
      <c r="A77" s="41" t="s">
        <v>92</v>
      </c>
      <c r="B77" s="32"/>
      <c r="C77" s="47">
        <v>47.789127713744136</v>
      </c>
      <c r="D77" s="47">
        <v>1.6657901815047709</v>
      </c>
      <c r="E77" s="47">
        <v>16.881778334689727</v>
      </c>
      <c r="F77" s="47">
        <v>10.39475001138149</v>
      </c>
      <c r="G77" s="47">
        <v>0.17177066310074829</v>
      </c>
      <c r="H77" s="47">
        <v>6.657775271517111</v>
      </c>
      <c r="I77" s="47">
        <v>10.778855855161378</v>
      </c>
      <c r="J77" s="47">
        <v>3.2952494516803981</v>
      </c>
      <c r="K77" s="47">
        <v>1.9094309423225795</v>
      </c>
      <c r="L77" s="47">
        <v>0</v>
      </c>
      <c r="M77" s="47">
        <v>0.45547157489766682</v>
      </c>
      <c r="N77" s="47">
        <f t="shared" si="248"/>
        <v>100.00000000000003</v>
      </c>
      <c r="O77" s="47"/>
      <c r="P77" s="47">
        <v>47.493200000000002</v>
      </c>
      <c r="Q77" s="47">
        <v>1.5951</v>
      </c>
      <c r="R77" s="47">
        <v>6.2332999999999998</v>
      </c>
      <c r="S77" s="47">
        <v>7.5865</v>
      </c>
      <c r="T77" s="47">
        <v>0.124</v>
      </c>
      <c r="U77" s="47">
        <v>13.0639</v>
      </c>
      <c r="V77" s="47">
        <v>22.9848</v>
      </c>
      <c r="W77" s="47">
        <v>0.35320000000000001</v>
      </c>
      <c r="X77" s="47">
        <v>0</v>
      </c>
      <c r="Y77" s="47">
        <v>0</v>
      </c>
      <c r="Z77" s="47">
        <f t="shared" si="249"/>
        <v>99.434000000000012</v>
      </c>
      <c r="AA77" s="18"/>
      <c r="AB77" s="10">
        <f t="shared" si="291"/>
        <v>1.9851140790948074E-2</v>
      </c>
      <c r="AC77" s="10"/>
      <c r="AD77" s="12">
        <f t="shared" si="250"/>
        <v>1.9159250329464477</v>
      </c>
      <c r="AE77" s="12"/>
      <c r="AF77" s="10">
        <f t="shared" si="251"/>
        <v>340.50107567942212</v>
      </c>
      <c r="AG77" s="16">
        <f t="shared" si="292"/>
        <v>1099.1214173504004</v>
      </c>
      <c r="AH77" s="18"/>
      <c r="AI77" s="1">
        <f t="shared" si="293"/>
        <v>0.7822711624563945</v>
      </c>
      <c r="AJ77" s="1">
        <f t="shared" si="325"/>
        <v>9.2787859439840567E-2</v>
      </c>
      <c r="AK77" s="1">
        <f t="shared" si="294"/>
        <v>1.1474151364662429E-2</v>
      </c>
      <c r="AL77" s="1">
        <f t="shared" si="295"/>
        <v>1.5148814852064813E-2</v>
      </c>
      <c r="AM77" s="1">
        <f t="shared" si="296"/>
        <v>5.5897355572642436E-2</v>
      </c>
      <c r="AN77" s="1">
        <f t="shared" si="252"/>
        <v>0</v>
      </c>
      <c r="AO77" s="1">
        <f t="shared" si="218"/>
        <v>0.95757934368560471</v>
      </c>
      <c r="AP77" s="1">
        <f t="shared" si="219"/>
        <v>0.80212230324734257</v>
      </c>
      <c r="AQ77" s="1">
        <f t="shared" si="220"/>
        <v>8.5185426520013374E-2</v>
      </c>
      <c r="AR77" s="1">
        <f t="shared" si="221"/>
        <v>3.9730106630576661E-2</v>
      </c>
      <c r="AS77" s="1">
        <f t="shared" si="222"/>
        <v>2.5793102451014436E-2</v>
      </c>
      <c r="AT77" s="1">
        <f t="shared" si="281"/>
        <v>8.5723831583104468E-2</v>
      </c>
      <c r="AU77" s="1">
        <f t="shared" si="282"/>
        <v>0</v>
      </c>
      <c r="AV77" s="1">
        <f t="shared" si="223"/>
        <v>1.0385547704320515</v>
      </c>
      <c r="AW77" s="9"/>
      <c r="AX77" s="2">
        <f t="shared" si="297"/>
        <v>0.79536796989802894</v>
      </c>
      <c r="AY77" s="2">
        <f t="shared" si="298"/>
        <v>2.0853971034927553E-2</v>
      </c>
      <c r="AZ77" s="2">
        <f t="shared" si="299"/>
        <v>0.33114187453417931</v>
      </c>
      <c r="BA77" s="2">
        <f t="shared" si="300"/>
        <v>0.14468017898435398</v>
      </c>
      <c r="BB77" s="2">
        <f t="shared" si="301"/>
        <v>2.4214366604510774E-3</v>
      </c>
      <c r="BC77" s="2">
        <f t="shared" si="302"/>
        <v>0.16518730638632781</v>
      </c>
      <c r="BD77" s="2">
        <f t="shared" si="303"/>
        <v>0.19221390177079142</v>
      </c>
      <c r="BE77" s="2">
        <f t="shared" si="304"/>
        <v>0.10633455746005166</v>
      </c>
      <c r="BF77" s="2">
        <f t="shared" si="305"/>
        <v>4.0541656595239277E-2</v>
      </c>
      <c r="BG77" s="2">
        <f t="shared" si="306"/>
        <v>0</v>
      </c>
      <c r="BH77" s="2">
        <f t="shared" si="307"/>
        <v>6.4179400001080304E-3</v>
      </c>
      <c r="BI77" s="2">
        <f t="shared" si="224"/>
        <v>1.8051607933244591</v>
      </c>
      <c r="BK77" s="2">
        <f t="shared" si="253"/>
        <v>0.44060782443277324</v>
      </c>
      <c r="BL77" s="2">
        <f t="shared" si="254"/>
        <v>1.1552417442283362E-2</v>
      </c>
      <c r="BM77" s="2">
        <f t="shared" si="255"/>
        <v>0.18344176084410446</v>
      </c>
      <c r="BN77" s="2">
        <f t="shared" si="256"/>
        <v>8.0148084048460272E-2</v>
      </c>
      <c r="BO77" s="2">
        <f t="shared" si="257"/>
        <v>1.3413966608435248E-3</v>
      </c>
      <c r="BP77" s="2">
        <f t="shared" si="258"/>
        <v>9.1508361469623989E-2</v>
      </c>
      <c r="BQ77" s="2">
        <f t="shared" si="259"/>
        <v>0.10648021078321911</v>
      </c>
      <c r="BR77" s="2">
        <f t="shared" si="260"/>
        <v>5.8905864703731749E-2</v>
      </c>
      <c r="BS77" s="2">
        <f t="shared" si="261"/>
        <v>2.2458750901949338E-2</v>
      </c>
      <c r="BT77" s="2">
        <f t="shared" si="262"/>
        <v>0</v>
      </c>
      <c r="BU77" s="2">
        <f t="shared" si="263"/>
        <v>3.5553287130109254E-3</v>
      </c>
      <c r="BV77" s="2">
        <f t="shared" si="225"/>
        <v>1</v>
      </c>
      <c r="BX77" s="2">
        <f t="shared" si="308"/>
        <v>0.79044276125377178</v>
      </c>
      <c r="BY77" s="2">
        <f t="shared" si="309"/>
        <v>1.9969003039605002E-2</v>
      </c>
      <c r="BZ77" s="2">
        <f t="shared" si="310"/>
        <v>6.1134159139278742E-2</v>
      </c>
      <c r="CA77" s="2">
        <f t="shared" si="311"/>
        <v>0.10559332130767859</v>
      </c>
      <c r="CB77" s="2">
        <f t="shared" si="312"/>
        <v>1.7480176211453744E-3</v>
      </c>
      <c r="CC77" s="2">
        <f t="shared" si="313"/>
        <v>0.32413086412401626</v>
      </c>
      <c r="CD77" s="2">
        <f t="shared" si="314"/>
        <v>0.40987634947411972</v>
      </c>
      <c r="CE77" s="2">
        <f t="shared" si="315"/>
        <v>5.6987135944652134E-3</v>
      </c>
      <c r="CF77" s="2">
        <f t="shared" si="316"/>
        <v>0</v>
      </c>
      <c r="CG77" s="2">
        <f t="shared" si="317"/>
        <v>0</v>
      </c>
      <c r="CH77" s="2">
        <f t="shared" si="226"/>
        <v>1.7185931895540809</v>
      </c>
      <c r="CJ77" s="2">
        <f t="shared" si="283"/>
        <v>1.5808855225075436</v>
      </c>
      <c r="CK77" s="2">
        <f t="shared" si="284"/>
        <v>3.9938006079210005E-2</v>
      </c>
      <c r="CL77" s="2">
        <f t="shared" si="227"/>
        <v>0.18340247741783622</v>
      </c>
      <c r="CM77" s="2">
        <f t="shared" si="285"/>
        <v>0.10559332130767859</v>
      </c>
      <c r="CN77" s="2">
        <f t="shared" si="286"/>
        <v>1.7480176211453744E-3</v>
      </c>
      <c r="CO77" s="2">
        <f t="shared" si="287"/>
        <v>0.32413086412401626</v>
      </c>
      <c r="CP77" s="2">
        <f t="shared" si="288"/>
        <v>0.40987634947411972</v>
      </c>
      <c r="CQ77" s="2">
        <f t="shared" si="289"/>
        <v>5.6987135944652134E-3</v>
      </c>
      <c r="CR77" s="2">
        <f t="shared" si="290"/>
        <v>0</v>
      </c>
      <c r="CS77" s="2">
        <f t="shared" si="228"/>
        <v>0</v>
      </c>
      <c r="CT77" s="2">
        <f t="shared" si="264"/>
        <v>2.6512732721260144</v>
      </c>
      <c r="CU77" s="2">
        <f t="shared" si="318"/>
        <v>2.263063586496572</v>
      </c>
      <c r="CW77" s="2">
        <f t="shared" si="265"/>
        <v>1.7888222302032144</v>
      </c>
      <c r="CX77" s="2">
        <f t="shared" si="266"/>
        <v>4.5191123637569448E-2</v>
      </c>
      <c r="CY77" s="2">
        <f t="shared" si="229"/>
        <v>0.2111777697967856</v>
      </c>
      <c r="CZ77" s="2">
        <f t="shared" si="267"/>
        <v>6.5523209081591094E-2</v>
      </c>
      <c r="DA77" s="2">
        <f t="shared" si="268"/>
        <v>0.27670097887837669</v>
      </c>
      <c r="DB77" s="2">
        <f t="shared" si="269"/>
        <v>0.23896440042864001</v>
      </c>
      <c r="DC77" s="2">
        <f t="shared" si="270"/>
        <v>3.9558750269684572E-3</v>
      </c>
      <c r="DD77" s="2">
        <f t="shared" si="271"/>
        <v>0.73352875585872934</v>
      </c>
      <c r="DE77" s="2">
        <f t="shared" si="272"/>
        <v>0.92757624146102369</v>
      </c>
      <c r="DF77" s="2">
        <f t="shared" si="273"/>
        <v>2.5793102451014436E-2</v>
      </c>
      <c r="DG77" s="2">
        <f t="shared" si="274"/>
        <v>0</v>
      </c>
      <c r="DH77" s="2">
        <f t="shared" si="275"/>
        <v>0</v>
      </c>
      <c r="DI77" s="2">
        <f t="shared" si="230"/>
        <v>4.0405327079455367</v>
      </c>
      <c r="DJ77" s="2">
        <f t="shared" si="231"/>
        <v>8.1065415891070039E-2</v>
      </c>
      <c r="DK77" s="2">
        <f t="shared" si="232"/>
        <v>0.12037830912492531</v>
      </c>
      <c r="DL77" s="2">
        <f t="shared" si="233"/>
        <v>0.48716592932034047</v>
      </c>
      <c r="DM77" s="2">
        <f t="shared" si="234"/>
        <v>0.38525158586236458</v>
      </c>
      <c r="DN77" s="2">
        <f t="shared" si="235"/>
        <v>0.12758248481729495</v>
      </c>
      <c r="DO77" s="2">
        <f t="shared" si="236"/>
        <v>2.5793102451014436E-2</v>
      </c>
      <c r="DP77" s="2">
        <f t="shared" si="237"/>
        <v>3.9730106630576661E-2</v>
      </c>
      <c r="DQ77" s="2">
        <f t="shared" si="238"/>
        <v>8.5723831583104468E-2</v>
      </c>
      <c r="DR77" s="2">
        <f t="shared" si="239"/>
        <v>0</v>
      </c>
      <c r="DS77" s="2">
        <f t="shared" si="240"/>
        <v>0.80212230324734257</v>
      </c>
      <c r="DT77" s="2">
        <f t="shared" si="241"/>
        <v>0.60257090362983912</v>
      </c>
      <c r="DU77" s="2">
        <f t="shared" si="242"/>
        <v>0.19955139961750346</v>
      </c>
      <c r="DV77" s="2">
        <f t="shared" si="243"/>
        <v>8.5185426520013374E-2</v>
      </c>
      <c r="DW77" s="2">
        <f t="shared" si="244"/>
        <v>6.3993058448132342E-2</v>
      </c>
      <c r="DX77" s="2">
        <f t="shared" si="245"/>
        <v>2.1192368071881032E-2</v>
      </c>
      <c r="DY77" s="2">
        <f t="shared" si="319"/>
        <v>1.8406770736793943</v>
      </c>
      <c r="DZ77" s="2">
        <f t="shared" si="246"/>
        <v>0.80212230324734257</v>
      </c>
      <c r="EA77" s="2">
        <f t="shared" si="276"/>
        <v>2.509224666933016</v>
      </c>
      <c r="EB77" s="2">
        <f t="shared" si="277"/>
        <v>-2.9115376552823538</v>
      </c>
      <c r="EC77" s="2">
        <f t="shared" si="278"/>
        <v>-2.9115376552823538</v>
      </c>
      <c r="ED77" s="2">
        <f t="shared" si="279"/>
        <v>0.53309015687373906</v>
      </c>
      <c r="EE77" s="2">
        <f t="shared" si="320"/>
        <v>1372.2714173504005</v>
      </c>
      <c r="EF77" s="2">
        <f t="shared" si="321"/>
        <v>3.4050107567942209</v>
      </c>
      <c r="EG77" s="2">
        <f t="shared" si="247"/>
        <v>0.13722714173504005</v>
      </c>
      <c r="EH77" s="1">
        <f t="shared" si="322"/>
        <v>1372.2714173504005</v>
      </c>
      <c r="EI77" s="1">
        <f t="shared" si="323"/>
        <v>3.4050107567942209</v>
      </c>
      <c r="EJ77" s="4">
        <f t="shared" si="324"/>
        <v>1.9159250329464477</v>
      </c>
      <c r="EK77" s="1">
        <f t="shared" si="280"/>
        <v>340.50107567942212</v>
      </c>
    </row>
    <row r="78" spans="1:141" ht="12" customHeight="1">
      <c r="A78" s="41" t="s">
        <v>92</v>
      </c>
      <c r="B78" s="32"/>
      <c r="C78" s="47">
        <v>47.76428813285191</v>
      </c>
      <c r="D78" s="47">
        <v>1.6792768424784559</v>
      </c>
      <c r="E78" s="47">
        <v>17.079371001575275</v>
      </c>
      <c r="F78" s="47">
        <v>10.440340455832771</v>
      </c>
      <c r="G78" s="47">
        <v>0.17208745965606476</v>
      </c>
      <c r="H78" s="47">
        <v>6.4998517709382755</v>
      </c>
      <c r="I78" s="47">
        <v>10.62684027384711</v>
      </c>
      <c r="J78" s="47">
        <v>3.3391253731985202</v>
      </c>
      <c r="K78" s="47">
        <v>1.9368149839719673</v>
      </c>
      <c r="L78" s="47">
        <v>0</v>
      </c>
      <c r="M78" s="47">
        <v>0.46200370564963766</v>
      </c>
      <c r="N78" s="47">
        <f t="shared" si="248"/>
        <v>100</v>
      </c>
      <c r="O78" s="47"/>
      <c r="P78" s="47">
        <v>47.623699999999999</v>
      </c>
      <c r="Q78" s="47">
        <v>1.5066999999999999</v>
      </c>
      <c r="R78" s="47">
        <v>6.5602</v>
      </c>
      <c r="S78" s="47">
        <v>7.3742000000000001</v>
      </c>
      <c r="T78" s="47">
        <v>9.6799999999999997E-2</v>
      </c>
      <c r="U78" s="47">
        <v>13.1982</v>
      </c>
      <c r="V78" s="47">
        <v>23.0365</v>
      </c>
      <c r="W78" s="47">
        <v>0.31680000000000003</v>
      </c>
      <c r="X78" s="47">
        <v>0</v>
      </c>
      <c r="Y78" s="47">
        <v>0.11550000000000001</v>
      </c>
      <c r="Z78" s="47">
        <f t="shared" si="249"/>
        <v>99.828600000000009</v>
      </c>
      <c r="AA78" s="18"/>
      <c r="AB78" s="10">
        <f t="shared" si="291"/>
        <v>6.0352905954960123E-3</v>
      </c>
      <c r="AC78" s="10"/>
      <c r="AD78" s="12">
        <f t="shared" si="250"/>
        <v>1.9019227294382282</v>
      </c>
      <c r="AE78" s="12"/>
      <c r="AF78" s="10">
        <f t="shared" si="251"/>
        <v>321.65207486694652</v>
      </c>
      <c r="AG78" s="16">
        <f t="shared" si="292"/>
        <v>1092.5815688466691</v>
      </c>
      <c r="AH78" s="18"/>
      <c r="AI78" s="1">
        <f t="shared" si="293"/>
        <v>0.78359306824711417</v>
      </c>
      <c r="AJ78" s="1">
        <f t="shared" si="325"/>
        <v>9.9905665007473887E-2</v>
      </c>
      <c r="AK78" s="1">
        <f t="shared" si="294"/>
        <v>1.218465018725833E-2</v>
      </c>
      <c r="AL78" s="1">
        <f t="shared" si="295"/>
        <v>1.5397256330398585E-2</v>
      </c>
      <c r="AM78" s="1">
        <f t="shared" si="296"/>
        <v>5.5617883062154212E-2</v>
      </c>
      <c r="AN78" s="1">
        <f t="shared" si="252"/>
        <v>0</v>
      </c>
      <c r="AO78" s="1">
        <f t="shared" ref="AO78:AO93" si="326">SUM(AI78:AN78)</f>
        <v>0.96669852283439917</v>
      </c>
      <c r="AP78" s="1">
        <f t="shared" ref="AP78:AP93" si="327">DS78</f>
        <v>0.78962835884261018</v>
      </c>
      <c r="AQ78" s="1">
        <f t="shared" ref="AQ78:AQ93" si="328">DV78</f>
        <v>8.9238037066084075E-2</v>
      </c>
      <c r="AR78" s="1">
        <f t="shared" ref="AR78:AR93" si="329">DP78</f>
        <v>5.0710020650311577E-2</v>
      </c>
      <c r="AS78" s="1">
        <f t="shared" ref="AS78:AS93" si="330">DO78</f>
        <v>2.3010319239333471E-2</v>
      </c>
      <c r="AT78" s="1">
        <f t="shared" si="281"/>
        <v>8.2606750486214978E-2</v>
      </c>
      <c r="AU78" s="1">
        <f t="shared" si="282"/>
        <v>1.7103889370549627E-3</v>
      </c>
      <c r="AV78" s="1">
        <f t="shared" ref="AV78:AV93" si="331">SUM(AP78:AU78)</f>
        <v>1.0369038752216091</v>
      </c>
      <c r="AW78" s="9"/>
      <c r="AX78" s="2">
        <f t="shared" si="297"/>
        <v>0.79495455772725843</v>
      </c>
      <c r="AY78" s="2">
        <f t="shared" si="298"/>
        <v>2.1022810088264419E-2</v>
      </c>
      <c r="AZ78" s="2">
        <f t="shared" si="299"/>
        <v>0.33501772249340972</v>
      </c>
      <c r="BA78" s="2">
        <f t="shared" si="300"/>
        <v>0.14531473331764391</v>
      </c>
      <c r="BB78" s="2">
        <f t="shared" si="301"/>
        <v>2.425902514975362E-3</v>
      </c>
      <c r="BC78" s="2">
        <f t="shared" si="302"/>
        <v>0.16126903690262789</v>
      </c>
      <c r="BD78" s="2">
        <f t="shared" si="303"/>
        <v>0.18950308455540218</v>
      </c>
      <c r="BE78" s="2">
        <f t="shared" si="304"/>
        <v>0.10775039160741866</v>
      </c>
      <c r="BF78" s="2">
        <f t="shared" si="305"/>
        <v>4.1123083442438473E-2</v>
      </c>
      <c r="BG78" s="2">
        <f t="shared" si="306"/>
        <v>0</v>
      </c>
      <c r="BH78" s="2">
        <f t="shared" si="307"/>
        <v>6.5099826775208381E-3</v>
      </c>
      <c r="BI78" s="2">
        <f t="shared" ref="BI78:BI93" si="332">SUM(AX78:BH78)</f>
        <v>1.80489130532696</v>
      </c>
      <c r="BK78" s="2">
        <f t="shared" si="253"/>
        <v>0.44044456050124897</v>
      </c>
      <c r="BL78" s="2">
        <f t="shared" si="254"/>
        <v>1.1647687606570908E-2</v>
      </c>
      <c r="BM78" s="2">
        <f t="shared" si="255"/>
        <v>0.18561656400285031</v>
      </c>
      <c r="BN78" s="2">
        <f t="shared" si="256"/>
        <v>8.0511625763148006E-2</v>
      </c>
      <c r="BO78" s="2">
        <f t="shared" si="257"/>
        <v>1.3440712511692799E-3</v>
      </c>
      <c r="BP78" s="2">
        <f t="shared" si="258"/>
        <v>8.9351107419409756E-2</v>
      </c>
      <c r="BQ78" s="2">
        <f t="shared" si="259"/>
        <v>0.10499418108785963</v>
      </c>
      <c r="BR78" s="2">
        <f t="shared" si="260"/>
        <v>5.9699102815445965E-2</v>
      </c>
      <c r="BS78" s="2">
        <f t="shared" si="261"/>
        <v>2.2784243749785774E-2</v>
      </c>
      <c r="BT78" s="2">
        <f t="shared" si="262"/>
        <v>0</v>
      </c>
      <c r="BU78" s="2">
        <f t="shared" si="263"/>
        <v>3.6068558025113542E-3</v>
      </c>
      <c r="BV78" s="2">
        <f t="shared" ref="BV78:BV93" si="333">SUM(BK78:BU78)</f>
        <v>1</v>
      </c>
      <c r="BX78" s="2">
        <f t="shared" si="308"/>
        <v>0.79261470966625225</v>
      </c>
      <c r="BY78" s="2">
        <f t="shared" si="309"/>
        <v>1.8862326424533168E-2</v>
      </c>
      <c r="BZ78" s="2">
        <f t="shared" si="310"/>
        <v>6.4340286972469865E-2</v>
      </c>
      <c r="CA78" s="2">
        <f t="shared" si="311"/>
        <v>0.10263840637805095</v>
      </c>
      <c r="CB78" s="2">
        <f t="shared" si="312"/>
        <v>1.3645814977973568E-3</v>
      </c>
      <c r="CC78" s="2">
        <f t="shared" si="313"/>
        <v>0.32746300652037991</v>
      </c>
      <c r="CD78" s="2">
        <f t="shared" si="314"/>
        <v>0.41079828950700287</v>
      </c>
      <c r="CE78" s="2">
        <f t="shared" si="315"/>
        <v>5.1114169499620037E-3</v>
      </c>
      <c r="CF78" s="2">
        <f t="shared" si="316"/>
        <v>0</v>
      </c>
      <c r="CG78" s="2">
        <f t="shared" si="317"/>
        <v>7.5987741960102163E-4</v>
      </c>
      <c r="CH78" s="2">
        <f t="shared" ref="CH78:CH93" si="334">SUM(BX78:CG78)</f>
        <v>1.7239529013360493</v>
      </c>
      <c r="CJ78" s="2">
        <f t="shared" si="283"/>
        <v>1.5852294193325045</v>
      </c>
      <c r="CK78" s="2">
        <f t="shared" si="284"/>
        <v>3.7724652849066335E-2</v>
      </c>
      <c r="CL78" s="2">
        <f t="shared" ref="CL78:CL93" si="335">BZ78*3</f>
        <v>0.19302086091740961</v>
      </c>
      <c r="CM78" s="2">
        <f t="shared" si="285"/>
        <v>0.10263840637805095</v>
      </c>
      <c r="CN78" s="2">
        <f t="shared" si="286"/>
        <v>1.3645814977973568E-3</v>
      </c>
      <c r="CO78" s="2">
        <f t="shared" si="287"/>
        <v>0.32746300652037991</v>
      </c>
      <c r="CP78" s="2">
        <f t="shared" si="288"/>
        <v>0.41079828950700287</v>
      </c>
      <c r="CQ78" s="2">
        <f t="shared" si="289"/>
        <v>5.1114169499620037E-3</v>
      </c>
      <c r="CR78" s="2">
        <f t="shared" si="290"/>
        <v>0</v>
      </c>
      <c r="CS78" s="2">
        <f t="shared" ref="CS78:CS93" si="336">CG78*3</f>
        <v>2.2796322588030651E-3</v>
      </c>
      <c r="CT78" s="2">
        <f t="shared" si="264"/>
        <v>2.665630266210977</v>
      </c>
      <c r="CU78" s="2">
        <f t="shared" si="318"/>
        <v>2.2508748028767758</v>
      </c>
      <c r="CW78" s="2">
        <f t="shared" si="265"/>
        <v>1.7840764783772585</v>
      </c>
      <c r="CX78" s="2">
        <f t="shared" si="266"/>
        <v>4.2456735272618493E-2</v>
      </c>
      <c r="CY78" s="2">
        <f t="shared" ref="CY78:CY93" si="337">2-CW78</f>
        <v>0.21592352162274153</v>
      </c>
      <c r="CZ78" s="2">
        <f t="shared" si="267"/>
        <v>7.3720339889645048E-2</v>
      </c>
      <c r="DA78" s="2">
        <f t="shared" si="268"/>
        <v>0.28964386151238658</v>
      </c>
      <c r="DB78" s="2">
        <f t="shared" si="269"/>
        <v>0.23102620272378185</v>
      </c>
      <c r="DC78" s="2">
        <f t="shared" si="270"/>
        <v>3.0715021098639212E-3</v>
      </c>
      <c r="DD78" s="2">
        <f t="shared" si="271"/>
        <v>0.7370782302509965</v>
      </c>
      <c r="DE78" s="2">
        <f t="shared" si="272"/>
        <v>0.9246555189161918</v>
      </c>
      <c r="DF78" s="2">
        <f t="shared" si="273"/>
        <v>2.3010319239333471E-2</v>
      </c>
      <c r="DG78" s="2">
        <f t="shared" si="274"/>
        <v>0</v>
      </c>
      <c r="DH78" s="2">
        <f t="shared" si="275"/>
        <v>3.4207778741099253E-3</v>
      </c>
      <c r="DI78" s="2">
        <f t="shared" ref="DI78:DI100" si="338">CW78+CX78+DA78+DB78+DC78+DD78+DE78+DF78+DG78+DH78</f>
        <v>4.0384396262765412</v>
      </c>
      <c r="DJ78" s="2">
        <f t="shared" ref="DJ78:DJ93" si="339">IF(DF78+CY78-CZ78-2*CX78-DH78&gt;0,DF78+CY78-CZ78-2*CX78-DH78,0)</f>
        <v>7.6879252553083047E-2</v>
      </c>
      <c r="DK78" s="2">
        <f t="shared" ref="DK78:DK93" si="340">12-48/DI78</f>
        <v>0.11422122354316144</v>
      </c>
      <c r="DL78" s="2">
        <f t="shared" ref="DL78:DL93" si="341">DE78/(DE78+DD78+DC78+DB78)</f>
        <v>0.48773086708993119</v>
      </c>
      <c r="DM78" s="2">
        <f t="shared" ref="DM78:DM93" si="342">DD78/(DD78+DB78+DC78+DE78)</f>
        <v>0.38878890246045694</v>
      </c>
      <c r="DN78" s="2">
        <f t="shared" ref="DN78:DN93" si="343">(DB78+DC78)/(DB78+DC78+DD78+DE78)</f>
        <v>0.1234802304496119</v>
      </c>
      <c r="DO78" s="2">
        <f t="shared" ref="DO78:DO93" si="344">IF(DF78&lt;CZ78,DF78,CZ78)</f>
        <v>2.3010319239333471E-2</v>
      </c>
      <c r="DP78" s="2">
        <f t="shared" ref="DP78:DP93" si="345">IF(CZ78&gt;DF78,CZ78-DF78,0)</f>
        <v>5.0710020650311577E-2</v>
      </c>
      <c r="DQ78" s="2">
        <f t="shared" ref="DQ78:DQ100" si="346">IF(CY78&gt;DP78,(CY78-DP78)/2,0)</f>
        <v>8.2606750486214978E-2</v>
      </c>
      <c r="DR78" s="2">
        <f t="shared" ref="DR78:DR93" si="347">DH78/2</f>
        <v>1.7103889370549627E-3</v>
      </c>
      <c r="DS78" s="2">
        <f t="shared" ref="DS78:DS100" si="348">IF(DE78-DQ78-DP78-DR78&gt;0,DE78-DQ78-DP78-DR78,0)</f>
        <v>0.78962835884261018</v>
      </c>
      <c r="DT78" s="2">
        <f t="shared" ref="DT78:DT100" si="349">DS78*(DD78/(DD78+DC78+DB78))</f>
        <v>0.59929190197755933</v>
      </c>
      <c r="DU78" s="2">
        <f t="shared" ref="DU78:DU100" si="350">DS78-DT78</f>
        <v>0.19033645686505085</v>
      </c>
      <c r="DV78" s="2">
        <f t="shared" ref="DV78:DV93" si="351">((DB78+DD78)-DS78)/2</f>
        <v>8.9238037066084075E-2</v>
      </c>
      <c r="DW78" s="2">
        <f t="shared" ref="DW78:DW100" si="352">DV78*(DD78/(DD78+DC78+DB78))</f>
        <v>6.7727599146090306E-2</v>
      </c>
      <c r="DX78" s="2">
        <f t="shared" ref="DX78:DX100" si="353">DV78-DW78</f>
        <v>2.1510437919993769E-2</v>
      </c>
      <c r="DY78" s="2">
        <f t="shared" si="319"/>
        <v>1.8265322340642196</v>
      </c>
      <c r="DZ78" s="2">
        <f t="shared" ref="DZ78:DZ93" si="354">DE78-DP78-DQ78-DR78</f>
        <v>0.78962835884261018</v>
      </c>
      <c r="EA78" s="2">
        <f t="shared" si="276"/>
        <v>2.3706393974668618</v>
      </c>
      <c r="EB78" s="2">
        <f t="shared" si="277"/>
        <v>-3.0597240897530611</v>
      </c>
      <c r="EC78" s="2">
        <f t="shared" si="278"/>
        <v>-3.0597240897530606</v>
      </c>
      <c r="ED78" s="2">
        <f t="shared" si="279"/>
        <v>0.52601948494129558</v>
      </c>
      <c r="EE78" s="2">
        <f t="shared" si="320"/>
        <v>1365.7315688466692</v>
      </c>
      <c r="EF78" s="2">
        <f t="shared" si="321"/>
        <v>3.2165207486694651</v>
      </c>
      <c r="EG78" s="2">
        <f t="shared" ref="EG78:EG93" si="355">(EE78)/10^4</f>
        <v>0.13657315688466692</v>
      </c>
      <c r="EH78" s="1">
        <f t="shared" si="322"/>
        <v>1365.7315688466692</v>
      </c>
      <c r="EI78" s="1">
        <f t="shared" si="323"/>
        <v>3.2165207486694651</v>
      </c>
      <c r="EJ78" s="4">
        <f t="shared" si="324"/>
        <v>1.9019227294382282</v>
      </c>
      <c r="EK78" s="1">
        <f t="shared" si="280"/>
        <v>321.65207486694652</v>
      </c>
    </row>
    <row r="79" spans="1:141" ht="12" customHeight="1">
      <c r="A79" s="41" t="s">
        <v>92</v>
      </c>
      <c r="B79" s="42"/>
      <c r="C79" s="47">
        <v>47.789127713744136</v>
      </c>
      <c r="D79" s="47">
        <v>1.6657901815047709</v>
      </c>
      <c r="E79" s="47">
        <v>16.881778334689727</v>
      </c>
      <c r="F79" s="47">
        <v>10.39475001138149</v>
      </c>
      <c r="G79" s="47">
        <v>0.17177066310074829</v>
      </c>
      <c r="H79" s="47">
        <v>6.657775271517111</v>
      </c>
      <c r="I79" s="47">
        <v>10.778855855161378</v>
      </c>
      <c r="J79" s="47">
        <v>3.2952494516803981</v>
      </c>
      <c r="K79" s="47">
        <v>1.9094309423225795</v>
      </c>
      <c r="L79" s="47">
        <v>0</v>
      </c>
      <c r="M79" s="47">
        <v>0.45547157489766682</v>
      </c>
      <c r="N79" s="47">
        <f t="shared" si="248"/>
        <v>100.00000000000003</v>
      </c>
      <c r="O79" s="47"/>
      <c r="P79" s="47">
        <v>48.0837</v>
      </c>
      <c r="Q79" s="47">
        <v>1.5016</v>
      </c>
      <c r="R79" s="47">
        <v>6.3750999999999998</v>
      </c>
      <c r="S79" s="47">
        <v>7.5838999999999999</v>
      </c>
      <c r="T79" s="47">
        <v>0.1343</v>
      </c>
      <c r="U79" s="47">
        <v>13.211499999999999</v>
      </c>
      <c r="V79" s="47">
        <v>23.093900000000001</v>
      </c>
      <c r="W79" s="47">
        <v>0.40570000000000001</v>
      </c>
      <c r="X79" s="47">
        <v>0</v>
      </c>
      <c r="Y79" s="47">
        <v>1.46E-2</v>
      </c>
      <c r="Z79" s="47">
        <f t="shared" si="249"/>
        <v>100.40430000000001</v>
      </c>
      <c r="AA79" s="18"/>
      <c r="AB79" s="10">
        <f t="shared" si="291"/>
        <v>1.7267638538720043E-2</v>
      </c>
      <c r="AC79" s="10"/>
      <c r="AD79" s="12">
        <f t="shared" si="250"/>
        <v>1.8856176408391785</v>
      </c>
      <c r="AE79" s="12"/>
      <c r="AF79" s="10">
        <f t="shared" si="251"/>
        <v>351.69804797879772</v>
      </c>
      <c r="AG79" s="16">
        <f t="shared" si="292"/>
        <v>1100.5715138791011</v>
      </c>
      <c r="AH79" s="18"/>
      <c r="AI79" s="1">
        <f t="shared" si="293"/>
        <v>0.7792955384043696</v>
      </c>
      <c r="AJ79" s="1">
        <f t="shared" si="325"/>
        <v>9.5593086024845647E-2</v>
      </c>
      <c r="AK79" s="1">
        <f t="shared" si="294"/>
        <v>1.1823077023992283E-2</v>
      </c>
      <c r="AL79" s="1">
        <f t="shared" si="295"/>
        <v>1.5149089716952738E-2</v>
      </c>
      <c r="AM79" s="1">
        <f t="shared" si="296"/>
        <v>5.5108812561623616E-2</v>
      </c>
      <c r="AN79" s="1">
        <f t="shared" si="252"/>
        <v>0</v>
      </c>
      <c r="AO79" s="1">
        <f t="shared" si="326"/>
        <v>0.95696960373178386</v>
      </c>
      <c r="AP79" s="1">
        <f t="shared" si="327"/>
        <v>0.79656317694308965</v>
      </c>
      <c r="AQ79" s="1">
        <f t="shared" si="328"/>
        <v>8.6882075920090229E-2</v>
      </c>
      <c r="AR79" s="1">
        <f t="shared" si="329"/>
        <v>4.2599083950484798E-2</v>
      </c>
      <c r="AS79" s="1">
        <f t="shared" si="330"/>
        <v>2.9313688801460833E-2</v>
      </c>
      <c r="AT79" s="1">
        <f t="shared" si="281"/>
        <v>8.2745429882338156E-2</v>
      </c>
      <c r="AU79" s="1">
        <f t="shared" si="282"/>
        <v>2.1507688832335845E-4</v>
      </c>
      <c r="AV79" s="1">
        <f t="shared" si="331"/>
        <v>1.0383185323857871</v>
      </c>
      <c r="AW79" s="9"/>
      <c r="AX79" s="2">
        <f t="shared" si="297"/>
        <v>0.79536796989802894</v>
      </c>
      <c r="AY79" s="2">
        <f t="shared" si="298"/>
        <v>2.0853971034927553E-2</v>
      </c>
      <c r="AZ79" s="2">
        <f t="shared" si="299"/>
        <v>0.33114187453417931</v>
      </c>
      <c r="BA79" s="2">
        <f t="shared" si="300"/>
        <v>0.14468017898435398</v>
      </c>
      <c r="BB79" s="2">
        <f t="shared" si="301"/>
        <v>2.4214366604510774E-3</v>
      </c>
      <c r="BC79" s="2">
        <f t="shared" si="302"/>
        <v>0.16518730638632781</v>
      </c>
      <c r="BD79" s="2">
        <f t="shared" si="303"/>
        <v>0.19221390177079142</v>
      </c>
      <c r="BE79" s="2">
        <f t="shared" si="304"/>
        <v>0.10633455746005166</v>
      </c>
      <c r="BF79" s="2">
        <f t="shared" si="305"/>
        <v>4.0541656595239277E-2</v>
      </c>
      <c r="BG79" s="2">
        <f t="shared" si="306"/>
        <v>0</v>
      </c>
      <c r="BH79" s="2">
        <f t="shared" si="307"/>
        <v>6.4179400001080304E-3</v>
      </c>
      <c r="BI79" s="2">
        <f t="shared" si="332"/>
        <v>1.8051607933244591</v>
      </c>
      <c r="BK79" s="2">
        <f t="shared" si="253"/>
        <v>0.44060782443277324</v>
      </c>
      <c r="BL79" s="2">
        <f t="shared" si="254"/>
        <v>1.1552417442283362E-2</v>
      </c>
      <c r="BM79" s="2">
        <f t="shared" si="255"/>
        <v>0.18344176084410446</v>
      </c>
      <c r="BN79" s="2">
        <f t="shared" si="256"/>
        <v>8.0148084048460272E-2</v>
      </c>
      <c r="BO79" s="2">
        <f t="shared" si="257"/>
        <v>1.3413966608435248E-3</v>
      </c>
      <c r="BP79" s="2">
        <f t="shared" si="258"/>
        <v>9.1508361469623989E-2</v>
      </c>
      <c r="BQ79" s="2">
        <f t="shared" si="259"/>
        <v>0.10648021078321911</v>
      </c>
      <c r="BR79" s="2">
        <f t="shared" si="260"/>
        <v>5.8905864703731749E-2</v>
      </c>
      <c r="BS79" s="2">
        <f t="shared" si="261"/>
        <v>2.2458750901949338E-2</v>
      </c>
      <c r="BT79" s="2">
        <f t="shared" si="262"/>
        <v>0</v>
      </c>
      <c r="BU79" s="2">
        <f t="shared" si="263"/>
        <v>3.5553287130109254E-3</v>
      </c>
      <c r="BV79" s="2">
        <f t="shared" si="333"/>
        <v>1</v>
      </c>
      <c r="BX79" s="2">
        <f t="shared" si="308"/>
        <v>0.80027061977921021</v>
      </c>
      <c r="BY79" s="2">
        <f t="shared" si="309"/>
        <v>1.8798479696740564E-2</v>
      </c>
      <c r="BZ79" s="2">
        <f t="shared" si="310"/>
        <v>6.2524886966585258E-2</v>
      </c>
      <c r="CA79" s="2">
        <f t="shared" si="311"/>
        <v>0.10555713299483342</v>
      </c>
      <c r="CB79" s="2">
        <f t="shared" si="312"/>
        <v>1.8932158590308371E-3</v>
      </c>
      <c r="CC79" s="2">
        <f t="shared" si="313"/>
        <v>0.32779299530572342</v>
      </c>
      <c r="CD79" s="2">
        <f t="shared" si="314"/>
        <v>0.41182187476594856</v>
      </c>
      <c r="CE79" s="2">
        <f t="shared" si="315"/>
        <v>6.5457760624986891E-3</v>
      </c>
      <c r="CF79" s="2">
        <f t="shared" si="316"/>
        <v>0</v>
      </c>
      <c r="CG79" s="2">
        <f t="shared" si="317"/>
        <v>9.6053769057791473E-5</v>
      </c>
      <c r="CH79" s="2">
        <f t="shared" si="334"/>
        <v>1.7353010351996285</v>
      </c>
      <c r="CJ79" s="2">
        <f t="shared" si="283"/>
        <v>1.6005412395584204</v>
      </c>
      <c r="CK79" s="2">
        <f t="shared" si="284"/>
        <v>3.7596959393481129E-2</v>
      </c>
      <c r="CL79" s="2">
        <f t="shared" si="335"/>
        <v>0.18757466089975577</v>
      </c>
      <c r="CM79" s="2">
        <f t="shared" si="285"/>
        <v>0.10555713299483342</v>
      </c>
      <c r="CN79" s="2">
        <f t="shared" si="286"/>
        <v>1.8932158590308371E-3</v>
      </c>
      <c r="CO79" s="2">
        <f t="shared" si="287"/>
        <v>0.32779299530572342</v>
      </c>
      <c r="CP79" s="2">
        <f t="shared" si="288"/>
        <v>0.41182187476594856</v>
      </c>
      <c r="CQ79" s="2">
        <f t="shared" si="289"/>
        <v>6.5457760624986891E-3</v>
      </c>
      <c r="CR79" s="2">
        <f t="shared" si="290"/>
        <v>0</v>
      </c>
      <c r="CS79" s="2">
        <f t="shared" si="336"/>
        <v>2.881613071733744E-4</v>
      </c>
      <c r="CT79" s="2">
        <f t="shared" si="264"/>
        <v>2.6796120161468657</v>
      </c>
      <c r="CU79" s="2">
        <f t="shared" si="318"/>
        <v>2.2391301292295549</v>
      </c>
      <c r="CW79" s="2">
        <f t="shared" si="265"/>
        <v>1.7919100562848389</v>
      </c>
      <c r="CX79" s="2">
        <f t="shared" si="266"/>
        <v>4.2092242272681865E-2</v>
      </c>
      <c r="CY79" s="2">
        <f t="shared" si="337"/>
        <v>0.2080899437151611</v>
      </c>
      <c r="CZ79" s="2">
        <f t="shared" si="267"/>
        <v>7.1912772751945631E-2</v>
      </c>
      <c r="DA79" s="2">
        <f t="shared" si="268"/>
        <v>0.28000271646710673</v>
      </c>
      <c r="DB79" s="2">
        <f t="shared" si="269"/>
        <v>0.23635615684382266</v>
      </c>
      <c r="DC79" s="2">
        <f t="shared" si="270"/>
        <v>4.2391566710911609E-3</v>
      </c>
      <c r="DD79" s="2">
        <f t="shared" si="271"/>
        <v>0.73397117193944739</v>
      </c>
      <c r="DE79" s="2">
        <f t="shared" si="272"/>
        <v>0.92212276766423595</v>
      </c>
      <c r="DF79" s="2">
        <f t="shared" si="273"/>
        <v>2.9313688801460833E-2</v>
      </c>
      <c r="DG79" s="2">
        <f t="shared" si="274"/>
        <v>0</v>
      </c>
      <c r="DH79" s="2">
        <f t="shared" si="275"/>
        <v>4.3015377664671689E-4</v>
      </c>
      <c r="DI79" s="2">
        <f t="shared" si="338"/>
        <v>4.0404381107213325</v>
      </c>
      <c r="DJ79" s="2">
        <f t="shared" si="339"/>
        <v>8.087622144266586E-2</v>
      </c>
      <c r="DK79" s="2">
        <f t="shared" si="340"/>
        <v>0.12010017610920798</v>
      </c>
      <c r="DL79" s="2">
        <f t="shared" si="341"/>
        <v>0.48617493147496471</v>
      </c>
      <c r="DM79" s="2">
        <f t="shared" si="342"/>
        <v>0.38697491997312078</v>
      </c>
      <c r="DN79" s="2">
        <f t="shared" si="343"/>
        <v>0.12685014855191451</v>
      </c>
      <c r="DO79" s="2">
        <f t="shared" si="344"/>
        <v>2.9313688801460833E-2</v>
      </c>
      <c r="DP79" s="2">
        <f t="shared" si="345"/>
        <v>4.2599083950484798E-2</v>
      </c>
      <c r="DQ79" s="2">
        <f t="shared" si="346"/>
        <v>8.2745429882338156E-2</v>
      </c>
      <c r="DR79" s="2">
        <f t="shared" si="347"/>
        <v>2.1507688832335845E-4</v>
      </c>
      <c r="DS79" s="2">
        <f t="shared" si="348"/>
        <v>0.79656317694308965</v>
      </c>
      <c r="DT79" s="2">
        <f t="shared" si="349"/>
        <v>0.59991228636612925</v>
      </c>
      <c r="DU79" s="2">
        <f t="shared" si="350"/>
        <v>0.19665089057696039</v>
      </c>
      <c r="DV79" s="2">
        <f t="shared" si="351"/>
        <v>8.6882075920090229E-2</v>
      </c>
      <c r="DW79" s="2">
        <f t="shared" si="352"/>
        <v>6.5433133639795124E-2</v>
      </c>
      <c r="DX79" s="2">
        <f t="shared" si="353"/>
        <v>2.1448942280295105E-2</v>
      </c>
      <c r="DY79" s="2">
        <f t="shared" si="319"/>
        <v>1.8348817093288767</v>
      </c>
      <c r="DZ79" s="2">
        <f t="shared" si="354"/>
        <v>0.79656317694308965</v>
      </c>
      <c r="EA79" s="2">
        <f t="shared" si="276"/>
        <v>2.6371721591196087</v>
      </c>
      <c r="EB79" s="2">
        <f t="shared" si="277"/>
        <v>-2.7766355134417653</v>
      </c>
      <c r="EC79" s="2">
        <f t="shared" si="278"/>
        <v>-2.7766355134417657</v>
      </c>
      <c r="ED79" s="2">
        <f t="shared" si="279"/>
        <v>0.53309015687373906</v>
      </c>
      <c r="EE79" s="2">
        <f t="shared" si="320"/>
        <v>1373.7215138791012</v>
      </c>
      <c r="EF79" s="2">
        <f t="shared" si="321"/>
        <v>3.5169804797879771</v>
      </c>
      <c r="EG79" s="2">
        <f t="shared" si="355"/>
        <v>0.13737215138791012</v>
      </c>
      <c r="EH79" s="1">
        <f t="shared" si="322"/>
        <v>1373.7215138791012</v>
      </c>
      <c r="EI79" s="1">
        <f t="shared" si="323"/>
        <v>3.5169804797879771</v>
      </c>
      <c r="EJ79" s="4">
        <f t="shared" si="324"/>
        <v>1.8856176408391785</v>
      </c>
      <c r="EK79" s="1">
        <f t="shared" si="280"/>
        <v>351.69804797879772</v>
      </c>
    </row>
    <row r="80" spans="1:141" ht="12" customHeight="1">
      <c r="A80" s="41" t="s">
        <v>92</v>
      </c>
      <c r="B80" s="42"/>
      <c r="C80" s="47">
        <v>47.782102654671938</v>
      </c>
      <c r="D80" s="47">
        <v>1.6696044403055939</v>
      </c>
      <c r="E80" s="47">
        <v>16.937660926393985</v>
      </c>
      <c r="F80" s="47">
        <v>10.407643770208896</v>
      </c>
      <c r="G80" s="47">
        <v>0.17186025859451382</v>
      </c>
      <c r="H80" s="47">
        <v>6.6131117997271032</v>
      </c>
      <c r="I80" s="47">
        <v>10.735863244164372</v>
      </c>
      <c r="J80" s="47">
        <v>3.3076583140460523</v>
      </c>
      <c r="K80" s="47">
        <v>1.9171756184931361</v>
      </c>
      <c r="L80" s="47">
        <v>0</v>
      </c>
      <c r="M80" s="47">
        <v>0.45731897339440697</v>
      </c>
      <c r="N80" s="47">
        <f t="shared" si="248"/>
        <v>100</v>
      </c>
      <c r="O80" s="47"/>
      <c r="P80" s="47">
        <v>47.3521</v>
      </c>
      <c r="Q80" s="47">
        <v>1.6117999999999999</v>
      </c>
      <c r="R80" s="47">
        <v>6.5319000000000003</v>
      </c>
      <c r="S80" s="47">
        <v>7.4783999999999997</v>
      </c>
      <c r="T80" s="47">
        <v>9.1700000000000004E-2</v>
      </c>
      <c r="U80" s="47">
        <v>13.060600000000001</v>
      </c>
      <c r="V80" s="47">
        <v>23.229600000000001</v>
      </c>
      <c r="W80" s="47">
        <v>0.32219999999999999</v>
      </c>
      <c r="X80" s="47">
        <v>0</v>
      </c>
      <c r="Y80" s="47">
        <v>0.14180000000000001</v>
      </c>
      <c r="Z80" s="47">
        <f t="shared" si="249"/>
        <v>99.820100000000011</v>
      </c>
      <c r="AA80" s="18"/>
      <c r="AB80" s="10">
        <f t="shared" si="291"/>
        <v>1.4539500255283722E-2</v>
      </c>
      <c r="AC80" s="10"/>
      <c r="AD80" s="12">
        <f t="shared" si="250"/>
        <v>1.9643013916588949</v>
      </c>
      <c r="AE80" s="12"/>
      <c r="AF80" s="10">
        <f t="shared" si="251"/>
        <v>330.20850292769683</v>
      </c>
      <c r="AG80" s="16">
        <f t="shared" si="292"/>
        <v>1096.6971980293401</v>
      </c>
      <c r="AH80" s="18"/>
      <c r="AI80" s="1">
        <f t="shared" si="293"/>
        <v>0.78483875076738963</v>
      </c>
      <c r="AJ80" s="1">
        <f t="shared" si="325"/>
        <v>9.4428593772672903E-2</v>
      </c>
      <c r="AK80" s="1">
        <f t="shared" si="294"/>
        <v>1.1615848437356859E-2</v>
      </c>
      <c r="AL80" s="1">
        <f t="shared" si="295"/>
        <v>1.5218868124092374E-2</v>
      </c>
      <c r="AM80" s="1">
        <f t="shared" si="296"/>
        <v>5.5942874832686909E-2</v>
      </c>
      <c r="AN80" s="1">
        <f t="shared" si="252"/>
        <v>0</v>
      </c>
      <c r="AO80" s="1">
        <f t="shared" si="326"/>
        <v>0.9620449359341986</v>
      </c>
      <c r="AP80" s="1">
        <f t="shared" si="327"/>
        <v>0.79937825102267335</v>
      </c>
      <c r="AQ80" s="1">
        <f t="shared" si="328"/>
        <v>8.3099896095159109E-2</v>
      </c>
      <c r="AR80" s="1">
        <f t="shared" si="329"/>
        <v>4.2900110949344358E-2</v>
      </c>
      <c r="AS80" s="1">
        <f t="shared" si="330"/>
        <v>2.3448527073167705E-2</v>
      </c>
      <c r="AT80" s="1">
        <f t="shared" si="281"/>
        <v>8.9856160468109819E-2</v>
      </c>
      <c r="AU80" s="1">
        <f t="shared" si="282"/>
        <v>2.1039803809883568E-3</v>
      </c>
      <c r="AV80" s="1">
        <f t="shared" si="331"/>
        <v>1.0407869259894427</v>
      </c>
      <c r="AW80" s="9"/>
      <c r="AX80" s="2">
        <f t="shared" si="297"/>
        <v>0.79525104985282247</v>
      </c>
      <c r="AY80" s="2">
        <f t="shared" si="298"/>
        <v>2.0901721612062198E-2</v>
      </c>
      <c r="AZ80" s="2">
        <f t="shared" si="299"/>
        <v>0.33223803074497082</v>
      </c>
      <c r="BA80" s="2">
        <f t="shared" si="300"/>
        <v>0.14485964182212185</v>
      </c>
      <c r="BB80" s="2">
        <f t="shared" si="301"/>
        <v>2.4226996806275074E-3</v>
      </c>
      <c r="BC80" s="2">
        <f t="shared" si="302"/>
        <v>0.16407915264157519</v>
      </c>
      <c r="BD80" s="2">
        <f t="shared" si="303"/>
        <v>0.19144723621573706</v>
      </c>
      <c r="BE80" s="2">
        <f t="shared" si="304"/>
        <v>0.10673497961551599</v>
      </c>
      <c r="BF80" s="2">
        <f t="shared" si="305"/>
        <v>4.0706094069666146E-2</v>
      </c>
      <c r="BG80" s="2">
        <f t="shared" si="306"/>
        <v>0</v>
      </c>
      <c r="BH80" s="2">
        <f t="shared" si="307"/>
        <v>6.443971246319239E-3</v>
      </c>
      <c r="BI80" s="2">
        <f t="shared" si="332"/>
        <v>1.8050845775014188</v>
      </c>
      <c r="BK80" s="2">
        <f t="shared" si="253"/>
        <v>0.44056165553948806</v>
      </c>
      <c r="BL80" s="2">
        <f t="shared" si="254"/>
        <v>1.1579358592157585E-2</v>
      </c>
      <c r="BM80" s="2">
        <f t="shared" si="255"/>
        <v>0.18405676658367531</v>
      </c>
      <c r="BN80" s="2">
        <f t="shared" si="256"/>
        <v>8.0250888865626022E-2</v>
      </c>
      <c r="BO80" s="2">
        <f t="shared" si="257"/>
        <v>1.3421529998228592E-3</v>
      </c>
      <c r="BP80" s="2">
        <f t="shared" si="258"/>
        <v>9.0898318387214863E-2</v>
      </c>
      <c r="BQ80" s="2">
        <f t="shared" si="259"/>
        <v>0.10605998112328704</v>
      </c>
      <c r="BR80" s="2">
        <f t="shared" si="260"/>
        <v>5.913018201244484E-2</v>
      </c>
      <c r="BS80" s="2">
        <f t="shared" si="261"/>
        <v>2.2550795999825748E-2</v>
      </c>
      <c r="BT80" s="2">
        <f t="shared" si="262"/>
        <v>0</v>
      </c>
      <c r="BU80" s="2">
        <f t="shared" si="263"/>
        <v>3.5698998964574413E-3</v>
      </c>
      <c r="BV80" s="2">
        <f t="shared" si="333"/>
        <v>0.99999999999999978</v>
      </c>
      <c r="BX80" s="2">
        <f t="shared" si="308"/>
        <v>0.78809439404303616</v>
      </c>
      <c r="BY80" s="2">
        <f t="shared" si="309"/>
        <v>2.0178069775710201E-2</v>
      </c>
      <c r="BZ80" s="2">
        <f t="shared" si="310"/>
        <v>6.4062729867302201E-2</v>
      </c>
      <c r="CA80" s="2">
        <f t="shared" si="311"/>
        <v>0.10408872260823089</v>
      </c>
      <c r="CB80" s="2">
        <f t="shared" si="312"/>
        <v>1.2926872246696035E-3</v>
      </c>
      <c r="CC80" s="2">
        <f t="shared" si="313"/>
        <v>0.32404898720735209</v>
      </c>
      <c r="CD80" s="2">
        <f t="shared" si="314"/>
        <v>0.4142417444460692</v>
      </c>
      <c r="CE80" s="2">
        <f t="shared" si="315"/>
        <v>5.1985433752454457E-3</v>
      </c>
      <c r="CF80" s="2">
        <f t="shared" si="316"/>
        <v>0</v>
      </c>
      <c r="CG80" s="2">
        <f t="shared" si="317"/>
        <v>9.3290578441060498E-4</v>
      </c>
      <c r="CH80" s="2">
        <f t="shared" si="334"/>
        <v>1.7221387843320266</v>
      </c>
      <c r="CJ80" s="2">
        <f t="shared" si="283"/>
        <v>1.5761887880860723</v>
      </c>
      <c r="CK80" s="2">
        <f t="shared" si="284"/>
        <v>4.0356139551420402E-2</v>
      </c>
      <c r="CL80" s="2">
        <f t="shared" si="335"/>
        <v>0.19218818960190659</v>
      </c>
      <c r="CM80" s="2">
        <f t="shared" si="285"/>
        <v>0.10408872260823089</v>
      </c>
      <c r="CN80" s="2">
        <f t="shared" si="286"/>
        <v>1.2926872246696035E-3</v>
      </c>
      <c r="CO80" s="2">
        <f t="shared" si="287"/>
        <v>0.32404898720735209</v>
      </c>
      <c r="CP80" s="2">
        <f t="shared" si="288"/>
        <v>0.4142417444460692</v>
      </c>
      <c r="CQ80" s="2">
        <f t="shared" si="289"/>
        <v>5.1985433752454457E-3</v>
      </c>
      <c r="CR80" s="2">
        <f t="shared" si="290"/>
        <v>0</v>
      </c>
      <c r="CS80" s="2">
        <f t="shared" si="336"/>
        <v>2.7987173532318149E-3</v>
      </c>
      <c r="CT80" s="2">
        <f t="shared" si="264"/>
        <v>2.6604025194541987</v>
      </c>
      <c r="CU80" s="2">
        <f t="shared" si="318"/>
        <v>2.255297819080003</v>
      </c>
      <c r="CW80" s="2">
        <f t="shared" si="265"/>
        <v>1.777387568114436</v>
      </c>
      <c r="CX80" s="2">
        <f t="shared" si="266"/>
        <v>4.5507556758403345E-2</v>
      </c>
      <c r="CY80" s="2">
        <f t="shared" si="337"/>
        <v>0.22261243188556401</v>
      </c>
      <c r="CZ80" s="2">
        <f t="shared" si="267"/>
        <v>6.6348638022512063E-2</v>
      </c>
      <c r="DA80" s="2">
        <f t="shared" si="268"/>
        <v>0.28896106990807607</v>
      </c>
      <c r="DB80" s="2">
        <f t="shared" si="269"/>
        <v>0.23475106908916654</v>
      </c>
      <c r="DC80" s="2">
        <f t="shared" si="270"/>
        <v>2.9153946785499389E-3</v>
      </c>
      <c r="DD80" s="2">
        <f t="shared" si="271"/>
        <v>0.73082697412382502</v>
      </c>
      <c r="DE80" s="2">
        <f t="shared" si="272"/>
        <v>0.93423850282111587</v>
      </c>
      <c r="DF80" s="2">
        <f t="shared" si="273"/>
        <v>2.3448527073167705E-2</v>
      </c>
      <c r="DG80" s="2">
        <f t="shared" si="274"/>
        <v>0</v>
      </c>
      <c r="DH80" s="2">
        <f t="shared" si="275"/>
        <v>4.2079607619767137E-3</v>
      </c>
      <c r="DI80" s="2">
        <f t="shared" si="338"/>
        <v>4.0422446233287168</v>
      </c>
      <c r="DJ80" s="2">
        <f t="shared" si="339"/>
        <v>8.4489246657436234E-2</v>
      </c>
      <c r="DK80" s="2">
        <f t="shared" si="340"/>
        <v>0.12540940175143334</v>
      </c>
      <c r="DL80" s="2">
        <f t="shared" si="341"/>
        <v>0.49099848635073745</v>
      </c>
      <c r="DM80" s="2">
        <f t="shared" si="342"/>
        <v>0.38409350181513113</v>
      </c>
      <c r="DN80" s="2">
        <f t="shared" si="343"/>
        <v>0.12490801183413143</v>
      </c>
      <c r="DO80" s="2">
        <f t="shared" si="344"/>
        <v>2.3448527073167705E-2</v>
      </c>
      <c r="DP80" s="2">
        <f t="shared" si="345"/>
        <v>4.2900110949344358E-2</v>
      </c>
      <c r="DQ80" s="2">
        <f t="shared" si="346"/>
        <v>8.9856160468109819E-2</v>
      </c>
      <c r="DR80" s="2">
        <f t="shared" si="347"/>
        <v>2.1039803809883568E-3</v>
      </c>
      <c r="DS80" s="2">
        <f t="shared" si="348"/>
        <v>0.79937825102267335</v>
      </c>
      <c r="DT80" s="2">
        <f t="shared" si="349"/>
        <v>0.60321233528142837</v>
      </c>
      <c r="DU80" s="2">
        <f t="shared" si="350"/>
        <v>0.19616591574124498</v>
      </c>
      <c r="DV80" s="2">
        <f t="shared" si="351"/>
        <v>8.3099896095159109E-2</v>
      </c>
      <c r="DW80" s="2">
        <f t="shared" si="352"/>
        <v>6.2707338260799383E-2</v>
      </c>
      <c r="DX80" s="2">
        <f t="shared" si="353"/>
        <v>2.0392557834359726E-2</v>
      </c>
      <c r="DY80" s="2">
        <f t="shared" si="319"/>
        <v>1.8401651770121159</v>
      </c>
      <c r="DZ80" s="2">
        <f t="shared" si="354"/>
        <v>0.79937825102267335</v>
      </c>
      <c r="EA80" s="2">
        <f t="shared" si="276"/>
        <v>2.4069870009064078</v>
      </c>
      <c r="EB80" s="2">
        <f t="shared" si="277"/>
        <v>-3.0174717430042559</v>
      </c>
      <c r="EC80" s="2">
        <f t="shared" si="278"/>
        <v>-3.0174717430042559</v>
      </c>
      <c r="ED80" s="2">
        <f t="shared" si="279"/>
        <v>0.53110569336689728</v>
      </c>
      <c r="EE80" s="2">
        <f t="shared" si="320"/>
        <v>1369.8471980293402</v>
      </c>
      <c r="EF80" s="2">
        <f t="shared" si="321"/>
        <v>3.3020850292769683</v>
      </c>
      <c r="EG80" s="2">
        <f t="shared" si="355"/>
        <v>0.13698471980293403</v>
      </c>
      <c r="EH80" s="1">
        <f t="shared" si="322"/>
        <v>1369.8471980293402</v>
      </c>
      <c r="EI80" s="1">
        <f t="shared" si="323"/>
        <v>3.3020850292769683</v>
      </c>
      <c r="EJ80" s="4">
        <f t="shared" si="324"/>
        <v>1.9643013916588949</v>
      </c>
      <c r="EK80" s="1">
        <f t="shared" si="280"/>
        <v>330.20850292769683</v>
      </c>
    </row>
    <row r="81" spans="1:141" ht="12" customHeight="1">
      <c r="A81" s="41" t="s">
        <v>92</v>
      </c>
      <c r="B81" s="42"/>
      <c r="C81" s="47">
        <v>47.76428813285191</v>
      </c>
      <c r="D81" s="47">
        <v>1.6792768424784559</v>
      </c>
      <c r="E81" s="47">
        <v>17.079371001575275</v>
      </c>
      <c r="F81" s="47">
        <v>10.440340455832771</v>
      </c>
      <c r="G81" s="47">
        <v>0.17208745965606476</v>
      </c>
      <c r="H81" s="47">
        <v>6.4998517709382755</v>
      </c>
      <c r="I81" s="47">
        <v>10.62684027384711</v>
      </c>
      <c r="J81" s="47">
        <v>3.3391253731985202</v>
      </c>
      <c r="K81" s="47">
        <v>1.9368149839719673</v>
      </c>
      <c r="L81" s="47">
        <v>0</v>
      </c>
      <c r="M81" s="47">
        <v>0.46200370564963766</v>
      </c>
      <c r="N81" s="47">
        <f t="shared" si="248"/>
        <v>100</v>
      </c>
      <c r="O81" s="47"/>
      <c r="P81" s="47">
        <v>47.767099999999999</v>
      </c>
      <c r="Q81" s="47">
        <v>1.4616</v>
      </c>
      <c r="R81" s="47">
        <v>6.5338000000000003</v>
      </c>
      <c r="S81" s="47">
        <v>7.2121000000000004</v>
      </c>
      <c r="T81" s="47">
        <v>8.6499999999999994E-2</v>
      </c>
      <c r="U81" s="47">
        <v>13.1137</v>
      </c>
      <c r="V81" s="47">
        <v>23.040700000000001</v>
      </c>
      <c r="W81" s="47">
        <v>0.31950000000000001</v>
      </c>
      <c r="X81" s="47">
        <v>0</v>
      </c>
      <c r="Y81" s="47">
        <v>0.3201</v>
      </c>
      <c r="Z81" s="47">
        <f t="shared" si="249"/>
        <v>99.855099999999993</v>
      </c>
      <c r="AA81" s="18"/>
      <c r="AB81" s="10">
        <f t="shared" si="291"/>
        <v>1.6120384675181176E-3</v>
      </c>
      <c r="AC81" s="10"/>
      <c r="AD81" s="12">
        <f t="shared" si="250"/>
        <v>2.0744485629554292</v>
      </c>
      <c r="AE81" s="12"/>
      <c r="AF81" s="10">
        <f t="shared" si="251"/>
        <v>321.88332346717112</v>
      </c>
      <c r="AG81" s="16">
        <f t="shared" si="292"/>
        <v>1092.5625416463981</v>
      </c>
      <c r="AH81" s="18"/>
      <c r="AI81" s="1">
        <f t="shared" si="293"/>
        <v>0.78509042472610369</v>
      </c>
      <c r="AJ81" s="1">
        <f t="shared" si="325"/>
        <v>0.10164576876943854</v>
      </c>
      <c r="AK81" s="1">
        <f t="shared" si="294"/>
        <v>1.2362546577550345E-2</v>
      </c>
      <c r="AL81" s="1">
        <f t="shared" si="295"/>
        <v>1.5397262442904049E-2</v>
      </c>
      <c r="AM81" s="1">
        <f t="shared" si="296"/>
        <v>5.5236746628723674E-2</v>
      </c>
      <c r="AN81" s="1">
        <f t="shared" si="252"/>
        <v>0</v>
      </c>
      <c r="AO81" s="1">
        <f t="shared" si="326"/>
        <v>0.9697327491447203</v>
      </c>
      <c r="AP81" s="1">
        <f t="shared" si="327"/>
        <v>0.7867024631936218</v>
      </c>
      <c r="AQ81" s="1">
        <f t="shared" si="328"/>
        <v>8.534860915525827E-2</v>
      </c>
      <c r="AR81" s="1">
        <f t="shared" si="329"/>
        <v>5.2775074520349172E-2</v>
      </c>
      <c r="AS81" s="1">
        <f t="shared" si="330"/>
        <v>2.3184459592749684E-2</v>
      </c>
      <c r="AT81" s="1">
        <f t="shared" si="281"/>
        <v>7.9735268120023767E-2</v>
      </c>
      <c r="AU81" s="1">
        <f t="shared" si="282"/>
        <v>4.7357330390761709E-3</v>
      </c>
      <c r="AV81" s="1">
        <f t="shared" si="331"/>
        <v>1.032481607621079</v>
      </c>
      <c r="AW81" s="9"/>
      <c r="AX81" s="2">
        <f t="shared" si="297"/>
        <v>0.79495455772725843</v>
      </c>
      <c r="AY81" s="2">
        <f t="shared" si="298"/>
        <v>2.1022810088264419E-2</v>
      </c>
      <c r="AZ81" s="2">
        <f t="shared" si="299"/>
        <v>0.33501772249340972</v>
      </c>
      <c r="BA81" s="2">
        <f t="shared" si="300"/>
        <v>0.14531473331764391</v>
      </c>
      <c r="BB81" s="2">
        <f t="shared" si="301"/>
        <v>2.425902514975362E-3</v>
      </c>
      <c r="BC81" s="2">
        <f t="shared" si="302"/>
        <v>0.16126903690262789</v>
      </c>
      <c r="BD81" s="2">
        <f t="shared" si="303"/>
        <v>0.18950308455540218</v>
      </c>
      <c r="BE81" s="2">
        <f t="shared" si="304"/>
        <v>0.10775039160741866</v>
      </c>
      <c r="BF81" s="2">
        <f t="shared" si="305"/>
        <v>4.1123083442438473E-2</v>
      </c>
      <c r="BG81" s="2">
        <f t="shared" si="306"/>
        <v>0</v>
      </c>
      <c r="BH81" s="2">
        <f t="shared" si="307"/>
        <v>6.5099826775208381E-3</v>
      </c>
      <c r="BI81" s="2">
        <f t="shared" si="332"/>
        <v>1.80489130532696</v>
      </c>
      <c r="BK81" s="2">
        <f t="shared" si="253"/>
        <v>0.44044456050124897</v>
      </c>
      <c r="BL81" s="2">
        <f t="shared" si="254"/>
        <v>1.1647687606570908E-2</v>
      </c>
      <c r="BM81" s="2">
        <f t="shared" si="255"/>
        <v>0.18561656400285031</v>
      </c>
      <c r="BN81" s="2">
        <f t="shared" si="256"/>
        <v>8.0511625763148006E-2</v>
      </c>
      <c r="BO81" s="2">
        <f t="shared" si="257"/>
        <v>1.3440712511692799E-3</v>
      </c>
      <c r="BP81" s="2">
        <f t="shared" si="258"/>
        <v>8.9351107419409756E-2</v>
      </c>
      <c r="BQ81" s="2">
        <f t="shared" si="259"/>
        <v>0.10499418108785963</v>
      </c>
      <c r="BR81" s="2">
        <f t="shared" si="260"/>
        <v>5.9699102815445965E-2</v>
      </c>
      <c r="BS81" s="2">
        <f t="shared" si="261"/>
        <v>2.2784243749785774E-2</v>
      </c>
      <c r="BT81" s="2">
        <f t="shared" si="262"/>
        <v>0</v>
      </c>
      <c r="BU81" s="2">
        <f t="shared" si="263"/>
        <v>3.6068558025113542E-3</v>
      </c>
      <c r="BV81" s="2">
        <f t="shared" si="333"/>
        <v>1</v>
      </c>
      <c r="BX81" s="2">
        <f t="shared" si="308"/>
        <v>0.79500135642755265</v>
      </c>
      <c r="BY81" s="2">
        <f t="shared" si="309"/>
        <v>1.8297721047386792E-2</v>
      </c>
      <c r="BZ81" s="2">
        <f t="shared" si="310"/>
        <v>6.4081364443267522E-2</v>
      </c>
      <c r="CA81" s="2">
        <f t="shared" si="311"/>
        <v>0.10038220425797256</v>
      </c>
      <c r="CB81" s="2">
        <f t="shared" si="312"/>
        <v>1.2193832599118942E-3</v>
      </c>
      <c r="CC81" s="2">
        <f t="shared" si="313"/>
        <v>0.32536646123003937</v>
      </c>
      <c r="CD81" s="2">
        <f t="shared" si="314"/>
        <v>0.41087318598936473</v>
      </c>
      <c r="CE81" s="2">
        <f t="shared" si="315"/>
        <v>5.1549801626037247E-3</v>
      </c>
      <c r="CF81" s="2">
        <f t="shared" si="316"/>
        <v>0</v>
      </c>
      <c r="CG81" s="2">
        <f t="shared" si="317"/>
        <v>2.1059459914656883E-3</v>
      </c>
      <c r="CH81" s="2">
        <f t="shared" si="334"/>
        <v>1.7224826028095646</v>
      </c>
      <c r="CJ81" s="2">
        <f t="shared" si="283"/>
        <v>1.5900027128551053</v>
      </c>
      <c r="CK81" s="2">
        <f t="shared" si="284"/>
        <v>3.6595442094773584E-2</v>
      </c>
      <c r="CL81" s="2">
        <f t="shared" si="335"/>
        <v>0.19224409332980258</v>
      </c>
      <c r="CM81" s="2">
        <f t="shared" si="285"/>
        <v>0.10038220425797256</v>
      </c>
      <c r="CN81" s="2">
        <f t="shared" si="286"/>
        <v>1.2193832599118942E-3</v>
      </c>
      <c r="CO81" s="2">
        <f t="shared" si="287"/>
        <v>0.32536646123003937</v>
      </c>
      <c r="CP81" s="2">
        <f t="shared" si="288"/>
        <v>0.41087318598936473</v>
      </c>
      <c r="CQ81" s="2">
        <f t="shared" si="289"/>
        <v>5.1549801626037247E-3</v>
      </c>
      <c r="CR81" s="2">
        <f t="shared" si="290"/>
        <v>0</v>
      </c>
      <c r="CS81" s="2">
        <f t="shared" si="336"/>
        <v>6.3178379743970645E-3</v>
      </c>
      <c r="CT81" s="2">
        <f t="shared" si="264"/>
        <v>2.6681563011539708</v>
      </c>
      <c r="CU81" s="2">
        <f t="shared" si="318"/>
        <v>2.2487438226182683</v>
      </c>
      <c r="CW81" s="2">
        <f t="shared" si="265"/>
        <v>1.7877543892396033</v>
      </c>
      <c r="CX81" s="2">
        <f t="shared" si="266"/>
        <v>4.1146887173303316E-2</v>
      </c>
      <c r="CY81" s="2">
        <f t="shared" si="337"/>
        <v>0.21224561076039672</v>
      </c>
      <c r="CZ81" s="2">
        <f t="shared" si="267"/>
        <v>7.5959534113098859E-2</v>
      </c>
      <c r="DA81" s="2">
        <f t="shared" si="268"/>
        <v>0.28820514487349558</v>
      </c>
      <c r="DB81" s="2">
        <f t="shared" si="269"/>
        <v>0.22573386172592103</v>
      </c>
      <c r="DC81" s="2">
        <f t="shared" si="270"/>
        <v>2.7420805731309984E-3</v>
      </c>
      <c r="DD81" s="2">
        <f t="shared" si="271"/>
        <v>0.73166581977821732</v>
      </c>
      <c r="DE81" s="2">
        <f t="shared" si="272"/>
        <v>0.92394853887307082</v>
      </c>
      <c r="DF81" s="2">
        <f t="shared" si="273"/>
        <v>2.3184459592749684E-2</v>
      </c>
      <c r="DG81" s="2">
        <f t="shared" si="274"/>
        <v>0</v>
      </c>
      <c r="DH81" s="2">
        <f t="shared" si="275"/>
        <v>9.4714660781523418E-3</v>
      </c>
      <c r="DI81" s="2">
        <f t="shared" si="338"/>
        <v>4.0338526479076444</v>
      </c>
      <c r="DJ81" s="2">
        <f t="shared" si="339"/>
        <v>6.7705295815288558E-2</v>
      </c>
      <c r="DK81" s="2">
        <f t="shared" si="340"/>
        <v>0.10070565544887877</v>
      </c>
      <c r="DL81" s="2">
        <f t="shared" si="341"/>
        <v>0.49039504019899083</v>
      </c>
      <c r="DM81" s="2">
        <f t="shared" si="342"/>
        <v>0.38833904054872692</v>
      </c>
      <c r="DN81" s="2">
        <f t="shared" si="343"/>
        <v>0.12126591925228219</v>
      </c>
      <c r="DO81" s="2">
        <f t="shared" si="344"/>
        <v>2.3184459592749684E-2</v>
      </c>
      <c r="DP81" s="2">
        <f t="shared" si="345"/>
        <v>5.2775074520349172E-2</v>
      </c>
      <c r="DQ81" s="2">
        <f t="shared" si="346"/>
        <v>7.9735268120023767E-2</v>
      </c>
      <c r="DR81" s="2">
        <f t="shared" si="347"/>
        <v>4.7357330390761709E-3</v>
      </c>
      <c r="DS81" s="2">
        <f t="shared" si="348"/>
        <v>0.7867024631936218</v>
      </c>
      <c r="DT81" s="2">
        <f t="shared" si="349"/>
        <v>0.59949824639310012</v>
      </c>
      <c r="DU81" s="2">
        <f t="shared" si="350"/>
        <v>0.18720421680052168</v>
      </c>
      <c r="DV81" s="2">
        <f t="shared" si="351"/>
        <v>8.534860915525827E-2</v>
      </c>
      <c r="DW81" s="2">
        <f t="shared" si="352"/>
        <v>6.5039000021631377E-2</v>
      </c>
      <c r="DX81" s="2">
        <f t="shared" si="353"/>
        <v>2.0309609133626894E-2</v>
      </c>
      <c r="DY81" s="2">
        <f t="shared" si="319"/>
        <v>1.8191840708147007</v>
      </c>
      <c r="DZ81" s="2">
        <f t="shared" si="354"/>
        <v>0.7867024631936218</v>
      </c>
      <c r="EA81" s="2">
        <f t="shared" si="276"/>
        <v>2.3781788286626298</v>
      </c>
      <c r="EB81" s="2">
        <f t="shared" si="277"/>
        <v>-3.0484723680047554</v>
      </c>
      <c r="EC81" s="2">
        <f t="shared" si="278"/>
        <v>-3.0484723680047554</v>
      </c>
      <c r="ED81" s="2">
        <f t="shared" si="279"/>
        <v>0.52601948494129558</v>
      </c>
      <c r="EE81" s="2">
        <f t="shared" si="320"/>
        <v>1365.7125416463982</v>
      </c>
      <c r="EF81" s="2">
        <f t="shared" si="321"/>
        <v>3.2188332346717115</v>
      </c>
      <c r="EG81" s="2">
        <f t="shared" si="355"/>
        <v>0.13657125416463983</v>
      </c>
      <c r="EH81" s="1">
        <f t="shared" si="322"/>
        <v>1365.7125416463982</v>
      </c>
      <c r="EI81" s="1">
        <f t="shared" si="323"/>
        <v>3.2188332346717115</v>
      </c>
      <c r="EJ81" s="4">
        <f t="shared" si="324"/>
        <v>2.0744485629554292</v>
      </c>
      <c r="EK81" s="1">
        <f t="shared" si="280"/>
        <v>321.88332346717112</v>
      </c>
    </row>
    <row r="82" spans="1:141" ht="12" customHeight="1">
      <c r="A82" s="41" t="s">
        <v>92</v>
      </c>
      <c r="B82" s="42"/>
      <c r="C82" s="47">
        <v>47.762486586155092</v>
      </c>
      <c r="D82" s="47">
        <v>1.6802549930210833</v>
      </c>
      <c r="E82" s="47">
        <v>17.093701855943923</v>
      </c>
      <c r="F82" s="47">
        <v>10.443647005768717</v>
      </c>
      <c r="G82" s="47">
        <v>0.17211043604162748</v>
      </c>
      <c r="H82" s="47">
        <v>6.4883980124367362</v>
      </c>
      <c r="I82" s="47">
        <v>10.615815000531468</v>
      </c>
      <c r="J82" s="47">
        <v>3.3423075734870098</v>
      </c>
      <c r="K82" s="47">
        <v>1.9388010734310961</v>
      </c>
      <c r="L82" s="47">
        <v>0</v>
      </c>
      <c r="M82" s="47">
        <v>0.4624774631832495</v>
      </c>
      <c r="N82" s="47">
        <f t="shared" si="248"/>
        <v>99.999999999999972</v>
      </c>
      <c r="O82" s="47"/>
      <c r="P82" s="47">
        <v>47.418399999999998</v>
      </c>
      <c r="Q82" s="47">
        <v>1.3765000000000001</v>
      </c>
      <c r="R82" s="47">
        <v>6.7359</v>
      </c>
      <c r="S82" s="47">
        <v>7.3935000000000004</v>
      </c>
      <c r="T82" s="47">
        <v>8.9099999999999999E-2</v>
      </c>
      <c r="U82" s="47">
        <v>12.936199999999999</v>
      </c>
      <c r="V82" s="47">
        <v>23.3276</v>
      </c>
      <c r="W82" s="47">
        <v>0.37069999999999997</v>
      </c>
      <c r="X82" s="47">
        <v>0</v>
      </c>
      <c r="Y82" s="47">
        <v>1.46E-2</v>
      </c>
      <c r="Z82" s="47">
        <f t="shared" si="249"/>
        <v>99.662500000000009</v>
      </c>
      <c r="AA82" s="18"/>
      <c r="AB82" s="10">
        <f t="shared" si="291"/>
        <v>2.0258890693806819E-2</v>
      </c>
      <c r="AC82" s="10"/>
      <c r="AD82" s="12">
        <f t="shared" si="250"/>
        <v>1.5504868028652374</v>
      </c>
      <c r="AE82" s="12"/>
      <c r="AF82" s="10">
        <f t="shared" si="251"/>
        <v>342.99425950421153</v>
      </c>
      <c r="AG82" s="16">
        <f t="shared" si="292"/>
        <v>1095.9777347898485</v>
      </c>
      <c r="AH82" s="18"/>
      <c r="AI82" s="1">
        <f t="shared" si="293"/>
        <v>0.78279444594386138</v>
      </c>
      <c r="AJ82" s="1">
        <f t="shared" si="325"/>
        <v>9.143606759368833E-2</v>
      </c>
      <c r="AK82" s="1">
        <f t="shared" si="294"/>
        <v>1.145486396688322E-2</v>
      </c>
      <c r="AL82" s="1">
        <f t="shared" si="295"/>
        <v>1.5415872988999879E-2</v>
      </c>
      <c r="AM82" s="1">
        <f t="shared" si="296"/>
        <v>5.7369954549476979E-2</v>
      </c>
      <c r="AN82" s="1">
        <f t="shared" si="252"/>
        <v>0</v>
      </c>
      <c r="AO82" s="1">
        <f t="shared" si="326"/>
        <v>0.95847120504290984</v>
      </c>
      <c r="AP82" s="1">
        <f t="shared" si="327"/>
        <v>0.8030533366376682</v>
      </c>
      <c r="AQ82" s="1">
        <f t="shared" si="328"/>
        <v>7.6803077009325982E-2</v>
      </c>
      <c r="AR82" s="1">
        <f t="shared" si="329"/>
        <v>5.2401585225110167E-2</v>
      </c>
      <c r="AS82" s="1">
        <f t="shared" si="330"/>
        <v>2.6998144877515357E-2</v>
      </c>
      <c r="AT82" s="1">
        <f t="shared" si="281"/>
        <v>8.3202469061010864E-2</v>
      </c>
      <c r="AU82" s="1">
        <f t="shared" si="282"/>
        <v>2.1679018540185496E-4</v>
      </c>
      <c r="AV82" s="1">
        <f t="shared" si="331"/>
        <v>1.0426754029960323</v>
      </c>
      <c r="AW82" s="9"/>
      <c r="AX82" s="2">
        <f t="shared" si="297"/>
        <v>0.79492457407600803</v>
      </c>
      <c r="AY82" s="2">
        <f t="shared" si="298"/>
        <v>2.103505552187919E-2</v>
      </c>
      <c r="AZ82" s="2">
        <f t="shared" si="299"/>
        <v>0.33529882711907344</v>
      </c>
      <c r="BA82" s="2">
        <f t="shared" si="300"/>
        <v>0.14536075580361321</v>
      </c>
      <c r="BB82" s="2">
        <f t="shared" si="301"/>
        <v>2.4262264111595063E-3</v>
      </c>
      <c r="BC82" s="2">
        <f t="shared" si="302"/>
        <v>0.160984855560106</v>
      </c>
      <c r="BD82" s="2">
        <f t="shared" si="303"/>
        <v>0.18930647641530221</v>
      </c>
      <c r="BE82" s="2">
        <f t="shared" si="304"/>
        <v>0.10785307817618607</v>
      </c>
      <c r="BF82" s="2">
        <f t="shared" si="305"/>
        <v>4.1165252737506819E-2</v>
      </c>
      <c r="BG82" s="2">
        <f t="shared" si="306"/>
        <v>0</v>
      </c>
      <c r="BH82" s="2">
        <f t="shared" si="307"/>
        <v>6.5166582805505184E-3</v>
      </c>
      <c r="BI82" s="2">
        <f t="shared" si="332"/>
        <v>1.8048717601013848</v>
      </c>
      <c r="BK82" s="2">
        <f t="shared" si="253"/>
        <v>0.44043271751969504</v>
      </c>
      <c r="BL82" s="2">
        <f t="shared" si="254"/>
        <v>1.1654598396895295E-2</v>
      </c>
      <c r="BM82" s="2">
        <f t="shared" si="255"/>
        <v>0.18577432177244479</v>
      </c>
      <c r="BN82" s="2">
        <f t="shared" si="256"/>
        <v>8.0537996669330064E-2</v>
      </c>
      <c r="BO82" s="2">
        <f t="shared" si="257"/>
        <v>1.3442652629365856E-3</v>
      </c>
      <c r="BP82" s="2">
        <f t="shared" si="258"/>
        <v>8.9194622642366023E-2</v>
      </c>
      <c r="BQ82" s="2">
        <f t="shared" si="259"/>
        <v>0.10488638616888123</v>
      </c>
      <c r="BR82" s="2">
        <f t="shared" si="260"/>
        <v>5.9756643413894209E-2</v>
      </c>
      <c r="BS82" s="2">
        <f t="shared" si="261"/>
        <v>2.280785463405691E-2</v>
      </c>
      <c r="BT82" s="2">
        <f t="shared" si="262"/>
        <v>0</v>
      </c>
      <c r="BU82" s="2">
        <f t="shared" si="263"/>
        <v>3.6105935194999444E-3</v>
      </c>
      <c r="BV82" s="2">
        <f t="shared" si="333"/>
        <v>1</v>
      </c>
      <c r="BX82" s="2">
        <f t="shared" si="308"/>
        <v>0.78919784369627344</v>
      </c>
      <c r="BY82" s="2">
        <f t="shared" si="309"/>
        <v>1.7232357020886643E-2</v>
      </c>
      <c r="BZ82" s="2">
        <f t="shared" si="310"/>
        <v>6.6063494865683942E-2</v>
      </c>
      <c r="CA82" s="2">
        <f t="shared" si="311"/>
        <v>0.10290703500801711</v>
      </c>
      <c r="CB82" s="2">
        <f t="shared" si="312"/>
        <v>1.2560352422907488E-3</v>
      </c>
      <c r="CC82" s="2">
        <f t="shared" si="313"/>
        <v>0.3209624755609809</v>
      </c>
      <c r="CD82" s="2">
        <f t="shared" si="314"/>
        <v>0.41598932903451302</v>
      </c>
      <c r="CE82" s="2">
        <f t="shared" si="315"/>
        <v>5.9810677504763708E-3</v>
      </c>
      <c r="CF82" s="2">
        <f t="shared" si="316"/>
        <v>0</v>
      </c>
      <c r="CG82" s="2">
        <f t="shared" si="317"/>
        <v>9.6053769057791473E-5</v>
      </c>
      <c r="CH82" s="2">
        <f t="shared" si="334"/>
        <v>1.71968569194818</v>
      </c>
      <c r="CJ82" s="2">
        <f t="shared" si="283"/>
        <v>1.5783956873925469</v>
      </c>
      <c r="CK82" s="2">
        <f t="shared" si="284"/>
        <v>3.4464714041773287E-2</v>
      </c>
      <c r="CL82" s="2">
        <f t="shared" si="335"/>
        <v>0.19819048459705182</v>
      </c>
      <c r="CM82" s="2">
        <f t="shared" si="285"/>
        <v>0.10290703500801711</v>
      </c>
      <c r="CN82" s="2">
        <f t="shared" si="286"/>
        <v>1.2560352422907488E-3</v>
      </c>
      <c r="CO82" s="2">
        <f t="shared" si="287"/>
        <v>0.3209624755609809</v>
      </c>
      <c r="CP82" s="2">
        <f t="shared" si="288"/>
        <v>0.41598932903451302</v>
      </c>
      <c r="CQ82" s="2">
        <f t="shared" si="289"/>
        <v>5.9810677504763708E-3</v>
      </c>
      <c r="CR82" s="2">
        <f t="shared" si="290"/>
        <v>0</v>
      </c>
      <c r="CS82" s="2">
        <f t="shared" si="336"/>
        <v>2.881613071733744E-4</v>
      </c>
      <c r="CT82" s="2">
        <f t="shared" si="264"/>
        <v>2.6584349899348236</v>
      </c>
      <c r="CU82" s="2">
        <f t="shared" si="318"/>
        <v>2.2569669834759063</v>
      </c>
      <c r="CW82" s="2">
        <f t="shared" si="265"/>
        <v>1.7811934766528681</v>
      </c>
      <c r="CX82" s="2">
        <f t="shared" si="266"/>
        <v>3.8892860843610384E-2</v>
      </c>
      <c r="CY82" s="2">
        <f t="shared" si="337"/>
        <v>0.21880652334713191</v>
      </c>
      <c r="CZ82" s="2">
        <f t="shared" si="267"/>
        <v>7.9399730102625521E-2</v>
      </c>
      <c r="DA82" s="2">
        <f t="shared" si="268"/>
        <v>0.29820625344975743</v>
      </c>
      <c r="DB82" s="2">
        <f t="shared" si="269"/>
        <v>0.23225778038049386</v>
      </c>
      <c r="DC82" s="2">
        <f t="shared" si="270"/>
        <v>2.8348300719323806E-3</v>
      </c>
      <c r="DD82" s="2">
        <f t="shared" si="271"/>
        <v>0.72440171027582634</v>
      </c>
      <c r="DE82" s="2">
        <f t="shared" si="272"/>
        <v>0.93887418110919107</v>
      </c>
      <c r="DF82" s="2">
        <f t="shared" si="273"/>
        <v>2.6998144877515357E-2</v>
      </c>
      <c r="DG82" s="2">
        <f t="shared" si="274"/>
        <v>0</v>
      </c>
      <c r="DH82" s="2">
        <f t="shared" si="275"/>
        <v>4.3358037080370993E-4</v>
      </c>
      <c r="DI82" s="2">
        <f t="shared" si="338"/>
        <v>4.0440928180319986</v>
      </c>
      <c r="DJ82" s="2">
        <f t="shared" si="339"/>
        <v>8.8185636063997278E-2</v>
      </c>
      <c r="DK82" s="2">
        <f t="shared" si="340"/>
        <v>0.13083621968930714</v>
      </c>
      <c r="DL82" s="2">
        <f t="shared" si="341"/>
        <v>0.4945689839461877</v>
      </c>
      <c r="DM82" s="2">
        <f t="shared" si="342"/>
        <v>0.38159172445954148</v>
      </c>
      <c r="DN82" s="2">
        <f t="shared" si="343"/>
        <v>0.12383929159427083</v>
      </c>
      <c r="DO82" s="2">
        <f t="shared" si="344"/>
        <v>2.6998144877515357E-2</v>
      </c>
      <c r="DP82" s="2">
        <f t="shared" si="345"/>
        <v>5.2401585225110167E-2</v>
      </c>
      <c r="DQ82" s="2">
        <f t="shared" si="346"/>
        <v>8.3202469061010864E-2</v>
      </c>
      <c r="DR82" s="2">
        <f t="shared" si="347"/>
        <v>2.1679018540185496E-4</v>
      </c>
      <c r="DS82" s="2">
        <f t="shared" si="348"/>
        <v>0.8030533366376682</v>
      </c>
      <c r="DT82" s="2">
        <f t="shared" si="349"/>
        <v>0.60629145783948202</v>
      </c>
      <c r="DU82" s="2">
        <f t="shared" si="350"/>
        <v>0.19676187879818618</v>
      </c>
      <c r="DV82" s="2">
        <f t="shared" si="351"/>
        <v>7.6803077009325982E-2</v>
      </c>
      <c r="DW82" s="2">
        <f t="shared" si="352"/>
        <v>5.7985002243446333E-2</v>
      </c>
      <c r="DX82" s="2">
        <f t="shared" si="353"/>
        <v>1.8818074765879649E-2</v>
      </c>
      <c r="DY82" s="2">
        <f t="shared" si="319"/>
        <v>1.8457287396337008</v>
      </c>
      <c r="DZ82" s="2">
        <f t="shared" si="354"/>
        <v>0.80305333663766809</v>
      </c>
      <c r="EA82" s="2">
        <f t="shared" si="276"/>
        <v>2.5287056225366427</v>
      </c>
      <c r="EB82" s="2">
        <f t="shared" si="277"/>
        <v>-2.9203638636362603</v>
      </c>
      <c r="EC82" s="2">
        <f t="shared" si="278"/>
        <v>-2.9203638636362603</v>
      </c>
      <c r="ED82" s="2">
        <f t="shared" si="279"/>
        <v>0.52550077294553199</v>
      </c>
      <c r="EE82" s="2">
        <f t="shared" si="320"/>
        <v>1369.1277347898485</v>
      </c>
      <c r="EF82" s="2">
        <f t="shared" si="321"/>
        <v>3.4299425950421152</v>
      </c>
      <c r="EG82" s="2">
        <f t="shared" si="355"/>
        <v>0.13691277347898487</v>
      </c>
      <c r="EH82" s="1">
        <f t="shared" si="322"/>
        <v>1369.1277347898485</v>
      </c>
      <c r="EI82" s="1">
        <f t="shared" si="323"/>
        <v>3.4299425950421152</v>
      </c>
      <c r="EJ82" s="4">
        <f t="shared" si="324"/>
        <v>1.5504868028652374</v>
      </c>
      <c r="EK82" s="1">
        <f t="shared" si="280"/>
        <v>342.99425950421153</v>
      </c>
    </row>
    <row r="83" spans="1:141" ht="12" customHeight="1">
      <c r="A83" s="41" t="s">
        <v>93</v>
      </c>
      <c r="B83" s="42"/>
      <c r="C83" s="47">
        <v>48.224239914192864</v>
      </c>
      <c r="D83" s="47">
        <v>1.7608851088999882</v>
      </c>
      <c r="E83" s="47">
        <v>18.20915283067033</v>
      </c>
      <c r="F83" s="47">
        <v>10.405230188954476</v>
      </c>
      <c r="G83" s="47">
        <v>0.19009555152897598</v>
      </c>
      <c r="H83" s="47">
        <v>4.4922580335005371</v>
      </c>
      <c r="I83" s="47">
        <v>10.205129608397657</v>
      </c>
      <c r="J83" s="47">
        <v>3.9319764079414501</v>
      </c>
      <c r="K83" s="47">
        <v>2.0510309507073723</v>
      </c>
      <c r="L83" s="47">
        <v>0</v>
      </c>
      <c r="M83" s="47">
        <v>0.53000140520632677</v>
      </c>
      <c r="N83" s="47">
        <f t="shared" si="248"/>
        <v>99.999999999999957</v>
      </c>
      <c r="O83" s="47"/>
      <c r="P83" s="47">
        <v>52.510286024780342</v>
      </c>
      <c r="Q83" s="47">
        <v>1.0989549280167439</v>
      </c>
      <c r="R83" s="47">
        <v>3.4680238561723793</v>
      </c>
      <c r="S83" s="47">
        <v>7.6371953926089713</v>
      </c>
      <c r="T83" s="47">
        <v>0</v>
      </c>
      <c r="U83" s="47">
        <v>12.434167404678506</v>
      </c>
      <c r="V83" s="47">
        <v>21.884361066540329</v>
      </c>
      <c r="W83" s="47">
        <v>0.5437825049248789</v>
      </c>
      <c r="X83" s="47">
        <v>0.34251247756490028</v>
      </c>
      <c r="Y83" s="47">
        <v>0</v>
      </c>
      <c r="Z83" s="47">
        <f t="shared" si="249"/>
        <v>99.919283655287046</v>
      </c>
      <c r="AA83" s="18"/>
      <c r="AB83" s="10">
        <f t="shared" si="291"/>
        <v>4.3550206900777488E-2</v>
      </c>
      <c r="AC83" s="10"/>
      <c r="AD83" s="12">
        <f t="shared" si="250"/>
        <v>2.014626755352757</v>
      </c>
      <c r="AE83" s="12"/>
      <c r="AF83" s="10">
        <f t="shared" si="251"/>
        <v>312.2621165121223</v>
      </c>
      <c r="AG83" s="16">
        <f t="shared" si="292"/>
        <v>1084.8036793927517</v>
      </c>
      <c r="AH83" s="18"/>
      <c r="AI83" s="1">
        <f t="shared" si="293"/>
        <v>0.76716370158235947</v>
      </c>
      <c r="AJ83" s="1">
        <f t="shared" si="325"/>
        <v>7.3673582120363748E-2</v>
      </c>
      <c r="AK83" s="1">
        <f t="shared" si="294"/>
        <v>1.1765614925571993E-2</v>
      </c>
      <c r="AL83" s="1">
        <f t="shared" si="295"/>
        <v>1.8466555442893984E-2</v>
      </c>
      <c r="AM83" s="1">
        <f t="shared" si="296"/>
        <v>8.0533780953803605E-2</v>
      </c>
      <c r="AN83" s="1">
        <f t="shared" si="252"/>
        <v>0</v>
      </c>
      <c r="AO83" s="1">
        <f t="shared" si="326"/>
        <v>0.95160323502499289</v>
      </c>
      <c r="AP83" s="1">
        <f t="shared" si="327"/>
        <v>0.81071390848313696</v>
      </c>
      <c r="AQ83" s="1">
        <f t="shared" si="328"/>
        <v>5.640836454263376E-2</v>
      </c>
      <c r="AR83" s="1">
        <f t="shared" si="329"/>
        <v>5.8152342769039661E-2</v>
      </c>
      <c r="AS83" s="1">
        <f t="shared" si="330"/>
        <v>3.906774003039265E-2</v>
      </c>
      <c r="AT83" s="1">
        <f t="shared" si="281"/>
        <v>0</v>
      </c>
      <c r="AU83" s="1">
        <f t="shared" si="282"/>
        <v>0</v>
      </c>
      <c r="AV83" s="1">
        <f t="shared" si="331"/>
        <v>0.96434235582520311</v>
      </c>
      <c r="AW83" s="9"/>
      <c r="AX83" s="2">
        <f t="shared" si="297"/>
        <v>0.80260966532343503</v>
      </c>
      <c r="AY83" s="2">
        <f t="shared" si="298"/>
        <v>2.2044461219998149E-2</v>
      </c>
      <c r="AZ83" s="2">
        <f t="shared" si="299"/>
        <v>0.35717878072342035</v>
      </c>
      <c r="BA83" s="2">
        <f t="shared" si="300"/>
        <v>0.14482604819384792</v>
      </c>
      <c r="BB83" s="2">
        <f t="shared" si="301"/>
        <v>2.6797610788225688E-3</v>
      </c>
      <c r="BC83" s="2">
        <f t="shared" si="302"/>
        <v>0.11145825352816409</v>
      </c>
      <c r="BD83" s="2">
        <f t="shared" si="303"/>
        <v>0.18198293088477099</v>
      </c>
      <c r="BE83" s="2">
        <f t="shared" si="304"/>
        <v>0.12688112915658231</v>
      </c>
      <c r="BF83" s="2">
        <f t="shared" si="305"/>
        <v>4.3548153864439519E-2</v>
      </c>
      <c r="BG83" s="2">
        <f t="shared" si="306"/>
        <v>0</v>
      </c>
      <c r="BH83" s="2">
        <f t="shared" si="307"/>
        <v>7.4681218456967065E-3</v>
      </c>
      <c r="BI83" s="2">
        <f t="shared" si="332"/>
        <v>1.8006773058191776</v>
      </c>
      <c r="BK83" s="2">
        <f t="shared" si="253"/>
        <v>0.44572654008004275</v>
      </c>
      <c r="BL83" s="2">
        <f t="shared" si="254"/>
        <v>1.2242316348830485E-2</v>
      </c>
      <c r="BM83" s="2">
        <f t="shared" si="255"/>
        <v>0.19835801760212105</v>
      </c>
      <c r="BN83" s="2">
        <f t="shared" si="256"/>
        <v>8.0428651888830555E-2</v>
      </c>
      <c r="BO83" s="2">
        <f t="shared" si="257"/>
        <v>1.4881961749406687E-3</v>
      </c>
      <c r="BP83" s="2">
        <f t="shared" si="258"/>
        <v>6.1897960932793934E-2</v>
      </c>
      <c r="BQ83" s="2">
        <f t="shared" si="259"/>
        <v>0.1010635999557855</v>
      </c>
      <c r="BR83" s="2">
        <f t="shared" si="260"/>
        <v>7.0463002308378958E-2</v>
      </c>
      <c r="BS83" s="2">
        <f t="shared" si="261"/>
        <v>2.418431871368994E-2</v>
      </c>
      <c r="BT83" s="2">
        <f t="shared" si="262"/>
        <v>0</v>
      </c>
      <c r="BU83" s="2">
        <f t="shared" si="263"/>
        <v>4.1473959945861885E-3</v>
      </c>
      <c r="BV83" s="2">
        <f t="shared" si="333"/>
        <v>1.0000000000000002</v>
      </c>
      <c r="BX83" s="2">
        <f t="shared" si="308"/>
        <v>0.873943543068328</v>
      </c>
      <c r="BY83" s="2">
        <f t="shared" si="309"/>
        <v>1.3757779636358382E-2</v>
      </c>
      <c r="BZ83" s="2">
        <f t="shared" si="310"/>
        <v>3.4013238945992876E-2</v>
      </c>
      <c r="CA83" s="2">
        <f t="shared" si="311"/>
        <v>0.10629892927981041</v>
      </c>
      <c r="CB83" s="2">
        <f t="shared" si="312"/>
        <v>0</v>
      </c>
      <c r="CC83" s="2">
        <f t="shared" si="313"/>
        <v>0.30850645102466495</v>
      </c>
      <c r="CD83" s="2">
        <f t="shared" si="314"/>
        <v>0.39025277681455151</v>
      </c>
      <c r="CE83" s="2">
        <f t="shared" si="315"/>
        <v>8.7736714418113083E-3</v>
      </c>
      <c r="CF83" s="2">
        <f t="shared" si="316"/>
        <v>3.6361679642967883E-3</v>
      </c>
      <c r="CG83" s="2">
        <f t="shared" si="317"/>
        <v>0</v>
      </c>
      <c r="CH83" s="2">
        <f t="shared" si="334"/>
        <v>1.7391825581758142</v>
      </c>
      <c r="CJ83" s="2">
        <f t="shared" si="283"/>
        <v>1.747887086136656</v>
      </c>
      <c r="CK83" s="2">
        <f t="shared" si="284"/>
        <v>2.7515559272716764E-2</v>
      </c>
      <c r="CL83" s="2">
        <f t="shared" si="335"/>
        <v>0.10203971683797863</v>
      </c>
      <c r="CM83" s="2">
        <f t="shared" si="285"/>
        <v>0.10629892927981041</v>
      </c>
      <c r="CN83" s="2">
        <f t="shared" si="286"/>
        <v>0</v>
      </c>
      <c r="CO83" s="2">
        <f t="shared" si="287"/>
        <v>0.30850645102466495</v>
      </c>
      <c r="CP83" s="2">
        <f t="shared" si="288"/>
        <v>0.39025277681455151</v>
      </c>
      <c r="CQ83" s="2">
        <f t="shared" si="289"/>
        <v>8.7736714418113083E-3</v>
      </c>
      <c r="CR83" s="2">
        <f t="shared" si="290"/>
        <v>3.6361679642967883E-3</v>
      </c>
      <c r="CS83" s="2">
        <f t="shared" si="336"/>
        <v>0</v>
      </c>
      <c r="CT83" s="2">
        <f t="shared" si="264"/>
        <v>2.6949103587724865</v>
      </c>
      <c r="CU83" s="2">
        <f t="shared" si="318"/>
        <v>2.2264191387549377</v>
      </c>
      <c r="CW83" s="2">
        <f t="shared" si="265"/>
        <v>1.9457646304786256</v>
      </c>
      <c r="CX83" s="2">
        <f t="shared" si="266"/>
        <v>3.0630583889161248E-2</v>
      </c>
      <c r="CY83" s="2">
        <f t="shared" si="337"/>
        <v>5.4235369521374421E-2</v>
      </c>
      <c r="CZ83" s="2">
        <f t="shared" si="267"/>
        <v>9.7220082799432311E-2</v>
      </c>
      <c r="DA83" s="2">
        <f t="shared" si="268"/>
        <v>0.15145545232080673</v>
      </c>
      <c r="DB83" s="2">
        <f t="shared" si="269"/>
        <v>0.23666597057772754</v>
      </c>
      <c r="DC83" s="2">
        <f t="shared" si="270"/>
        <v>0</v>
      </c>
      <c r="DD83" s="2">
        <f t="shared" si="271"/>
        <v>0.68686466699067694</v>
      </c>
      <c r="DE83" s="2">
        <f t="shared" si="272"/>
        <v>0.86886625125217665</v>
      </c>
      <c r="DF83" s="2">
        <f t="shared" si="273"/>
        <v>3.906774003039265E-2</v>
      </c>
      <c r="DG83" s="2">
        <f t="shared" si="274"/>
        <v>1.6191267894875901E-2</v>
      </c>
      <c r="DH83" s="2">
        <f t="shared" si="275"/>
        <v>0</v>
      </c>
      <c r="DI83" s="2">
        <f t="shared" si="338"/>
        <v>3.9755065634344429</v>
      </c>
      <c r="DJ83" s="2">
        <f t="shared" si="339"/>
        <v>0</v>
      </c>
      <c r="DK83" s="2">
        <f t="shared" si="340"/>
        <v>-7.393302818063141E-2</v>
      </c>
      <c r="DL83" s="2">
        <f t="shared" si="341"/>
        <v>0.48475103737984121</v>
      </c>
      <c r="DM83" s="2">
        <f t="shared" si="342"/>
        <v>0.38321014239354217</v>
      </c>
      <c r="DN83" s="2">
        <f t="shared" si="343"/>
        <v>0.13203882022661656</v>
      </c>
      <c r="DO83" s="2">
        <f t="shared" si="344"/>
        <v>3.906774003039265E-2</v>
      </c>
      <c r="DP83" s="2">
        <f t="shared" si="345"/>
        <v>5.8152342769039661E-2</v>
      </c>
      <c r="DQ83" s="2">
        <f t="shared" si="346"/>
        <v>0</v>
      </c>
      <c r="DR83" s="2">
        <f t="shared" si="347"/>
        <v>0</v>
      </c>
      <c r="DS83" s="2">
        <f t="shared" si="348"/>
        <v>0.81071390848313696</v>
      </c>
      <c r="DT83" s="2">
        <f t="shared" si="349"/>
        <v>0.602958598364567</v>
      </c>
      <c r="DU83" s="2">
        <f t="shared" si="350"/>
        <v>0.20775531011856996</v>
      </c>
      <c r="DV83" s="2">
        <f t="shared" si="351"/>
        <v>5.640836454263376E-2</v>
      </c>
      <c r="DW83" s="2">
        <f t="shared" si="352"/>
        <v>4.195303431305502E-2</v>
      </c>
      <c r="DX83" s="2">
        <f t="shared" si="353"/>
        <v>1.445533022957874E-2</v>
      </c>
      <c r="DY83" s="2">
        <f t="shared" si="319"/>
        <v>1.7750562643083398</v>
      </c>
      <c r="DZ83" s="2">
        <f t="shared" si="354"/>
        <v>0.81071390848313696</v>
      </c>
      <c r="EA83" s="2">
        <f t="shared" si="276"/>
        <v>2.6439903001982854</v>
      </c>
      <c r="EB83" s="2">
        <f t="shared" si="277"/>
        <v>-3.0039049865257605</v>
      </c>
      <c r="EC83" s="2">
        <f t="shared" si="278"/>
        <v>-3.0039049865257605</v>
      </c>
      <c r="ED83" s="2">
        <f t="shared" si="279"/>
        <v>0.43490082216998721</v>
      </c>
      <c r="EE83" s="2">
        <f t="shared" si="320"/>
        <v>1357.9536793927518</v>
      </c>
      <c r="EF83" s="2">
        <f t="shared" si="321"/>
        <v>3.122621165121223</v>
      </c>
      <c r="EG83" s="2">
        <f t="shared" si="355"/>
        <v>0.13579536793927519</v>
      </c>
      <c r="EH83" s="1">
        <f t="shared" si="322"/>
        <v>1357.9536793927518</v>
      </c>
      <c r="EI83" s="1">
        <f t="shared" si="323"/>
        <v>3.122621165121223</v>
      </c>
      <c r="EJ83" s="4">
        <f t="shared" si="324"/>
        <v>2.014626755352757</v>
      </c>
      <c r="EK83" s="1">
        <f t="shared" si="280"/>
        <v>312.2621165121223</v>
      </c>
    </row>
    <row r="84" spans="1:141" ht="12" customHeight="1">
      <c r="A84" s="41" t="s">
        <v>93</v>
      </c>
      <c r="B84" s="42"/>
      <c r="C84" s="47">
        <v>48.188334162087962</v>
      </c>
      <c r="D84" s="47">
        <v>1.7895535627406607</v>
      </c>
      <c r="E84" s="47">
        <v>18.627350143990675</v>
      </c>
      <c r="F84" s="47">
        <v>10.493531581390332</v>
      </c>
      <c r="G84" s="47">
        <v>0.19121445970455256</v>
      </c>
      <c r="H84" s="47">
        <v>4.1274363806252312</v>
      </c>
      <c r="I84" s="47">
        <v>9.8957831402569401</v>
      </c>
      <c r="J84" s="47">
        <v>4.0343061317655939</v>
      </c>
      <c r="K84" s="47">
        <v>2.1078154914159852</v>
      </c>
      <c r="L84" s="47">
        <v>0</v>
      </c>
      <c r="M84" s="47">
        <v>0.54467494602207178</v>
      </c>
      <c r="N84" s="47">
        <f t="shared" si="248"/>
        <v>100</v>
      </c>
      <c r="O84" s="47"/>
      <c r="P84" s="47">
        <v>53.134569049845204</v>
      </c>
      <c r="Q84" s="47">
        <v>1.0218186355739463</v>
      </c>
      <c r="R84" s="47">
        <v>3.0667174112102016</v>
      </c>
      <c r="S84" s="47">
        <v>7.8680034939193852</v>
      </c>
      <c r="T84" s="47">
        <v>0</v>
      </c>
      <c r="U84" s="47">
        <v>12.662584913884862</v>
      </c>
      <c r="V84" s="47">
        <v>21.283346824965772</v>
      </c>
      <c r="W84" s="47">
        <v>0.53541815607501486</v>
      </c>
      <c r="X84" s="47">
        <v>0.27364943516795143</v>
      </c>
      <c r="Y84" s="47">
        <v>0</v>
      </c>
      <c r="Z84" s="47">
        <f t="shared" si="249"/>
        <v>99.846107920642325</v>
      </c>
      <c r="AA84" s="18"/>
      <c r="AB84" s="10">
        <f t="shared" si="291"/>
        <v>2.2798201930984918E-2</v>
      </c>
      <c r="AC84" s="10"/>
      <c r="AD84" s="12">
        <f t="shared" si="250"/>
        <v>2.2417108520597706</v>
      </c>
      <c r="AE84" s="12"/>
      <c r="AF84" s="10">
        <f t="shared" si="251"/>
        <v>298.16912131355508</v>
      </c>
      <c r="AG84" s="16">
        <f t="shared" si="292"/>
        <v>1075.0932284688051</v>
      </c>
      <c r="AH84" s="18"/>
      <c r="AI84" s="1">
        <f t="shared" si="293"/>
        <v>0.75980544008915929</v>
      </c>
      <c r="AJ84" s="1">
        <f t="shared" si="325"/>
        <v>8.5627804547747807E-2</v>
      </c>
      <c r="AK84" s="1">
        <f t="shared" si="294"/>
        <v>1.3530888715904858E-2</v>
      </c>
      <c r="AL84" s="1">
        <f t="shared" si="295"/>
        <v>1.9061072736740355E-2</v>
      </c>
      <c r="AM84" s="1">
        <f t="shared" si="296"/>
        <v>8.0266503118743435E-2</v>
      </c>
      <c r="AN84" s="1">
        <f t="shared" si="252"/>
        <v>0</v>
      </c>
      <c r="AO84" s="1">
        <f t="shared" si="326"/>
        <v>0.95829170920829576</v>
      </c>
      <c r="AP84" s="1">
        <f t="shared" si="327"/>
        <v>0.78260364202014421</v>
      </c>
      <c r="AQ84" s="1">
        <f t="shared" si="328"/>
        <v>7.9590703455787615E-2</v>
      </c>
      <c r="AR84" s="1">
        <f t="shared" si="329"/>
        <v>6.1042916066936639E-2</v>
      </c>
      <c r="AS84" s="1">
        <f t="shared" si="330"/>
        <v>3.8404994921922522E-2</v>
      </c>
      <c r="AT84" s="1">
        <f t="shared" si="281"/>
        <v>0</v>
      </c>
      <c r="AU84" s="1">
        <f t="shared" si="282"/>
        <v>0</v>
      </c>
      <c r="AV84" s="1">
        <f t="shared" si="331"/>
        <v>0.96164225646479096</v>
      </c>
      <c r="AW84" s="9"/>
      <c r="AX84" s="2">
        <f t="shared" si="297"/>
        <v>0.80201207573505828</v>
      </c>
      <c r="AY84" s="2">
        <f t="shared" si="298"/>
        <v>2.2403360625606054E-2</v>
      </c>
      <c r="AZ84" s="2">
        <f t="shared" si="299"/>
        <v>0.36538186451664217</v>
      </c>
      <c r="BA84" s="2">
        <f t="shared" si="300"/>
        <v>0.14605507835313017</v>
      </c>
      <c r="BB84" s="2">
        <f t="shared" si="301"/>
        <v>2.6955342337205649E-3</v>
      </c>
      <c r="BC84" s="2">
        <f t="shared" si="302"/>
        <v>0.10240659532520596</v>
      </c>
      <c r="BD84" s="2">
        <f t="shared" si="303"/>
        <v>0.17646651129076849</v>
      </c>
      <c r="BE84" s="2">
        <f t="shared" si="304"/>
        <v>0.1301832117628933</v>
      </c>
      <c r="BF84" s="2">
        <f t="shared" si="305"/>
        <v>4.4753821636077655E-2</v>
      </c>
      <c r="BG84" s="2">
        <f t="shared" si="306"/>
        <v>0</v>
      </c>
      <c r="BH84" s="2">
        <f t="shared" si="307"/>
        <v>7.6748831667862744E-3</v>
      </c>
      <c r="BI84" s="2">
        <f t="shared" si="332"/>
        <v>1.8000329366458891</v>
      </c>
      <c r="BK84" s="2">
        <f t="shared" si="253"/>
        <v>0.44555411148725765</v>
      </c>
      <c r="BL84" s="2">
        <f t="shared" si="254"/>
        <v>1.2446083718529949E-2</v>
      </c>
      <c r="BM84" s="2">
        <f t="shared" si="255"/>
        <v>0.20298621046205989</v>
      </c>
      <c r="BN84" s="2">
        <f t="shared" si="256"/>
        <v>8.1140225481253409E-2</v>
      </c>
      <c r="BO84" s="2">
        <f t="shared" si="257"/>
        <v>1.4974916174274665E-3</v>
      </c>
      <c r="BP84" s="2">
        <f t="shared" si="258"/>
        <v>5.6891511949790433E-2</v>
      </c>
      <c r="BQ84" s="2">
        <f t="shared" si="259"/>
        <v>9.8035156856401337E-2</v>
      </c>
      <c r="BR84" s="2">
        <f t="shared" si="260"/>
        <v>7.2322683164604523E-2</v>
      </c>
      <c r="BS84" s="2">
        <f t="shared" si="261"/>
        <v>2.4862779299733354E-2</v>
      </c>
      <c r="BT84" s="2">
        <f t="shared" si="262"/>
        <v>0</v>
      </c>
      <c r="BU84" s="2">
        <f t="shared" si="263"/>
        <v>4.2637459629418506E-3</v>
      </c>
      <c r="BV84" s="2">
        <f t="shared" si="333"/>
        <v>1</v>
      </c>
      <c r="BX84" s="2">
        <f t="shared" si="308"/>
        <v>0.88433366203559338</v>
      </c>
      <c r="BY84" s="2">
        <f t="shared" si="309"/>
        <v>1.2792112995863062E-2</v>
      </c>
      <c r="BZ84" s="2">
        <f t="shared" si="310"/>
        <v>3.00773571386138E-2</v>
      </c>
      <c r="CA84" s="2">
        <f t="shared" si="311"/>
        <v>0.10951145073266559</v>
      </c>
      <c r="CB84" s="2">
        <f t="shared" si="312"/>
        <v>0</v>
      </c>
      <c r="CC84" s="2">
        <f t="shared" si="313"/>
        <v>0.31417376052949209</v>
      </c>
      <c r="CD84" s="2">
        <f t="shared" si="314"/>
        <v>0.37953519287566423</v>
      </c>
      <c r="CE84" s="2">
        <f t="shared" si="315"/>
        <v>8.6387166612349499E-3</v>
      </c>
      <c r="CF84" s="2">
        <f t="shared" si="316"/>
        <v>2.9051067472923632E-3</v>
      </c>
      <c r="CG84" s="2">
        <f t="shared" si="317"/>
        <v>0</v>
      </c>
      <c r="CH84" s="2">
        <f t="shared" si="334"/>
        <v>1.7419673597164194</v>
      </c>
      <c r="CJ84" s="2">
        <f t="shared" si="283"/>
        <v>1.7686673240711868</v>
      </c>
      <c r="CK84" s="2">
        <f t="shared" si="284"/>
        <v>2.5584225991726123E-2</v>
      </c>
      <c r="CL84" s="2">
        <f t="shared" si="335"/>
        <v>9.02320714158414E-2</v>
      </c>
      <c r="CM84" s="2">
        <f t="shared" si="285"/>
        <v>0.10951145073266559</v>
      </c>
      <c r="CN84" s="2">
        <f t="shared" si="286"/>
        <v>0</v>
      </c>
      <c r="CO84" s="2">
        <f t="shared" si="287"/>
        <v>0.31417376052949209</v>
      </c>
      <c r="CP84" s="2">
        <f t="shared" si="288"/>
        <v>0.37953519287566423</v>
      </c>
      <c r="CQ84" s="2">
        <f t="shared" si="289"/>
        <v>8.6387166612349499E-3</v>
      </c>
      <c r="CR84" s="2">
        <f t="shared" si="290"/>
        <v>2.9051067472923632E-3</v>
      </c>
      <c r="CS84" s="2">
        <f t="shared" si="336"/>
        <v>0</v>
      </c>
      <c r="CT84" s="2">
        <f t="shared" si="264"/>
        <v>2.6992478490251037</v>
      </c>
      <c r="CU84" s="2">
        <f t="shared" si="318"/>
        <v>2.2228414490233046</v>
      </c>
      <c r="CW84" s="2">
        <f t="shared" si="265"/>
        <v>1.9657335187392837</v>
      </c>
      <c r="CX84" s="2">
        <f t="shared" si="266"/>
        <v>2.8434838987794094E-2</v>
      </c>
      <c r="CY84" s="2">
        <f t="shared" si="337"/>
        <v>3.4266481260716297E-2</v>
      </c>
      <c r="CZ84" s="2">
        <f t="shared" si="267"/>
        <v>9.9447910988859162E-2</v>
      </c>
      <c r="DA84" s="2">
        <f t="shared" si="268"/>
        <v>0.13371439224957546</v>
      </c>
      <c r="DB84" s="2">
        <f t="shared" si="269"/>
        <v>0.24342659183124263</v>
      </c>
      <c r="DC84" s="2">
        <f t="shared" si="270"/>
        <v>0</v>
      </c>
      <c r="DD84" s="2">
        <f t="shared" si="271"/>
        <v>0.69835845710047684</v>
      </c>
      <c r="DE84" s="2">
        <f t="shared" si="272"/>
        <v>0.84364655808708089</v>
      </c>
      <c r="DF84" s="2">
        <f t="shared" si="273"/>
        <v>3.8404994921922522E-2</v>
      </c>
      <c r="DG84" s="2">
        <f t="shared" si="274"/>
        <v>1.2915183383437471E-2</v>
      </c>
      <c r="DH84" s="2">
        <f t="shared" si="275"/>
        <v>0</v>
      </c>
      <c r="DI84" s="2">
        <f t="shared" si="338"/>
        <v>3.9646345353008132</v>
      </c>
      <c r="DJ84" s="2">
        <f t="shared" si="339"/>
        <v>0</v>
      </c>
      <c r="DK84" s="2">
        <f t="shared" si="340"/>
        <v>-0.10704279867703903</v>
      </c>
      <c r="DL84" s="2">
        <f t="shared" si="341"/>
        <v>0.4725168719824267</v>
      </c>
      <c r="DM84" s="2">
        <f t="shared" si="342"/>
        <v>0.39114265388555053</v>
      </c>
      <c r="DN84" s="2">
        <f t="shared" si="343"/>
        <v>0.1363404741320228</v>
      </c>
      <c r="DO84" s="2">
        <f t="shared" si="344"/>
        <v>3.8404994921922522E-2</v>
      </c>
      <c r="DP84" s="2">
        <f t="shared" si="345"/>
        <v>6.1042916066936639E-2</v>
      </c>
      <c r="DQ84" s="2">
        <f t="shared" si="346"/>
        <v>0</v>
      </c>
      <c r="DR84" s="2">
        <f t="shared" si="347"/>
        <v>0</v>
      </c>
      <c r="DS84" s="2">
        <f t="shared" si="348"/>
        <v>0.78260364202014421</v>
      </c>
      <c r="DT84" s="2">
        <f t="shared" si="349"/>
        <v>0.58032124483431513</v>
      </c>
      <c r="DU84" s="2">
        <f t="shared" si="350"/>
        <v>0.20228239718582908</v>
      </c>
      <c r="DV84" s="2">
        <f t="shared" si="351"/>
        <v>7.9590703455787615E-2</v>
      </c>
      <c r="DW84" s="2">
        <f t="shared" si="352"/>
        <v>5.9018606133080853E-2</v>
      </c>
      <c r="DX84" s="2">
        <f t="shared" si="353"/>
        <v>2.0572097322706762E-2</v>
      </c>
      <c r="DY84" s="2">
        <f t="shared" si="319"/>
        <v>1.7442458984849354</v>
      </c>
      <c r="DZ84" s="2">
        <f t="shared" si="354"/>
        <v>0.78260364202014421</v>
      </c>
      <c r="EA84" s="2">
        <f t="shared" si="276"/>
        <v>2.5785400957040947</v>
      </c>
      <c r="EB84" s="2">
        <f t="shared" si="277"/>
        <v>-3.0959049030655987</v>
      </c>
      <c r="EC84" s="2">
        <f t="shared" si="278"/>
        <v>-3.0959049030655987</v>
      </c>
      <c r="ED84" s="2">
        <f t="shared" si="279"/>
        <v>0.41216254325720975</v>
      </c>
      <c r="EE84" s="2">
        <f t="shared" si="320"/>
        <v>1348.2432284688052</v>
      </c>
      <c r="EF84" s="2">
        <f t="shared" si="321"/>
        <v>2.9816912131355506</v>
      </c>
      <c r="EG84" s="2">
        <f t="shared" si="355"/>
        <v>0.13482432284688053</v>
      </c>
      <c r="EH84" s="1">
        <f t="shared" si="322"/>
        <v>1348.2432284688052</v>
      </c>
      <c r="EI84" s="1">
        <f t="shared" si="323"/>
        <v>2.9816912131355506</v>
      </c>
      <c r="EJ84" s="4">
        <f t="shared" si="324"/>
        <v>2.2417108520597706</v>
      </c>
      <c r="EK84" s="1">
        <f t="shared" si="280"/>
        <v>298.16912131355508</v>
      </c>
    </row>
    <row r="85" spans="1:141" ht="12" customHeight="1">
      <c r="A85" s="41" t="s">
        <v>93</v>
      </c>
      <c r="B85" s="42"/>
      <c r="C85" s="47">
        <v>48.197832607508303</v>
      </c>
      <c r="D85" s="47">
        <v>1.781969659657517</v>
      </c>
      <c r="E85" s="47">
        <v>18.516720951656872</v>
      </c>
      <c r="F85" s="47">
        <v>10.470172484103053</v>
      </c>
      <c r="G85" s="47">
        <v>0.19091846567537785</v>
      </c>
      <c r="H85" s="47">
        <v>4.2239456682699457</v>
      </c>
      <c r="I85" s="47">
        <v>9.9776171186964628</v>
      </c>
      <c r="J85" s="47">
        <v>4.0072360040105304</v>
      </c>
      <c r="K85" s="47">
        <v>2.0927938074511534</v>
      </c>
      <c r="L85" s="47">
        <v>0</v>
      </c>
      <c r="M85" s="47">
        <v>0.54079323297079851</v>
      </c>
      <c r="N85" s="47">
        <f t="shared" si="248"/>
        <v>100.00000000000001</v>
      </c>
      <c r="O85" s="47"/>
      <c r="P85" s="47">
        <v>52.480556204148627</v>
      </c>
      <c r="Q85" s="47">
        <v>1.0081377865689132</v>
      </c>
      <c r="R85" s="47">
        <v>3.7798850343536188</v>
      </c>
      <c r="S85" s="47">
        <v>7.7770629249601875</v>
      </c>
      <c r="T85" s="47">
        <v>0</v>
      </c>
      <c r="U85" s="47">
        <v>12.416925145252883</v>
      </c>
      <c r="V85" s="47">
        <v>21.409662993713496</v>
      </c>
      <c r="W85" s="47">
        <v>0.51321348407648704</v>
      </c>
      <c r="X85" s="47">
        <v>0.23293871933735161</v>
      </c>
      <c r="Y85" s="47">
        <v>0</v>
      </c>
      <c r="Z85" s="47">
        <f t="shared" si="249"/>
        <v>99.618382292411582</v>
      </c>
      <c r="AA85" s="18"/>
      <c r="AB85" s="10">
        <f t="shared" si="291"/>
        <v>1.1774816740113048E-2</v>
      </c>
      <c r="AC85" s="10"/>
      <c r="AD85" s="12">
        <f t="shared" si="250"/>
        <v>2.0897014538117449</v>
      </c>
      <c r="AE85" s="12"/>
      <c r="AF85" s="10">
        <f t="shared" si="251"/>
        <v>290.92812386259163</v>
      </c>
      <c r="AG85" s="16">
        <f t="shared" si="292"/>
        <v>1075.4386879555655</v>
      </c>
      <c r="AH85" s="18"/>
      <c r="AI85" s="1">
        <f t="shared" si="293"/>
        <v>0.76415626378382384</v>
      </c>
      <c r="AJ85" s="1">
        <f t="shared" si="325"/>
        <v>8.9983083940179648E-2</v>
      </c>
      <c r="AK85" s="1">
        <f t="shared" si="294"/>
        <v>1.3951920849522622E-2</v>
      </c>
      <c r="AL85" s="1">
        <f t="shared" si="295"/>
        <v>1.8903066451117192E-2</v>
      </c>
      <c r="AM85" s="1">
        <f t="shared" si="296"/>
        <v>7.7795369746218132E-2</v>
      </c>
      <c r="AN85" s="1">
        <f t="shared" si="252"/>
        <v>0</v>
      </c>
      <c r="AO85" s="1">
        <f t="shared" si="326"/>
        <v>0.96478970477086134</v>
      </c>
      <c r="AP85" s="1">
        <f t="shared" si="327"/>
        <v>0.77593108052393689</v>
      </c>
      <c r="AQ85" s="1">
        <f t="shared" si="328"/>
        <v>7.5953794742017688E-2</v>
      </c>
      <c r="AR85" s="1">
        <f t="shared" si="329"/>
        <v>7.49377825965407E-2</v>
      </c>
      <c r="AS85" s="1">
        <f t="shared" si="330"/>
        <v>3.690836948661573E-2</v>
      </c>
      <c r="AT85" s="1">
        <f t="shared" si="281"/>
        <v>0</v>
      </c>
      <c r="AU85" s="1">
        <f t="shared" si="282"/>
        <v>0</v>
      </c>
      <c r="AV85" s="1">
        <f t="shared" si="331"/>
        <v>0.96373102734911098</v>
      </c>
      <c r="AW85" s="9"/>
      <c r="AX85" s="2">
        <f t="shared" si="297"/>
        <v>0.80217016104886474</v>
      </c>
      <c r="AY85" s="2">
        <f t="shared" si="298"/>
        <v>2.2308417998987428E-2</v>
      </c>
      <c r="AZ85" s="2">
        <f t="shared" si="299"/>
        <v>0.36321183494977238</v>
      </c>
      <c r="BA85" s="2">
        <f t="shared" si="300"/>
        <v>0.14572995284527898</v>
      </c>
      <c r="BB85" s="2">
        <f t="shared" si="301"/>
        <v>2.6913616306661193E-3</v>
      </c>
      <c r="BC85" s="2">
        <f t="shared" si="302"/>
        <v>0.10480110529545027</v>
      </c>
      <c r="BD85" s="2">
        <f t="shared" si="303"/>
        <v>0.17792581536762517</v>
      </c>
      <c r="BE85" s="2">
        <f t="shared" si="304"/>
        <v>0.12930968455427672</v>
      </c>
      <c r="BF85" s="2">
        <f t="shared" si="305"/>
        <v>4.4434876373755858E-2</v>
      </c>
      <c r="BG85" s="2">
        <f t="shared" si="306"/>
        <v>0</v>
      </c>
      <c r="BH85" s="2">
        <f t="shared" si="307"/>
        <v>7.6201868853195218E-3</v>
      </c>
      <c r="BI85" s="2">
        <f t="shared" si="332"/>
        <v>1.8002033969499971</v>
      </c>
      <c r="BK85" s="2">
        <f t="shared" si="253"/>
        <v>0.44559973745630366</v>
      </c>
      <c r="BL85" s="2">
        <f t="shared" si="254"/>
        <v>1.2392165261316342E-2</v>
      </c>
      <c r="BM85" s="2">
        <f t="shared" si="255"/>
        <v>0.20176155403614154</v>
      </c>
      <c r="BN85" s="2">
        <f t="shared" si="256"/>
        <v>8.0951937482277067E-2</v>
      </c>
      <c r="BO85" s="2">
        <f t="shared" si="257"/>
        <v>1.4950319698462803E-3</v>
      </c>
      <c r="BP85" s="2">
        <f t="shared" si="258"/>
        <v>5.8216257936747604E-2</v>
      </c>
      <c r="BQ85" s="2">
        <f t="shared" si="259"/>
        <v>9.883650684643569E-2</v>
      </c>
      <c r="BR85" s="2">
        <f t="shared" si="260"/>
        <v>7.1830596905527594E-2</v>
      </c>
      <c r="BS85" s="2">
        <f t="shared" si="261"/>
        <v>2.4683253264069966E-2</v>
      </c>
      <c r="BT85" s="2">
        <f t="shared" si="262"/>
        <v>0</v>
      </c>
      <c r="BU85" s="2">
        <f t="shared" si="263"/>
        <v>4.232958841334295E-3</v>
      </c>
      <c r="BV85" s="2">
        <f t="shared" si="333"/>
        <v>0.99999999999999989</v>
      </c>
      <c r="BX85" s="2">
        <f t="shared" si="308"/>
        <v>0.87344874125434813</v>
      </c>
      <c r="BY85" s="2">
        <f t="shared" si="309"/>
        <v>1.262084290911873E-2</v>
      </c>
      <c r="BZ85" s="2">
        <f t="shared" si="310"/>
        <v>3.7071870954125785E-2</v>
      </c>
      <c r="CA85" s="2">
        <f t="shared" si="311"/>
        <v>0.10824568697889091</v>
      </c>
      <c r="CB85" s="2">
        <f t="shared" si="312"/>
        <v>0</v>
      </c>
      <c r="CC85" s="2">
        <f t="shared" si="313"/>
        <v>0.3080786501040304</v>
      </c>
      <c r="CD85" s="2">
        <f t="shared" si="314"/>
        <v>0.3817877254243866</v>
      </c>
      <c r="CE85" s="2">
        <f t="shared" si="315"/>
        <v>8.2804548657121543E-3</v>
      </c>
      <c r="CF85" s="2">
        <f t="shared" si="316"/>
        <v>2.472915191062801E-3</v>
      </c>
      <c r="CG85" s="2">
        <f t="shared" si="317"/>
        <v>0</v>
      </c>
      <c r="CH85" s="2">
        <f t="shared" si="334"/>
        <v>1.7320068876816754</v>
      </c>
      <c r="CJ85" s="2">
        <f t="shared" si="283"/>
        <v>1.7468974825086963</v>
      </c>
      <c r="CK85" s="2">
        <f t="shared" si="284"/>
        <v>2.524168581823746E-2</v>
      </c>
      <c r="CL85" s="2">
        <f t="shared" si="335"/>
        <v>0.11121561286237736</v>
      </c>
      <c r="CM85" s="2">
        <f t="shared" si="285"/>
        <v>0.10824568697889091</v>
      </c>
      <c r="CN85" s="2">
        <f t="shared" si="286"/>
        <v>0</v>
      </c>
      <c r="CO85" s="2">
        <f t="shared" si="287"/>
        <v>0.3080786501040304</v>
      </c>
      <c r="CP85" s="2">
        <f t="shared" si="288"/>
        <v>0.3817877254243866</v>
      </c>
      <c r="CQ85" s="2">
        <f t="shared" si="289"/>
        <v>8.2804548657121543E-3</v>
      </c>
      <c r="CR85" s="2">
        <f t="shared" si="290"/>
        <v>2.472915191062801E-3</v>
      </c>
      <c r="CS85" s="2">
        <f t="shared" si="336"/>
        <v>0</v>
      </c>
      <c r="CT85" s="2">
        <f t="shared" si="264"/>
        <v>2.6922202137533939</v>
      </c>
      <c r="CU85" s="2">
        <f t="shared" si="318"/>
        <v>2.2286438417439194</v>
      </c>
      <c r="CW85" s="2">
        <f t="shared" si="265"/>
        <v>1.946606158275481</v>
      </c>
      <c r="CX85" s="2">
        <f t="shared" si="266"/>
        <v>2.8127363827024871E-2</v>
      </c>
      <c r="CY85" s="2">
        <f t="shared" si="337"/>
        <v>5.3393841724518998E-2</v>
      </c>
      <c r="CZ85" s="2">
        <f t="shared" si="267"/>
        <v>0.11184615208315643</v>
      </c>
      <c r="DA85" s="2">
        <f t="shared" si="268"/>
        <v>0.16523999380767543</v>
      </c>
      <c r="DB85" s="2">
        <f t="shared" si="269"/>
        <v>0.24124108368084518</v>
      </c>
      <c r="DC85" s="2">
        <f t="shared" si="270"/>
        <v>0</v>
      </c>
      <c r="DD85" s="2">
        <f t="shared" si="271"/>
        <v>0.68659758632712709</v>
      </c>
      <c r="DE85" s="2">
        <f t="shared" si="272"/>
        <v>0.8508688631204776</v>
      </c>
      <c r="DF85" s="2">
        <f t="shared" si="273"/>
        <v>3.690836948661573E-2</v>
      </c>
      <c r="DG85" s="2">
        <f t="shared" si="274"/>
        <v>1.1022494423434198E-2</v>
      </c>
      <c r="DH85" s="2">
        <f t="shared" si="275"/>
        <v>0</v>
      </c>
      <c r="DI85" s="2">
        <f t="shared" si="338"/>
        <v>3.9666119129486814</v>
      </c>
      <c r="DJ85" s="2">
        <f t="shared" si="339"/>
        <v>0</v>
      </c>
      <c r="DK85" s="2">
        <f t="shared" si="340"/>
        <v>-0.10100737188528797</v>
      </c>
      <c r="DL85" s="2">
        <f t="shared" si="341"/>
        <v>0.47836355739942316</v>
      </c>
      <c r="DM85" s="2">
        <f t="shared" si="342"/>
        <v>0.38600926433336485</v>
      </c>
      <c r="DN85" s="2">
        <f t="shared" si="343"/>
        <v>0.13562717826721202</v>
      </c>
      <c r="DO85" s="2">
        <f t="shared" si="344"/>
        <v>3.690836948661573E-2</v>
      </c>
      <c r="DP85" s="2">
        <f t="shared" si="345"/>
        <v>7.49377825965407E-2</v>
      </c>
      <c r="DQ85" s="2">
        <f t="shared" si="346"/>
        <v>0</v>
      </c>
      <c r="DR85" s="2">
        <f t="shared" si="347"/>
        <v>0</v>
      </c>
      <c r="DS85" s="2">
        <f t="shared" si="348"/>
        <v>0.77593108052393689</v>
      </c>
      <c r="DT85" s="2">
        <f t="shared" si="349"/>
        <v>0.57418646610122115</v>
      </c>
      <c r="DU85" s="2">
        <f t="shared" si="350"/>
        <v>0.20174461442271574</v>
      </c>
      <c r="DV85" s="2">
        <f t="shared" si="351"/>
        <v>7.5953794742017688E-2</v>
      </c>
      <c r="DW85" s="2">
        <f t="shared" si="352"/>
        <v>5.6205560112952926E-2</v>
      </c>
      <c r="DX85" s="2">
        <f t="shared" si="353"/>
        <v>1.9748234629064762E-2</v>
      </c>
      <c r="DY85" s="2">
        <f t="shared" si="319"/>
        <v>1.7396621078730479</v>
      </c>
      <c r="DZ85" s="2">
        <f t="shared" si="354"/>
        <v>0.77593108052393689</v>
      </c>
      <c r="EA85" s="2">
        <f t="shared" si="276"/>
        <v>2.5514648781726104</v>
      </c>
      <c r="EB85" s="2">
        <f t="shared" si="277"/>
        <v>-3.0978721828038429</v>
      </c>
      <c r="EC85" s="2">
        <f t="shared" si="278"/>
        <v>-3.0978721828038429</v>
      </c>
      <c r="ED85" s="2">
        <f t="shared" si="279"/>
        <v>0.41831582109305188</v>
      </c>
      <c r="EE85" s="2">
        <f t="shared" si="320"/>
        <v>1348.5886879555655</v>
      </c>
      <c r="EF85" s="2">
        <f t="shared" si="321"/>
        <v>2.9092812386259164</v>
      </c>
      <c r="EG85" s="2">
        <f t="shared" si="355"/>
        <v>0.13485886879555656</v>
      </c>
      <c r="EH85" s="1">
        <f t="shared" si="322"/>
        <v>1348.5886879555655</v>
      </c>
      <c r="EI85" s="1">
        <f t="shared" si="323"/>
        <v>2.9092812386259164</v>
      </c>
      <c r="EJ85" s="4">
        <f t="shared" si="324"/>
        <v>2.0897014538117449</v>
      </c>
      <c r="EK85" s="1">
        <f t="shared" si="280"/>
        <v>290.92812386259163</v>
      </c>
    </row>
    <row r="86" spans="1:141" ht="12" customHeight="1">
      <c r="A86" s="41" t="s">
        <v>93</v>
      </c>
      <c r="B86" s="42"/>
      <c r="C86" s="47">
        <v>48.207196626561014</v>
      </c>
      <c r="D86" s="47">
        <v>1.774493087458396</v>
      </c>
      <c r="E86" s="47">
        <v>18.407657434527739</v>
      </c>
      <c r="F86" s="47">
        <v>10.447143975502669</v>
      </c>
      <c r="G86" s="47">
        <v>0.19062666068982204</v>
      </c>
      <c r="H86" s="47">
        <v>4.3190891120944324</v>
      </c>
      <c r="I86" s="47">
        <v>10.058292945040328</v>
      </c>
      <c r="J86" s="47">
        <v>3.980548985152125</v>
      </c>
      <c r="K86" s="47">
        <v>2.077984717265775</v>
      </c>
      <c r="L86" s="47">
        <v>0</v>
      </c>
      <c r="M86" s="47">
        <v>0.53696645570770019</v>
      </c>
      <c r="N86" s="47">
        <f t="shared" si="248"/>
        <v>99.999999999999986</v>
      </c>
      <c r="O86" s="47"/>
      <c r="P86" s="47">
        <v>51.942102577121155</v>
      </c>
      <c r="Q86" s="47">
        <v>1.1461364735455779</v>
      </c>
      <c r="R86" s="47">
        <v>4.3549390840846049</v>
      </c>
      <c r="S86" s="47">
        <v>7.9486787316233301</v>
      </c>
      <c r="T86" s="47">
        <v>0</v>
      </c>
      <c r="U86" s="47">
        <v>12.008991385067452</v>
      </c>
      <c r="V86" s="47">
        <v>21.693858642653087</v>
      </c>
      <c r="W86" s="47">
        <v>0.45254982499182339</v>
      </c>
      <c r="X86" s="47">
        <v>0.2469769374986141</v>
      </c>
      <c r="Y86" s="47">
        <v>0</v>
      </c>
      <c r="Z86" s="47">
        <f t="shared" si="249"/>
        <v>99.794233656585632</v>
      </c>
      <c r="AA86" s="18"/>
      <c r="AB86" s="10">
        <f t="shared" si="291"/>
        <v>9.9669254664556117E-3</v>
      </c>
      <c r="AC86" s="10"/>
      <c r="AD86" s="12">
        <f t="shared" si="250"/>
        <v>2.0750326951695115</v>
      </c>
      <c r="AE86" s="12"/>
      <c r="AF86" s="10">
        <f t="shared" si="251"/>
        <v>290.57112992732846</v>
      </c>
      <c r="AG86" s="16">
        <f t="shared" si="292"/>
        <v>1078.2799015950695</v>
      </c>
      <c r="AH86" s="18"/>
      <c r="AI86" s="1">
        <f t="shared" si="293"/>
        <v>0.76725588752820051</v>
      </c>
      <c r="AJ86" s="1">
        <f t="shared" si="325"/>
        <v>8.9642382878633992E-2</v>
      </c>
      <c r="AK86" s="1">
        <f t="shared" si="294"/>
        <v>1.3876474519219976E-2</v>
      </c>
      <c r="AL86" s="1">
        <f t="shared" si="295"/>
        <v>1.8747780200957263E-2</v>
      </c>
      <c r="AM86" s="1">
        <f t="shared" si="296"/>
        <v>7.6723303675307525E-2</v>
      </c>
      <c r="AN86" s="1">
        <f t="shared" si="252"/>
        <v>0</v>
      </c>
      <c r="AO86" s="1">
        <f t="shared" si="326"/>
        <v>0.96624582880231935</v>
      </c>
      <c r="AP86" s="1">
        <f t="shared" si="327"/>
        <v>0.77722281299465612</v>
      </c>
      <c r="AQ86" s="1">
        <f t="shared" si="328"/>
        <v>6.6867658182163392E-2</v>
      </c>
      <c r="AR86" s="1">
        <f t="shared" si="329"/>
        <v>8.527469542051111E-2</v>
      </c>
      <c r="AS86" s="1">
        <f t="shared" si="330"/>
        <v>3.2558279387746886E-2</v>
      </c>
      <c r="AT86" s="1">
        <f t="shared" si="281"/>
        <v>0</v>
      </c>
      <c r="AU86" s="1">
        <f t="shared" si="282"/>
        <v>0</v>
      </c>
      <c r="AV86" s="1">
        <f t="shared" si="331"/>
        <v>0.96192344598507762</v>
      </c>
      <c r="AW86" s="9"/>
      <c r="AX86" s="2">
        <f t="shared" si="297"/>
        <v>0.80232600906661167</v>
      </c>
      <c r="AY86" s="2">
        <f t="shared" si="298"/>
        <v>2.2214819044081735E-2</v>
      </c>
      <c r="AZ86" s="2">
        <f t="shared" si="299"/>
        <v>0.36107251663925893</v>
      </c>
      <c r="BA86" s="2">
        <f t="shared" si="300"/>
        <v>0.14540942866312953</v>
      </c>
      <c r="BB86" s="2">
        <f t="shared" si="301"/>
        <v>2.6872480802089451E-3</v>
      </c>
      <c r="BC86" s="2">
        <f t="shared" si="302"/>
        <v>0.10716172705943848</v>
      </c>
      <c r="BD86" s="2">
        <f t="shared" si="303"/>
        <v>0.17936446670209977</v>
      </c>
      <c r="BE86" s="2">
        <f t="shared" si="304"/>
        <v>0.1284485199044231</v>
      </c>
      <c r="BF86" s="2">
        <f t="shared" si="305"/>
        <v>4.4120444971458984E-2</v>
      </c>
      <c r="BG86" s="2">
        <f t="shared" si="306"/>
        <v>0</v>
      </c>
      <c r="BH86" s="2">
        <f t="shared" si="307"/>
        <v>7.5662646907811229E-3</v>
      </c>
      <c r="BI86" s="2">
        <f t="shared" si="332"/>
        <v>1.8003714448214923</v>
      </c>
      <c r="BK86" s="2">
        <f t="shared" si="253"/>
        <v>0.44564470924840882</v>
      </c>
      <c r="BL86" s="2">
        <f t="shared" si="254"/>
        <v>1.23390198772478E-2</v>
      </c>
      <c r="BM86" s="2">
        <f t="shared" si="255"/>
        <v>0.20055445651386647</v>
      </c>
      <c r="BN86" s="2">
        <f t="shared" si="256"/>
        <v>8.0766349122776138E-2</v>
      </c>
      <c r="BO86" s="2">
        <f t="shared" si="257"/>
        <v>1.492607588249872E-3</v>
      </c>
      <c r="BP86" s="2">
        <f t="shared" si="258"/>
        <v>5.9522009953931268E-2</v>
      </c>
      <c r="BQ86" s="2">
        <f t="shared" si="259"/>
        <v>9.9626367224394538E-2</v>
      </c>
      <c r="BR86" s="2">
        <f t="shared" si="260"/>
        <v>7.1345566090756804E-2</v>
      </c>
      <c r="BS86" s="2">
        <f t="shared" si="261"/>
        <v>2.4506301240427388E-2</v>
      </c>
      <c r="BT86" s="2">
        <f t="shared" si="262"/>
        <v>0</v>
      </c>
      <c r="BU86" s="2">
        <f t="shared" si="263"/>
        <v>4.2026131399408645E-3</v>
      </c>
      <c r="BV86" s="2">
        <f t="shared" si="333"/>
        <v>1</v>
      </c>
      <c r="BX86" s="2">
        <f t="shared" si="308"/>
        <v>0.86448710523582961</v>
      </c>
      <c r="BY86" s="2">
        <f t="shared" si="309"/>
        <v>1.4348443811694441E-2</v>
      </c>
      <c r="BZ86" s="2">
        <f t="shared" si="310"/>
        <v>4.2711812203534733E-2</v>
      </c>
      <c r="CA86" s="2">
        <f t="shared" si="311"/>
        <v>0.11063433563300777</v>
      </c>
      <c r="CB86" s="2">
        <f t="shared" si="312"/>
        <v>0</v>
      </c>
      <c r="CC86" s="2">
        <f t="shared" si="313"/>
        <v>0.29795732935033026</v>
      </c>
      <c r="CD86" s="2">
        <f t="shared" si="314"/>
        <v>0.38685564314060722</v>
      </c>
      <c r="CE86" s="2">
        <f t="shared" si="315"/>
        <v>7.3016756507750758E-3</v>
      </c>
      <c r="CF86" s="2">
        <f t="shared" si="316"/>
        <v>2.621947189887194E-3</v>
      </c>
      <c r="CG86" s="2">
        <f t="shared" si="317"/>
        <v>0</v>
      </c>
      <c r="CH86" s="2">
        <f t="shared" si="334"/>
        <v>1.7269182922156663</v>
      </c>
      <c r="CJ86" s="2">
        <f t="shared" si="283"/>
        <v>1.7289742104716592</v>
      </c>
      <c r="CK86" s="2">
        <f t="shared" si="284"/>
        <v>2.8696887623388883E-2</v>
      </c>
      <c r="CL86" s="2">
        <f t="shared" si="335"/>
        <v>0.1281354366106042</v>
      </c>
      <c r="CM86" s="2">
        <f t="shared" si="285"/>
        <v>0.11063433563300777</v>
      </c>
      <c r="CN86" s="2">
        <f t="shared" si="286"/>
        <v>0</v>
      </c>
      <c r="CO86" s="2">
        <f t="shared" si="287"/>
        <v>0.29795732935033026</v>
      </c>
      <c r="CP86" s="2">
        <f t="shared" si="288"/>
        <v>0.38685564314060722</v>
      </c>
      <c r="CQ86" s="2">
        <f t="shared" si="289"/>
        <v>7.3016756507750758E-3</v>
      </c>
      <c r="CR86" s="2">
        <f t="shared" si="290"/>
        <v>2.621947189887194E-3</v>
      </c>
      <c r="CS86" s="2">
        <f t="shared" si="336"/>
        <v>0</v>
      </c>
      <c r="CT86" s="2">
        <f t="shared" si="264"/>
        <v>2.6911774656702598</v>
      </c>
      <c r="CU86" s="2">
        <f t="shared" si="318"/>
        <v>2.2295073723447856</v>
      </c>
      <c r="CW86" s="2">
        <f t="shared" si="265"/>
        <v>1.9273803744202846</v>
      </c>
      <c r="CX86" s="2">
        <f t="shared" si="266"/>
        <v>3.1989961259847675E-2</v>
      </c>
      <c r="CY86" s="2">
        <f t="shared" si="337"/>
        <v>7.2619625579715352E-2</v>
      </c>
      <c r="CZ86" s="2">
        <f t="shared" si="267"/>
        <v>0.117832974808258</v>
      </c>
      <c r="DA86" s="2">
        <f t="shared" si="268"/>
        <v>0.19045260038797335</v>
      </c>
      <c r="DB86" s="2">
        <f t="shared" si="269"/>
        <v>0.24666006692825823</v>
      </c>
      <c r="DC86" s="2">
        <f t="shared" si="270"/>
        <v>0</v>
      </c>
      <c r="DD86" s="2">
        <f t="shared" si="271"/>
        <v>0.66429806243072465</v>
      </c>
      <c r="DE86" s="2">
        <f t="shared" si="272"/>
        <v>0.86249750841516726</v>
      </c>
      <c r="DF86" s="2">
        <f t="shared" si="273"/>
        <v>3.2558279387746886E-2</v>
      </c>
      <c r="DG86" s="2">
        <f t="shared" si="274"/>
        <v>1.1691301179504385E-2</v>
      </c>
      <c r="DH86" s="2">
        <f t="shared" si="275"/>
        <v>0</v>
      </c>
      <c r="DI86" s="2">
        <f t="shared" si="338"/>
        <v>3.9675281544095071</v>
      </c>
      <c r="DJ86" s="2">
        <f t="shared" si="339"/>
        <v>0</v>
      </c>
      <c r="DK86" s="2">
        <f t="shared" si="340"/>
        <v>-9.8212824691072953E-2</v>
      </c>
      <c r="DL86" s="2">
        <f t="shared" si="341"/>
        <v>0.4863372333901067</v>
      </c>
      <c r="DM86" s="2">
        <f t="shared" si="342"/>
        <v>0.37457833637410842</v>
      </c>
      <c r="DN86" s="2">
        <f t="shared" si="343"/>
        <v>0.13908443023578493</v>
      </c>
      <c r="DO86" s="2">
        <f t="shared" si="344"/>
        <v>3.2558279387746886E-2</v>
      </c>
      <c r="DP86" s="2">
        <f t="shared" si="345"/>
        <v>8.527469542051111E-2</v>
      </c>
      <c r="DQ86" s="2">
        <f t="shared" si="346"/>
        <v>0</v>
      </c>
      <c r="DR86" s="2">
        <f t="shared" si="347"/>
        <v>0</v>
      </c>
      <c r="DS86" s="2">
        <f t="shared" si="348"/>
        <v>0.77722281299465612</v>
      </c>
      <c r="DT86" s="2">
        <f t="shared" si="349"/>
        <v>0.5667742480245711</v>
      </c>
      <c r="DU86" s="2">
        <f t="shared" si="350"/>
        <v>0.21044856497008502</v>
      </c>
      <c r="DV86" s="2">
        <f t="shared" si="351"/>
        <v>6.6867658182163392E-2</v>
      </c>
      <c r="DW86" s="2">
        <f t="shared" si="352"/>
        <v>4.8761907203076778E-2</v>
      </c>
      <c r="DX86" s="2">
        <f t="shared" si="353"/>
        <v>1.8105750979086614E-2</v>
      </c>
      <c r="DY86" s="2">
        <f t="shared" si="319"/>
        <v>1.7391462589797337</v>
      </c>
      <c r="DZ86" s="2">
        <f t="shared" si="354"/>
        <v>0.77722281299465612</v>
      </c>
      <c r="EA86" s="2">
        <f t="shared" si="276"/>
        <v>2.4386324829573178</v>
      </c>
      <c r="EB86" s="2">
        <f t="shared" si="277"/>
        <v>-3.1961895140893231</v>
      </c>
      <c r="EC86" s="2">
        <f t="shared" si="278"/>
        <v>-3.1961895140893231</v>
      </c>
      <c r="ED86" s="2">
        <f t="shared" si="279"/>
        <v>0.42428331435101896</v>
      </c>
      <c r="EE86" s="2">
        <f t="shared" si="320"/>
        <v>1351.4299015950696</v>
      </c>
      <c r="EF86" s="2">
        <f t="shared" si="321"/>
        <v>2.9057112992732845</v>
      </c>
      <c r="EG86" s="2">
        <f t="shared" si="355"/>
        <v>0.13514299015950695</v>
      </c>
      <c r="EH86" s="1">
        <f t="shared" si="322"/>
        <v>1351.4299015950696</v>
      </c>
      <c r="EI86" s="1">
        <f t="shared" si="323"/>
        <v>2.9057112992732845</v>
      </c>
      <c r="EJ86" s="4">
        <f t="shared" si="324"/>
        <v>2.0750326951695115</v>
      </c>
      <c r="EK86" s="1">
        <f t="shared" si="280"/>
        <v>290.57112992732846</v>
      </c>
    </row>
    <row r="87" spans="1:141" ht="12" customHeight="1">
      <c r="A87" s="41" t="s">
        <v>93</v>
      </c>
      <c r="B87" s="32"/>
      <c r="C87" s="47">
        <v>48.224239914192864</v>
      </c>
      <c r="D87" s="47">
        <v>1.7608851088999882</v>
      </c>
      <c r="E87" s="47">
        <v>18.20915283067033</v>
      </c>
      <c r="F87" s="47">
        <v>10.405230188954476</v>
      </c>
      <c r="G87" s="47">
        <v>0.19009555152897598</v>
      </c>
      <c r="H87" s="47">
        <v>4.4922580335005371</v>
      </c>
      <c r="I87" s="47">
        <v>10.205129608397657</v>
      </c>
      <c r="J87" s="47">
        <v>3.9319764079414501</v>
      </c>
      <c r="K87" s="47">
        <v>2.0510309507073723</v>
      </c>
      <c r="L87" s="47">
        <v>0</v>
      </c>
      <c r="M87" s="47">
        <v>0.53000140520632677</v>
      </c>
      <c r="N87" s="47">
        <f t="shared" si="248"/>
        <v>99.999999999999957</v>
      </c>
      <c r="O87" s="47"/>
      <c r="P87" s="47">
        <v>51.470644865177853</v>
      </c>
      <c r="Q87" s="47">
        <v>1.4450187639924332</v>
      </c>
      <c r="R87" s="47">
        <v>4.6113844415828718</v>
      </c>
      <c r="S87" s="47">
        <v>8.0524485483683623</v>
      </c>
      <c r="T87" s="47">
        <v>0</v>
      </c>
      <c r="U87" s="47">
        <v>11.86253366810825</v>
      </c>
      <c r="V87" s="47">
        <v>21.425445320954122</v>
      </c>
      <c r="W87" s="47">
        <v>0.51493177521288491</v>
      </c>
      <c r="X87" s="47">
        <v>0.21997046771706677</v>
      </c>
      <c r="Y87" s="47">
        <v>0</v>
      </c>
      <c r="Z87" s="47">
        <f t="shared" si="249"/>
        <v>99.602377851113857</v>
      </c>
      <c r="AA87" s="18"/>
      <c r="AB87" s="10">
        <f t="shared" si="291"/>
        <v>1.4442839441706656E-2</v>
      </c>
      <c r="AC87" s="10"/>
      <c r="AD87" s="12">
        <f t="shared" si="250"/>
        <v>2.4222001119599654</v>
      </c>
      <c r="AE87" s="12"/>
      <c r="AF87" s="10">
        <f t="shared" si="251"/>
        <v>333.4493291365269</v>
      </c>
      <c r="AG87" s="16">
        <f t="shared" si="292"/>
        <v>1090.4905261161948</v>
      </c>
      <c r="AH87" s="18"/>
      <c r="AI87" s="1">
        <f t="shared" si="293"/>
        <v>0.75705648541204473</v>
      </c>
      <c r="AJ87" s="1">
        <f t="shared" si="325"/>
        <v>9.1725248647451324E-2</v>
      </c>
      <c r="AK87" s="1">
        <f t="shared" si="294"/>
        <v>1.4433166555407686E-2</v>
      </c>
      <c r="AL87" s="1">
        <f t="shared" si="295"/>
        <v>1.8467174626471055E-2</v>
      </c>
      <c r="AM87" s="1">
        <f t="shared" si="296"/>
        <v>7.3093451307727264E-2</v>
      </c>
      <c r="AN87" s="1">
        <f t="shared" si="252"/>
        <v>0</v>
      </c>
      <c r="AO87" s="1">
        <f t="shared" si="326"/>
        <v>0.95477552654910214</v>
      </c>
      <c r="AP87" s="1">
        <f t="shared" si="327"/>
        <v>0.77149932485375139</v>
      </c>
      <c r="AQ87" s="1">
        <f t="shared" si="328"/>
        <v>6.8456717498953545E-2</v>
      </c>
      <c r="AR87" s="1">
        <f t="shared" si="329"/>
        <v>7.9856134809015822E-2</v>
      </c>
      <c r="AS87" s="1">
        <f t="shared" si="330"/>
        <v>3.7141804086164999E-2</v>
      </c>
      <c r="AT87" s="1">
        <f t="shared" si="281"/>
        <v>2.6667383901124719E-3</v>
      </c>
      <c r="AU87" s="1">
        <f t="shared" si="282"/>
        <v>0</v>
      </c>
      <c r="AV87" s="1">
        <f t="shared" si="331"/>
        <v>0.95962071963799811</v>
      </c>
      <c r="AW87" s="9"/>
      <c r="AX87" s="2">
        <f t="shared" si="297"/>
        <v>0.80260966532343503</v>
      </c>
      <c r="AY87" s="2">
        <f t="shared" si="298"/>
        <v>2.2044461219998149E-2</v>
      </c>
      <c r="AZ87" s="2">
        <f t="shared" si="299"/>
        <v>0.35717878072342035</v>
      </c>
      <c r="BA87" s="2">
        <f t="shared" si="300"/>
        <v>0.14482604819384792</v>
      </c>
      <c r="BB87" s="2">
        <f t="shared" si="301"/>
        <v>2.6797610788225688E-3</v>
      </c>
      <c r="BC87" s="2">
        <f t="shared" si="302"/>
        <v>0.11145825352816409</v>
      </c>
      <c r="BD87" s="2">
        <f t="shared" si="303"/>
        <v>0.18198293088477099</v>
      </c>
      <c r="BE87" s="2">
        <f t="shared" si="304"/>
        <v>0.12688112915658231</v>
      </c>
      <c r="BF87" s="2">
        <f t="shared" si="305"/>
        <v>4.3548153864439519E-2</v>
      </c>
      <c r="BG87" s="2">
        <f t="shared" si="306"/>
        <v>0</v>
      </c>
      <c r="BH87" s="2">
        <f t="shared" si="307"/>
        <v>7.4681218456967065E-3</v>
      </c>
      <c r="BI87" s="2">
        <f t="shared" si="332"/>
        <v>1.8006773058191776</v>
      </c>
      <c r="BK87" s="2">
        <f t="shared" si="253"/>
        <v>0.44572654008004275</v>
      </c>
      <c r="BL87" s="2">
        <f t="shared" si="254"/>
        <v>1.2242316348830485E-2</v>
      </c>
      <c r="BM87" s="2">
        <f t="shared" si="255"/>
        <v>0.19835801760212105</v>
      </c>
      <c r="BN87" s="2">
        <f t="shared" si="256"/>
        <v>8.0428651888830555E-2</v>
      </c>
      <c r="BO87" s="2">
        <f t="shared" si="257"/>
        <v>1.4881961749406687E-3</v>
      </c>
      <c r="BP87" s="2">
        <f t="shared" si="258"/>
        <v>6.1897960932793934E-2</v>
      </c>
      <c r="BQ87" s="2">
        <f t="shared" si="259"/>
        <v>0.1010635999557855</v>
      </c>
      <c r="BR87" s="2">
        <f t="shared" si="260"/>
        <v>7.0463002308378958E-2</v>
      </c>
      <c r="BS87" s="2">
        <f t="shared" si="261"/>
        <v>2.418431871368994E-2</v>
      </c>
      <c r="BT87" s="2">
        <f t="shared" si="262"/>
        <v>0</v>
      </c>
      <c r="BU87" s="2">
        <f t="shared" si="263"/>
        <v>4.1473959945861885E-3</v>
      </c>
      <c r="BV87" s="2">
        <f t="shared" si="333"/>
        <v>1.0000000000000002</v>
      </c>
      <c r="BX87" s="2">
        <f t="shared" si="308"/>
        <v>0.85664050118213664</v>
      </c>
      <c r="BY87" s="2">
        <f t="shared" si="309"/>
        <v>1.809014111369266E-2</v>
      </c>
      <c r="BZ87" s="2">
        <f t="shared" si="310"/>
        <v>4.5226944043142689E-2</v>
      </c>
      <c r="CA87" s="2">
        <f t="shared" si="311"/>
        <v>0.11207866432233712</v>
      </c>
      <c r="CB87" s="2">
        <f t="shared" si="312"/>
        <v>0</v>
      </c>
      <c r="CC87" s="2">
        <f t="shared" si="313"/>
        <v>0.2943235395666044</v>
      </c>
      <c r="CD87" s="2">
        <f t="shared" si="314"/>
        <v>0.38206916370862637</v>
      </c>
      <c r="CE87" s="2">
        <f t="shared" si="315"/>
        <v>8.308178673917815E-3</v>
      </c>
      <c r="CF87" s="2">
        <f t="shared" si="316"/>
        <v>2.3352421304202596E-3</v>
      </c>
      <c r="CG87" s="2">
        <f t="shared" si="317"/>
        <v>0</v>
      </c>
      <c r="CH87" s="2">
        <f t="shared" si="334"/>
        <v>1.719072374740878</v>
      </c>
      <c r="CJ87" s="2">
        <f t="shared" si="283"/>
        <v>1.7132810023642733</v>
      </c>
      <c r="CK87" s="2">
        <f t="shared" si="284"/>
        <v>3.618028222738532E-2</v>
      </c>
      <c r="CL87" s="2">
        <f t="shared" si="335"/>
        <v>0.13568083212942805</v>
      </c>
      <c r="CM87" s="2">
        <f t="shared" si="285"/>
        <v>0.11207866432233712</v>
      </c>
      <c r="CN87" s="2">
        <f t="shared" si="286"/>
        <v>0</v>
      </c>
      <c r="CO87" s="2">
        <f t="shared" si="287"/>
        <v>0.2943235395666044</v>
      </c>
      <c r="CP87" s="2">
        <f t="shared" si="288"/>
        <v>0.38206916370862637</v>
      </c>
      <c r="CQ87" s="2">
        <f t="shared" si="289"/>
        <v>8.308178673917815E-3</v>
      </c>
      <c r="CR87" s="2">
        <f t="shared" si="290"/>
        <v>2.3352421304202596E-3</v>
      </c>
      <c r="CS87" s="2">
        <f t="shared" si="336"/>
        <v>0</v>
      </c>
      <c r="CT87" s="2">
        <f t="shared" si="264"/>
        <v>2.6842569051229925</v>
      </c>
      <c r="CU87" s="2">
        <f t="shared" si="318"/>
        <v>2.2352554960550917</v>
      </c>
      <c r="CW87" s="2">
        <f t="shared" si="265"/>
        <v>1.9148103884107592</v>
      </c>
      <c r="CX87" s="2">
        <f t="shared" si="266"/>
        <v>4.0436087348793698E-2</v>
      </c>
      <c r="CY87" s="2">
        <f t="shared" si="337"/>
        <v>8.5189611589240766E-2</v>
      </c>
      <c r="CZ87" s="2">
        <f t="shared" si="267"/>
        <v>0.11699793889518081</v>
      </c>
      <c r="DA87" s="2">
        <f t="shared" si="268"/>
        <v>0.20218755048442158</v>
      </c>
      <c r="DB87" s="2">
        <f t="shared" si="269"/>
        <v>0.25052445041701776</v>
      </c>
      <c r="DC87" s="2">
        <f t="shared" si="270"/>
        <v>0</v>
      </c>
      <c r="DD87" s="2">
        <f t="shared" si="271"/>
        <v>0.65788830943464072</v>
      </c>
      <c r="DE87" s="2">
        <f t="shared" si="272"/>
        <v>0.85402219805287971</v>
      </c>
      <c r="DF87" s="2">
        <f t="shared" si="273"/>
        <v>3.7141804086164999E-2</v>
      </c>
      <c r="DG87" s="2">
        <f t="shared" si="274"/>
        <v>1.0439725613282573E-2</v>
      </c>
      <c r="DH87" s="2">
        <f t="shared" si="275"/>
        <v>0</v>
      </c>
      <c r="DI87" s="2">
        <f t="shared" si="338"/>
        <v>3.9674505138479605</v>
      </c>
      <c r="DJ87" s="2">
        <f t="shared" si="339"/>
        <v>0</v>
      </c>
      <c r="DK87" s="2">
        <f t="shared" si="340"/>
        <v>-9.8449579260320164E-2</v>
      </c>
      <c r="DL87" s="2">
        <f t="shared" si="341"/>
        <v>0.48456948395319882</v>
      </c>
      <c r="DM87" s="2">
        <f t="shared" si="342"/>
        <v>0.37328373820775917</v>
      </c>
      <c r="DN87" s="2">
        <f t="shared" si="343"/>
        <v>0.14214677783904203</v>
      </c>
      <c r="DO87" s="2">
        <f t="shared" si="344"/>
        <v>3.7141804086164999E-2</v>
      </c>
      <c r="DP87" s="2">
        <f t="shared" si="345"/>
        <v>7.9856134809015822E-2</v>
      </c>
      <c r="DQ87" s="2">
        <f t="shared" si="346"/>
        <v>2.6667383901124719E-3</v>
      </c>
      <c r="DR87" s="2">
        <f t="shared" si="347"/>
        <v>0</v>
      </c>
      <c r="DS87" s="2">
        <f t="shared" si="348"/>
        <v>0.77149932485375139</v>
      </c>
      <c r="DT87" s="2">
        <f t="shared" si="349"/>
        <v>0.55873322017282601</v>
      </c>
      <c r="DU87" s="2">
        <f t="shared" si="350"/>
        <v>0.21276610468092538</v>
      </c>
      <c r="DV87" s="2">
        <f t="shared" si="351"/>
        <v>6.8456717498953545E-2</v>
      </c>
      <c r="DW87" s="2">
        <f t="shared" si="352"/>
        <v>4.9577544630907369E-2</v>
      </c>
      <c r="DX87" s="2">
        <f t="shared" si="353"/>
        <v>1.8879172868046176E-2</v>
      </c>
      <c r="DY87" s="2">
        <f t="shared" si="319"/>
        <v>1.7311200444917496</v>
      </c>
      <c r="DZ87" s="2">
        <f t="shared" si="354"/>
        <v>0.77149932485375139</v>
      </c>
      <c r="EA87" s="2">
        <f t="shared" si="276"/>
        <v>2.5934363669521949</v>
      </c>
      <c r="EB87" s="2">
        <f t="shared" si="277"/>
        <v>-3.0048794884790926</v>
      </c>
      <c r="EC87" s="2">
        <f t="shared" si="278"/>
        <v>-3.0048794884790926</v>
      </c>
      <c r="ED87" s="2">
        <f t="shared" si="279"/>
        <v>0.43490082216998721</v>
      </c>
      <c r="EE87" s="2">
        <f t="shared" si="320"/>
        <v>1363.6405261161949</v>
      </c>
      <c r="EF87" s="2">
        <f t="shared" si="321"/>
        <v>3.334493291365269</v>
      </c>
      <c r="EG87" s="2">
        <f t="shared" si="355"/>
        <v>0.13636405261161949</v>
      </c>
      <c r="EH87" s="1">
        <f t="shared" si="322"/>
        <v>1363.6405261161949</v>
      </c>
      <c r="EI87" s="1">
        <f t="shared" si="323"/>
        <v>3.334493291365269</v>
      </c>
      <c r="EJ87" s="4">
        <f t="shared" si="324"/>
        <v>2.4222001119599654</v>
      </c>
      <c r="EK87" s="1">
        <f t="shared" si="280"/>
        <v>333.4493291365269</v>
      </c>
    </row>
    <row r="88" spans="1:141" ht="12" customHeight="1">
      <c r="A88" s="41" t="s">
        <v>94</v>
      </c>
      <c r="B88" s="32"/>
      <c r="C88" s="47">
        <v>49.009319323364579</v>
      </c>
      <c r="D88" s="47">
        <v>1.8134646523442741</v>
      </c>
      <c r="E88" s="47">
        <v>17.953286616894854</v>
      </c>
      <c r="F88" s="47">
        <v>10.60678258645895</v>
      </c>
      <c r="G88" s="47">
        <v>0.17071510223236586</v>
      </c>
      <c r="H88" s="47">
        <v>4.3228659503705194</v>
      </c>
      <c r="I88" s="47">
        <v>9.8603501910805935</v>
      </c>
      <c r="J88" s="47">
        <v>3.7572416377495141</v>
      </c>
      <c r="K88" s="47">
        <v>1.9699269158236303</v>
      </c>
      <c r="L88" s="47">
        <v>0</v>
      </c>
      <c r="M88" s="47">
        <v>0.53604702368071933</v>
      </c>
      <c r="N88" s="47">
        <f t="shared" si="248"/>
        <v>100</v>
      </c>
      <c r="O88" s="47"/>
      <c r="P88" s="47">
        <v>51.76</v>
      </c>
      <c r="Q88" s="47">
        <v>1.0900000000000001</v>
      </c>
      <c r="R88" s="47">
        <v>3.85</v>
      </c>
      <c r="S88" s="47">
        <v>7.59</v>
      </c>
      <c r="T88" s="47">
        <v>0</v>
      </c>
      <c r="U88" s="47">
        <v>13.93</v>
      </c>
      <c r="V88" s="47">
        <v>20.72</v>
      </c>
      <c r="W88" s="47">
        <v>0.56999999999999995</v>
      </c>
      <c r="X88" s="47">
        <v>0.17</v>
      </c>
      <c r="Y88" s="47">
        <v>0</v>
      </c>
      <c r="Z88" s="47">
        <f t="shared" si="249"/>
        <v>99.679999999999993</v>
      </c>
      <c r="AA88" s="18"/>
      <c r="AB88" s="10">
        <f t="shared" si="291"/>
        <v>8.4408674689977481E-3</v>
      </c>
      <c r="AC88" s="10"/>
      <c r="AD88" s="12">
        <f t="shared" si="250"/>
        <v>2.2671950131495922</v>
      </c>
      <c r="AE88" s="12"/>
      <c r="AF88" s="10">
        <f t="shared" si="251"/>
        <v>282.36827609985744</v>
      </c>
      <c r="AG88" s="16">
        <f t="shared" si="292"/>
        <v>1078.2329722896711</v>
      </c>
      <c r="AH88" s="18"/>
      <c r="AI88" s="1">
        <f t="shared" si="293"/>
        <v>0.75051283444398986</v>
      </c>
      <c r="AJ88" s="1">
        <f t="shared" si="325"/>
        <v>0.10783664688731621</v>
      </c>
      <c r="AK88" s="1">
        <f t="shared" si="294"/>
        <v>1.4707509508737842E-2</v>
      </c>
      <c r="AL88" s="1">
        <f t="shared" si="295"/>
        <v>1.7596293117893264E-2</v>
      </c>
      <c r="AM88" s="1">
        <f t="shared" si="296"/>
        <v>6.6114881720970603E-2</v>
      </c>
      <c r="AN88" s="1">
        <f t="shared" si="252"/>
        <v>0</v>
      </c>
      <c r="AO88" s="1">
        <f t="shared" si="326"/>
        <v>0.95676816567890777</v>
      </c>
      <c r="AP88" s="1">
        <f t="shared" si="327"/>
        <v>0.75895370191298761</v>
      </c>
      <c r="AQ88" s="1">
        <f t="shared" si="328"/>
        <v>0.12281163472317208</v>
      </c>
      <c r="AR88" s="1">
        <f t="shared" si="329"/>
        <v>4.4902131811014941E-2</v>
      </c>
      <c r="AS88" s="1">
        <f t="shared" si="330"/>
        <v>4.0946385162937325E-2</v>
      </c>
      <c r="AT88" s="1">
        <f t="shared" si="281"/>
        <v>1.8683095767085735E-2</v>
      </c>
      <c r="AU88" s="1">
        <f t="shared" si="282"/>
        <v>0</v>
      </c>
      <c r="AV88" s="1">
        <f t="shared" si="331"/>
        <v>0.98629694937719781</v>
      </c>
      <c r="AW88" s="9"/>
      <c r="AX88" s="2">
        <f t="shared" si="297"/>
        <v>0.81567596399333242</v>
      </c>
      <c r="AY88" s="2">
        <f t="shared" si="298"/>
        <v>2.2702702748968115E-2</v>
      </c>
      <c r="AZ88" s="2">
        <f t="shared" si="299"/>
        <v>0.35215987714704355</v>
      </c>
      <c r="BA88" s="2">
        <f t="shared" si="300"/>
        <v>0.1476313717383049</v>
      </c>
      <c r="BB88" s="2">
        <f t="shared" si="301"/>
        <v>2.4065565072403997E-3</v>
      </c>
      <c r="BC88" s="2">
        <f t="shared" si="302"/>
        <v>0.10725543489967644</v>
      </c>
      <c r="BD88" s="2">
        <f t="shared" si="303"/>
        <v>0.17583465337338383</v>
      </c>
      <c r="BE88" s="2">
        <f t="shared" si="304"/>
        <v>0.12124260474934256</v>
      </c>
      <c r="BF88" s="2">
        <f t="shared" si="305"/>
        <v>4.1826126710765431E-2</v>
      </c>
      <c r="BG88" s="2">
        <f t="shared" si="306"/>
        <v>0</v>
      </c>
      <c r="BH88" s="2">
        <f t="shared" si="307"/>
        <v>7.5533091960619048E-3</v>
      </c>
      <c r="BI88" s="2">
        <f t="shared" si="332"/>
        <v>1.7942886010641195</v>
      </c>
      <c r="BK88" s="2">
        <f t="shared" si="253"/>
        <v>0.45459574536091252</v>
      </c>
      <c r="BL88" s="2">
        <f t="shared" si="254"/>
        <v>1.2652759837800936E-2</v>
      </c>
      <c r="BM88" s="2">
        <f t="shared" si="255"/>
        <v>0.19626713168561172</v>
      </c>
      <c r="BN88" s="2">
        <f t="shared" si="256"/>
        <v>8.2278498370190134E-2</v>
      </c>
      <c r="BO88" s="2">
        <f t="shared" si="257"/>
        <v>1.3412315643164478E-3</v>
      </c>
      <c r="BP88" s="2">
        <f t="shared" si="258"/>
        <v>5.9776022004524587E-2</v>
      </c>
      <c r="BQ88" s="2">
        <f t="shared" si="259"/>
        <v>9.7996862527635439E-2</v>
      </c>
      <c r="BR88" s="2">
        <f t="shared" si="260"/>
        <v>6.757140667194704E-2</v>
      </c>
      <c r="BS88" s="2">
        <f t="shared" si="261"/>
        <v>2.3310701904899835E-2</v>
      </c>
      <c r="BT88" s="2">
        <f t="shared" si="262"/>
        <v>0</v>
      </c>
      <c r="BU88" s="2">
        <f t="shared" si="263"/>
        <v>4.2096400721613816E-3</v>
      </c>
      <c r="BV88" s="2">
        <f t="shared" si="333"/>
        <v>0.99999999999999989</v>
      </c>
      <c r="BX88" s="2">
        <f t="shared" si="308"/>
        <v>0.86145632053631316</v>
      </c>
      <c r="BY88" s="2">
        <f t="shared" si="309"/>
        <v>1.3645673194890261E-2</v>
      </c>
      <c r="BZ88" s="2">
        <f t="shared" si="310"/>
        <v>3.7759535508674884E-2</v>
      </c>
      <c r="CA88" s="2">
        <f t="shared" si="311"/>
        <v>0.10564203634420095</v>
      </c>
      <c r="CB88" s="2">
        <f t="shared" si="312"/>
        <v>0</v>
      </c>
      <c r="CC88" s="2">
        <f t="shared" si="313"/>
        <v>0.34561983307033473</v>
      </c>
      <c r="CD88" s="2">
        <f t="shared" si="314"/>
        <v>0.36948931298526677</v>
      </c>
      <c r="CE88" s="2">
        <f t="shared" si="315"/>
        <v>9.1966782243634512E-3</v>
      </c>
      <c r="CF88" s="2">
        <f t="shared" si="316"/>
        <v>1.8047475476665677E-3</v>
      </c>
      <c r="CG88" s="2">
        <f t="shared" si="317"/>
        <v>0</v>
      </c>
      <c r="CH88" s="2">
        <f t="shared" si="334"/>
        <v>1.744614137411711</v>
      </c>
      <c r="CJ88" s="2">
        <f t="shared" si="283"/>
        <v>1.7229126410726263</v>
      </c>
      <c r="CK88" s="2">
        <f t="shared" si="284"/>
        <v>2.7291346389780521E-2</v>
      </c>
      <c r="CL88" s="2">
        <f t="shared" si="335"/>
        <v>0.11327860652602464</v>
      </c>
      <c r="CM88" s="2">
        <f t="shared" si="285"/>
        <v>0.10564203634420095</v>
      </c>
      <c r="CN88" s="2">
        <f t="shared" si="286"/>
        <v>0</v>
      </c>
      <c r="CO88" s="2">
        <f t="shared" si="287"/>
        <v>0.34561983307033473</v>
      </c>
      <c r="CP88" s="2">
        <f t="shared" si="288"/>
        <v>0.36948931298526677</v>
      </c>
      <c r="CQ88" s="2">
        <f t="shared" si="289"/>
        <v>9.1966782243634512E-3</v>
      </c>
      <c r="CR88" s="2">
        <f t="shared" si="290"/>
        <v>1.8047475476665677E-3</v>
      </c>
      <c r="CS88" s="2">
        <f t="shared" si="336"/>
        <v>0</v>
      </c>
      <c r="CT88" s="2">
        <f t="shared" si="264"/>
        <v>2.6952352021602639</v>
      </c>
      <c r="CU88" s="2">
        <f t="shared" si="318"/>
        <v>2.2261507994519092</v>
      </c>
      <c r="CW88" s="2">
        <f t="shared" si="265"/>
        <v>1.9177316766548136</v>
      </c>
      <c r="CX88" s="2">
        <f t="shared" si="266"/>
        <v>3.0377326291864442E-2</v>
      </c>
      <c r="CY88" s="2">
        <f t="shared" si="337"/>
        <v>8.2268323345186412E-2</v>
      </c>
      <c r="CZ88" s="2">
        <f t="shared" si="267"/>
        <v>8.5848516973952266E-2</v>
      </c>
      <c r="DA88" s="2">
        <f t="shared" si="268"/>
        <v>0.16811684031913868</v>
      </c>
      <c r="DB88" s="2">
        <f t="shared" si="269"/>
        <v>0.2351751036633706</v>
      </c>
      <c r="DC88" s="2">
        <f t="shared" si="270"/>
        <v>0</v>
      </c>
      <c r="DD88" s="2">
        <f t="shared" si="271"/>
        <v>0.76940186769596108</v>
      </c>
      <c r="DE88" s="2">
        <f t="shared" si="272"/>
        <v>0.82253892949108831</v>
      </c>
      <c r="DF88" s="2">
        <f t="shared" si="273"/>
        <v>4.0946385162937325E-2</v>
      </c>
      <c r="DG88" s="2">
        <f t="shared" si="274"/>
        <v>8.0352803920936047E-3</v>
      </c>
      <c r="DH88" s="2">
        <f t="shared" si="275"/>
        <v>0</v>
      </c>
      <c r="DI88" s="2">
        <f t="shared" si="338"/>
        <v>3.9923234096712679</v>
      </c>
      <c r="DJ88" s="2">
        <f t="shared" si="339"/>
        <v>0</v>
      </c>
      <c r="DK88" s="2">
        <f t="shared" si="340"/>
        <v>-2.3074053500183211E-2</v>
      </c>
      <c r="DL88" s="2">
        <f t="shared" si="341"/>
        <v>0.45018432005777109</v>
      </c>
      <c r="DM88" s="2">
        <f t="shared" si="342"/>
        <v>0.4211018399751475</v>
      </c>
      <c r="DN88" s="2">
        <f t="shared" si="343"/>
        <v>0.12871383996708133</v>
      </c>
      <c r="DO88" s="2">
        <f t="shared" si="344"/>
        <v>4.0946385162937325E-2</v>
      </c>
      <c r="DP88" s="2">
        <f t="shared" si="345"/>
        <v>4.4902131811014941E-2</v>
      </c>
      <c r="DQ88" s="2">
        <f t="shared" si="346"/>
        <v>1.8683095767085735E-2</v>
      </c>
      <c r="DR88" s="2">
        <f t="shared" si="347"/>
        <v>0</v>
      </c>
      <c r="DS88" s="2">
        <f t="shared" si="348"/>
        <v>0.75895370191298761</v>
      </c>
      <c r="DT88" s="2">
        <f t="shared" si="349"/>
        <v>0.58127989431856497</v>
      </c>
      <c r="DU88" s="2">
        <f t="shared" si="350"/>
        <v>0.17767380759442264</v>
      </c>
      <c r="DV88" s="2">
        <f t="shared" si="351"/>
        <v>0.12281163472317208</v>
      </c>
      <c r="DW88" s="2">
        <f t="shared" si="352"/>
        <v>9.4060986688698098E-2</v>
      </c>
      <c r="DX88" s="2">
        <f t="shared" si="353"/>
        <v>2.8750648034473983E-2</v>
      </c>
      <c r="DY88" s="2">
        <f t="shared" si="319"/>
        <v>1.7452506512901853</v>
      </c>
      <c r="DZ88" s="2">
        <f t="shared" si="354"/>
        <v>0.75895370191298761</v>
      </c>
      <c r="EA88" s="2">
        <f t="shared" si="276"/>
        <v>2.7040507009476613</v>
      </c>
      <c r="EB88" s="2">
        <f t="shared" si="277"/>
        <v>-2.8711924148057713</v>
      </c>
      <c r="EC88" s="2">
        <f t="shared" si="278"/>
        <v>-2.8711924148057713</v>
      </c>
      <c r="ED88" s="2">
        <f t="shared" si="279"/>
        <v>0.42079633824285212</v>
      </c>
      <c r="EE88" s="2">
        <f t="shared" si="320"/>
        <v>1351.3829722896712</v>
      </c>
      <c r="EF88" s="2">
        <f t="shared" si="321"/>
        <v>2.8236827609985742</v>
      </c>
      <c r="EG88" s="2">
        <f t="shared" si="355"/>
        <v>0.13513829722896711</v>
      </c>
      <c r="EH88" s="1">
        <f t="shared" si="322"/>
        <v>1351.3829722896712</v>
      </c>
      <c r="EI88" s="1">
        <f t="shared" si="323"/>
        <v>2.8236827609985742</v>
      </c>
      <c r="EJ88" s="4">
        <f t="shared" si="324"/>
        <v>2.2671950131495922</v>
      </c>
      <c r="EK88" s="1">
        <f t="shared" si="280"/>
        <v>282.36827609985744</v>
      </c>
    </row>
    <row r="89" spans="1:141" ht="12" customHeight="1">
      <c r="A89" s="41" t="s">
        <v>94</v>
      </c>
      <c r="B89" s="42"/>
      <c r="C89" s="47">
        <v>49.019635900249256</v>
      </c>
      <c r="D89" s="47">
        <v>1.7915327713010896</v>
      </c>
      <c r="E89" s="47">
        <v>17.653975696950038</v>
      </c>
      <c r="F89" s="47">
        <v>10.538432179589808</v>
      </c>
      <c r="G89" s="47">
        <v>0.17029112705806623</v>
      </c>
      <c r="H89" s="47">
        <v>4.5918885404714764</v>
      </c>
      <c r="I89" s="47">
        <v>10.09251932719566</v>
      </c>
      <c r="J89" s="47">
        <v>3.6862626080599843</v>
      </c>
      <c r="K89" s="47">
        <v>1.930219748544296</v>
      </c>
      <c r="L89" s="47">
        <v>0</v>
      </c>
      <c r="M89" s="47">
        <v>0.52524210058032061</v>
      </c>
      <c r="N89" s="47">
        <f t="shared" si="248"/>
        <v>99.999999999999986</v>
      </c>
      <c r="O89" s="47"/>
      <c r="P89" s="47">
        <v>51.24</v>
      </c>
      <c r="Q89" s="47">
        <v>1.3</v>
      </c>
      <c r="R89" s="47">
        <v>4.17</v>
      </c>
      <c r="S89" s="47">
        <v>7.87</v>
      </c>
      <c r="T89" s="47">
        <v>0</v>
      </c>
      <c r="U89" s="47">
        <v>13.83</v>
      </c>
      <c r="V89" s="47">
        <v>20.65</v>
      </c>
      <c r="W89" s="47">
        <v>0.57999999999999996</v>
      </c>
      <c r="X89" s="47">
        <v>0.15</v>
      </c>
      <c r="Y89" s="47">
        <v>0</v>
      </c>
      <c r="Z89" s="47">
        <f t="shared" si="249"/>
        <v>99.79</v>
      </c>
      <c r="AA89" s="18"/>
      <c r="AB89" s="10">
        <f t="shared" si="291"/>
        <v>3.6350677449915603E-3</v>
      </c>
      <c r="AC89" s="10"/>
      <c r="AD89" s="12">
        <f t="shared" si="250"/>
        <v>2.5228948222777823</v>
      </c>
      <c r="AE89" s="12"/>
      <c r="AF89" s="10">
        <f t="shared" si="251"/>
        <v>296.25169114389161</v>
      </c>
      <c r="AG89" s="16">
        <f t="shared" si="292"/>
        <v>1086.1210017596886</v>
      </c>
      <c r="AH89" s="18"/>
      <c r="AI89" s="1">
        <f t="shared" si="293"/>
        <v>0.74661344169929167</v>
      </c>
      <c r="AJ89" s="1">
        <f t="shared" si="325"/>
        <v>0.11425104068074972</v>
      </c>
      <c r="AK89" s="1">
        <f t="shared" si="294"/>
        <v>1.535769722058985E-2</v>
      </c>
      <c r="AL89" s="1">
        <f t="shared" si="295"/>
        <v>1.7187173183104927E-2</v>
      </c>
      <c r="AM89" s="1">
        <f t="shared" si="296"/>
        <v>6.2077589275032215E-2</v>
      </c>
      <c r="AN89" s="1">
        <f t="shared" si="252"/>
        <v>0</v>
      </c>
      <c r="AO89" s="1">
        <f t="shared" si="326"/>
        <v>0.9554869420587685</v>
      </c>
      <c r="AP89" s="1">
        <f t="shared" si="327"/>
        <v>0.75024850944428323</v>
      </c>
      <c r="AQ89" s="1">
        <f t="shared" si="328"/>
        <v>0.12921177047199961</v>
      </c>
      <c r="AR89" s="1">
        <f t="shared" si="329"/>
        <v>4.0798127168275432E-2</v>
      </c>
      <c r="AS89" s="1">
        <f t="shared" si="330"/>
        <v>4.1703717316996299E-2</v>
      </c>
      <c r="AT89" s="1">
        <f t="shared" si="281"/>
        <v>2.9480274679869207E-2</v>
      </c>
      <c r="AU89" s="1">
        <f t="shared" si="282"/>
        <v>0</v>
      </c>
      <c r="AV89" s="1">
        <f t="shared" si="331"/>
        <v>0.99144239908142384</v>
      </c>
      <c r="AW89" s="9"/>
      <c r="AX89" s="2">
        <f t="shared" si="297"/>
        <v>0.8158476657005117</v>
      </c>
      <c r="AY89" s="2">
        <f t="shared" si="298"/>
        <v>2.2428138270743796E-2</v>
      </c>
      <c r="AZ89" s="2">
        <f t="shared" si="299"/>
        <v>0.34628879075234725</v>
      </c>
      <c r="BA89" s="2">
        <f t="shared" si="300"/>
        <v>0.1466800310048911</v>
      </c>
      <c r="BB89" s="2">
        <f t="shared" si="301"/>
        <v>2.4005797646952068E-3</v>
      </c>
      <c r="BC89" s="2">
        <f t="shared" si="302"/>
        <v>0.11393020465436718</v>
      </c>
      <c r="BD89" s="2">
        <f t="shared" si="303"/>
        <v>0.1799748085181492</v>
      </c>
      <c r="BE89" s="2">
        <f t="shared" si="304"/>
        <v>0.11895217914677363</v>
      </c>
      <c r="BF89" s="2">
        <f t="shared" si="305"/>
        <v>4.0983051266387023E-2</v>
      </c>
      <c r="BG89" s="2">
        <f t="shared" si="306"/>
        <v>0</v>
      </c>
      <c r="BH89" s="2">
        <f t="shared" si="307"/>
        <v>7.4010596332220718E-3</v>
      </c>
      <c r="BI89" s="2">
        <f t="shared" si="332"/>
        <v>1.794886508712088</v>
      </c>
      <c r="BK89" s="2">
        <f t="shared" si="253"/>
        <v>0.45453997327436552</v>
      </c>
      <c r="BL89" s="2">
        <f t="shared" si="254"/>
        <v>1.2495574601447641E-2</v>
      </c>
      <c r="BM89" s="2">
        <f t="shared" si="255"/>
        <v>0.19293074468581586</v>
      </c>
      <c r="BN89" s="2">
        <f t="shared" si="256"/>
        <v>8.1721061634220341E-2</v>
      </c>
      <c r="BO89" s="2">
        <f t="shared" si="257"/>
        <v>1.3374549048328025E-3</v>
      </c>
      <c r="BP89" s="2">
        <f t="shared" si="258"/>
        <v>6.3474879387286298E-2</v>
      </c>
      <c r="BQ89" s="2">
        <f t="shared" si="259"/>
        <v>0.10027085704003048</v>
      </c>
      <c r="BR89" s="2">
        <f t="shared" si="260"/>
        <v>6.6272813667827488E-2</v>
      </c>
      <c r="BS89" s="2">
        <f t="shared" si="261"/>
        <v>2.283322709678965E-2</v>
      </c>
      <c r="BT89" s="2">
        <f t="shared" si="262"/>
        <v>0</v>
      </c>
      <c r="BU89" s="2">
        <f t="shared" si="263"/>
        <v>4.1234137073840205E-3</v>
      </c>
      <c r="BV89" s="2">
        <f t="shared" si="333"/>
        <v>1.0000000000000002</v>
      </c>
      <c r="BX89" s="2">
        <f t="shared" si="308"/>
        <v>0.85280181345209982</v>
      </c>
      <c r="BY89" s="2">
        <f t="shared" si="309"/>
        <v>1.6274656103997556E-2</v>
      </c>
      <c r="BZ89" s="2">
        <f t="shared" si="310"/>
        <v>4.0897990408097211E-2</v>
      </c>
      <c r="CA89" s="2">
        <f t="shared" si="311"/>
        <v>0.10953923926598966</v>
      </c>
      <c r="CB89" s="2">
        <f t="shared" si="312"/>
        <v>0</v>
      </c>
      <c r="CC89" s="2">
        <f t="shared" si="313"/>
        <v>0.34313871438354127</v>
      </c>
      <c r="CD89" s="2">
        <f t="shared" si="314"/>
        <v>0.36824103827923549</v>
      </c>
      <c r="CE89" s="2">
        <f t="shared" si="315"/>
        <v>9.3580234563698274E-3</v>
      </c>
      <c r="CF89" s="2">
        <f t="shared" si="316"/>
        <v>1.5924243067646185E-3</v>
      </c>
      <c r="CG89" s="2">
        <f t="shared" si="317"/>
        <v>0</v>
      </c>
      <c r="CH89" s="2">
        <f t="shared" si="334"/>
        <v>1.7418438996560959</v>
      </c>
      <c r="CJ89" s="2">
        <f t="shared" si="283"/>
        <v>1.7056036269041996</v>
      </c>
      <c r="CK89" s="2">
        <f t="shared" si="284"/>
        <v>3.2549312207995111E-2</v>
      </c>
      <c r="CL89" s="2">
        <f t="shared" si="335"/>
        <v>0.12269397122429163</v>
      </c>
      <c r="CM89" s="2">
        <f t="shared" si="285"/>
        <v>0.10953923926598966</v>
      </c>
      <c r="CN89" s="2">
        <f t="shared" si="286"/>
        <v>0</v>
      </c>
      <c r="CO89" s="2">
        <f t="shared" si="287"/>
        <v>0.34313871438354127</v>
      </c>
      <c r="CP89" s="2">
        <f t="shared" si="288"/>
        <v>0.36824103827923549</v>
      </c>
      <c r="CQ89" s="2">
        <f t="shared" si="289"/>
        <v>9.3580234563698274E-3</v>
      </c>
      <c r="CR89" s="2">
        <f t="shared" si="290"/>
        <v>1.5924243067646185E-3</v>
      </c>
      <c r="CS89" s="2">
        <f t="shared" si="336"/>
        <v>0</v>
      </c>
      <c r="CT89" s="2">
        <f t="shared" si="264"/>
        <v>2.6927163500283875</v>
      </c>
      <c r="CU89" s="2">
        <f t="shared" si="318"/>
        <v>2.2282332113951573</v>
      </c>
      <c r="CW89" s="2">
        <f t="shared" si="265"/>
        <v>1.9002413234719862</v>
      </c>
      <c r="CX89" s="2">
        <f t="shared" si="266"/>
        <v>3.6263729234962273E-2</v>
      </c>
      <c r="CY89" s="2">
        <f t="shared" si="337"/>
        <v>9.9758676528013845E-2</v>
      </c>
      <c r="CZ89" s="2">
        <f t="shared" si="267"/>
        <v>8.250184448527173E-2</v>
      </c>
      <c r="DA89" s="2">
        <f t="shared" si="268"/>
        <v>0.18226052101328558</v>
      </c>
      <c r="DB89" s="2">
        <f t="shared" si="269"/>
        <v>0.24407897088343863</v>
      </c>
      <c r="DC89" s="2">
        <f t="shared" si="270"/>
        <v>0</v>
      </c>
      <c r="DD89" s="2">
        <f t="shared" si="271"/>
        <v>0.76459307950484379</v>
      </c>
      <c r="DE89" s="2">
        <f t="shared" si="272"/>
        <v>0.82052691129242794</v>
      </c>
      <c r="DF89" s="2">
        <f t="shared" si="273"/>
        <v>4.1703717316996299E-2</v>
      </c>
      <c r="DG89" s="2">
        <f t="shared" si="274"/>
        <v>7.0965854539316664E-3</v>
      </c>
      <c r="DH89" s="2">
        <f t="shared" si="275"/>
        <v>0</v>
      </c>
      <c r="DI89" s="2">
        <f t="shared" si="338"/>
        <v>3.9967648381718726</v>
      </c>
      <c r="DJ89" s="2">
        <f t="shared" si="339"/>
        <v>0</v>
      </c>
      <c r="DK89" s="2">
        <f t="shared" si="340"/>
        <v>-9.7133415423282798E-3</v>
      </c>
      <c r="DL89" s="2">
        <f t="shared" si="341"/>
        <v>0.44857171279963381</v>
      </c>
      <c r="DM89" s="2">
        <f t="shared" si="342"/>
        <v>0.41799339247509626</v>
      </c>
      <c r="DN89" s="2">
        <f t="shared" si="343"/>
        <v>0.1334348947252699</v>
      </c>
      <c r="DO89" s="2">
        <f t="shared" si="344"/>
        <v>4.1703717316996299E-2</v>
      </c>
      <c r="DP89" s="2">
        <f t="shared" si="345"/>
        <v>4.0798127168275432E-2</v>
      </c>
      <c r="DQ89" s="2">
        <f t="shared" si="346"/>
        <v>2.9480274679869207E-2</v>
      </c>
      <c r="DR89" s="2">
        <f t="shared" si="347"/>
        <v>0</v>
      </c>
      <c r="DS89" s="2">
        <f t="shared" si="348"/>
        <v>0.75024850944428323</v>
      </c>
      <c r="DT89" s="2">
        <f t="shared" si="349"/>
        <v>0.56870299718239037</v>
      </c>
      <c r="DU89" s="2">
        <f t="shared" si="350"/>
        <v>0.18154551226189286</v>
      </c>
      <c r="DV89" s="2">
        <f t="shared" si="351"/>
        <v>0.12921177047199961</v>
      </c>
      <c r="DW89" s="2">
        <f t="shared" si="352"/>
        <v>9.7945041161226667E-2</v>
      </c>
      <c r="DX89" s="2">
        <f t="shared" si="353"/>
        <v>3.1266729310772942E-2</v>
      </c>
      <c r="DY89" s="2">
        <f t="shared" si="319"/>
        <v>1.7416909085257068</v>
      </c>
      <c r="DZ89" s="2">
        <f t="shared" si="354"/>
        <v>0.75024850944428323</v>
      </c>
      <c r="EA89" s="2">
        <f t="shared" si="276"/>
        <v>2.7591733350506766</v>
      </c>
      <c r="EB89" s="2">
        <f t="shared" si="277"/>
        <v>-2.7599660375468704</v>
      </c>
      <c r="EC89" s="2">
        <f t="shared" si="278"/>
        <v>-2.7599660375468704</v>
      </c>
      <c r="ED89" s="2">
        <f t="shared" si="279"/>
        <v>0.43716703745791563</v>
      </c>
      <c r="EE89" s="2">
        <f t="shared" si="320"/>
        <v>1359.2710017596887</v>
      </c>
      <c r="EF89" s="2">
        <f t="shared" si="321"/>
        <v>2.9625169114389163</v>
      </c>
      <c r="EG89" s="2">
        <f t="shared" si="355"/>
        <v>0.13592710017596887</v>
      </c>
      <c r="EH89" s="1">
        <f t="shared" si="322"/>
        <v>1359.2710017596887</v>
      </c>
      <c r="EI89" s="1">
        <f t="shared" si="323"/>
        <v>2.9625169114389163</v>
      </c>
      <c r="EJ89" s="4">
        <f t="shared" si="324"/>
        <v>2.5228948222777823</v>
      </c>
      <c r="EK89" s="1">
        <f t="shared" si="280"/>
        <v>296.25169114389161</v>
      </c>
    </row>
    <row r="90" spans="1:141" ht="12" customHeight="1">
      <c r="A90" s="41" t="s">
        <v>94</v>
      </c>
      <c r="B90" s="42"/>
      <c r="C90" s="47">
        <v>49.024639783955422</v>
      </c>
      <c r="D90" s="47">
        <v>1.7808950778661354</v>
      </c>
      <c r="E90" s="47">
        <v>17.50879992284122</v>
      </c>
      <c r="F90" s="47">
        <v>10.505279953704733</v>
      </c>
      <c r="G90" s="47">
        <v>0.17008548496474329</v>
      </c>
      <c r="H90" s="47">
        <v>4.7223734649034608</v>
      </c>
      <c r="I90" s="47">
        <v>10.205129097884596</v>
      </c>
      <c r="J90" s="47">
        <v>3.6518354124783117</v>
      </c>
      <c r="K90" s="47">
        <v>1.9109604487215275</v>
      </c>
      <c r="L90" s="47">
        <v>0</v>
      </c>
      <c r="M90" s="47">
        <v>0.52000135267985703</v>
      </c>
      <c r="N90" s="47">
        <f t="shared" si="248"/>
        <v>99.999999999999986</v>
      </c>
      <c r="O90" s="47"/>
      <c r="P90" s="47">
        <v>50.92</v>
      </c>
      <c r="Q90" s="47">
        <v>1.46</v>
      </c>
      <c r="R90" s="47">
        <v>4.49</v>
      </c>
      <c r="S90" s="47">
        <v>8.1199999999999992</v>
      </c>
      <c r="T90" s="47">
        <v>0</v>
      </c>
      <c r="U90" s="47">
        <v>13.44</v>
      </c>
      <c r="V90" s="47">
        <v>20.61</v>
      </c>
      <c r="W90" s="47">
        <v>0.59</v>
      </c>
      <c r="X90" s="47">
        <v>0.11</v>
      </c>
      <c r="Y90" s="47">
        <v>0</v>
      </c>
      <c r="Z90" s="47">
        <f t="shared" si="249"/>
        <v>99.740000000000009</v>
      </c>
      <c r="AA90" s="18"/>
      <c r="AB90" s="10">
        <f t="shared" si="291"/>
        <v>2.1692019080844505E-3</v>
      </c>
      <c r="AC90" s="10"/>
      <c r="AD90" s="12">
        <f t="shared" si="250"/>
        <v>2.6925436669400709</v>
      </c>
      <c r="AE90" s="12"/>
      <c r="AF90" s="10">
        <f t="shared" si="251"/>
        <v>311.5949257308871</v>
      </c>
      <c r="AG90" s="16">
        <f t="shared" si="292"/>
        <v>1091.905706622762</v>
      </c>
      <c r="AH90" s="18"/>
      <c r="AI90" s="1">
        <f t="shared" si="293"/>
        <v>0.74541009166896843</v>
      </c>
      <c r="AJ90" s="1">
        <f t="shared" si="325"/>
        <v>0.11869141583805216</v>
      </c>
      <c r="AK90" s="1">
        <f t="shared" si="294"/>
        <v>1.5918654385195241E-2</v>
      </c>
      <c r="AL90" s="1">
        <f t="shared" si="295"/>
        <v>1.6989725364170823E-2</v>
      </c>
      <c r="AM90" s="1">
        <f t="shared" si="296"/>
        <v>5.9791199665115778E-2</v>
      </c>
      <c r="AN90" s="1">
        <f t="shared" si="252"/>
        <v>0</v>
      </c>
      <c r="AO90" s="1">
        <f t="shared" si="326"/>
        <v>0.95680108692150256</v>
      </c>
      <c r="AP90" s="1">
        <f t="shared" si="327"/>
        <v>0.74324088976088398</v>
      </c>
      <c r="AQ90" s="1">
        <f t="shared" si="328"/>
        <v>0.12662653234935928</v>
      </c>
      <c r="AR90" s="1">
        <f t="shared" si="329"/>
        <v>4.5543498465957802E-2</v>
      </c>
      <c r="AS90" s="1">
        <f t="shared" si="330"/>
        <v>4.2492237426100102E-2</v>
      </c>
      <c r="AT90" s="1">
        <f t="shared" si="281"/>
        <v>3.1494583730946567E-2</v>
      </c>
      <c r="AU90" s="1">
        <f t="shared" si="282"/>
        <v>0</v>
      </c>
      <c r="AV90" s="1">
        <f t="shared" si="331"/>
        <v>0.98939774173324779</v>
      </c>
      <c r="AW90" s="9"/>
      <c r="AX90" s="2">
        <f t="shared" si="297"/>
        <v>0.8159309467524033</v>
      </c>
      <c r="AY90" s="2">
        <f t="shared" si="298"/>
        <v>2.2294965345825618E-2</v>
      </c>
      <c r="AZ90" s="2">
        <f t="shared" si="299"/>
        <v>0.34344111813028944</v>
      </c>
      <c r="BA90" s="2">
        <f t="shared" si="300"/>
        <v>0.14621859903495141</v>
      </c>
      <c r="BB90" s="2">
        <f t="shared" si="301"/>
        <v>2.3976808453179672E-3</v>
      </c>
      <c r="BC90" s="2">
        <f t="shared" si="302"/>
        <v>0.11716769049789752</v>
      </c>
      <c r="BD90" s="2">
        <f t="shared" si="303"/>
        <v>0.181982921781049</v>
      </c>
      <c r="BE90" s="2">
        <f t="shared" si="304"/>
        <v>0.11784124637508286</v>
      </c>
      <c r="BF90" s="2">
        <f t="shared" si="305"/>
        <v>4.0574131570799768E-2</v>
      </c>
      <c r="BG90" s="2">
        <f t="shared" si="306"/>
        <v>0</v>
      </c>
      <c r="BH90" s="2">
        <f t="shared" si="307"/>
        <v>7.3272135197990232E-3</v>
      </c>
      <c r="BI90" s="2">
        <f t="shared" si="332"/>
        <v>1.7951765138534157</v>
      </c>
      <c r="BK90" s="2">
        <f t="shared" si="253"/>
        <v>0.45451293533301412</v>
      </c>
      <c r="BL90" s="2">
        <f t="shared" si="254"/>
        <v>1.2419372230961631E-2</v>
      </c>
      <c r="BM90" s="2">
        <f t="shared" si="255"/>
        <v>0.19131328617545235</v>
      </c>
      <c r="BN90" s="2">
        <f t="shared" si="256"/>
        <v>8.1450819964822035E-2</v>
      </c>
      <c r="BO90" s="2">
        <f t="shared" si="257"/>
        <v>1.3356240051131533E-3</v>
      </c>
      <c r="BP90" s="2">
        <f t="shared" si="258"/>
        <v>6.526806115928542E-2</v>
      </c>
      <c r="BQ90" s="2">
        <f t="shared" si="259"/>
        <v>0.10137327464830499</v>
      </c>
      <c r="BR90" s="2">
        <f t="shared" si="260"/>
        <v>6.5643264306155649E-2</v>
      </c>
      <c r="BS90" s="2">
        <f t="shared" si="261"/>
        <v>2.2601750444977597E-2</v>
      </c>
      <c r="BT90" s="2">
        <f t="shared" si="262"/>
        <v>0</v>
      </c>
      <c r="BU90" s="2">
        <f t="shared" si="263"/>
        <v>4.0816117319131349E-3</v>
      </c>
      <c r="BV90" s="2">
        <f t="shared" si="333"/>
        <v>1</v>
      </c>
      <c r="BX90" s="2">
        <f t="shared" si="308"/>
        <v>0.84747596293873784</v>
      </c>
      <c r="BY90" s="2">
        <f t="shared" si="309"/>
        <v>1.8277690701412639E-2</v>
      </c>
      <c r="BZ90" s="2">
        <f t="shared" si="310"/>
        <v>4.4036445307519545E-2</v>
      </c>
      <c r="CA90" s="2">
        <f t="shared" si="311"/>
        <v>0.11301888473187242</v>
      </c>
      <c r="CB90" s="2">
        <f t="shared" si="312"/>
        <v>0</v>
      </c>
      <c r="CC90" s="2">
        <f t="shared" si="313"/>
        <v>0.33346235150504655</v>
      </c>
      <c r="CD90" s="2">
        <f t="shared" si="314"/>
        <v>0.36752773844721759</v>
      </c>
      <c r="CE90" s="2">
        <f t="shared" si="315"/>
        <v>9.5193686883762053E-3</v>
      </c>
      <c r="CF90" s="2">
        <f t="shared" si="316"/>
        <v>1.1677778249607202E-3</v>
      </c>
      <c r="CG90" s="2">
        <f t="shared" si="317"/>
        <v>0</v>
      </c>
      <c r="CH90" s="2">
        <f t="shared" si="334"/>
        <v>1.7344862201451434</v>
      </c>
      <c r="CJ90" s="2">
        <f t="shared" si="283"/>
        <v>1.6949519258774757</v>
      </c>
      <c r="CK90" s="2">
        <f t="shared" si="284"/>
        <v>3.6555381402825278E-2</v>
      </c>
      <c r="CL90" s="2">
        <f t="shared" si="335"/>
        <v>0.13210933592255864</v>
      </c>
      <c r="CM90" s="2">
        <f t="shared" si="285"/>
        <v>0.11301888473187242</v>
      </c>
      <c r="CN90" s="2">
        <f t="shared" si="286"/>
        <v>0</v>
      </c>
      <c r="CO90" s="2">
        <f t="shared" si="287"/>
        <v>0.33346235150504655</v>
      </c>
      <c r="CP90" s="2">
        <f t="shared" si="288"/>
        <v>0.36752773844721759</v>
      </c>
      <c r="CQ90" s="2">
        <f t="shared" si="289"/>
        <v>9.5193686883762053E-3</v>
      </c>
      <c r="CR90" s="2">
        <f t="shared" si="290"/>
        <v>1.1677778249607202E-3</v>
      </c>
      <c r="CS90" s="2">
        <f t="shared" si="336"/>
        <v>0</v>
      </c>
      <c r="CT90" s="2">
        <f t="shared" si="264"/>
        <v>2.6883127644003331</v>
      </c>
      <c r="CU90" s="2">
        <f t="shared" si="318"/>
        <v>2.231883164583488</v>
      </c>
      <c r="CW90" s="2">
        <f t="shared" si="265"/>
        <v>1.8914673340721491</v>
      </c>
      <c r="CX90" s="2">
        <f t="shared" si="266"/>
        <v>4.0793670163947034E-2</v>
      </c>
      <c r="CY90" s="2">
        <f t="shared" si="337"/>
        <v>0.10853266592785094</v>
      </c>
      <c r="CZ90" s="2">
        <f t="shared" si="267"/>
        <v>8.8035735892057904E-2</v>
      </c>
      <c r="DA90" s="2">
        <f t="shared" si="268"/>
        <v>0.19656840181990884</v>
      </c>
      <c r="DB90" s="2">
        <f t="shared" si="269"/>
        <v>0.25224494611306786</v>
      </c>
      <c r="DC90" s="2">
        <f t="shared" si="270"/>
        <v>0</v>
      </c>
      <c r="DD90" s="2">
        <f t="shared" si="271"/>
        <v>0.74424900834653474</v>
      </c>
      <c r="DE90" s="2">
        <f t="shared" si="272"/>
        <v>0.82027897195778843</v>
      </c>
      <c r="DF90" s="2">
        <f t="shared" si="273"/>
        <v>4.2492237426100102E-2</v>
      </c>
      <c r="DG90" s="2">
        <f t="shared" si="274"/>
        <v>5.2126873350075093E-3</v>
      </c>
      <c r="DH90" s="2">
        <f t="shared" si="275"/>
        <v>0</v>
      </c>
      <c r="DI90" s="2">
        <f t="shared" si="338"/>
        <v>3.9933072572345036</v>
      </c>
      <c r="DJ90" s="2">
        <f t="shared" si="339"/>
        <v>0</v>
      </c>
      <c r="DK90" s="2">
        <f t="shared" si="340"/>
        <v>-2.0111879205002126E-2</v>
      </c>
      <c r="DL90" s="2">
        <f t="shared" si="341"/>
        <v>0.45150330018146423</v>
      </c>
      <c r="DM90" s="2">
        <f t="shared" si="342"/>
        <v>0.40965439187502989</v>
      </c>
      <c r="DN90" s="2">
        <f t="shared" si="343"/>
        <v>0.13884230794350594</v>
      </c>
      <c r="DO90" s="2">
        <f t="shared" si="344"/>
        <v>4.2492237426100102E-2</v>
      </c>
      <c r="DP90" s="2">
        <f t="shared" si="345"/>
        <v>4.5543498465957802E-2</v>
      </c>
      <c r="DQ90" s="2">
        <f t="shared" si="346"/>
        <v>3.1494583730946567E-2</v>
      </c>
      <c r="DR90" s="2">
        <f t="shared" si="347"/>
        <v>0</v>
      </c>
      <c r="DS90" s="2">
        <f t="shared" si="348"/>
        <v>0.74324088976088398</v>
      </c>
      <c r="DT90" s="2">
        <f t="shared" si="349"/>
        <v>0.55510250984624387</v>
      </c>
      <c r="DU90" s="2">
        <f t="shared" si="350"/>
        <v>0.18813837991464011</v>
      </c>
      <c r="DV90" s="2">
        <f t="shared" si="351"/>
        <v>0.12662653234935928</v>
      </c>
      <c r="DW90" s="2">
        <f t="shared" si="352"/>
        <v>9.4573249250145416E-2</v>
      </c>
      <c r="DX90" s="2">
        <f t="shared" si="353"/>
        <v>3.2053283099213861E-2</v>
      </c>
      <c r="DY90" s="2">
        <f t="shared" si="319"/>
        <v>1.7326386314941318</v>
      </c>
      <c r="DZ90" s="2">
        <f t="shared" si="354"/>
        <v>0.74324088976088398</v>
      </c>
      <c r="EA90" s="2">
        <f t="shared" si="276"/>
        <v>2.7959871783122847</v>
      </c>
      <c r="EB90" s="2">
        <f t="shared" si="277"/>
        <v>-2.6925182402087806</v>
      </c>
      <c r="EC90" s="2">
        <f t="shared" si="278"/>
        <v>-2.6925182402087806</v>
      </c>
      <c r="ED90" s="2">
        <f t="shared" si="279"/>
        <v>0.44485113748976912</v>
      </c>
      <c r="EE90" s="2">
        <f t="shared" si="320"/>
        <v>1365.055706622762</v>
      </c>
      <c r="EF90" s="2">
        <f t="shared" si="321"/>
        <v>3.1159492573088712</v>
      </c>
      <c r="EG90" s="2">
        <f t="shared" si="355"/>
        <v>0.1365055706622762</v>
      </c>
      <c r="EH90" s="1">
        <f t="shared" si="322"/>
        <v>1365.055706622762</v>
      </c>
      <c r="EI90" s="1">
        <f t="shared" si="323"/>
        <v>3.1159492573088712</v>
      </c>
      <c r="EJ90" s="4">
        <f t="shared" si="324"/>
        <v>2.6925436669400709</v>
      </c>
      <c r="EK90" s="1">
        <f t="shared" si="280"/>
        <v>311.5949257308871</v>
      </c>
    </row>
    <row r="91" spans="1:141" ht="12" customHeight="1">
      <c r="A91" s="41" t="s">
        <v>95</v>
      </c>
      <c r="B91" s="42"/>
      <c r="C91" s="47">
        <v>47.399471810497658</v>
      </c>
      <c r="D91" s="47">
        <v>1.7828165837553498</v>
      </c>
      <c r="E91" s="47">
        <v>18.540364346287248</v>
      </c>
      <c r="F91" s="47">
        <v>10.810051084858351</v>
      </c>
      <c r="G91" s="47">
        <v>0.19011996916565616</v>
      </c>
      <c r="H91" s="47">
        <v>4.8284574231054149</v>
      </c>
      <c r="I91" s="47">
        <v>10.373594045190195</v>
      </c>
      <c r="J91" s="47">
        <v>3.6889834449438408</v>
      </c>
      <c r="K91" s="47">
        <v>1.8848907033042712</v>
      </c>
      <c r="L91" s="47">
        <v>0</v>
      </c>
      <c r="M91" s="47">
        <v>0.50125058889200569</v>
      </c>
      <c r="N91" s="47">
        <f t="shared" si="248"/>
        <v>99.999999999999986</v>
      </c>
      <c r="O91" s="47"/>
      <c r="P91" s="47">
        <v>49.380099999999999</v>
      </c>
      <c r="Q91" s="47">
        <v>1.2246999999999999</v>
      </c>
      <c r="R91" s="47">
        <v>4.3948999999999998</v>
      </c>
      <c r="S91" s="47">
        <v>7.7453500000000002</v>
      </c>
      <c r="T91" s="47">
        <v>0.18464999999999998</v>
      </c>
      <c r="U91" s="47">
        <v>13.8325</v>
      </c>
      <c r="V91" s="47">
        <v>21.97315</v>
      </c>
      <c r="W91" s="47">
        <v>0.44350000000000001</v>
      </c>
      <c r="X91" s="47">
        <v>0</v>
      </c>
      <c r="Y91" s="47">
        <v>1.975E-2</v>
      </c>
      <c r="Z91" s="47">
        <f t="shared" si="249"/>
        <v>99.198599999999999</v>
      </c>
      <c r="AA91" s="18"/>
      <c r="AB91" s="10">
        <f t="shared" si="291"/>
        <v>5.1151375591008019E-2</v>
      </c>
      <c r="AC91" s="10"/>
      <c r="AD91" s="12">
        <f t="shared" si="250"/>
        <v>1.8815132304478142</v>
      </c>
      <c r="AE91" s="12"/>
      <c r="AF91" s="10">
        <f t="shared" si="251"/>
        <v>296.91539795759564</v>
      </c>
      <c r="AG91" s="16">
        <f t="shared" si="292"/>
        <v>1079.238611135896</v>
      </c>
      <c r="AH91" s="18"/>
      <c r="AI91" s="1">
        <f t="shared" si="293"/>
        <v>0.75231975270663987</v>
      </c>
      <c r="AJ91" s="1">
        <f t="shared" si="325"/>
        <v>7.9600020938732557E-2</v>
      </c>
      <c r="AK91" s="1">
        <f t="shared" si="294"/>
        <v>1.2481463851149609E-2</v>
      </c>
      <c r="AL91" s="1">
        <f t="shared" si="295"/>
        <v>1.7437890053792694E-2</v>
      </c>
      <c r="AM91" s="1">
        <f t="shared" si="296"/>
        <v>7.6207562056124736E-2</v>
      </c>
      <c r="AN91" s="1">
        <f t="shared" si="252"/>
        <v>0</v>
      </c>
      <c r="AO91" s="1">
        <f t="shared" si="326"/>
        <v>0.93804668960643944</v>
      </c>
      <c r="AP91" s="1">
        <f t="shared" si="327"/>
        <v>0.80347112829764789</v>
      </c>
      <c r="AQ91" s="1">
        <f t="shared" si="328"/>
        <v>0.1075564605261573</v>
      </c>
      <c r="AR91" s="1">
        <f t="shared" si="329"/>
        <v>1.849741357205538E-2</v>
      </c>
      <c r="AS91" s="1">
        <f t="shared" si="330"/>
        <v>3.2321777835210522E-2</v>
      </c>
      <c r="AT91" s="1">
        <f t="shared" si="281"/>
        <v>6.2690451373643985E-2</v>
      </c>
      <c r="AU91" s="1">
        <f t="shared" si="282"/>
        <v>2.934567747540014E-4</v>
      </c>
      <c r="AV91" s="1">
        <f t="shared" si="331"/>
        <v>1.0248306883794689</v>
      </c>
      <c r="AW91" s="9"/>
      <c r="AX91" s="2">
        <f t="shared" si="297"/>
        <v>0.78888281648446701</v>
      </c>
      <c r="AY91" s="2">
        <f t="shared" si="298"/>
        <v>2.2319020613170825E-2</v>
      </c>
      <c r="AZ91" s="2">
        <f t="shared" si="299"/>
        <v>0.36367560824800166</v>
      </c>
      <c r="BA91" s="2">
        <f t="shared" si="300"/>
        <v>0.150460580973554</v>
      </c>
      <c r="BB91" s="2">
        <f t="shared" si="301"/>
        <v>2.6801052922030824E-3</v>
      </c>
      <c r="BC91" s="2">
        <f t="shared" si="302"/>
        <v>0.1197997594085364</v>
      </c>
      <c r="BD91" s="2">
        <f t="shared" si="303"/>
        <v>0.18498707224639865</v>
      </c>
      <c r="BE91" s="2">
        <f t="shared" si="304"/>
        <v>0.11903997795842909</v>
      </c>
      <c r="BF91" s="2">
        <f t="shared" si="305"/>
        <v>4.002061028715171E-2</v>
      </c>
      <c r="BG91" s="2">
        <f t="shared" si="306"/>
        <v>0</v>
      </c>
      <c r="BH91" s="2">
        <f t="shared" si="307"/>
        <v>7.0630010341490327E-3</v>
      </c>
      <c r="BI91" s="2">
        <f t="shared" si="332"/>
        <v>1.7989285525460612</v>
      </c>
      <c r="BK91" s="2">
        <f t="shared" si="253"/>
        <v>0.43852926530514214</v>
      </c>
      <c r="BL91" s="2">
        <f t="shared" si="254"/>
        <v>1.2406841050792289E-2</v>
      </c>
      <c r="BM91" s="2">
        <f t="shared" si="255"/>
        <v>0.20216234143000508</v>
      </c>
      <c r="BN91" s="2">
        <f t="shared" si="256"/>
        <v>8.3638997647018265E-2</v>
      </c>
      <c r="BO91" s="2">
        <f t="shared" si="257"/>
        <v>1.4898342062612067E-3</v>
      </c>
      <c r="BP91" s="2">
        <f t="shared" si="258"/>
        <v>6.6595062510393363E-2</v>
      </c>
      <c r="BQ91" s="2">
        <f t="shared" si="259"/>
        <v>0.10283180617961873</v>
      </c>
      <c r="BR91" s="2">
        <f t="shared" si="260"/>
        <v>6.6172710300222495E-2</v>
      </c>
      <c r="BS91" s="2">
        <f t="shared" si="261"/>
        <v>2.2246914826333543E-2</v>
      </c>
      <c r="BT91" s="2">
        <f t="shared" si="262"/>
        <v>0</v>
      </c>
      <c r="BU91" s="2">
        <f t="shared" si="263"/>
        <v>3.9262265442130094E-3</v>
      </c>
      <c r="BV91" s="2">
        <f t="shared" si="333"/>
        <v>1.0000000000000002</v>
      </c>
      <c r="BX91" s="2">
        <f t="shared" si="308"/>
        <v>0.82184697167146825</v>
      </c>
      <c r="BY91" s="2">
        <f t="shared" si="309"/>
        <v>1.5331977946589082E-2</v>
      </c>
      <c r="BZ91" s="2">
        <f t="shared" si="310"/>
        <v>4.3103735742097464E-2</v>
      </c>
      <c r="CA91" s="2">
        <f t="shared" si="311"/>
        <v>0.10780428803670052</v>
      </c>
      <c r="CB91" s="2">
        <f t="shared" si="312"/>
        <v>2.6029955947136562E-3</v>
      </c>
      <c r="CC91" s="2">
        <f t="shared" si="313"/>
        <v>0.34320074235071107</v>
      </c>
      <c r="CD91" s="2">
        <f t="shared" si="314"/>
        <v>0.39183610509759725</v>
      </c>
      <c r="CE91" s="2">
        <f t="shared" si="315"/>
        <v>7.1556610394827918E-3</v>
      </c>
      <c r="CF91" s="2">
        <f t="shared" si="316"/>
        <v>0</v>
      </c>
      <c r="CG91" s="2">
        <f t="shared" si="317"/>
        <v>1.2993574923913573E-4</v>
      </c>
      <c r="CH91" s="2">
        <f t="shared" si="334"/>
        <v>1.7330124132285991</v>
      </c>
      <c r="CJ91" s="2">
        <f t="shared" si="283"/>
        <v>1.6436939433429365</v>
      </c>
      <c r="CK91" s="2">
        <f t="shared" si="284"/>
        <v>3.0663955893178163E-2</v>
      </c>
      <c r="CL91" s="2">
        <f t="shared" si="335"/>
        <v>0.12931120722629239</v>
      </c>
      <c r="CM91" s="2">
        <f t="shared" si="285"/>
        <v>0.10780428803670052</v>
      </c>
      <c r="CN91" s="2">
        <f t="shared" si="286"/>
        <v>2.6029955947136562E-3</v>
      </c>
      <c r="CO91" s="2">
        <f t="shared" si="287"/>
        <v>0.34320074235071107</v>
      </c>
      <c r="CP91" s="2">
        <f t="shared" si="288"/>
        <v>0.39183610509759725</v>
      </c>
      <c r="CQ91" s="2">
        <f t="shared" si="289"/>
        <v>7.1556610394827918E-3</v>
      </c>
      <c r="CR91" s="2">
        <f t="shared" si="290"/>
        <v>0</v>
      </c>
      <c r="CS91" s="2">
        <f t="shared" si="336"/>
        <v>3.8980724771740718E-4</v>
      </c>
      <c r="CT91" s="2">
        <f t="shared" si="264"/>
        <v>2.6566587058293294</v>
      </c>
      <c r="CU91" s="2">
        <f t="shared" si="318"/>
        <v>2.2584760273627165</v>
      </c>
      <c r="CW91" s="2">
        <f t="shared" si="265"/>
        <v>1.8561216836806567</v>
      </c>
      <c r="CX91" s="2">
        <f t="shared" si="266"/>
        <v>3.4626904644425291E-2</v>
      </c>
      <c r="CY91" s="2">
        <f t="shared" si="337"/>
        <v>0.14387831631934334</v>
      </c>
      <c r="CZ91" s="2">
        <f t="shared" si="267"/>
        <v>5.0819191407265901E-2</v>
      </c>
      <c r="DA91" s="2">
        <f t="shared" si="268"/>
        <v>0.19469750772660924</v>
      </c>
      <c r="DB91" s="2">
        <f t="shared" si="269"/>
        <v>0.2434734001777934</v>
      </c>
      <c r="DC91" s="2">
        <f t="shared" si="270"/>
        <v>5.8788031499915497E-3</v>
      </c>
      <c r="DD91" s="2">
        <f t="shared" si="271"/>
        <v>0.7751106491721691</v>
      </c>
      <c r="DE91" s="2">
        <f t="shared" si="272"/>
        <v>0.8849524500181013</v>
      </c>
      <c r="DF91" s="2">
        <f t="shared" si="273"/>
        <v>3.2321777835210522E-2</v>
      </c>
      <c r="DG91" s="2">
        <f t="shared" si="274"/>
        <v>0</v>
      </c>
      <c r="DH91" s="2">
        <f t="shared" si="275"/>
        <v>5.8691354950800279E-4</v>
      </c>
      <c r="DI91" s="2">
        <f t="shared" si="338"/>
        <v>4.0277700899544655</v>
      </c>
      <c r="DJ91" s="2">
        <f t="shared" si="339"/>
        <v>5.5540179908929357E-2</v>
      </c>
      <c r="DK91" s="2">
        <f t="shared" si="340"/>
        <v>8.2735874196174564E-2</v>
      </c>
      <c r="DL91" s="2">
        <f t="shared" si="341"/>
        <v>0.4634677688248669</v>
      </c>
      <c r="DM91" s="2">
        <f t="shared" si="342"/>
        <v>0.40594136233745814</v>
      </c>
      <c r="DN91" s="2">
        <f t="shared" si="343"/>
        <v>0.13059086883767504</v>
      </c>
      <c r="DO91" s="2">
        <f t="shared" si="344"/>
        <v>3.2321777835210522E-2</v>
      </c>
      <c r="DP91" s="2">
        <f t="shared" si="345"/>
        <v>1.849741357205538E-2</v>
      </c>
      <c r="DQ91" s="2">
        <f t="shared" si="346"/>
        <v>6.2690451373643985E-2</v>
      </c>
      <c r="DR91" s="2">
        <f t="shared" si="347"/>
        <v>2.934567747540014E-4</v>
      </c>
      <c r="DS91" s="2">
        <f t="shared" si="348"/>
        <v>0.80347112829764789</v>
      </c>
      <c r="DT91" s="2">
        <f t="shared" si="349"/>
        <v>0.60790786735326063</v>
      </c>
      <c r="DU91" s="2">
        <f t="shared" si="350"/>
        <v>0.19556326094438725</v>
      </c>
      <c r="DV91" s="2">
        <f t="shared" si="351"/>
        <v>0.1075564605261573</v>
      </c>
      <c r="DW91" s="2">
        <f t="shared" si="352"/>
        <v>8.1377433781664926E-2</v>
      </c>
      <c r="DX91" s="2">
        <f t="shared" si="353"/>
        <v>2.6179026744492379E-2</v>
      </c>
      <c r="DY91" s="2">
        <f t="shared" si="319"/>
        <v>1.8283018166771172</v>
      </c>
      <c r="DZ91" s="2">
        <f t="shared" si="354"/>
        <v>0.803471128297648</v>
      </c>
      <c r="EA91" s="2">
        <f t="shared" si="276"/>
        <v>2.5308147861221504</v>
      </c>
      <c r="EB91" s="2">
        <f t="shared" si="277"/>
        <v>-3.0692500218187733</v>
      </c>
      <c r="EC91" s="2">
        <f t="shared" si="278"/>
        <v>-3.0692500218187733</v>
      </c>
      <c r="ED91" s="2">
        <f t="shared" si="279"/>
        <v>0.4432753960095111</v>
      </c>
      <c r="EE91" s="2">
        <f t="shared" si="320"/>
        <v>1352.3886111358961</v>
      </c>
      <c r="EF91" s="2">
        <f t="shared" si="321"/>
        <v>2.9691539795759563</v>
      </c>
      <c r="EG91" s="2">
        <f t="shared" si="355"/>
        <v>0.1352388611135896</v>
      </c>
      <c r="EH91" s="1">
        <f t="shared" si="322"/>
        <v>1352.3886111358961</v>
      </c>
      <c r="EI91" s="1">
        <f t="shared" si="323"/>
        <v>2.9691539795759563</v>
      </c>
      <c r="EJ91" s="4">
        <f t="shared" si="324"/>
        <v>1.8815132304478142</v>
      </c>
      <c r="EK91" s="1">
        <f t="shared" si="280"/>
        <v>296.91539795759564</v>
      </c>
    </row>
    <row r="92" spans="1:141" ht="12" customHeight="1">
      <c r="A92" s="41" t="s">
        <v>95</v>
      </c>
      <c r="B92" s="42"/>
      <c r="C92" s="47">
        <v>47.396283665303883</v>
      </c>
      <c r="D92" s="47">
        <v>1.7844055308702877</v>
      </c>
      <c r="E92" s="47">
        <v>18.563559867625269</v>
      </c>
      <c r="F92" s="47">
        <v>10.815451985863525</v>
      </c>
      <c r="G92" s="47">
        <v>0.19018073503628852</v>
      </c>
      <c r="H92" s="47">
        <v>4.8091617786296883</v>
      </c>
      <c r="I92" s="47">
        <v>10.357057289394636</v>
      </c>
      <c r="J92" s="47">
        <v>3.6941722948353086</v>
      </c>
      <c r="K92" s="47">
        <v>1.8877230540932755</v>
      </c>
      <c r="L92" s="47">
        <v>0</v>
      </c>
      <c r="M92" s="47">
        <v>0.50200379834783682</v>
      </c>
      <c r="N92" s="47">
        <f t="shared" si="248"/>
        <v>100.00000000000001</v>
      </c>
      <c r="O92" s="47"/>
      <c r="P92" s="47">
        <v>49.2988</v>
      </c>
      <c r="Q92" s="47">
        <v>1.2146999999999999</v>
      </c>
      <c r="R92" s="47">
        <v>4.8616000000000001</v>
      </c>
      <c r="S92" s="47">
        <v>7.4680999999999997</v>
      </c>
      <c r="T92" s="47">
        <v>0.1885</v>
      </c>
      <c r="U92" s="47">
        <v>13.8582</v>
      </c>
      <c r="V92" s="47">
        <v>22.282399999999999</v>
      </c>
      <c r="W92" s="47">
        <v>0.41520000000000001</v>
      </c>
      <c r="X92" s="47">
        <v>0</v>
      </c>
      <c r="Y92" s="47">
        <v>3.95E-2</v>
      </c>
      <c r="Z92" s="47">
        <f t="shared" si="249"/>
        <v>99.626999999999995</v>
      </c>
      <c r="AA92" s="18"/>
      <c r="AB92" s="10">
        <f t="shared" si="291"/>
        <v>4.4053181107264638E-2</v>
      </c>
      <c r="AC92" s="10"/>
      <c r="AD92" s="12">
        <f t="shared" si="250"/>
        <v>1.7809373915163178</v>
      </c>
      <c r="AE92" s="12"/>
      <c r="AF92" s="10">
        <f t="shared" si="251"/>
        <v>287.89300430191736</v>
      </c>
      <c r="AG92" s="16">
        <f t="shared" si="292"/>
        <v>1077.3889291623091</v>
      </c>
      <c r="AH92" s="18"/>
      <c r="AI92" s="1">
        <f t="shared" si="293"/>
        <v>0.75627729276181399</v>
      </c>
      <c r="AJ92" s="1">
        <f t="shared" si="325"/>
        <v>8.131530712131349E-2</v>
      </c>
      <c r="AK92" s="1">
        <f t="shared" si="294"/>
        <v>1.2656639057762769E-2</v>
      </c>
      <c r="AL92" s="1">
        <f t="shared" si="295"/>
        <v>1.7468038863885975E-2</v>
      </c>
      <c r="AM92" s="1">
        <f t="shared" si="296"/>
        <v>7.5952062240183027E-2</v>
      </c>
      <c r="AN92" s="1">
        <f t="shared" si="252"/>
        <v>0</v>
      </c>
      <c r="AO92" s="1">
        <f t="shared" si="326"/>
        <v>0.94366934004495928</v>
      </c>
      <c r="AP92" s="1">
        <f t="shared" si="327"/>
        <v>0.80033047386907863</v>
      </c>
      <c r="AQ92" s="1">
        <f t="shared" si="328"/>
        <v>0.10301633207261818</v>
      </c>
      <c r="AR92" s="1">
        <f t="shared" si="329"/>
        <v>2.8211558963840668E-2</v>
      </c>
      <c r="AS92" s="1">
        <f t="shared" si="330"/>
        <v>3.0111325041153051E-2</v>
      </c>
      <c r="AT92" s="1">
        <f t="shared" si="281"/>
        <v>6.3892488032338754E-2</v>
      </c>
      <c r="AU92" s="1">
        <f t="shared" si="282"/>
        <v>5.8404329336464141E-4</v>
      </c>
      <c r="AV92" s="1">
        <f t="shared" si="331"/>
        <v>1.026146221272394</v>
      </c>
      <c r="AW92" s="9"/>
      <c r="AX92" s="2">
        <f t="shared" si="297"/>
        <v>0.78882975528222654</v>
      </c>
      <c r="AY92" s="2">
        <f t="shared" si="298"/>
        <v>2.23389125884501E-2</v>
      </c>
      <c r="AZ92" s="2">
        <f t="shared" si="299"/>
        <v>0.36413059635792644</v>
      </c>
      <c r="BA92" s="2">
        <f t="shared" si="300"/>
        <v>0.15053575385633136</v>
      </c>
      <c r="BB92" s="2">
        <f t="shared" si="301"/>
        <v>2.6809619035952567E-3</v>
      </c>
      <c r="BC92" s="2">
        <f t="shared" si="302"/>
        <v>0.11932101156771191</v>
      </c>
      <c r="BD92" s="2">
        <f t="shared" si="303"/>
        <v>0.18469218061812132</v>
      </c>
      <c r="BE92" s="2">
        <f t="shared" si="304"/>
        <v>0.11920741719634613</v>
      </c>
      <c r="BF92" s="2">
        <f t="shared" si="305"/>
        <v>4.0080747677040965E-2</v>
      </c>
      <c r="BG92" s="2">
        <f t="shared" si="306"/>
        <v>0</v>
      </c>
      <c r="BH92" s="2">
        <f t="shared" si="307"/>
        <v>7.0736143267483009E-3</v>
      </c>
      <c r="BI92" s="2">
        <f t="shared" si="332"/>
        <v>1.7988909513744986</v>
      </c>
      <c r="BK92" s="2">
        <f t="shared" si="253"/>
        <v>0.43850893500770383</v>
      </c>
      <c r="BL92" s="2">
        <f t="shared" si="254"/>
        <v>1.2418158294354284E-2</v>
      </c>
      <c r="BM92" s="2">
        <f t="shared" si="255"/>
        <v>0.20241949412203175</v>
      </c>
      <c r="BN92" s="2">
        <f t="shared" si="256"/>
        <v>8.3682534364470415E-2</v>
      </c>
      <c r="BO92" s="2">
        <f t="shared" si="257"/>
        <v>1.4903415360151679E-3</v>
      </c>
      <c r="BP92" s="2">
        <f t="shared" si="258"/>
        <v>6.6330319509662866E-2</v>
      </c>
      <c r="BQ92" s="2">
        <f t="shared" si="259"/>
        <v>0.10267002592736459</v>
      </c>
      <c r="BR92" s="2">
        <f t="shared" si="260"/>
        <v>6.6267172618363554E-2</v>
      </c>
      <c r="BS92" s="2">
        <f t="shared" si="261"/>
        <v>2.2280810099364844E-2</v>
      </c>
      <c r="BT92" s="2">
        <f t="shared" si="262"/>
        <v>0</v>
      </c>
      <c r="BU92" s="2">
        <f t="shared" si="263"/>
        <v>3.9322085206685183E-3</v>
      </c>
      <c r="BV92" s="2">
        <f t="shared" si="333"/>
        <v>0.99999999999999978</v>
      </c>
      <c r="BX92" s="2">
        <f t="shared" si="308"/>
        <v>0.82049387277541719</v>
      </c>
      <c r="BY92" s="2">
        <f t="shared" si="309"/>
        <v>1.5206788284250639E-2</v>
      </c>
      <c r="BZ92" s="2">
        <f t="shared" si="310"/>
        <v>4.7680976059473724E-2</v>
      </c>
      <c r="CA92" s="2">
        <f t="shared" si="311"/>
        <v>0.10394536121503652</v>
      </c>
      <c r="CB92" s="2">
        <f t="shared" si="312"/>
        <v>2.6572687224669603E-3</v>
      </c>
      <c r="CC92" s="2">
        <f t="shared" si="313"/>
        <v>0.34383838985321702</v>
      </c>
      <c r="CD92" s="2">
        <f t="shared" si="314"/>
        <v>0.39735080442388554</v>
      </c>
      <c r="CE92" s="2">
        <f t="shared" si="315"/>
        <v>6.6990540329047469E-3</v>
      </c>
      <c r="CF92" s="2">
        <f t="shared" si="316"/>
        <v>0</v>
      </c>
      <c r="CG92" s="2">
        <f t="shared" si="317"/>
        <v>2.5987149847827147E-4</v>
      </c>
      <c r="CH92" s="2">
        <f t="shared" si="334"/>
        <v>1.7381323868651308</v>
      </c>
      <c r="CJ92" s="2">
        <f t="shared" si="283"/>
        <v>1.6409877455508344</v>
      </c>
      <c r="CK92" s="2">
        <f t="shared" si="284"/>
        <v>3.0413576568501278E-2</v>
      </c>
      <c r="CL92" s="2">
        <f t="shared" si="335"/>
        <v>0.14304292817842118</v>
      </c>
      <c r="CM92" s="2">
        <f t="shared" si="285"/>
        <v>0.10394536121503652</v>
      </c>
      <c r="CN92" s="2">
        <f t="shared" si="286"/>
        <v>2.6572687224669603E-3</v>
      </c>
      <c r="CO92" s="2">
        <f t="shared" si="287"/>
        <v>0.34383838985321702</v>
      </c>
      <c r="CP92" s="2">
        <f t="shared" si="288"/>
        <v>0.39735080442388554</v>
      </c>
      <c r="CQ92" s="2">
        <f t="shared" si="289"/>
        <v>6.6990540329047469E-3</v>
      </c>
      <c r="CR92" s="2">
        <f t="shared" si="290"/>
        <v>0</v>
      </c>
      <c r="CS92" s="2">
        <f t="shared" si="336"/>
        <v>7.7961449543481436E-4</v>
      </c>
      <c r="CT92" s="2">
        <f t="shared" si="264"/>
        <v>2.6697147430407018</v>
      </c>
      <c r="CU92" s="2">
        <f t="shared" si="318"/>
        <v>2.2474311218606946</v>
      </c>
      <c r="CW92" s="2">
        <f t="shared" si="265"/>
        <v>1.8440034649714818</v>
      </c>
      <c r="CX92" s="2">
        <f t="shared" si="266"/>
        <v>3.4176209253571482E-2</v>
      </c>
      <c r="CY92" s="2">
        <f t="shared" si="337"/>
        <v>0.15599653502851818</v>
      </c>
      <c r="CZ92" s="2">
        <f t="shared" si="267"/>
        <v>5.8322884004993719E-2</v>
      </c>
      <c r="DA92" s="2">
        <f t="shared" si="268"/>
        <v>0.2143194190335119</v>
      </c>
      <c r="DB92" s="2">
        <f t="shared" si="269"/>
        <v>0.23361003976772465</v>
      </c>
      <c r="DC92" s="2">
        <f t="shared" si="270"/>
        <v>5.9720284260192553E-3</v>
      </c>
      <c r="DD92" s="2">
        <f t="shared" si="271"/>
        <v>0.77275309824659044</v>
      </c>
      <c r="DE92" s="2">
        <f t="shared" si="272"/>
        <v>0.89301856415862257</v>
      </c>
      <c r="DF92" s="2">
        <f t="shared" si="273"/>
        <v>3.0111325041153051E-2</v>
      </c>
      <c r="DG92" s="2">
        <f t="shared" si="274"/>
        <v>0</v>
      </c>
      <c r="DH92" s="2">
        <f t="shared" si="275"/>
        <v>1.1680865867292828E-3</v>
      </c>
      <c r="DI92" s="2">
        <f t="shared" si="338"/>
        <v>4.0291322354854051</v>
      </c>
      <c r="DJ92" s="2">
        <f t="shared" si="339"/>
        <v>5.8264470970805261E-2</v>
      </c>
      <c r="DK92" s="2">
        <f t="shared" si="340"/>
        <v>8.6764793358227621E-2</v>
      </c>
      <c r="DL92" s="2">
        <f t="shared" si="341"/>
        <v>0.46868912045948447</v>
      </c>
      <c r="DM92" s="2">
        <f t="shared" si="342"/>
        <v>0.40556936270498811</v>
      </c>
      <c r="DN92" s="2">
        <f t="shared" si="343"/>
        <v>0.12574151683552753</v>
      </c>
      <c r="DO92" s="2">
        <f t="shared" si="344"/>
        <v>3.0111325041153051E-2</v>
      </c>
      <c r="DP92" s="2">
        <f t="shared" si="345"/>
        <v>2.8211558963840668E-2</v>
      </c>
      <c r="DQ92" s="2">
        <f t="shared" si="346"/>
        <v>6.3892488032338754E-2</v>
      </c>
      <c r="DR92" s="2">
        <f t="shared" si="347"/>
        <v>5.8404329336464141E-4</v>
      </c>
      <c r="DS92" s="2">
        <f t="shared" si="348"/>
        <v>0.80033047386907863</v>
      </c>
      <c r="DT92" s="2">
        <f t="shared" si="349"/>
        <v>0.61092202840109822</v>
      </c>
      <c r="DU92" s="2">
        <f t="shared" si="350"/>
        <v>0.18940844546798041</v>
      </c>
      <c r="DV92" s="2">
        <f t="shared" si="351"/>
        <v>0.10301633207261818</v>
      </c>
      <c r="DW92" s="2">
        <f t="shared" si="352"/>
        <v>7.8636199174067889E-2</v>
      </c>
      <c r="DX92" s="2">
        <f t="shared" si="353"/>
        <v>2.4380132898550289E-2</v>
      </c>
      <c r="DY92" s="2">
        <f t="shared" si="319"/>
        <v>1.8264766951414724</v>
      </c>
      <c r="DZ92" s="2">
        <f t="shared" si="354"/>
        <v>0.80033047386907863</v>
      </c>
      <c r="EA92" s="2">
        <f t="shared" si="276"/>
        <v>2.4573699211237119</v>
      </c>
      <c r="EB92" s="2">
        <f t="shared" si="277"/>
        <v>-3.1419190779568438</v>
      </c>
      <c r="EC92" s="2">
        <f t="shared" si="278"/>
        <v>-3.1419190779568438</v>
      </c>
      <c r="ED92" s="2">
        <f t="shared" si="279"/>
        <v>0.4421642399078457</v>
      </c>
      <c r="EE92" s="2">
        <f t="shared" si="320"/>
        <v>1350.5389291623092</v>
      </c>
      <c r="EF92" s="2">
        <f t="shared" si="321"/>
        <v>2.8789300430191735</v>
      </c>
      <c r="EG92" s="2">
        <f t="shared" si="355"/>
        <v>0.13505389291623091</v>
      </c>
      <c r="EH92" s="1">
        <f t="shared" si="322"/>
        <v>1350.5389291623092</v>
      </c>
      <c r="EI92" s="1">
        <f t="shared" si="323"/>
        <v>2.8789300430191735</v>
      </c>
      <c r="EJ92" s="4">
        <f t="shared" si="324"/>
        <v>1.7809373915163178</v>
      </c>
      <c r="EK92" s="1">
        <f t="shared" si="280"/>
        <v>287.89300430191736</v>
      </c>
    </row>
    <row r="93" spans="1:141" ht="12" customHeight="1">
      <c r="A93" s="41" t="s">
        <v>95</v>
      </c>
      <c r="B93" s="42"/>
      <c r="C93" s="47">
        <v>47.404764178799958</v>
      </c>
      <c r="D93" s="47">
        <v>1.7801789079802521</v>
      </c>
      <c r="E93" s="47">
        <v>18.501859436873406</v>
      </c>
      <c r="F93" s="47">
        <v>10.801085509093664</v>
      </c>
      <c r="G93" s="47">
        <v>0.19001909691924035</v>
      </c>
      <c r="H93" s="47">
        <v>4.8604884790921492</v>
      </c>
      <c r="I93" s="47">
        <v>10.401045305053156</v>
      </c>
      <c r="J93" s="47">
        <v>3.6803698771726561</v>
      </c>
      <c r="K93" s="47">
        <v>1.8801889589903782</v>
      </c>
      <c r="L93" s="47">
        <v>0</v>
      </c>
      <c r="M93" s="47">
        <v>0.50000025002512749</v>
      </c>
      <c r="N93" s="47">
        <f t="shared" si="248"/>
        <v>99.999999999999986</v>
      </c>
      <c r="O93" s="47"/>
      <c r="P93" s="47">
        <v>49.461399999999998</v>
      </c>
      <c r="Q93" s="47">
        <v>1.2346999999999999</v>
      </c>
      <c r="R93" s="47">
        <v>3.9281999999999999</v>
      </c>
      <c r="S93" s="47">
        <v>8.0226000000000006</v>
      </c>
      <c r="T93" s="47">
        <v>0.18079999999999999</v>
      </c>
      <c r="U93" s="47">
        <v>13.806800000000001</v>
      </c>
      <c r="V93" s="47">
        <v>21.663900000000002</v>
      </c>
      <c r="W93" s="47">
        <v>0.4718</v>
      </c>
      <c r="X93" s="47">
        <v>0</v>
      </c>
      <c r="Y93" s="47">
        <v>0</v>
      </c>
      <c r="Z93" s="47">
        <f t="shared" si="249"/>
        <v>98.770199999999988</v>
      </c>
      <c r="AA93" s="18"/>
      <c r="AB93" s="10">
        <f t="shared" si="291"/>
        <v>5.7928449146674277E-2</v>
      </c>
      <c r="AC93" s="10"/>
      <c r="AD93" s="12">
        <f t="shared" si="250"/>
        <v>1.9819904038544494</v>
      </c>
      <c r="AE93" s="12"/>
      <c r="AF93" s="10">
        <f t="shared" si="251"/>
        <v>304.93115506854053</v>
      </c>
      <c r="AG93" s="16">
        <f t="shared" si="292"/>
        <v>1081.1059379762733</v>
      </c>
      <c r="AH93" s="18"/>
      <c r="AI93" s="1">
        <f t="shared" si="293"/>
        <v>0.74871435526186636</v>
      </c>
      <c r="AJ93" s="1">
        <f t="shared" si="325"/>
        <v>7.8010413548148791E-2</v>
      </c>
      <c r="AK93" s="1">
        <f t="shared" si="294"/>
        <v>1.2300793685866559E-2</v>
      </c>
      <c r="AL93" s="1">
        <f t="shared" si="295"/>
        <v>1.7387667785660359E-2</v>
      </c>
      <c r="AM93" s="1">
        <f t="shared" si="296"/>
        <v>7.6323278952504264E-2</v>
      </c>
      <c r="AN93" s="1">
        <f t="shared" si="252"/>
        <v>0</v>
      </c>
      <c r="AO93" s="1">
        <f t="shared" si="326"/>
        <v>0.93273650923404627</v>
      </c>
      <c r="AP93" s="1">
        <f t="shared" si="327"/>
        <v>0.80664280440854064</v>
      </c>
      <c r="AQ93" s="1">
        <f t="shared" si="328"/>
        <v>0.11214143390797365</v>
      </c>
      <c r="AR93" s="1">
        <f t="shared" si="329"/>
        <v>8.6873171168083616E-3</v>
      </c>
      <c r="AS93" s="1">
        <f t="shared" si="330"/>
        <v>3.4554064283981535E-2</v>
      </c>
      <c r="AT93" s="1">
        <f t="shared" si="281"/>
        <v>6.147654164829558E-2</v>
      </c>
      <c r="AU93" s="1">
        <f t="shared" si="282"/>
        <v>0</v>
      </c>
      <c r="AV93" s="1">
        <f t="shared" si="331"/>
        <v>1.0235021613655999</v>
      </c>
      <c r="AW93" s="9"/>
      <c r="AX93" s="2">
        <f t="shared" si="297"/>
        <v>0.78897089886709104</v>
      </c>
      <c r="AY93" s="2">
        <f t="shared" si="298"/>
        <v>2.228599963920655E-2</v>
      </c>
      <c r="AZ93" s="2">
        <f t="shared" si="299"/>
        <v>0.36292032123799112</v>
      </c>
      <c r="BA93" s="2">
        <f t="shared" si="300"/>
        <v>0.15033579287331952</v>
      </c>
      <c r="BB93" s="2">
        <f t="shared" si="301"/>
        <v>2.6786833045884103E-3</v>
      </c>
      <c r="BC93" s="2">
        <f t="shared" si="302"/>
        <v>0.12059448792420056</v>
      </c>
      <c r="BD93" s="2">
        <f t="shared" si="303"/>
        <v>0.18547659672262187</v>
      </c>
      <c r="BE93" s="2">
        <f t="shared" si="304"/>
        <v>0.11876202634034021</v>
      </c>
      <c r="BF93" s="2">
        <f t="shared" si="305"/>
        <v>3.9920781328089905E-2</v>
      </c>
      <c r="BG93" s="2">
        <f t="shared" si="306"/>
        <v>0</v>
      </c>
      <c r="BH93" s="2">
        <f t="shared" si="307"/>
        <v>7.0453828110376782E-3</v>
      </c>
      <c r="BI93" s="2">
        <f t="shared" si="332"/>
        <v>1.798990971048487</v>
      </c>
      <c r="BK93" s="2">
        <f t="shared" si="253"/>
        <v>0.43856301202404779</v>
      </c>
      <c r="BL93" s="2">
        <f t="shared" si="254"/>
        <v>1.2388055303144649E-2</v>
      </c>
      <c r="BM93" s="2">
        <f t="shared" si="255"/>
        <v>0.20173548788100593</v>
      </c>
      <c r="BN93" s="2">
        <f t="shared" si="256"/>
        <v>8.356673006852329E-2</v>
      </c>
      <c r="BO93" s="2">
        <f t="shared" si="257"/>
        <v>1.4889920781688088E-3</v>
      </c>
      <c r="BP93" s="2">
        <f t="shared" si="258"/>
        <v>6.7034515383874185E-2</v>
      </c>
      <c r="BQ93" s="2">
        <f t="shared" si="259"/>
        <v>0.10310034886641065</v>
      </c>
      <c r="BR93" s="2">
        <f t="shared" si="260"/>
        <v>6.6015910169423125E-2</v>
      </c>
      <c r="BS93" s="2">
        <f t="shared" si="261"/>
        <v>2.2190651298724027E-2</v>
      </c>
      <c r="BT93" s="2">
        <f t="shared" si="262"/>
        <v>0</v>
      </c>
      <c r="BU93" s="2">
        <f t="shared" si="263"/>
        <v>3.9162969266774541E-3</v>
      </c>
      <c r="BV93" s="2">
        <f t="shared" si="333"/>
        <v>0.99999999999999989</v>
      </c>
      <c r="BX93" s="2">
        <f t="shared" si="308"/>
        <v>0.82320007056751932</v>
      </c>
      <c r="BY93" s="2">
        <f t="shared" si="309"/>
        <v>1.5457167608927524E-2</v>
      </c>
      <c r="BZ93" s="2">
        <f t="shared" si="310"/>
        <v>3.8526495424721217E-2</v>
      </c>
      <c r="CA93" s="2">
        <f t="shared" si="311"/>
        <v>0.11166321485836452</v>
      </c>
      <c r="CB93" s="2">
        <f t="shared" si="312"/>
        <v>2.5487224669603521E-3</v>
      </c>
      <c r="CC93" s="2">
        <f t="shared" si="313"/>
        <v>0.34256309484820519</v>
      </c>
      <c r="CD93" s="2">
        <f t="shared" si="314"/>
        <v>0.38632140577130897</v>
      </c>
      <c r="CE93" s="2">
        <f t="shared" si="315"/>
        <v>7.6122680460608367E-3</v>
      </c>
      <c r="CF93" s="2">
        <f t="shared" si="316"/>
        <v>0</v>
      </c>
      <c r="CG93" s="2">
        <f t="shared" si="317"/>
        <v>0</v>
      </c>
      <c r="CH93" s="2">
        <f t="shared" si="334"/>
        <v>1.7278924395920678</v>
      </c>
      <c r="CJ93" s="2">
        <f t="shared" si="283"/>
        <v>1.6464001411350386</v>
      </c>
      <c r="CK93" s="2">
        <f t="shared" si="284"/>
        <v>3.0914335217855048E-2</v>
      </c>
      <c r="CL93" s="2">
        <f t="shared" si="335"/>
        <v>0.11557948627416365</v>
      </c>
      <c r="CM93" s="2">
        <f t="shared" si="285"/>
        <v>0.11166321485836452</v>
      </c>
      <c r="CN93" s="2">
        <f t="shared" si="286"/>
        <v>2.5487224669603521E-3</v>
      </c>
      <c r="CO93" s="2">
        <f t="shared" si="287"/>
        <v>0.34256309484820519</v>
      </c>
      <c r="CP93" s="2">
        <f t="shared" si="288"/>
        <v>0.38632140577130897</v>
      </c>
      <c r="CQ93" s="2">
        <f t="shared" si="289"/>
        <v>7.6122680460608367E-3</v>
      </c>
      <c r="CR93" s="2">
        <f t="shared" si="290"/>
        <v>0</v>
      </c>
      <c r="CS93" s="2">
        <f t="shared" si="336"/>
        <v>0</v>
      </c>
      <c r="CT93" s="2">
        <f t="shared" si="264"/>
        <v>2.6436026686179575</v>
      </c>
      <c r="CU93" s="2">
        <f t="shared" si="318"/>
        <v>2.2696300284553446</v>
      </c>
      <c r="CW93" s="2">
        <f t="shared" si="265"/>
        <v>1.8683595995866005</v>
      </c>
      <c r="CX93" s="2">
        <f t="shared" si="266"/>
        <v>3.5082051760089203E-2</v>
      </c>
      <c r="CY93" s="2">
        <f t="shared" si="337"/>
        <v>0.13164040041339953</v>
      </c>
      <c r="CZ93" s="2">
        <f t="shared" si="267"/>
        <v>4.3241381400789897E-2</v>
      </c>
      <c r="DA93" s="2">
        <f t="shared" si="268"/>
        <v>0.17488178181418942</v>
      </c>
      <c r="DB93" s="2">
        <f t="shared" si="269"/>
        <v>0.25343418551640512</v>
      </c>
      <c r="DC93" s="2">
        <f t="shared" si="270"/>
        <v>5.7846570452120003E-3</v>
      </c>
      <c r="DD93" s="2">
        <f t="shared" si="271"/>
        <v>0.77749148670808288</v>
      </c>
      <c r="DE93" s="2">
        <f t="shared" si="272"/>
        <v>0.87680666317364464</v>
      </c>
      <c r="DF93" s="2">
        <f t="shared" si="273"/>
        <v>3.4554064283981535E-2</v>
      </c>
      <c r="DG93" s="2">
        <f t="shared" si="274"/>
        <v>0</v>
      </c>
      <c r="DH93" s="2">
        <f t="shared" si="275"/>
        <v>0</v>
      </c>
      <c r="DI93" s="2">
        <f t="shared" si="338"/>
        <v>4.0263944898882045</v>
      </c>
      <c r="DJ93" s="2">
        <f t="shared" si="339"/>
        <v>5.2788979776412753E-2</v>
      </c>
      <c r="DK93" s="2">
        <f t="shared" si="340"/>
        <v>7.8664393032996216E-2</v>
      </c>
      <c r="DL93" s="2">
        <f t="shared" si="341"/>
        <v>0.45821733835457701</v>
      </c>
      <c r="DM93" s="2">
        <f t="shared" si="342"/>
        <v>0.40631543371627665</v>
      </c>
      <c r="DN93" s="2">
        <f t="shared" si="343"/>
        <v>0.13546722792914634</v>
      </c>
      <c r="DO93" s="2">
        <f t="shared" si="344"/>
        <v>3.4554064283981535E-2</v>
      </c>
      <c r="DP93" s="2">
        <f t="shared" si="345"/>
        <v>8.6873171168083616E-3</v>
      </c>
      <c r="DQ93" s="2">
        <f t="shared" si="346"/>
        <v>6.147654164829558E-2</v>
      </c>
      <c r="DR93" s="2">
        <f t="shared" si="347"/>
        <v>0</v>
      </c>
      <c r="DS93" s="2">
        <f t="shared" si="348"/>
        <v>0.80664280440854064</v>
      </c>
      <c r="DT93" s="2">
        <f t="shared" si="349"/>
        <v>0.60494999956619366</v>
      </c>
      <c r="DU93" s="2">
        <f t="shared" si="350"/>
        <v>0.20169280484234697</v>
      </c>
      <c r="DV93" s="2">
        <f t="shared" si="351"/>
        <v>0.11214143390797365</v>
      </c>
      <c r="DW93" s="2">
        <f t="shared" si="352"/>
        <v>8.4101612291358235E-2</v>
      </c>
      <c r="DX93" s="2">
        <f t="shared" si="353"/>
        <v>2.8039821616615418E-2</v>
      </c>
      <c r="DY93" s="2">
        <f t="shared" si="319"/>
        <v>1.8301449657741402</v>
      </c>
      <c r="DZ93" s="2">
        <f t="shared" si="354"/>
        <v>0.80664280440854075</v>
      </c>
      <c r="EA93" s="2">
        <f t="shared" si="276"/>
        <v>2.6019308645405586</v>
      </c>
      <c r="EB93" s="2">
        <f t="shared" si="277"/>
        <v>-2.9968705600525949</v>
      </c>
      <c r="EC93" s="2">
        <f t="shared" si="278"/>
        <v>-2.9968705600525953</v>
      </c>
      <c r="ED93" s="2">
        <f t="shared" si="279"/>
        <v>0.44511262295677806</v>
      </c>
      <c r="EE93" s="2">
        <f t="shared" si="320"/>
        <v>1354.2559379762733</v>
      </c>
      <c r="EF93" s="2">
        <f t="shared" si="321"/>
        <v>3.0493115506854052</v>
      </c>
      <c r="EG93" s="2">
        <f t="shared" si="355"/>
        <v>0.13542559379762734</v>
      </c>
      <c r="EH93" s="1">
        <f t="shared" si="322"/>
        <v>1354.2559379762733</v>
      </c>
      <c r="EI93" s="1">
        <f t="shared" si="323"/>
        <v>3.0493115506854052</v>
      </c>
      <c r="EJ93" s="4">
        <f t="shared" si="324"/>
        <v>1.9819904038544494</v>
      </c>
      <c r="EK93" s="1">
        <f t="shared" si="280"/>
        <v>304.93115506854053</v>
      </c>
    </row>
    <row r="94" spans="1:141" ht="12" customHeight="1">
      <c r="A94" s="41" t="s">
        <v>95</v>
      </c>
      <c r="B94" s="42"/>
      <c r="C94" s="47">
        <v>47.392017870724459</v>
      </c>
      <c r="D94" s="47">
        <v>1.7865315701746258</v>
      </c>
      <c r="E94" s="47">
        <v>18.594595884863118</v>
      </c>
      <c r="F94" s="47">
        <v>10.82267848680109</v>
      </c>
      <c r="G94" s="47">
        <v>0.19026204084446305</v>
      </c>
      <c r="H94" s="47">
        <v>4.7833438655146079</v>
      </c>
      <c r="I94" s="47">
        <v>10.334930818062094</v>
      </c>
      <c r="J94" s="47">
        <v>3.7011150676374109</v>
      </c>
      <c r="K94" s="47">
        <v>1.8915127894749533</v>
      </c>
      <c r="L94" s="47">
        <v>0</v>
      </c>
      <c r="M94" s="47">
        <v>0.50301160590319305</v>
      </c>
      <c r="N94" s="47">
        <f t="shared" si="248"/>
        <v>100.00000000000003</v>
      </c>
      <c r="O94" s="47"/>
      <c r="P94" s="47">
        <v>49.427199999999999</v>
      </c>
      <c r="Q94" s="47">
        <v>1.2130000000000001</v>
      </c>
      <c r="R94" s="47">
        <v>4.0358999999999998</v>
      </c>
      <c r="S94" s="47">
        <v>8.0032999999999994</v>
      </c>
      <c r="T94" s="47">
        <v>0.18590000000000001</v>
      </c>
      <c r="U94" s="47">
        <v>13.8383</v>
      </c>
      <c r="V94" s="47">
        <v>21.58</v>
      </c>
      <c r="W94" s="47">
        <v>0.42730000000000001</v>
      </c>
      <c r="X94" s="47">
        <v>0</v>
      </c>
      <c r="Y94" s="47">
        <v>0</v>
      </c>
      <c r="Z94" s="47">
        <f t="shared" si="249"/>
        <v>98.710899999999995</v>
      </c>
      <c r="AA94" s="18"/>
      <c r="AB94" s="10">
        <f t="shared" si="291"/>
        <v>4.9764692720364878E-2</v>
      </c>
      <c r="AC94" s="10"/>
      <c r="AD94" s="12">
        <f t="shared" si="250"/>
        <v>1.9695920009769514</v>
      </c>
      <c r="AE94" s="12"/>
      <c r="AF94" s="10">
        <f t="shared" si="251"/>
        <v>289.34330302506004</v>
      </c>
      <c r="AG94" s="16">
        <f t="shared" si="292"/>
        <v>1076.8997423064179</v>
      </c>
      <c r="AH94" s="18"/>
      <c r="AI94" s="1">
        <f t="shared" si="293"/>
        <v>0.74949845712857077</v>
      </c>
      <c r="AJ94" s="1">
        <f t="shared" si="325"/>
        <v>8.1708227520248464E-2</v>
      </c>
      <c r="AK94" s="1">
        <f t="shared" si="294"/>
        <v>1.272841627787233E-2</v>
      </c>
      <c r="AL94" s="1">
        <f t="shared" si="295"/>
        <v>1.7508785711095275E-2</v>
      </c>
      <c r="AM94" s="1">
        <f t="shared" si="296"/>
        <v>7.6079699344915874E-2</v>
      </c>
      <c r="AN94" s="1">
        <f t="shared" si="252"/>
        <v>0</v>
      </c>
      <c r="AO94" s="1">
        <f t="shared" ref="AO94:AO100" si="356">SUM(AI94:AN94)</f>
        <v>0.93752358598270269</v>
      </c>
      <c r="AP94" s="1">
        <f t="shared" ref="AP94:AP100" si="357">DS94</f>
        <v>0.79926314984893565</v>
      </c>
      <c r="AQ94" s="1">
        <f t="shared" ref="AQ94:AQ100" si="358">DV94</f>
        <v>0.1164410904634719</v>
      </c>
      <c r="AR94" s="1">
        <f t="shared" ref="AR94:AR100" si="359">DP94</f>
        <v>1.5557729218754396E-2</v>
      </c>
      <c r="AS94" s="1">
        <f t="shared" ref="AS94:AS100" si="360">DO94</f>
        <v>3.1296621042338157E-2</v>
      </c>
      <c r="AT94" s="1">
        <f t="shared" si="281"/>
        <v>5.8637062096514161E-2</v>
      </c>
      <c r="AU94" s="1">
        <f t="shared" si="282"/>
        <v>0</v>
      </c>
      <c r="AV94" s="1">
        <f t="shared" ref="AV94:AV100" si="361">SUM(AP94:AU94)</f>
        <v>1.0211956526700143</v>
      </c>
      <c r="AW94" s="9"/>
      <c r="AX94" s="2">
        <f t="shared" si="297"/>
        <v>0.78875875845644305</v>
      </c>
      <c r="AY94" s="2">
        <f t="shared" si="298"/>
        <v>2.2365528402712935E-2</v>
      </c>
      <c r="AZ94" s="2">
        <f t="shared" si="299"/>
        <v>0.36473937848516824</v>
      </c>
      <c r="BA94" s="2">
        <f t="shared" si="300"/>
        <v>0.15063633650121774</v>
      </c>
      <c r="BB94" s="2">
        <f t="shared" si="301"/>
        <v>2.6821080647677609E-3</v>
      </c>
      <c r="BC94" s="2">
        <f t="shared" si="302"/>
        <v>0.11868043850087355</v>
      </c>
      <c r="BD94" s="2">
        <f t="shared" si="303"/>
        <v>0.18429761041100506</v>
      </c>
      <c r="BE94" s="2">
        <f t="shared" si="304"/>
        <v>0.11943145385405067</v>
      </c>
      <c r="BF94" s="2">
        <f t="shared" si="305"/>
        <v>4.0161212566880829E-2</v>
      </c>
      <c r="BG94" s="2">
        <f t="shared" si="306"/>
        <v>0</v>
      </c>
      <c r="BH94" s="2">
        <f t="shared" si="307"/>
        <v>7.0878150997018821E-3</v>
      </c>
      <c r="BI94" s="2">
        <f t="shared" ref="BI94:BI100" si="362">SUM(AX94:BH94)</f>
        <v>1.7988406403428214</v>
      </c>
      <c r="BK94" s="2">
        <f t="shared" si="253"/>
        <v>0.43848173138123125</v>
      </c>
      <c r="BL94" s="2">
        <f t="shared" si="254"/>
        <v>1.2433301706175891E-2</v>
      </c>
      <c r="BM94" s="2">
        <f t="shared" si="255"/>
        <v>0.20276358578137113</v>
      </c>
      <c r="BN94" s="2">
        <f t="shared" si="256"/>
        <v>8.3740790108294202E-2</v>
      </c>
      <c r="BO94" s="2">
        <f t="shared" si="257"/>
        <v>1.4910203853614333E-3</v>
      </c>
      <c r="BP94" s="2">
        <f t="shared" si="258"/>
        <v>6.5976071386877014E-2</v>
      </c>
      <c r="BQ94" s="2">
        <f t="shared" si="259"/>
        <v>0.10245355051344726</v>
      </c>
      <c r="BR94" s="2">
        <f t="shared" si="260"/>
        <v>6.6393571045453778E-2</v>
      </c>
      <c r="BS94" s="2">
        <f t="shared" si="261"/>
        <v>2.2326164789798691E-2</v>
      </c>
      <c r="BT94" s="2">
        <f t="shared" si="262"/>
        <v>0</v>
      </c>
      <c r="BU94" s="2">
        <f t="shared" si="263"/>
        <v>3.9402129019895241E-3</v>
      </c>
      <c r="BV94" s="2">
        <f t="shared" ref="BV94:BV100" si="363">SUM(BK94:BU94)</f>
        <v>1</v>
      </c>
      <c r="BX94" s="2">
        <f t="shared" si="308"/>
        <v>0.82263087029390369</v>
      </c>
      <c r="BY94" s="2">
        <f t="shared" si="309"/>
        <v>1.5185506041653106E-2</v>
      </c>
      <c r="BZ94" s="2">
        <f t="shared" si="310"/>
        <v>3.9582781651808042E-2</v>
      </c>
      <c r="CA94" s="2">
        <f t="shared" si="311"/>
        <v>0.11139458622839835</v>
      </c>
      <c r="CB94" s="2">
        <f t="shared" si="312"/>
        <v>2.6206167400881059E-3</v>
      </c>
      <c r="CC94" s="2">
        <f t="shared" si="313"/>
        <v>0.34334464723454511</v>
      </c>
      <c r="CD94" s="2">
        <f t="shared" si="314"/>
        <v>0.38482525937365142</v>
      </c>
      <c r="CE94" s="2">
        <f t="shared" si="315"/>
        <v>6.8942817636324623E-3</v>
      </c>
      <c r="CF94" s="2">
        <f t="shared" si="316"/>
        <v>0</v>
      </c>
      <c r="CG94" s="2">
        <f t="shared" si="317"/>
        <v>0</v>
      </c>
      <c r="CH94" s="2">
        <f t="shared" ref="CH94:CH100" si="364">SUM(BX94:CG94)</f>
        <v>1.7264785493276802</v>
      </c>
      <c r="CJ94" s="2">
        <f t="shared" si="283"/>
        <v>1.6452617405878074</v>
      </c>
      <c r="CK94" s="2">
        <f t="shared" si="284"/>
        <v>3.0371012083306212E-2</v>
      </c>
      <c r="CL94" s="2">
        <f t="shared" ref="CL94:CL100" si="365">BZ94*3</f>
        <v>0.11874834495542413</v>
      </c>
      <c r="CM94" s="2">
        <f t="shared" si="285"/>
        <v>0.11139458622839835</v>
      </c>
      <c r="CN94" s="2">
        <f t="shared" si="286"/>
        <v>2.6206167400881059E-3</v>
      </c>
      <c r="CO94" s="2">
        <f t="shared" si="287"/>
        <v>0.34334464723454511</v>
      </c>
      <c r="CP94" s="2">
        <f t="shared" si="288"/>
        <v>0.38482525937365142</v>
      </c>
      <c r="CQ94" s="2">
        <f t="shared" si="289"/>
        <v>6.8942817636324623E-3</v>
      </c>
      <c r="CR94" s="2">
        <f t="shared" si="290"/>
        <v>0</v>
      </c>
      <c r="CS94" s="2">
        <f t="shared" ref="CS94:CS100" si="366">CG94*3</f>
        <v>0</v>
      </c>
      <c r="CT94" s="2">
        <f t="shared" si="264"/>
        <v>2.6434604889668534</v>
      </c>
      <c r="CU94" s="2">
        <f t="shared" si="318"/>
        <v>2.269752101475512</v>
      </c>
      <c r="CW94" s="2">
        <f t="shared" si="265"/>
        <v>1.8671681465882173</v>
      </c>
      <c r="CX94" s="2">
        <f t="shared" si="266"/>
        <v>3.4467334250011222E-2</v>
      </c>
      <c r="CY94" s="2">
        <f t="shared" ref="CY94:CY100" si="367">2-CW94</f>
        <v>0.13283185341178272</v>
      </c>
      <c r="CZ94" s="2">
        <f t="shared" si="267"/>
        <v>4.6854350261092553E-2</v>
      </c>
      <c r="DA94" s="2">
        <f t="shared" si="268"/>
        <v>0.17968620367287527</v>
      </c>
      <c r="DB94" s="2">
        <f t="shared" si="269"/>
        <v>0.25283809618490227</v>
      </c>
      <c r="DC94" s="2">
        <f t="shared" si="270"/>
        <v>5.948150352976884E-3</v>
      </c>
      <c r="DD94" s="2">
        <f t="shared" si="271"/>
        <v>0.77930723459097706</v>
      </c>
      <c r="DE94" s="2">
        <f t="shared" si="272"/>
        <v>0.87345794116420428</v>
      </c>
      <c r="DF94" s="2">
        <f t="shared" si="273"/>
        <v>3.1296621042338157E-2</v>
      </c>
      <c r="DG94" s="2">
        <f t="shared" si="274"/>
        <v>0</v>
      </c>
      <c r="DH94" s="2">
        <f t="shared" si="275"/>
        <v>0</v>
      </c>
      <c r="DI94" s="2">
        <f t="shared" si="338"/>
        <v>4.0241697278465018</v>
      </c>
      <c r="DJ94" s="2">
        <f t="shared" ref="DJ94:DJ100" si="368">IF(DF94+CY94-CZ94-2*CX94-DH94&gt;0,DF94+CY94-CZ94-2*CX94-DH94,0)</f>
        <v>4.8339455693005878E-2</v>
      </c>
      <c r="DK94" s="2">
        <f t="shared" ref="DK94:DK100" si="369">12-48/DI94</f>
        <v>7.2073683212471096E-2</v>
      </c>
      <c r="DL94" s="2">
        <f t="shared" ref="DL94:DL100" si="370">DE94/(DE94+DD94+DC94+DB94)</f>
        <v>0.45693666985762849</v>
      </c>
      <c r="DM94" s="2">
        <f t="shared" ref="DM94:DM100" si="371">DD94/(DD94+DB94+DC94+DE94)</f>
        <v>0.40768311304758675</v>
      </c>
      <c r="DN94" s="2">
        <f t="shared" ref="DN94:DN100" si="372">(DB94+DC94)/(DB94+DC94+DD94+DE94)</f>
        <v>0.13538021709478479</v>
      </c>
      <c r="DO94" s="2">
        <f t="shared" ref="DO94:DO100" si="373">IF(DF94&lt;CZ94,DF94,CZ94)</f>
        <v>3.1296621042338157E-2</v>
      </c>
      <c r="DP94" s="2">
        <f t="shared" ref="DP94:DP100" si="374">IF(CZ94&gt;DF94,CZ94-DF94,0)</f>
        <v>1.5557729218754396E-2</v>
      </c>
      <c r="DQ94" s="2">
        <f t="shared" si="346"/>
        <v>5.8637062096514161E-2</v>
      </c>
      <c r="DR94" s="2">
        <f t="shared" ref="DR94:DR100" si="375">DH94/2</f>
        <v>0</v>
      </c>
      <c r="DS94" s="2">
        <f t="shared" si="348"/>
        <v>0.79926314984893565</v>
      </c>
      <c r="DT94" s="2">
        <f t="shared" si="349"/>
        <v>0.60001489879496894</v>
      </c>
      <c r="DU94" s="2">
        <f t="shared" si="350"/>
        <v>0.19924825105396671</v>
      </c>
      <c r="DV94" s="2">
        <f t="shared" ref="DV94:DV100" si="376">((DB94+DD94)-DS94)/2</f>
        <v>0.1164410904634719</v>
      </c>
      <c r="DW94" s="2">
        <f t="shared" si="352"/>
        <v>8.7413499700594199E-2</v>
      </c>
      <c r="DX94" s="2">
        <f t="shared" si="353"/>
        <v>2.9027590762877697E-2</v>
      </c>
      <c r="DY94" s="2">
        <f t="shared" si="319"/>
        <v>1.8204588025189499</v>
      </c>
      <c r="DZ94" s="2">
        <f t="shared" ref="DZ94:DZ100" si="377">DE94-DP94-DQ94-DR94</f>
        <v>0.79926314984893565</v>
      </c>
      <c r="EA94" s="2">
        <f t="shared" si="276"/>
        <v>2.4924987475962457</v>
      </c>
      <c r="EB94" s="2">
        <f t="shared" si="277"/>
        <v>-3.1096655807679654</v>
      </c>
      <c r="EC94" s="2">
        <f t="shared" si="278"/>
        <v>-3.1096655807679654</v>
      </c>
      <c r="ED94" s="2">
        <f t="shared" si="279"/>
        <v>0.44067228452424462</v>
      </c>
      <c r="EE94" s="2">
        <f t="shared" si="320"/>
        <v>1350.049742306418</v>
      </c>
      <c r="EF94" s="2">
        <f t="shared" si="321"/>
        <v>2.8934330302506002</v>
      </c>
      <c r="EG94" s="2">
        <f t="shared" ref="EG94:EG100" si="378">(EE94)/10^4</f>
        <v>0.13500497423064181</v>
      </c>
      <c r="EH94" s="1">
        <f t="shared" si="322"/>
        <v>1350.049742306418</v>
      </c>
      <c r="EI94" s="1">
        <f t="shared" si="323"/>
        <v>2.8934330302506002</v>
      </c>
      <c r="EJ94" s="4">
        <f t="shared" si="324"/>
        <v>1.9695920009769514</v>
      </c>
      <c r="EK94" s="1">
        <f t="shared" si="280"/>
        <v>289.34330302506004</v>
      </c>
    </row>
    <row r="95" spans="1:141" ht="12" customHeight="1">
      <c r="A95" s="41" t="s">
        <v>95</v>
      </c>
      <c r="B95" s="42"/>
      <c r="C95" s="47">
        <v>47.404764178799958</v>
      </c>
      <c r="D95" s="47">
        <v>1.7801789079802521</v>
      </c>
      <c r="E95" s="47">
        <v>18.501859436873406</v>
      </c>
      <c r="F95" s="47">
        <v>10.801085509093664</v>
      </c>
      <c r="G95" s="47">
        <v>0.19001909691924035</v>
      </c>
      <c r="H95" s="47">
        <v>4.8604884790921492</v>
      </c>
      <c r="I95" s="47">
        <v>10.401045305053156</v>
      </c>
      <c r="J95" s="47">
        <v>3.6803698771726561</v>
      </c>
      <c r="K95" s="47">
        <v>1.8801889589903782</v>
      </c>
      <c r="L95" s="47">
        <v>0</v>
      </c>
      <c r="M95" s="47">
        <v>0.50000025002512749</v>
      </c>
      <c r="N95" s="47">
        <f t="shared" si="248"/>
        <v>99.999999999999986</v>
      </c>
      <c r="O95" s="47"/>
      <c r="P95" s="47">
        <v>49.307400000000001</v>
      </c>
      <c r="Q95" s="47">
        <v>1.3398000000000001</v>
      </c>
      <c r="R95" s="47">
        <v>4.9843999999999999</v>
      </c>
      <c r="S95" s="47">
        <v>7.7588999999999997</v>
      </c>
      <c r="T95" s="47">
        <v>0.19239999999999999</v>
      </c>
      <c r="U95" s="47">
        <v>13.7836</v>
      </c>
      <c r="V95" s="47">
        <v>22.628</v>
      </c>
      <c r="W95" s="47">
        <v>0.43130000000000002</v>
      </c>
      <c r="X95" s="47">
        <v>0</v>
      </c>
      <c r="Y95" s="47">
        <v>7.3000000000000001E-3</v>
      </c>
      <c r="Z95" s="47">
        <f t="shared" si="249"/>
        <v>100.4331</v>
      </c>
      <c r="AA95" s="18"/>
      <c r="AB95" s="10">
        <f t="shared" si="291"/>
        <v>5.3637272561808613E-2</v>
      </c>
      <c r="AC95" s="10"/>
      <c r="AD95" s="12">
        <f t="shared" si="250"/>
        <v>1.8014214575052214</v>
      </c>
      <c r="AE95" s="12"/>
      <c r="AF95" s="10">
        <f t="shared" si="251"/>
        <v>303.36166996775688</v>
      </c>
      <c r="AG95" s="16">
        <f t="shared" si="292"/>
        <v>1081.7681144067537</v>
      </c>
      <c r="AH95" s="18"/>
      <c r="AI95" s="1">
        <f t="shared" si="293"/>
        <v>0.7543361014604123</v>
      </c>
      <c r="AJ95" s="1">
        <f t="shared" si="325"/>
        <v>7.7262612230641736E-2</v>
      </c>
      <c r="AK95" s="1">
        <f t="shared" si="294"/>
        <v>1.2229534402215492E-2</v>
      </c>
      <c r="AL95" s="1">
        <f t="shared" si="295"/>
        <v>1.7387617060937041E-2</v>
      </c>
      <c r="AM95" s="1">
        <f t="shared" si="296"/>
        <v>7.6533885935836196E-2</v>
      </c>
      <c r="AN95" s="1">
        <f t="shared" si="252"/>
        <v>0</v>
      </c>
      <c r="AO95" s="1">
        <f t="shared" si="356"/>
        <v>0.93774975109004288</v>
      </c>
      <c r="AP95" s="1">
        <f t="shared" si="357"/>
        <v>0.80797337402222091</v>
      </c>
      <c r="AQ95" s="1">
        <f t="shared" si="358"/>
        <v>9.8824903386202145E-2</v>
      </c>
      <c r="AR95" s="1">
        <f t="shared" si="359"/>
        <v>2.1368649365818584E-2</v>
      </c>
      <c r="AS95" s="1">
        <f t="shared" si="360"/>
        <v>3.1103359962305208E-2</v>
      </c>
      <c r="AT95" s="1">
        <f t="shared" si="281"/>
        <v>7.2329437286101486E-2</v>
      </c>
      <c r="AU95" s="1">
        <f t="shared" si="282"/>
        <v>1.0733123634382886E-4</v>
      </c>
      <c r="AV95" s="1">
        <f t="shared" si="361"/>
        <v>1.0317070552589922</v>
      </c>
      <c r="AW95" s="9"/>
      <c r="AX95" s="2">
        <f t="shared" si="297"/>
        <v>0.78897089886709104</v>
      </c>
      <c r="AY95" s="2">
        <f t="shared" si="298"/>
        <v>2.228599963920655E-2</v>
      </c>
      <c r="AZ95" s="2">
        <f t="shared" si="299"/>
        <v>0.36292032123799112</v>
      </c>
      <c r="BA95" s="2">
        <f t="shared" si="300"/>
        <v>0.15033579287331952</v>
      </c>
      <c r="BB95" s="2">
        <f t="shared" si="301"/>
        <v>2.6786833045884103E-3</v>
      </c>
      <c r="BC95" s="2">
        <f t="shared" si="302"/>
        <v>0.12059448792420056</v>
      </c>
      <c r="BD95" s="2">
        <f t="shared" si="303"/>
        <v>0.18547659672262187</v>
      </c>
      <c r="BE95" s="2">
        <f t="shared" si="304"/>
        <v>0.11876202634034021</v>
      </c>
      <c r="BF95" s="2">
        <f t="shared" si="305"/>
        <v>3.9920781328089905E-2</v>
      </c>
      <c r="BG95" s="2">
        <f t="shared" si="306"/>
        <v>0</v>
      </c>
      <c r="BH95" s="2">
        <f t="shared" si="307"/>
        <v>7.0453828110376782E-3</v>
      </c>
      <c r="BI95" s="2">
        <f t="shared" si="362"/>
        <v>1.798990971048487</v>
      </c>
      <c r="BK95" s="2">
        <f t="shared" si="253"/>
        <v>0.43856301202404779</v>
      </c>
      <c r="BL95" s="2">
        <f t="shared" si="254"/>
        <v>1.2388055303144649E-2</v>
      </c>
      <c r="BM95" s="2">
        <f t="shared" si="255"/>
        <v>0.20173548788100593</v>
      </c>
      <c r="BN95" s="2">
        <f t="shared" si="256"/>
        <v>8.356673006852329E-2</v>
      </c>
      <c r="BO95" s="2">
        <f t="shared" si="257"/>
        <v>1.4889920781688088E-3</v>
      </c>
      <c r="BP95" s="2">
        <f t="shared" si="258"/>
        <v>6.7034515383874185E-2</v>
      </c>
      <c r="BQ95" s="2">
        <f t="shared" si="259"/>
        <v>0.10310034886641065</v>
      </c>
      <c r="BR95" s="2">
        <f t="shared" si="260"/>
        <v>6.6015910169423125E-2</v>
      </c>
      <c r="BS95" s="2">
        <f t="shared" si="261"/>
        <v>2.2190651298724027E-2</v>
      </c>
      <c r="BT95" s="2">
        <f t="shared" si="262"/>
        <v>0</v>
      </c>
      <c r="BU95" s="2">
        <f t="shared" si="263"/>
        <v>3.9162969266774541E-3</v>
      </c>
      <c r="BV95" s="2">
        <f t="shared" si="363"/>
        <v>0.99999999999999989</v>
      </c>
      <c r="BX95" s="2">
        <f t="shared" si="308"/>
        <v>0.82063700500796388</v>
      </c>
      <c r="BY95" s="2">
        <f t="shared" si="309"/>
        <v>1.677291096010456E-2</v>
      </c>
      <c r="BZ95" s="2">
        <f t="shared" si="310"/>
        <v>4.8885358127127042E-2</v>
      </c>
      <c r="CA95" s="2">
        <f t="shared" si="311"/>
        <v>0.10799288482095136</v>
      </c>
      <c r="CB95" s="2">
        <f t="shared" si="312"/>
        <v>2.7122466960352422E-3</v>
      </c>
      <c r="CC95" s="2">
        <f t="shared" si="313"/>
        <v>0.34198747531286905</v>
      </c>
      <c r="CD95" s="2">
        <f t="shared" si="314"/>
        <v>0.40351371497252014</v>
      </c>
      <c r="CE95" s="2">
        <f t="shared" si="315"/>
        <v>6.9588198564350121E-3</v>
      </c>
      <c r="CF95" s="2">
        <f t="shared" si="316"/>
        <v>0</v>
      </c>
      <c r="CG95" s="2">
        <f t="shared" si="317"/>
        <v>4.8026884528895736E-5</v>
      </c>
      <c r="CH95" s="2">
        <f t="shared" si="364"/>
        <v>1.749508442638535</v>
      </c>
      <c r="CJ95" s="2">
        <f t="shared" si="283"/>
        <v>1.6412740100159278</v>
      </c>
      <c r="CK95" s="2">
        <f t="shared" si="284"/>
        <v>3.3545821920209121E-2</v>
      </c>
      <c r="CL95" s="2">
        <f t="shared" si="365"/>
        <v>0.14665607438138112</v>
      </c>
      <c r="CM95" s="2">
        <f t="shared" si="285"/>
        <v>0.10799288482095136</v>
      </c>
      <c r="CN95" s="2">
        <f t="shared" si="286"/>
        <v>2.7122466960352422E-3</v>
      </c>
      <c r="CO95" s="2">
        <f t="shared" si="287"/>
        <v>0.34198747531286905</v>
      </c>
      <c r="CP95" s="2">
        <f t="shared" si="288"/>
        <v>0.40351371497252014</v>
      </c>
      <c r="CQ95" s="2">
        <f t="shared" si="289"/>
        <v>6.9588198564350121E-3</v>
      </c>
      <c r="CR95" s="2">
        <f t="shared" si="290"/>
        <v>0</v>
      </c>
      <c r="CS95" s="2">
        <f t="shared" si="366"/>
        <v>1.440806535866872E-4</v>
      </c>
      <c r="CT95" s="2">
        <f t="shared" si="264"/>
        <v>2.6847851286299154</v>
      </c>
      <c r="CU95" s="2">
        <f t="shared" si="318"/>
        <v>2.2348157161693929</v>
      </c>
      <c r="CW95" s="2">
        <f t="shared" si="265"/>
        <v>1.8339724760619784</v>
      </c>
      <c r="CX95" s="2">
        <f t="shared" si="266"/>
        <v>3.7484365019551533E-2</v>
      </c>
      <c r="CY95" s="2">
        <f t="shared" si="367"/>
        <v>0.16602752393802156</v>
      </c>
      <c r="CZ95" s="2">
        <f t="shared" si="267"/>
        <v>5.2472009328123792E-2</v>
      </c>
      <c r="DA95" s="2">
        <f t="shared" si="268"/>
        <v>0.21849953326614535</v>
      </c>
      <c r="DB95" s="2">
        <f t="shared" si="269"/>
        <v>0.24134419623233316</v>
      </c>
      <c r="DC95" s="2">
        <f t="shared" si="270"/>
        <v>6.0613715424280698E-3</v>
      </c>
      <c r="DD95" s="2">
        <f t="shared" si="271"/>
        <v>0.76427898456229204</v>
      </c>
      <c r="DE95" s="2">
        <f t="shared" si="272"/>
        <v>0.90177879191048493</v>
      </c>
      <c r="DF95" s="2">
        <f t="shared" si="273"/>
        <v>3.1103359962305208E-2</v>
      </c>
      <c r="DG95" s="2">
        <f t="shared" si="274"/>
        <v>0</v>
      </c>
      <c r="DH95" s="2">
        <f t="shared" si="275"/>
        <v>2.1466247268765772E-4</v>
      </c>
      <c r="DI95" s="2">
        <f t="shared" si="338"/>
        <v>4.0347377410302077</v>
      </c>
      <c r="DJ95" s="2">
        <f t="shared" si="368"/>
        <v>6.947548206041225E-2</v>
      </c>
      <c r="DK95" s="2">
        <f t="shared" si="369"/>
        <v>0.10331598213272031</v>
      </c>
      <c r="DL95" s="2">
        <f t="shared" si="370"/>
        <v>0.47128093392617659</v>
      </c>
      <c r="DM95" s="2">
        <f t="shared" si="371"/>
        <v>0.39942180594154086</v>
      </c>
      <c r="DN95" s="2">
        <f t="shared" si="372"/>
        <v>0.12929726013228254</v>
      </c>
      <c r="DO95" s="2">
        <f t="shared" si="373"/>
        <v>3.1103359962305208E-2</v>
      </c>
      <c r="DP95" s="2">
        <f t="shared" si="374"/>
        <v>2.1368649365818584E-2</v>
      </c>
      <c r="DQ95" s="2">
        <f t="shared" si="346"/>
        <v>7.2329437286101486E-2</v>
      </c>
      <c r="DR95" s="2">
        <f t="shared" si="375"/>
        <v>1.0733123634382886E-4</v>
      </c>
      <c r="DS95" s="2">
        <f t="shared" si="348"/>
        <v>0.80797337402222091</v>
      </c>
      <c r="DT95" s="2">
        <f t="shared" si="349"/>
        <v>0.61038499443781147</v>
      </c>
      <c r="DU95" s="2">
        <f t="shared" si="350"/>
        <v>0.19758837958440945</v>
      </c>
      <c r="DV95" s="2">
        <f t="shared" si="376"/>
        <v>9.8824903386202145E-2</v>
      </c>
      <c r="DW95" s="2">
        <f t="shared" si="352"/>
        <v>7.4657457836036681E-2</v>
      </c>
      <c r="DX95" s="2">
        <f t="shared" si="353"/>
        <v>2.4167445550165464E-2</v>
      </c>
      <c r="DY95" s="2">
        <f t="shared" si="319"/>
        <v>1.839680429281213</v>
      </c>
      <c r="DZ95" s="2">
        <f t="shared" si="377"/>
        <v>0.80797337402222091</v>
      </c>
      <c r="EA95" s="2">
        <f t="shared" si="276"/>
        <v>2.4967215371205334</v>
      </c>
      <c r="EB95" s="2">
        <f t="shared" si="277"/>
        <v>-3.1037280437745993</v>
      </c>
      <c r="EC95" s="2">
        <f t="shared" si="278"/>
        <v>-3.1037280437745993</v>
      </c>
      <c r="ED95" s="2">
        <f t="shared" si="279"/>
        <v>0.44511262295677806</v>
      </c>
      <c r="EE95" s="2">
        <f t="shared" si="320"/>
        <v>1354.9181144067538</v>
      </c>
      <c r="EF95" s="2">
        <f t="shared" si="321"/>
        <v>3.0336166996775686</v>
      </c>
      <c r="EG95" s="2">
        <f t="shared" si="378"/>
        <v>0.13549181144067537</v>
      </c>
      <c r="EH95" s="1">
        <f t="shared" si="322"/>
        <v>1354.9181144067538</v>
      </c>
      <c r="EI95" s="1">
        <f t="shared" si="323"/>
        <v>3.0336166996775686</v>
      </c>
      <c r="EJ95" s="4">
        <f t="shared" si="324"/>
        <v>1.8014214575052214</v>
      </c>
      <c r="EK95" s="1">
        <f t="shared" si="280"/>
        <v>303.36166996775688</v>
      </c>
    </row>
    <row r="96" spans="1:141" ht="12" customHeight="1">
      <c r="A96" s="41" t="s">
        <v>95</v>
      </c>
      <c r="B96" s="42"/>
      <c r="C96" s="47">
        <v>47.396283665303883</v>
      </c>
      <c r="D96" s="47">
        <v>1.7844055308702877</v>
      </c>
      <c r="E96" s="47">
        <v>18.563559867625269</v>
      </c>
      <c r="F96" s="47">
        <v>10.815451985863525</v>
      </c>
      <c r="G96" s="47">
        <v>0.19018073503628852</v>
      </c>
      <c r="H96" s="47">
        <v>4.8091617786296883</v>
      </c>
      <c r="I96" s="47">
        <v>10.357057289394636</v>
      </c>
      <c r="J96" s="47">
        <v>3.6941722948353086</v>
      </c>
      <c r="K96" s="47">
        <v>1.8877230540932755</v>
      </c>
      <c r="L96" s="47">
        <v>0</v>
      </c>
      <c r="M96" s="47">
        <v>0.50200379834783682</v>
      </c>
      <c r="N96" s="47">
        <f t="shared" si="248"/>
        <v>100.00000000000001</v>
      </c>
      <c r="O96" s="47"/>
      <c r="P96" s="47">
        <v>49.4101</v>
      </c>
      <c r="Q96" s="47">
        <v>1.2497</v>
      </c>
      <c r="R96" s="47">
        <v>3.8563999999999998</v>
      </c>
      <c r="S96" s="47">
        <v>8.2078000000000007</v>
      </c>
      <c r="T96" s="47">
        <v>0.17949999999999999</v>
      </c>
      <c r="U96" s="47">
        <v>13.7753</v>
      </c>
      <c r="V96" s="47">
        <v>21.495999999999999</v>
      </c>
      <c r="W96" s="47">
        <v>0.44209999999999999</v>
      </c>
      <c r="X96" s="47">
        <v>0</v>
      </c>
      <c r="Y96" s="47">
        <v>0</v>
      </c>
      <c r="Z96" s="47">
        <f t="shared" si="249"/>
        <v>98.616899999999987</v>
      </c>
      <c r="AA96" s="18"/>
      <c r="AB96" s="10">
        <f t="shared" si="291"/>
        <v>5.4606614795254194E-2</v>
      </c>
      <c r="AC96" s="10"/>
      <c r="AD96" s="12">
        <f t="shared" si="250"/>
        <v>2.0408164703058862</v>
      </c>
      <c r="AE96" s="12"/>
      <c r="AF96" s="10">
        <f t="shared" si="251"/>
        <v>296.86561131292268</v>
      </c>
      <c r="AG96" s="16">
        <f t="shared" si="292"/>
        <v>1078.8456468578856</v>
      </c>
      <c r="AH96" s="18"/>
      <c r="AI96" s="1">
        <f t="shared" si="293"/>
        <v>0.74731059189471549</v>
      </c>
      <c r="AJ96" s="1">
        <f t="shared" si="325"/>
        <v>8.0259467731711831E-2</v>
      </c>
      <c r="AK96" s="1">
        <f t="shared" si="294"/>
        <v>1.2582426010528907E-2</v>
      </c>
      <c r="AL96" s="1">
        <f t="shared" si="295"/>
        <v>1.7468296267912502E-2</v>
      </c>
      <c r="AM96" s="1">
        <f t="shared" si="296"/>
        <v>7.6164540095834329E-2</v>
      </c>
      <c r="AN96" s="1">
        <f t="shared" si="252"/>
        <v>0</v>
      </c>
      <c r="AO96" s="1">
        <f t="shared" si="356"/>
        <v>0.93378532200070297</v>
      </c>
      <c r="AP96" s="1">
        <f t="shared" si="357"/>
        <v>0.80191720668996969</v>
      </c>
      <c r="AQ96" s="1">
        <f t="shared" si="358"/>
        <v>0.11755070484617086</v>
      </c>
      <c r="AR96" s="1">
        <f t="shared" si="359"/>
        <v>9.6355853340963499E-3</v>
      </c>
      <c r="AS96" s="1">
        <f t="shared" si="360"/>
        <v>3.2441949837908143E-2</v>
      </c>
      <c r="AT96" s="1">
        <f t="shared" si="281"/>
        <v>6.0153309490670888E-2</v>
      </c>
      <c r="AU96" s="1">
        <f t="shared" si="282"/>
        <v>0</v>
      </c>
      <c r="AV96" s="1">
        <f t="shared" si="361"/>
        <v>1.021698756198816</v>
      </c>
      <c r="AW96" s="9"/>
      <c r="AX96" s="2">
        <f t="shared" si="297"/>
        <v>0.78882975528222654</v>
      </c>
      <c r="AY96" s="2">
        <f t="shared" si="298"/>
        <v>2.23389125884501E-2</v>
      </c>
      <c r="AZ96" s="2">
        <f t="shared" si="299"/>
        <v>0.36413059635792644</v>
      </c>
      <c r="BA96" s="2">
        <f t="shared" si="300"/>
        <v>0.15053575385633136</v>
      </c>
      <c r="BB96" s="2">
        <f t="shared" si="301"/>
        <v>2.6809619035952567E-3</v>
      </c>
      <c r="BC96" s="2">
        <f t="shared" si="302"/>
        <v>0.11932101156771191</v>
      </c>
      <c r="BD96" s="2">
        <f t="shared" si="303"/>
        <v>0.18469218061812132</v>
      </c>
      <c r="BE96" s="2">
        <f t="shared" si="304"/>
        <v>0.11920741719634613</v>
      </c>
      <c r="BF96" s="2">
        <f t="shared" si="305"/>
        <v>4.0080747677040965E-2</v>
      </c>
      <c r="BG96" s="2">
        <f t="shared" si="306"/>
        <v>0</v>
      </c>
      <c r="BH96" s="2">
        <f t="shared" si="307"/>
        <v>7.0736143267483009E-3</v>
      </c>
      <c r="BI96" s="2">
        <f t="shared" si="362"/>
        <v>1.7988909513744986</v>
      </c>
      <c r="BK96" s="2">
        <f t="shared" si="253"/>
        <v>0.43850893500770383</v>
      </c>
      <c r="BL96" s="2">
        <f t="shared" si="254"/>
        <v>1.2418158294354284E-2</v>
      </c>
      <c r="BM96" s="2">
        <f t="shared" si="255"/>
        <v>0.20241949412203175</v>
      </c>
      <c r="BN96" s="2">
        <f t="shared" si="256"/>
        <v>8.3682534364470415E-2</v>
      </c>
      <c r="BO96" s="2">
        <f t="shared" si="257"/>
        <v>1.4903415360151679E-3</v>
      </c>
      <c r="BP96" s="2">
        <f t="shared" si="258"/>
        <v>6.6330319509662866E-2</v>
      </c>
      <c r="BQ96" s="2">
        <f t="shared" si="259"/>
        <v>0.10267002592736459</v>
      </c>
      <c r="BR96" s="2">
        <f t="shared" si="260"/>
        <v>6.6267172618363554E-2</v>
      </c>
      <c r="BS96" s="2">
        <f t="shared" si="261"/>
        <v>2.2280810099364844E-2</v>
      </c>
      <c r="BT96" s="2">
        <f t="shared" si="262"/>
        <v>0</v>
      </c>
      <c r="BU96" s="2">
        <f t="shared" si="263"/>
        <v>3.9322085206685183E-3</v>
      </c>
      <c r="BV96" s="2">
        <f t="shared" si="363"/>
        <v>0.99999999999999978</v>
      </c>
      <c r="BX96" s="2">
        <f t="shared" si="308"/>
        <v>0.82234627015709594</v>
      </c>
      <c r="BY96" s="2">
        <f t="shared" si="309"/>
        <v>1.5644952102435189E-2</v>
      </c>
      <c r="BZ96" s="2">
        <f t="shared" si="310"/>
        <v>3.7822304606663332E-2</v>
      </c>
      <c r="CA96" s="2">
        <f t="shared" si="311"/>
        <v>0.11424093621949047</v>
      </c>
      <c r="CB96" s="2">
        <f t="shared" si="312"/>
        <v>2.5303964757709251E-3</v>
      </c>
      <c r="CC96" s="2">
        <f t="shared" si="313"/>
        <v>0.34178154246186521</v>
      </c>
      <c r="CD96" s="2">
        <f t="shared" si="314"/>
        <v>0.38332732972641387</v>
      </c>
      <c r="CE96" s="2">
        <f t="shared" si="315"/>
        <v>7.1330727070018987E-3</v>
      </c>
      <c r="CF96" s="2">
        <f t="shared" si="316"/>
        <v>0</v>
      </c>
      <c r="CG96" s="2">
        <f t="shared" si="317"/>
        <v>0</v>
      </c>
      <c r="CH96" s="2">
        <f t="shared" si="364"/>
        <v>1.7248268044567368</v>
      </c>
      <c r="CJ96" s="2">
        <f t="shared" si="283"/>
        <v>1.6446925403141919</v>
      </c>
      <c r="CK96" s="2">
        <f t="shared" si="284"/>
        <v>3.1289904204870378E-2</v>
      </c>
      <c r="CL96" s="2">
        <f t="shared" si="365"/>
        <v>0.11346691381999</v>
      </c>
      <c r="CM96" s="2">
        <f t="shared" si="285"/>
        <v>0.11424093621949047</v>
      </c>
      <c r="CN96" s="2">
        <f t="shared" si="286"/>
        <v>2.5303964757709251E-3</v>
      </c>
      <c r="CO96" s="2">
        <f t="shared" si="287"/>
        <v>0.34178154246186521</v>
      </c>
      <c r="CP96" s="2">
        <f t="shared" si="288"/>
        <v>0.38332732972641387</v>
      </c>
      <c r="CQ96" s="2">
        <f t="shared" si="289"/>
        <v>7.1330727070018987E-3</v>
      </c>
      <c r="CR96" s="2">
        <f t="shared" si="290"/>
        <v>0</v>
      </c>
      <c r="CS96" s="2">
        <f t="shared" si="366"/>
        <v>0</v>
      </c>
      <c r="CT96" s="2">
        <f t="shared" si="264"/>
        <v>2.6384626359295944</v>
      </c>
      <c r="CU96" s="2">
        <f t="shared" si="318"/>
        <v>2.2740515322423942</v>
      </c>
      <c r="CW96" s="2">
        <f t="shared" si="265"/>
        <v>1.8700577956845619</v>
      </c>
      <c r="CX96" s="2">
        <f t="shared" si="266"/>
        <v>3.5577427300401608E-2</v>
      </c>
      <c r="CY96" s="2">
        <f t="shared" si="367"/>
        <v>0.12994220431543813</v>
      </c>
      <c r="CZ96" s="2">
        <f t="shared" si="267"/>
        <v>4.2077535172004493E-2</v>
      </c>
      <c r="DA96" s="2">
        <f t="shared" si="268"/>
        <v>0.17201973948744262</v>
      </c>
      <c r="DB96" s="2">
        <f t="shared" si="269"/>
        <v>0.25978977605473791</v>
      </c>
      <c r="DC96" s="2">
        <f t="shared" si="270"/>
        <v>5.754251982907627E-3</v>
      </c>
      <c r="DD96" s="2">
        <f t="shared" si="271"/>
        <v>0.77722884032757344</v>
      </c>
      <c r="DE96" s="2">
        <f t="shared" si="272"/>
        <v>0.87170610151473693</v>
      </c>
      <c r="DF96" s="2">
        <f t="shared" si="273"/>
        <v>3.2441949837908143E-2</v>
      </c>
      <c r="DG96" s="2">
        <f t="shared" si="274"/>
        <v>0</v>
      </c>
      <c r="DH96" s="2">
        <f t="shared" si="275"/>
        <v>0</v>
      </c>
      <c r="DI96" s="2">
        <f t="shared" si="338"/>
        <v>4.0245758821902697</v>
      </c>
      <c r="DJ96" s="2">
        <f t="shared" si="368"/>
        <v>4.9151764380538573E-2</v>
      </c>
      <c r="DK96" s="2">
        <f t="shared" si="369"/>
        <v>7.3277432185658853E-2</v>
      </c>
      <c r="DL96" s="2">
        <f t="shared" si="370"/>
        <v>0.45532289214406763</v>
      </c>
      <c r="DM96" s="2">
        <f t="shared" si="371"/>
        <v>0.4059740809669527</v>
      </c>
      <c r="DN96" s="2">
        <f t="shared" si="372"/>
        <v>0.13870302688897962</v>
      </c>
      <c r="DO96" s="2">
        <f t="shared" si="373"/>
        <v>3.2441949837908143E-2</v>
      </c>
      <c r="DP96" s="2">
        <f t="shared" si="374"/>
        <v>9.6355853340963499E-3</v>
      </c>
      <c r="DQ96" s="2">
        <f t="shared" si="346"/>
        <v>6.0153309490670888E-2</v>
      </c>
      <c r="DR96" s="2">
        <f t="shared" si="375"/>
        <v>0</v>
      </c>
      <c r="DS96" s="2">
        <f t="shared" si="348"/>
        <v>0.80191720668996969</v>
      </c>
      <c r="DT96" s="2">
        <f t="shared" si="349"/>
        <v>0.59770751570425218</v>
      </c>
      <c r="DU96" s="2">
        <f t="shared" si="350"/>
        <v>0.20420969098571751</v>
      </c>
      <c r="DV96" s="2">
        <f t="shared" si="376"/>
        <v>0.11755070484617086</v>
      </c>
      <c r="DW96" s="2">
        <f t="shared" si="352"/>
        <v>8.7616201743445393E-2</v>
      </c>
      <c r="DX96" s="2">
        <f t="shared" si="353"/>
        <v>2.9934503102725468E-2</v>
      </c>
      <c r="DY96" s="2">
        <f t="shared" si="319"/>
        <v>1.8236159628887858</v>
      </c>
      <c r="DZ96" s="2">
        <f t="shared" si="377"/>
        <v>0.80191720668996969</v>
      </c>
      <c r="EA96" s="2">
        <f t="shared" si="276"/>
        <v>2.5319209063360888</v>
      </c>
      <c r="EB96" s="2">
        <f t="shared" si="277"/>
        <v>-3.0693487270232511</v>
      </c>
      <c r="EC96" s="2">
        <f t="shared" si="278"/>
        <v>-3.0693487270232511</v>
      </c>
      <c r="ED96" s="2">
        <f t="shared" si="279"/>
        <v>0.4421642399078457</v>
      </c>
      <c r="EE96" s="2">
        <f t="shared" si="320"/>
        <v>1351.9956468578857</v>
      </c>
      <c r="EF96" s="2">
        <f t="shared" si="321"/>
        <v>2.9686561131292266</v>
      </c>
      <c r="EG96" s="2">
        <f t="shared" si="378"/>
        <v>0.13519956468578859</v>
      </c>
      <c r="EH96" s="1">
        <f t="shared" si="322"/>
        <v>1351.9956468578857</v>
      </c>
      <c r="EI96" s="1">
        <f t="shared" si="323"/>
        <v>2.9686561131292266</v>
      </c>
      <c r="EJ96" s="4">
        <f t="shared" si="324"/>
        <v>2.0408164703058862</v>
      </c>
      <c r="EK96" s="1">
        <f t="shared" si="280"/>
        <v>296.86561131292268</v>
      </c>
    </row>
    <row r="97" spans="1:141" ht="12" customHeight="1">
      <c r="A97" s="41" t="s">
        <v>95</v>
      </c>
      <c r="B97" s="32"/>
      <c r="C97" s="47">
        <v>47.390948744523428</v>
      </c>
      <c r="D97" s="47">
        <v>1.787064414474171</v>
      </c>
      <c r="E97" s="47">
        <v>18.602374369876092</v>
      </c>
      <c r="F97" s="47">
        <v>10.824489647969365</v>
      </c>
      <c r="G97" s="47">
        <v>0.19028241833057882</v>
      </c>
      <c r="H97" s="47">
        <v>4.7768731818346488</v>
      </c>
      <c r="I97" s="47">
        <v>10.329385311873878</v>
      </c>
      <c r="J97" s="47">
        <v>3.7028551186811947</v>
      </c>
      <c r="K97" s="47">
        <v>1.8924626020634563</v>
      </c>
      <c r="L97" s="47">
        <v>0</v>
      </c>
      <c r="M97" s="47">
        <v>0.5032641903732048</v>
      </c>
      <c r="N97" s="47">
        <f t="shared" si="248"/>
        <v>100.00000000000001</v>
      </c>
      <c r="O97" s="47"/>
      <c r="P97" s="47">
        <v>49.493499999999997</v>
      </c>
      <c r="Q97" s="47">
        <v>1.1513</v>
      </c>
      <c r="R97" s="47">
        <v>3.8374999999999999</v>
      </c>
      <c r="S97" s="47">
        <v>8.0984999999999996</v>
      </c>
      <c r="T97" s="47">
        <v>0.2208</v>
      </c>
      <c r="U97" s="47">
        <v>13.6493</v>
      </c>
      <c r="V97" s="47">
        <v>21.602399999999999</v>
      </c>
      <c r="W97" s="47">
        <v>0.46639999999999998</v>
      </c>
      <c r="X97" s="47">
        <v>0</v>
      </c>
      <c r="Y97" s="47">
        <v>7.3000000000000001E-3</v>
      </c>
      <c r="Z97" s="47">
        <f t="shared" si="249"/>
        <v>98.526999999999987</v>
      </c>
      <c r="AA97" s="18"/>
      <c r="AB97" s="10">
        <f t="shared" si="291"/>
        <v>5.7608356622118051E-2</v>
      </c>
      <c r="AC97" s="10"/>
      <c r="AD97" s="12">
        <f t="shared" si="250"/>
        <v>1.9181641737831134</v>
      </c>
      <c r="AE97" s="12"/>
      <c r="AF97" s="10">
        <f t="shared" si="251"/>
        <v>299.59555519572166</v>
      </c>
      <c r="AG97" s="16">
        <f t="shared" si="292"/>
        <v>1078.3988848621079</v>
      </c>
      <c r="AH97" s="18"/>
      <c r="AI97" s="1">
        <f t="shared" si="293"/>
        <v>0.75040184430532209</v>
      </c>
      <c r="AJ97" s="1">
        <f t="shared" si="325"/>
        <v>7.7154343626093372E-2</v>
      </c>
      <c r="AK97" s="1">
        <f t="shared" si="294"/>
        <v>1.2202146541444962E-2</v>
      </c>
      <c r="AL97" s="1">
        <f t="shared" si="295"/>
        <v>1.7519285784794933E-2</v>
      </c>
      <c r="AM97" s="1">
        <f t="shared" si="296"/>
        <v>7.77043782649008E-2</v>
      </c>
      <c r="AN97" s="1">
        <f t="shared" si="252"/>
        <v>0</v>
      </c>
      <c r="AO97" s="1">
        <f t="shared" si="356"/>
        <v>0.93498199852255615</v>
      </c>
      <c r="AP97" s="1">
        <f t="shared" si="357"/>
        <v>0.80801020092744014</v>
      </c>
      <c r="AQ97" s="1">
        <f t="shared" si="358"/>
        <v>0.10958494571616839</v>
      </c>
      <c r="AR97" s="1">
        <f t="shared" si="359"/>
        <v>1.159576366434787E-2</v>
      </c>
      <c r="AS97" s="1">
        <f t="shared" si="360"/>
        <v>3.4249465347763679E-2</v>
      </c>
      <c r="AT97" s="1">
        <f t="shared" si="281"/>
        <v>5.6928726232686702E-2</v>
      </c>
      <c r="AU97" s="1">
        <f t="shared" si="282"/>
        <v>1.0929329973616724E-4</v>
      </c>
      <c r="AV97" s="1">
        <f t="shared" si="361"/>
        <v>1.0204783951881429</v>
      </c>
      <c r="AW97" s="9"/>
      <c r="AX97" s="2">
        <f t="shared" si="297"/>
        <v>0.78874096468667232</v>
      </c>
      <c r="AY97" s="2">
        <f t="shared" si="298"/>
        <v>2.2372199062506835E-2</v>
      </c>
      <c r="AZ97" s="2">
        <f t="shared" si="299"/>
        <v>0.36489195613766229</v>
      </c>
      <c r="BA97" s="2">
        <f t="shared" si="300"/>
        <v>0.15066154529620643</v>
      </c>
      <c r="BB97" s="2">
        <f t="shared" si="301"/>
        <v>2.6823953244839304E-3</v>
      </c>
      <c r="BC97" s="2">
        <f t="shared" si="302"/>
        <v>0.11851989315892679</v>
      </c>
      <c r="BD97" s="2">
        <f t="shared" si="303"/>
        <v>0.18419872019519234</v>
      </c>
      <c r="BE97" s="2">
        <f t="shared" si="304"/>
        <v>0.11948760364192312</v>
      </c>
      <c r="BF97" s="2">
        <f t="shared" si="305"/>
        <v>4.0181379295584872E-2</v>
      </c>
      <c r="BG97" s="2">
        <f t="shared" si="306"/>
        <v>0</v>
      </c>
      <c r="BH97" s="2">
        <f t="shared" si="307"/>
        <v>7.0913742064888617E-3</v>
      </c>
      <c r="BI97" s="2">
        <f t="shared" si="362"/>
        <v>1.7988280310056479</v>
      </c>
      <c r="BK97" s="2">
        <f t="shared" si="253"/>
        <v>0.43847491316094345</v>
      </c>
      <c r="BL97" s="2">
        <f t="shared" si="254"/>
        <v>1.2437097197111996E-2</v>
      </c>
      <c r="BM97" s="2">
        <f t="shared" si="255"/>
        <v>0.20284982769234855</v>
      </c>
      <c r="BN97" s="2">
        <f t="shared" si="256"/>
        <v>8.3755391120950012E-2</v>
      </c>
      <c r="BO97" s="2">
        <f t="shared" si="257"/>
        <v>1.4911905297497047E-3</v>
      </c>
      <c r="BP97" s="2">
        <f t="shared" si="258"/>
        <v>6.5887283895986082E-2</v>
      </c>
      <c r="BQ97" s="2">
        <f t="shared" si="259"/>
        <v>0.10239929388481606</v>
      </c>
      <c r="BR97" s="2">
        <f t="shared" si="260"/>
        <v>6.6425251098140112E-2</v>
      </c>
      <c r="BS97" s="2">
        <f t="shared" si="261"/>
        <v>2.2337532328268857E-2</v>
      </c>
      <c r="BT97" s="2">
        <f t="shared" si="262"/>
        <v>0</v>
      </c>
      <c r="BU97" s="2">
        <f t="shared" si="263"/>
        <v>3.9422190916851441E-3</v>
      </c>
      <c r="BV97" s="2">
        <f t="shared" si="363"/>
        <v>0.99999999999999989</v>
      </c>
      <c r="BX97" s="2">
        <f t="shared" si="308"/>
        <v>0.82373431994714086</v>
      </c>
      <c r="BY97" s="2">
        <f t="shared" si="309"/>
        <v>1.4413085825024914E-2</v>
      </c>
      <c r="BZ97" s="2">
        <f t="shared" si="310"/>
        <v>3.7636939614166198E-2</v>
      </c>
      <c r="CA97" s="2">
        <f t="shared" si="311"/>
        <v>0.11271963522180652</v>
      </c>
      <c r="CB97" s="2">
        <f t="shared" si="312"/>
        <v>3.1125991189427313E-3</v>
      </c>
      <c r="CC97" s="2">
        <f t="shared" si="313"/>
        <v>0.3386553329165054</v>
      </c>
      <c r="CD97" s="2">
        <f t="shared" si="314"/>
        <v>0.38522470727958147</v>
      </c>
      <c r="CE97" s="2">
        <f t="shared" si="315"/>
        <v>7.525141620777393E-3</v>
      </c>
      <c r="CF97" s="2">
        <f t="shared" si="316"/>
        <v>0</v>
      </c>
      <c r="CG97" s="2">
        <f t="shared" si="317"/>
        <v>4.8026884528895736E-5</v>
      </c>
      <c r="CH97" s="2">
        <f t="shared" si="364"/>
        <v>1.723069788428474</v>
      </c>
      <c r="CJ97" s="2">
        <f t="shared" si="283"/>
        <v>1.6474686398942817</v>
      </c>
      <c r="CK97" s="2">
        <f t="shared" si="284"/>
        <v>2.8826171650049828E-2</v>
      </c>
      <c r="CL97" s="2">
        <f t="shared" si="365"/>
        <v>0.11291081884249859</v>
      </c>
      <c r="CM97" s="2">
        <f t="shared" si="285"/>
        <v>0.11271963522180652</v>
      </c>
      <c r="CN97" s="2">
        <f t="shared" si="286"/>
        <v>3.1125991189427313E-3</v>
      </c>
      <c r="CO97" s="2">
        <f t="shared" si="287"/>
        <v>0.3386553329165054</v>
      </c>
      <c r="CP97" s="2">
        <f t="shared" si="288"/>
        <v>0.38522470727958147</v>
      </c>
      <c r="CQ97" s="2">
        <f t="shared" si="289"/>
        <v>7.525141620777393E-3</v>
      </c>
      <c r="CR97" s="2">
        <f t="shared" si="290"/>
        <v>0</v>
      </c>
      <c r="CS97" s="2">
        <f t="shared" si="366"/>
        <v>1.440806535866872E-4</v>
      </c>
      <c r="CT97" s="2">
        <f t="shared" si="264"/>
        <v>2.6365871271980303</v>
      </c>
      <c r="CU97" s="2">
        <f t="shared" si="318"/>
        <v>2.2756691550627255</v>
      </c>
      <c r="CW97" s="2">
        <f t="shared" si="265"/>
        <v>1.8745467838702787</v>
      </c>
      <c r="CX97" s="2">
        <f t="shared" si="266"/>
        <v>3.2799414841280988E-2</v>
      </c>
      <c r="CY97" s="2">
        <f t="shared" si="367"/>
        <v>0.12545321612972127</v>
      </c>
      <c r="CZ97" s="2">
        <f t="shared" si="267"/>
        <v>4.5845229012111549E-2</v>
      </c>
      <c r="DA97" s="2">
        <f t="shared" si="268"/>
        <v>0.17129844514183282</v>
      </c>
      <c r="DB97" s="2">
        <f t="shared" si="269"/>
        <v>0.25651259704418705</v>
      </c>
      <c r="DC97" s="2">
        <f t="shared" si="270"/>
        <v>7.0832458070533887E-3</v>
      </c>
      <c r="DD97" s="2">
        <f t="shared" si="271"/>
        <v>0.77066749531558987</v>
      </c>
      <c r="DE97" s="2">
        <f t="shared" si="272"/>
        <v>0.87664398412421096</v>
      </c>
      <c r="DF97" s="2">
        <f t="shared" si="273"/>
        <v>3.4249465347763679E-2</v>
      </c>
      <c r="DG97" s="2">
        <f t="shared" si="274"/>
        <v>0</v>
      </c>
      <c r="DH97" s="2">
        <f t="shared" si="275"/>
        <v>2.1858659947233448E-4</v>
      </c>
      <c r="DI97" s="2">
        <f t="shared" si="338"/>
        <v>4.0240200180916705</v>
      </c>
      <c r="DJ97" s="2">
        <f t="shared" si="368"/>
        <v>4.8040036183339095E-2</v>
      </c>
      <c r="DK97" s="2">
        <f t="shared" si="369"/>
        <v>7.1629916303631802E-2</v>
      </c>
      <c r="DL97" s="2">
        <f t="shared" si="370"/>
        <v>0.45875798051429173</v>
      </c>
      <c r="DM97" s="2">
        <f t="shared" si="371"/>
        <v>0.40329925283431045</v>
      </c>
      <c r="DN97" s="2">
        <f t="shared" si="372"/>
        <v>0.13794276665139776</v>
      </c>
      <c r="DO97" s="2">
        <f t="shared" si="373"/>
        <v>3.4249465347763679E-2</v>
      </c>
      <c r="DP97" s="2">
        <f t="shared" si="374"/>
        <v>1.159576366434787E-2</v>
      </c>
      <c r="DQ97" s="2">
        <f t="shared" si="346"/>
        <v>5.6928726232686702E-2</v>
      </c>
      <c r="DR97" s="2">
        <f t="shared" si="375"/>
        <v>1.0929329973616724E-4</v>
      </c>
      <c r="DS97" s="2">
        <f t="shared" si="348"/>
        <v>0.80801020092744014</v>
      </c>
      <c r="DT97" s="2">
        <f t="shared" si="349"/>
        <v>0.60207799576644372</v>
      </c>
      <c r="DU97" s="2">
        <f t="shared" si="350"/>
        <v>0.20593220516099642</v>
      </c>
      <c r="DV97" s="2">
        <f t="shared" si="376"/>
        <v>0.10958494571616839</v>
      </c>
      <c r="DW97" s="2">
        <f t="shared" si="352"/>
        <v>8.1655756829844939E-2</v>
      </c>
      <c r="DX97" s="2">
        <f t="shared" si="353"/>
        <v>2.7929188886323453E-2</v>
      </c>
      <c r="DY97" s="2">
        <f t="shared" si="319"/>
        <v>1.8284885961155832</v>
      </c>
      <c r="DZ97" s="2">
        <f t="shared" si="377"/>
        <v>0.80801020092744014</v>
      </c>
      <c r="EA97" s="2">
        <f t="shared" si="276"/>
        <v>2.5817883800237444</v>
      </c>
      <c r="EB97" s="2">
        <f t="shared" si="277"/>
        <v>-3.0323168384865355</v>
      </c>
      <c r="EC97" s="2">
        <f t="shared" si="278"/>
        <v>-3.0323168384865351</v>
      </c>
      <c r="ED97" s="2">
        <f t="shared" si="279"/>
        <v>0.44029742109681724</v>
      </c>
      <c r="EE97" s="2">
        <f t="shared" si="320"/>
        <v>1351.548884862108</v>
      </c>
      <c r="EF97" s="2">
        <f t="shared" si="321"/>
        <v>2.9959555519572167</v>
      </c>
      <c r="EG97" s="2">
        <f t="shared" si="378"/>
        <v>0.13515488848621079</v>
      </c>
      <c r="EH97" s="1">
        <f t="shared" si="322"/>
        <v>1351.548884862108</v>
      </c>
      <c r="EI97" s="1">
        <f t="shared" si="323"/>
        <v>2.9959555519572167</v>
      </c>
      <c r="EJ97" s="4">
        <f t="shared" si="324"/>
        <v>1.9181641737831134</v>
      </c>
      <c r="EK97" s="1">
        <f t="shared" si="280"/>
        <v>299.59555519572166</v>
      </c>
    </row>
    <row r="98" spans="1:141" ht="12" customHeight="1">
      <c r="A98" s="41" t="s">
        <v>95</v>
      </c>
      <c r="B98" s="32"/>
      <c r="C98" s="47">
        <v>47.392017870724459</v>
      </c>
      <c r="D98" s="47">
        <v>1.7865315701746258</v>
      </c>
      <c r="E98" s="47">
        <v>18.594595884863118</v>
      </c>
      <c r="F98" s="47">
        <v>10.82267848680109</v>
      </c>
      <c r="G98" s="47">
        <v>0.19026204084446305</v>
      </c>
      <c r="H98" s="47">
        <v>4.7833438655146079</v>
      </c>
      <c r="I98" s="47">
        <v>10.334930818062094</v>
      </c>
      <c r="J98" s="47">
        <v>3.7011150676374109</v>
      </c>
      <c r="K98" s="47">
        <v>1.8915127894749533</v>
      </c>
      <c r="L98" s="47">
        <v>0</v>
      </c>
      <c r="M98" s="47">
        <v>0.50301160590319305</v>
      </c>
      <c r="N98" s="47">
        <f t="shared" si="248"/>
        <v>100.00000000000003</v>
      </c>
      <c r="O98" s="47"/>
      <c r="P98" s="47">
        <v>49.223999999999997</v>
      </c>
      <c r="Q98" s="47">
        <v>1.2113</v>
      </c>
      <c r="R98" s="47">
        <v>4.4157000000000002</v>
      </c>
      <c r="S98" s="47">
        <v>7.8348000000000004</v>
      </c>
      <c r="T98" s="47">
        <v>0.23499999999999999</v>
      </c>
      <c r="U98" s="47">
        <v>13.646000000000001</v>
      </c>
      <c r="V98" s="47">
        <v>21.970300000000002</v>
      </c>
      <c r="W98" s="47">
        <v>0.42870000000000003</v>
      </c>
      <c r="X98" s="47">
        <v>0</v>
      </c>
      <c r="Y98" s="47">
        <v>0</v>
      </c>
      <c r="Z98" s="47">
        <f t="shared" si="249"/>
        <v>98.965800000000016</v>
      </c>
      <c r="AA98" s="18"/>
      <c r="AB98" s="10">
        <f t="shared" si="291"/>
        <v>5.1439564463941934E-2</v>
      </c>
      <c r="AC98" s="10"/>
      <c r="AD98" s="12">
        <f t="shared" si="250"/>
        <v>1.8437913817214915</v>
      </c>
      <c r="AE98" s="12"/>
      <c r="AF98" s="10">
        <f t="shared" si="251"/>
        <v>294.2290643607011</v>
      </c>
      <c r="AG98" s="16">
        <f t="shared" si="292"/>
        <v>1078.0818501095978</v>
      </c>
      <c r="AH98" s="18"/>
      <c r="AI98" s="1">
        <f t="shared" si="293"/>
        <v>0.75371704590570154</v>
      </c>
      <c r="AJ98" s="1">
        <f t="shared" si="325"/>
        <v>7.8620401559092168E-2</v>
      </c>
      <c r="AK98" s="1">
        <f t="shared" si="294"/>
        <v>1.2373174736444569E-2</v>
      </c>
      <c r="AL98" s="1">
        <f t="shared" si="295"/>
        <v>1.7508923767332586E-2</v>
      </c>
      <c r="AM98" s="1">
        <f t="shared" si="296"/>
        <v>7.7108413830331499E-2</v>
      </c>
      <c r="AN98" s="1">
        <f t="shared" si="252"/>
        <v>0</v>
      </c>
      <c r="AO98" s="1">
        <f t="shared" si="356"/>
        <v>0.93932795979890249</v>
      </c>
      <c r="AP98" s="1">
        <f t="shared" si="357"/>
        <v>0.80515661036964348</v>
      </c>
      <c r="AQ98" s="1">
        <f t="shared" si="358"/>
        <v>0.10447302652682677</v>
      </c>
      <c r="AR98" s="1">
        <f t="shared" si="359"/>
        <v>2.0922018747429202E-2</v>
      </c>
      <c r="AS98" s="1">
        <f t="shared" si="360"/>
        <v>3.1340749377730973E-2</v>
      </c>
      <c r="AT98" s="1">
        <f t="shared" si="281"/>
        <v>6.1522567494375714E-2</v>
      </c>
      <c r="AU98" s="1">
        <f t="shared" si="282"/>
        <v>0</v>
      </c>
      <c r="AV98" s="1">
        <f t="shared" si="361"/>
        <v>1.0234149725160062</v>
      </c>
      <c r="AW98" s="9"/>
      <c r="AX98" s="2">
        <f t="shared" si="297"/>
        <v>0.78875875845644305</v>
      </c>
      <c r="AY98" s="2">
        <f t="shared" si="298"/>
        <v>2.2365528402712935E-2</v>
      </c>
      <c r="AZ98" s="2">
        <f t="shared" si="299"/>
        <v>0.36473937848516824</v>
      </c>
      <c r="BA98" s="2">
        <f t="shared" si="300"/>
        <v>0.15063633650121774</v>
      </c>
      <c r="BB98" s="2">
        <f t="shared" si="301"/>
        <v>2.6821080647677609E-3</v>
      </c>
      <c r="BC98" s="2">
        <f t="shared" si="302"/>
        <v>0.11868043850087355</v>
      </c>
      <c r="BD98" s="2">
        <f t="shared" si="303"/>
        <v>0.18429761041100506</v>
      </c>
      <c r="BE98" s="2">
        <f t="shared" si="304"/>
        <v>0.11943145385405067</v>
      </c>
      <c r="BF98" s="2">
        <f t="shared" si="305"/>
        <v>4.0161212566880829E-2</v>
      </c>
      <c r="BG98" s="2">
        <f t="shared" si="306"/>
        <v>0</v>
      </c>
      <c r="BH98" s="2">
        <f t="shared" si="307"/>
        <v>7.0878150997018821E-3</v>
      </c>
      <c r="BI98" s="2">
        <f t="shared" si="362"/>
        <v>1.7988406403428214</v>
      </c>
      <c r="BK98" s="2">
        <f t="shared" si="253"/>
        <v>0.43848173138123125</v>
      </c>
      <c r="BL98" s="2">
        <f t="shared" si="254"/>
        <v>1.2433301706175891E-2</v>
      </c>
      <c r="BM98" s="2">
        <f t="shared" si="255"/>
        <v>0.20276358578137113</v>
      </c>
      <c r="BN98" s="2">
        <f t="shared" si="256"/>
        <v>8.3740790108294202E-2</v>
      </c>
      <c r="BO98" s="2">
        <f t="shared" si="257"/>
        <v>1.4910203853614333E-3</v>
      </c>
      <c r="BP98" s="2">
        <f t="shared" si="258"/>
        <v>6.5976071386877014E-2</v>
      </c>
      <c r="BQ98" s="2">
        <f t="shared" si="259"/>
        <v>0.10245355051344726</v>
      </c>
      <c r="BR98" s="2">
        <f t="shared" si="260"/>
        <v>6.6393571045453778E-2</v>
      </c>
      <c r="BS98" s="2">
        <f t="shared" si="261"/>
        <v>2.2326164789798691E-2</v>
      </c>
      <c r="BT98" s="2">
        <f t="shared" si="262"/>
        <v>0</v>
      </c>
      <c r="BU98" s="2">
        <f t="shared" si="263"/>
        <v>3.9402129019895241E-3</v>
      </c>
      <c r="BV98" s="2">
        <f t="shared" si="363"/>
        <v>1</v>
      </c>
      <c r="BX98" s="2">
        <f t="shared" si="308"/>
        <v>0.81924895521791874</v>
      </c>
      <c r="BY98" s="2">
        <f t="shared" si="309"/>
        <v>1.5164223799055569E-2</v>
      </c>
      <c r="BZ98" s="2">
        <f t="shared" si="310"/>
        <v>4.3307735310559925E-2</v>
      </c>
      <c r="CA98" s="2">
        <f t="shared" si="311"/>
        <v>0.10904930518439337</v>
      </c>
      <c r="CB98" s="2">
        <f t="shared" si="312"/>
        <v>3.3127753303964754E-3</v>
      </c>
      <c r="CC98" s="2">
        <f t="shared" si="313"/>
        <v>0.33857345599984123</v>
      </c>
      <c r="CD98" s="2">
        <f t="shared" si="314"/>
        <v>0.39178528248456601</v>
      </c>
      <c r="CE98" s="2">
        <f t="shared" si="315"/>
        <v>6.9168700961133546E-3</v>
      </c>
      <c r="CF98" s="2">
        <f t="shared" si="316"/>
        <v>0</v>
      </c>
      <c r="CG98" s="2">
        <f t="shared" si="317"/>
        <v>0</v>
      </c>
      <c r="CH98" s="2">
        <f t="shared" si="364"/>
        <v>1.7273586034228445</v>
      </c>
      <c r="CJ98" s="2">
        <f t="shared" si="283"/>
        <v>1.6384979104358375</v>
      </c>
      <c r="CK98" s="2">
        <f t="shared" si="284"/>
        <v>3.0328447598111138E-2</v>
      </c>
      <c r="CL98" s="2">
        <f t="shared" si="365"/>
        <v>0.12992320593167977</v>
      </c>
      <c r="CM98" s="2">
        <f t="shared" si="285"/>
        <v>0.10904930518439337</v>
      </c>
      <c r="CN98" s="2">
        <f t="shared" si="286"/>
        <v>3.3127753303964754E-3</v>
      </c>
      <c r="CO98" s="2">
        <f t="shared" si="287"/>
        <v>0.33857345599984123</v>
      </c>
      <c r="CP98" s="2">
        <f t="shared" si="288"/>
        <v>0.39178528248456601</v>
      </c>
      <c r="CQ98" s="2">
        <f t="shared" si="289"/>
        <v>6.9168700961133546E-3</v>
      </c>
      <c r="CR98" s="2">
        <f t="shared" si="290"/>
        <v>0</v>
      </c>
      <c r="CS98" s="2">
        <f t="shared" si="366"/>
        <v>0</v>
      </c>
      <c r="CT98" s="2">
        <f t="shared" si="264"/>
        <v>2.6483872530609389</v>
      </c>
      <c r="CU98" s="2">
        <f t="shared" si="318"/>
        <v>2.2655297079629695</v>
      </c>
      <c r="CW98" s="2">
        <f t="shared" si="265"/>
        <v>1.8560328462638194</v>
      </c>
      <c r="CX98" s="2">
        <f t="shared" si="266"/>
        <v>3.4354999514959475E-2</v>
      </c>
      <c r="CY98" s="2">
        <f t="shared" si="367"/>
        <v>0.14396715373618063</v>
      </c>
      <c r="CZ98" s="2">
        <f t="shared" si="267"/>
        <v>5.2262768125160175E-2</v>
      </c>
      <c r="DA98" s="2">
        <f t="shared" si="268"/>
        <v>0.19622992186134081</v>
      </c>
      <c r="DB98" s="2">
        <f t="shared" si="269"/>
        <v>0.24705444052796346</v>
      </c>
      <c r="DC98" s="2">
        <f t="shared" si="270"/>
        <v>7.5051909268200566E-3</v>
      </c>
      <c r="DD98" s="2">
        <f t="shared" si="271"/>
        <v>0.76704822289533359</v>
      </c>
      <c r="DE98" s="2">
        <f t="shared" si="272"/>
        <v>0.88760119661144832</v>
      </c>
      <c r="DF98" s="2">
        <f t="shared" si="273"/>
        <v>3.1340749377730973E-2</v>
      </c>
      <c r="DG98" s="2">
        <f t="shared" si="274"/>
        <v>0</v>
      </c>
      <c r="DH98" s="2">
        <f t="shared" si="275"/>
        <v>0</v>
      </c>
      <c r="DI98" s="2">
        <f t="shared" si="338"/>
        <v>4.0271675679794159</v>
      </c>
      <c r="DJ98" s="2">
        <f t="shared" si="368"/>
        <v>5.4335135958832464E-2</v>
      </c>
      <c r="DK98" s="2">
        <f t="shared" si="369"/>
        <v>8.0952880715754461E-2</v>
      </c>
      <c r="DL98" s="2">
        <f t="shared" si="370"/>
        <v>0.46490519001280223</v>
      </c>
      <c r="DM98" s="2">
        <f t="shared" si="371"/>
        <v>0.4017623017809458</v>
      </c>
      <c r="DN98" s="2">
        <f t="shared" si="372"/>
        <v>0.133332508206252</v>
      </c>
      <c r="DO98" s="2">
        <f t="shared" si="373"/>
        <v>3.1340749377730973E-2</v>
      </c>
      <c r="DP98" s="2">
        <f t="shared" si="374"/>
        <v>2.0922018747429202E-2</v>
      </c>
      <c r="DQ98" s="2">
        <f t="shared" si="346"/>
        <v>6.1522567494375714E-2</v>
      </c>
      <c r="DR98" s="2">
        <f t="shared" si="375"/>
        <v>0</v>
      </c>
      <c r="DS98" s="2">
        <f t="shared" si="348"/>
        <v>0.80515661036964348</v>
      </c>
      <c r="DT98" s="2">
        <f t="shared" si="349"/>
        <v>0.60453132237255569</v>
      </c>
      <c r="DU98" s="2">
        <f t="shared" si="350"/>
        <v>0.20062528799708779</v>
      </c>
      <c r="DV98" s="2">
        <f t="shared" si="376"/>
        <v>0.10447302652682677</v>
      </c>
      <c r="DW98" s="2">
        <f t="shared" si="352"/>
        <v>7.8440909588422203E-2</v>
      </c>
      <c r="DX98" s="2">
        <f t="shared" si="353"/>
        <v>2.603211693840457E-2</v>
      </c>
      <c r="DY98" s="2">
        <f t="shared" si="319"/>
        <v>1.8285715828856497</v>
      </c>
      <c r="DZ98" s="2">
        <f t="shared" si="377"/>
        <v>0.80515661036964348</v>
      </c>
      <c r="EA98" s="2">
        <f t="shared" si="276"/>
        <v>2.4939077576615651</v>
      </c>
      <c r="EB98" s="2">
        <f t="shared" si="277"/>
        <v>-3.1156031357022078</v>
      </c>
      <c r="EC98" s="2">
        <f t="shared" si="278"/>
        <v>-3.1156031357022078</v>
      </c>
      <c r="ED98" s="2">
        <f t="shared" si="279"/>
        <v>0.44067228452424462</v>
      </c>
      <c r="EE98" s="2">
        <f t="shared" si="320"/>
        <v>1351.2318501095979</v>
      </c>
      <c r="EF98" s="2">
        <f t="shared" si="321"/>
        <v>2.9422906436070111</v>
      </c>
      <c r="EG98" s="2">
        <f t="shared" si="378"/>
        <v>0.1351231850109598</v>
      </c>
      <c r="EH98" s="1">
        <f t="shared" si="322"/>
        <v>1351.2318501095979</v>
      </c>
      <c r="EI98" s="1">
        <f t="shared" si="323"/>
        <v>2.9422906436070111</v>
      </c>
      <c r="EJ98" s="4">
        <f t="shared" si="324"/>
        <v>1.8437913817214915</v>
      </c>
      <c r="EK98" s="1">
        <f t="shared" si="280"/>
        <v>294.2290643607011</v>
      </c>
    </row>
    <row r="99" spans="1:141" ht="12" customHeight="1">
      <c r="A99" s="41" t="s">
        <v>95</v>
      </c>
      <c r="B99" s="42"/>
      <c r="C99" s="47">
        <v>47.383434691146235</v>
      </c>
      <c r="D99" s="47">
        <v>1.7908093610526588</v>
      </c>
      <c r="E99" s="47">
        <v>18.657043268201551</v>
      </c>
      <c r="F99" s="47">
        <v>10.837218885808646</v>
      </c>
      <c r="G99" s="47">
        <v>0.1904256357713445</v>
      </c>
      <c r="H99" s="47">
        <v>4.731395798050273</v>
      </c>
      <c r="I99" s="47">
        <v>10.290410278372967</v>
      </c>
      <c r="J99" s="47">
        <v>3.7150845789726419</v>
      </c>
      <c r="K99" s="47">
        <v>1.8991380932089081</v>
      </c>
      <c r="L99" s="47">
        <v>0</v>
      </c>
      <c r="M99" s="47">
        <v>0.50503940941478398</v>
      </c>
      <c r="N99" s="47">
        <f t="shared" si="248"/>
        <v>99.999999999999986</v>
      </c>
      <c r="O99" s="47"/>
      <c r="P99" s="47">
        <v>49.504199999999997</v>
      </c>
      <c r="Q99" s="47">
        <v>1.2047000000000001</v>
      </c>
      <c r="R99" s="47">
        <v>3.6692999999999998</v>
      </c>
      <c r="S99" s="47">
        <v>8.5795999999999992</v>
      </c>
      <c r="T99" s="47">
        <v>0.2298</v>
      </c>
      <c r="U99" s="47">
        <v>13.8416</v>
      </c>
      <c r="V99" s="47">
        <v>21.431699999999999</v>
      </c>
      <c r="W99" s="47">
        <v>0.4138</v>
      </c>
      <c r="X99" s="47">
        <v>0</v>
      </c>
      <c r="Y99" s="47">
        <v>0</v>
      </c>
      <c r="Z99" s="47">
        <f t="shared" si="249"/>
        <v>98.874700000000004</v>
      </c>
      <c r="AA99" s="18"/>
      <c r="AB99" s="10">
        <f t="shared" si="291"/>
        <v>5.5181024573762061E-2</v>
      </c>
      <c r="AC99" s="10"/>
      <c r="AD99" s="12">
        <f t="shared" si="250"/>
        <v>2.0312702908656215</v>
      </c>
      <c r="AE99" s="12"/>
      <c r="AF99" s="10">
        <f t="shared" si="251"/>
        <v>281.63607975250551</v>
      </c>
      <c r="AG99" s="16">
        <f t="shared" si="292"/>
        <v>1074.3895188164211</v>
      </c>
      <c r="AH99" s="18"/>
      <c r="AI99" s="1">
        <f t="shared" si="293"/>
        <v>0.74652603022585928</v>
      </c>
      <c r="AJ99" s="1">
        <f t="shared" si="325"/>
        <v>8.0539766305930058E-2</v>
      </c>
      <c r="AK99" s="1">
        <f t="shared" si="294"/>
        <v>1.2546634105424054E-2</v>
      </c>
      <c r="AL99" s="1">
        <f t="shared" si="295"/>
        <v>1.7590527859127625E-2</v>
      </c>
      <c r="AM99" s="1">
        <f t="shared" si="296"/>
        <v>7.727635143401751E-2</v>
      </c>
      <c r="AN99" s="1">
        <f t="shared" si="252"/>
        <v>0</v>
      </c>
      <c r="AO99" s="1">
        <f t="shared" si="356"/>
        <v>0.93447930993035855</v>
      </c>
      <c r="AP99" s="1">
        <f t="shared" si="357"/>
        <v>0.80170705479962134</v>
      </c>
      <c r="AQ99" s="1">
        <f t="shared" si="358"/>
        <v>0.1249267008380554</v>
      </c>
      <c r="AR99" s="1">
        <f t="shared" si="359"/>
        <v>5.0840858821125448E-3</v>
      </c>
      <c r="AS99" s="1">
        <f t="shared" si="360"/>
        <v>3.0337356667436637E-2</v>
      </c>
      <c r="AT99" s="1">
        <f t="shared" si="281"/>
        <v>6.1509000068710559E-2</v>
      </c>
      <c r="AU99" s="1">
        <f t="shared" si="282"/>
        <v>0</v>
      </c>
      <c r="AV99" s="1">
        <f t="shared" si="361"/>
        <v>1.0235641982559365</v>
      </c>
      <c r="AW99" s="9"/>
      <c r="AX99" s="2">
        <f t="shared" si="297"/>
        <v>0.7886159061709338</v>
      </c>
      <c r="AY99" s="2">
        <f t="shared" si="298"/>
        <v>2.2419081922270476E-2</v>
      </c>
      <c r="AZ99" s="2">
        <f t="shared" si="299"/>
        <v>0.36596430533638452</v>
      </c>
      <c r="BA99" s="2">
        <f t="shared" si="300"/>
        <v>0.15083871823513281</v>
      </c>
      <c r="BB99" s="2">
        <f t="shared" si="301"/>
        <v>2.6844142487590416E-3</v>
      </c>
      <c r="BC99" s="2">
        <f t="shared" si="302"/>
        <v>0.11739154529158784</v>
      </c>
      <c r="BD99" s="2">
        <f t="shared" si="303"/>
        <v>0.18350369807396505</v>
      </c>
      <c r="BE99" s="2">
        <f t="shared" si="304"/>
        <v>0.11988223666353039</v>
      </c>
      <c r="BF99" s="2">
        <f t="shared" si="305"/>
        <v>4.0323115487046333E-2</v>
      </c>
      <c r="BG99" s="2">
        <f t="shared" si="306"/>
        <v>0</v>
      </c>
      <c r="BH99" s="2">
        <f t="shared" si="307"/>
        <v>7.1163883894232501E-3</v>
      </c>
      <c r="BI99" s="2">
        <f t="shared" si="362"/>
        <v>1.7987394098190332</v>
      </c>
      <c r="BK99" s="2">
        <f t="shared" si="253"/>
        <v>0.43842699051680561</v>
      </c>
      <c r="BL99" s="2">
        <f t="shared" si="254"/>
        <v>1.2463774240942442E-2</v>
      </c>
      <c r="BM99" s="2">
        <f t="shared" si="255"/>
        <v>0.20345598886567082</v>
      </c>
      <c r="BN99" s="2">
        <f t="shared" si="256"/>
        <v>8.3858016014842482E-2</v>
      </c>
      <c r="BO99" s="2">
        <f t="shared" si="257"/>
        <v>1.4923864091181023E-3</v>
      </c>
      <c r="BP99" s="2">
        <f t="shared" si="258"/>
        <v>6.5263230821966764E-2</v>
      </c>
      <c r="BQ99" s="2">
        <f t="shared" si="259"/>
        <v>0.1020179449409111</v>
      </c>
      <c r="BR99" s="2">
        <f t="shared" si="260"/>
        <v>6.6647917985847349E-2</v>
      </c>
      <c r="BS99" s="2">
        <f t="shared" si="261"/>
        <v>2.2417430377590461E-2</v>
      </c>
      <c r="BT99" s="2">
        <f t="shared" si="262"/>
        <v>0</v>
      </c>
      <c r="BU99" s="2">
        <f t="shared" si="263"/>
        <v>3.9563198263050303E-3</v>
      </c>
      <c r="BV99" s="2">
        <f t="shared" si="363"/>
        <v>1</v>
      </c>
      <c r="BX99" s="2">
        <f t="shared" si="308"/>
        <v>0.82391240307368141</v>
      </c>
      <c r="BY99" s="2">
        <f t="shared" si="309"/>
        <v>1.5081598621912199E-2</v>
      </c>
      <c r="BZ99" s="2">
        <f t="shared" si="310"/>
        <v>3.5987289257657339E-2</v>
      </c>
      <c r="CA99" s="2">
        <f t="shared" si="311"/>
        <v>0.11941586495635131</v>
      </c>
      <c r="CB99" s="2">
        <f t="shared" si="312"/>
        <v>3.2394713656387665E-3</v>
      </c>
      <c r="CC99" s="2">
        <f t="shared" si="313"/>
        <v>0.34342652415120928</v>
      </c>
      <c r="CD99" s="2">
        <f t="shared" si="314"/>
        <v>0.38218070024644507</v>
      </c>
      <c r="CE99" s="2">
        <f t="shared" si="315"/>
        <v>6.6764657004238538E-3</v>
      </c>
      <c r="CF99" s="2">
        <f t="shared" si="316"/>
        <v>0</v>
      </c>
      <c r="CG99" s="2">
        <f t="shared" si="317"/>
        <v>0</v>
      </c>
      <c r="CH99" s="2">
        <f t="shared" si="364"/>
        <v>1.7299203173733193</v>
      </c>
      <c r="CJ99" s="2">
        <f t="shared" si="283"/>
        <v>1.6478248061473628</v>
      </c>
      <c r="CK99" s="2">
        <f t="shared" si="284"/>
        <v>3.0163197243824397E-2</v>
      </c>
      <c r="CL99" s="2">
        <f t="shared" si="365"/>
        <v>0.10796186777297201</v>
      </c>
      <c r="CM99" s="2">
        <f t="shared" si="285"/>
        <v>0.11941586495635131</v>
      </c>
      <c r="CN99" s="2">
        <f t="shared" si="286"/>
        <v>3.2394713656387665E-3</v>
      </c>
      <c r="CO99" s="2">
        <f t="shared" si="287"/>
        <v>0.34342652415120928</v>
      </c>
      <c r="CP99" s="2">
        <f t="shared" si="288"/>
        <v>0.38218070024644507</v>
      </c>
      <c r="CQ99" s="2">
        <f t="shared" si="289"/>
        <v>6.6764657004238538E-3</v>
      </c>
      <c r="CR99" s="2">
        <f t="shared" si="290"/>
        <v>0</v>
      </c>
      <c r="CS99" s="2">
        <f t="shared" si="366"/>
        <v>0</v>
      </c>
      <c r="CT99" s="2">
        <f t="shared" si="264"/>
        <v>2.6408888975842273</v>
      </c>
      <c r="CU99" s="2">
        <f t="shared" si="318"/>
        <v>2.2719622947745148</v>
      </c>
      <c r="CW99" s="2">
        <f t="shared" si="265"/>
        <v>1.8718979139804663</v>
      </c>
      <c r="CX99" s="2">
        <f t="shared" si="266"/>
        <v>3.4264823413907797E-2</v>
      </c>
      <c r="CY99" s="2">
        <f t="shared" si="367"/>
        <v>0.12810208601953366</v>
      </c>
      <c r="CZ99" s="2">
        <f t="shared" si="267"/>
        <v>3.5421442549549181E-2</v>
      </c>
      <c r="DA99" s="2">
        <f t="shared" si="268"/>
        <v>0.16352352856908284</v>
      </c>
      <c r="DB99" s="2">
        <f t="shared" si="269"/>
        <v>0.2713083425787155</v>
      </c>
      <c r="DC99" s="2">
        <f t="shared" si="270"/>
        <v>7.3599567977329829E-3</v>
      </c>
      <c r="DD99" s="2">
        <f t="shared" si="271"/>
        <v>0.78025211389701676</v>
      </c>
      <c r="DE99" s="2">
        <f t="shared" si="272"/>
        <v>0.86830014075044437</v>
      </c>
      <c r="DF99" s="2">
        <f t="shared" si="273"/>
        <v>3.0337356667436637E-2</v>
      </c>
      <c r="DG99" s="2">
        <f t="shared" si="274"/>
        <v>0</v>
      </c>
      <c r="DH99" s="2">
        <f t="shared" si="275"/>
        <v>0</v>
      </c>
      <c r="DI99" s="2">
        <f t="shared" si="338"/>
        <v>4.0272441766548033</v>
      </c>
      <c r="DJ99" s="2">
        <f t="shared" si="368"/>
        <v>5.4488353309605525E-2</v>
      </c>
      <c r="DK99" s="2">
        <f t="shared" si="369"/>
        <v>8.1179612041601956E-2</v>
      </c>
      <c r="DL99" s="2">
        <f t="shared" si="370"/>
        <v>0.45054528862173604</v>
      </c>
      <c r="DM99" s="2">
        <f t="shared" si="371"/>
        <v>0.40485875488817391</v>
      </c>
      <c r="DN99" s="2">
        <f t="shared" si="372"/>
        <v>0.14459595649009005</v>
      </c>
      <c r="DO99" s="2">
        <f t="shared" si="373"/>
        <v>3.0337356667436637E-2</v>
      </c>
      <c r="DP99" s="2">
        <f t="shared" si="374"/>
        <v>5.0840858821125448E-3</v>
      </c>
      <c r="DQ99" s="2">
        <f t="shared" si="346"/>
        <v>6.1509000068710559E-2</v>
      </c>
      <c r="DR99" s="2">
        <f t="shared" si="375"/>
        <v>0</v>
      </c>
      <c r="DS99" s="2">
        <f t="shared" si="348"/>
        <v>0.80170705479962134</v>
      </c>
      <c r="DT99" s="2">
        <f t="shared" si="349"/>
        <v>0.59072770379393236</v>
      </c>
      <c r="DU99" s="2">
        <f t="shared" si="350"/>
        <v>0.21097935100568899</v>
      </c>
      <c r="DV99" s="2">
        <f t="shared" si="376"/>
        <v>0.1249267008380554</v>
      </c>
      <c r="DW99" s="2">
        <f t="shared" si="352"/>
        <v>9.2050659510612615E-2</v>
      </c>
      <c r="DX99" s="2">
        <f t="shared" si="353"/>
        <v>3.287604132744279E-2</v>
      </c>
      <c r="DY99" s="2">
        <f t="shared" si="319"/>
        <v>1.8252712530555579</v>
      </c>
      <c r="DZ99" s="2">
        <f t="shared" si="377"/>
        <v>0.80170705479962134</v>
      </c>
      <c r="EA99" s="2">
        <f t="shared" si="276"/>
        <v>2.4543855653131184</v>
      </c>
      <c r="EB99" s="2">
        <f t="shared" si="277"/>
        <v>-3.1593285042421186</v>
      </c>
      <c r="EC99" s="2">
        <f t="shared" si="278"/>
        <v>-3.1593285042421186</v>
      </c>
      <c r="ED99" s="2">
        <f t="shared" si="279"/>
        <v>0.4376521267515121</v>
      </c>
      <c r="EE99" s="2">
        <f t="shared" si="320"/>
        <v>1347.5395188164212</v>
      </c>
      <c r="EF99" s="2">
        <f t="shared" si="321"/>
        <v>2.8163607975250553</v>
      </c>
      <c r="EG99" s="2">
        <f t="shared" si="378"/>
        <v>0.1347539518816421</v>
      </c>
      <c r="EH99" s="1">
        <f t="shared" si="322"/>
        <v>1347.5395188164212</v>
      </c>
      <c r="EI99" s="1">
        <f t="shared" si="323"/>
        <v>2.8163607975250553</v>
      </c>
      <c r="EJ99" s="4">
        <f t="shared" si="324"/>
        <v>2.0312702908656215</v>
      </c>
      <c r="EK99" s="1">
        <f t="shared" si="280"/>
        <v>281.63607975250551</v>
      </c>
    </row>
    <row r="100" spans="1:141" ht="12" customHeight="1">
      <c r="A100" s="41" t="s">
        <v>95</v>
      </c>
      <c r="B100" s="42"/>
      <c r="C100" s="47">
        <v>47.387734913931801</v>
      </c>
      <c r="D100" s="47">
        <v>1.7886661629944129</v>
      </c>
      <c r="E100" s="47">
        <v>18.625756766703617</v>
      </c>
      <c r="F100" s="47">
        <v>10.829934061513205</v>
      </c>
      <c r="G100" s="47">
        <v>0.19034367376346992</v>
      </c>
      <c r="H100" s="47">
        <v>4.7574220813571255</v>
      </c>
      <c r="I100" s="47">
        <v>10.312715327154978</v>
      </c>
      <c r="J100" s="47">
        <v>3.7080857727144747</v>
      </c>
      <c r="K100" s="47">
        <v>1.8953177717808398</v>
      </c>
      <c r="L100" s="47">
        <v>0</v>
      </c>
      <c r="M100" s="47">
        <v>0.50402346808608034</v>
      </c>
      <c r="N100" s="47">
        <f t="shared" si="248"/>
        <v>99.999999999999972</v>
      </c>
      <c r="O100" s="47"/>
      <c r="P100" s="47">
        <v>49.696800000000003</v>
      </c>
      <c r="Q100" s="47">
        <v>1.1862999999999999</v>
      </c>
      <c r="R100" s="47">
        <v>3.8999000000000001</v>
      </c>
      <c r="S100" s="47">
        <v>8.2490000000000006</v>
      </c>
      <c r="T100" s="47">
        <v>0.22470000000000001</v>
      </c>
      <c r="U100" s="47">
        <v>13.7372</v>
      </c>
      <c r="V100" s="47">
        <v>21.696100000000001</v>
      </c>
      <c r="W100" s="47">
        <v>0.44479999999999997</v>
      </c>
      <c r="X100" s="47">
        <v>0</v>
      </c>
      <c r="Y100" s="47">
        <v>2.3400000000000001E-2</v>
      </c>
      <c r="Z100" s="47">
        <f t="shared" si="249"/>
        <v>99.158200000000008</v>
      </c>
      <c r="AA100" s="18"/>
      <c r="AB100" s="10">
        <f t="shared" si="291"/>
        <v>5.4872236302325628E-2</v>
      </c>
      <c r="AC100" s="10"/>
      <c r="AD100" s="12">
        <f t="shared" si="250"/>
        <v>1.9698797869931051</v>
      </c>
      <c r="AE100" s="12"/>
      <c r="AF100" s="10">
        <f t="shared" si="251"/>
        <v>293.75757901317144</v>
      </c>
      <c r="AG100" s="16">
        <f t="shared" si="292"/>
        <v>1077.1502718770485</v>
      </c>
      <c r="AH100" s="18"/>
      <c r="AI100" s="1">
        <f t="shared" si="293"/>
        <v>0.74979822584372935</v>
      </c>
      <c r="AJ100" s="1">
        <f t="shared" si="325"/>
        <v>7.8805105930540673E-2</v>
      </c>
      <c r="AK100" s="1">
        <f t="shared" si="294"/>
        <v>1.2398186798021311E-2</v>
      </c>
      <c r="AL100" s="1">
        <f t="shared" si="295"/>
        <v>1.754980164363475E-2</v>
      </c>
      <c r="AM100" s="1">
        <f t="shared" si="296"/>
        <v>7.7372882553443281E-2</v>
      </c>
      <c r="AN100" s="1">
        <f t="shared" si="252"/>
        <v>0</v>
      </c>
      <c r="AO100" s="1">
        <f t="shared" si="356"/>
        <v>0.93592420276936938</v>
      </c>
      <c r="AP100" s="1">
        <f t="shared" si="357"/>
        <v>0.80467046214605498</v>
      </c>
      <c r="AQ100" s="1">
        <f t="shared" si="358"/>
        <v>0.11309937486188493</v>
      </c>
      <c r="AR100" s="1">
        <f t="shared" si="359"/>
        <v>1.1877742543580788E-2</v>
      </c>
      <c r="AS100" s="1">
        <f t="shared" si="360"/>
        <v>3.2473007701704054E-2</v>
      </c>
      <c r="AT100" s="1">
        <f t="shared" si="281"/>
        <v>5.8420592668055424E-2</v>
      </c>
      <c r="AU100" s="1">
        <f t="shared" si="282"/>
        <v>3.4829642588412327E-4</v>
      </c>
      <c r="AV100" s="1">
        <f t="shared" si="361"/>
        <v>1.0208894763471641</v>
      </c>
      <c r="AW100" s="9"/>
      <c r="AX100" s="2">
        <f t="shared" si="297"/>
        <v>0.78868747599509026</v>
      </c>
      <c r="AY100" s="2">
        <f t="shared" si="298"/>
        <v>2.2392251298146856E-2</v>
      </c>
      <c r="AZ100" s="2">
        <f t="shared" si="299"/>
        <v>0.36535060987443468</v>
      </c>
      <c r="BA100" s="2">
        <f t="shared" si="300"/>
        <v>0.15073732381181526</v>
      </c>
      <c r="BB100" s="2">
        <f t="shared" si="301"/>
        <v>2.6832588371942896E-3</v>
      </c>
      <c r="BC100" s="2">
        <f t="shared" si="302"/>
        <v>0.11803728827019197</v>
      </c>
      <c r="BD100" s="2">
        <f t="shared" si="303"/>
        <v>0.18390145276269904</v>
      </c>
      <c r="BE100" s="2">
        <f t="shared" si="304"/>
        <v>0.11965639185963205</v>
      </c>
      <c r="BF100" s="2">
        <f t="shared" si="305"/>
        <v>4.024200118435687E-2</v>
      </c>
      <c r="BG100" s="2">
        <f t="shared" si="306"/>
        <v>0</v>
      </c>
      <c r="BH100" s="2">
        <f t="shared" si="307"/>
        <v>7.1020730054331188E-3</v>
      </c>
      <c r="BI100" s="2">
        <f t="shared" si="362"/>
        <v>1.7987901268989945</v>
      </c>
      <c r="BK100" s="2">
        <f t="shared" si="253"/>
        <v>0.43845441677775926</v>
      </c>
      <c r="BL100" s="2">
        <f t="shared" si="254"/>
        <v>1.2448506895437405E-2</v>
      </c>
      <c r="BM100" s="2">
        <f t="shared" si="255"/>
        <v>0.20310908116016685</v>
      </c>
      <c r="BN100" s="2">
        <f t="shared" si="256"/>
        <v>8.3799283506007058E-2</v>
      </c>
      <c r="BO100" s="2">
        <f t="shared" si="257"/>
        <v>1.4917020040687379E-3</v>
      </c>
      <c r="BP100" s="2">
        <f t="shared" si="258"/>
        <v>6.562037811141487E-2</v>
      </c>
      <c r="BQ100" s="2">
        <f t="shared" si="259"/>
        <v>0.10223619198963139</v>
      </c>
      <c r="BR100" s="2">
        <f t="shared" si="260"/>
        <v>6.6520485114020741E-2</v>
      </c>
      <c r="BS100" s="2">
        <f t="shared" si="261"/>
        <v>2.237170450436686E-2</v>
      </c>
      <c r="BT100" s="2">
        <f t="shared" si="262"/>
        <v>0</v>
      </c>
      <c r="BU100" s="2">
        <f t="shared" si="263"/>
        <v>3.9482499371267191E-3</v>
      </c>
      <c r="BV100" s="2">
        <f t="shared" si="363"/>
        <v>1</v>
      </c>
      <c r="BX100" s="2">
        <f t="shared" si="308"/>
        <v>0.82711789935141133</v>
      </c>
      <c r="BY100" s="2">
        <f t="shared" si="309"/>
        <v>1.4851249643209462E-2</v>
      </c>
      <c r="BZ100" s="2">
        <f t="shared" si="310"/>
        <v>3.8248938319553553E-2</v>
      </c>
      <c r="CA100" s="2">
        <f t="shared" si="311"/>
        <v>0.11481438179226795</v>
      </c>
      <c r="CB100" s="2">
        <f t="shared" si="312"/>
        <v>3.1675770925110132E-3</v>
      </c>
      <c r="CC100" s="2">
        <f t="shared" si="313"/>
        <v>0.34083623624219689</v>
      </c>
      <c r="CD100" s="2">
        <f t="shared" si="314"/>
        <v>0.38689561213608337</v>
      </c>
      <c r="CE100" s="2">
        <f t="shared" si="315"/>
        <v>7.1766359196436197E-3</v>
      </c>
      <c r="CF100" s="2">
        <f t="shared" si="316"/>
        <v>0</v>
      </c>
      <c r="CG100" s="2">
        <f t="shared" si="317"/>
        <v>1.5394919150358359E-4</v>
      </c>
      <c r="CH100" s="2">
        <f t="shared" si="364"/>
        <v>1.7332624796883811</v>
      </c>
      <c r="CJ100" s="2">
        <f t="shared" si="283"/>
        <v>1.6542357987028227</v>
      </c>
      <c r="CK100" s="2">
        <f t="shared" si="284"/>
        <v>2.9702499286418924E-2</v>
      </c>
      <c r="CL100" s="2">
        <f t="shared" si="365"/>
        <v>0.11474681495866065</v>
      </c>
      <c r="CM100" s="2">
        <f t="shared" si="285"/>
        <v>0.11481438179226795</v>
      </c>
      <c r="CN100" s="2">
        <f t="shared" si="286"/>
        <v>3.1675770925110132E-3</v>
      </c>
      <c r="CO100" s="2">
        <f t="shared" si="287"/>
        <v>0.34083623624219689</v>
      </c>
      <c r="CP100" s="2">
        <f t="shared" si="288"/>
        <v>0.38689561213608337</v>
      </c>
      <c r="CQ100" s="2">
        <f t="shared" si="289"/>
        <v>7.1766359196436197E-3</v>
      </c>
      <c r="CR100" s="2">
        <f t="shared" si="290"/>
        <v>0</v>
      </c>
      <c r="CS100" s="2">
        <f t="shared" si="366"/>
        <v>4.6184757451075075E-4</v>
      </c>
      <c r="CT100" s="2">
        <f t="shared" si="264"/>
        <v>2.6520374037051155</v>
      </c>
      <c r="CU100" s="2">
        <f t="shared" si="318"/>
        <v>2.2624115299495791</v>
      </c>
      <c r="CW100" s="2">
        <f t="shared" si="265"/>
        <v>1.8712810721203084</v>
      </c>
      <c r="CX100" s="2">
        <f t="shared" si="266"/>
        <v>3.3599638426956659E-2</v>
      </c>
      <c r="CY100" s="2">
        <f t="shared" si="367"/>
        <v>0.12871892787969164</v>
      </c>
      <c r="CZ100" s="2">
        <f t="shared" si="267"/>
        <v>4.4350750245284842E-2</v>
      </c>
      <c r="DA100" s="2">
        <f t="shared" si="268"/>
        <v>0.17306967812497648</v>
      </c>
      <c r="DB100" s="2">
        <f t="shared" si="269"/>
        <v>0.25975738117086006</v>
      </c>
      <c r="DC100" s="2">
        <f t="shared" si="270"/>
        <v>7.1663629361010802E-3</v>
      </c>
      <c r="DD100" s="2">
        <f t="shared" si="271"/>
        <v>0.77111183069896483</v>
      </c>
      <c r="DE100" s="2">
        <f t="shared" si="272"/>
        <v>0.87531709378357525</v>
      </c>
      <c r="DF100" s="2">
        <f t="shared" si="273"/>
        <v>3.2473007701704054E-2</v>
      </c>
      <c r="DG100" s="2">
        <f t="shared" si="274"/>
        <v>0</v>
      </c>
      <c r="DH100" s="2">
        <f t="shared" si="275"/>
        <v>6.9659285176824654E-4</v>
      </c>
      <c r="DI100" s="2">
        <f t="shared" si="338"/>
        <v>4.024472657815215</v>
      </c>
      <c r="DJ100" s="2">
        <f t="shared" si="368"/>
        <v>4.8945315630429281E-2</v>
      </c>
      <c r="DK100" s="2">
        <f t="shared" si="369"/>
        <v>7.2971521675588846E-2</v>
      </c>
      <c r="DL100" s="2">
        <f t="shared" si="370"/>
        <v>0.45747817856749201</v>
      </c>
      <c r="DM100" s="2">
        <f t="shared" si="371"/>
        <v>0.40301604788176265</v>
      </c>
      <c r="DN100" s="2">
        <f t="shared" si="372"/>
        <v>0.13950577355074528</v>
      </c>
      <c r="DO100" s="2">
        <f t="shared" si="373"/>
        <v>3.2473007701704054E-2</v>
      </c>
      <c r="DP100" s="2">
        <f t="shared" si="374"/>
        <v>1.1877742543580788E-2</v>
      </c>
      <c r="DQ100" s="2">
        <f t="shared" si="346"/>
        <v>5.8420592668055424E-2</v>
      </c>
      <c r="DR100" s="2">
        <f t="shared" si="375"/>
        <v>3.4829642588412327E-4</v>
      </c>
      <c r="DS100" s="2">
        <f t="shared" si="348"/>
        <v>0.80467046214605498</v>
      </c>
      <c r="DT100" s="2">
        <f t="shared" si="349"/>
        <v>0.59775495968992698</v>
      </c>
      <c r="DU100" s="2">
        <f t="shared" si="350"/>
        <v>0.206915502456128</v>
      </c>
      <c r="DV100" s="2">
        <f t="shared" si="376"/>
        <v>0.11309937486188493</v>
      </c>
      <c r="DW100" s="2">
        <f t="shared" si="352"/>
        <v>8.4016644628929993E-2</v>
      </c>
      <c r="DX100" s="2">
        <f t="shared" si="353"/>
        <v>2.9082730232954934E-2</v>
      </c>
      <c r="DY100" s="2">
        <f t="shared" si="319"/>
        <v>1.8255599384932193</v>
      </c>
      <c r="DZ100" s="2">
        <f t="shared" si="377"/>
        <v>0.80467046214605498</v>
      </c>
      <c r="EA100" s="2">
        <f t="shared" si="276"/>
        <v>2.5259102139664171</v>
      </c>
      <c r="EB100" s="2">
        <f t="shared" si="277"/>
        <v>-3.0872321331651986</v>
      </c>
      <c r="EC100" s="2">
        <f t="shared" si="278"/>
        <v>-3.0872321331651986</v>
      </c>
      <c r="ED100" s="2">
        <f t="shared" si="279"/>
        <v>0.4391682955314879</v>
      </c>
      <c r="EE100" s="2">
        <f t="shared" si="320"/>
        <v>1350.3002718770485</v>
      </c>
      <c r="EF100" s="2">
        <f t="shared" si="321"/>
        <v>2.9375757901317145</v>
      </c>
      <c r="EG100" s="2">
        <f t="shared" si="378"/>
        <v>0.13503002718770485</v>
      </c>
      <c r="EH100" s="1">
        <f t="shared" si="322"/>
        <v>1350.3002718770485</v>
      </c>
      <c r="EI100" s="1">
        <f t="shared" si="323"/>
        <v>2.9375757901317145</v>
      </c>
      <c r="EJ100" s="4">
        <f t="shared" si="324"/>
        <v>1.9698797869931051</v>
      </c>
      <c r="EK100" s="1">
        <f t="shared" si="280"/>
        <v>293.75757901317144</v>
      </c>
    </row>
    <row r="101" spans="1:141" s="23" customFormat="1" ht="12" customHeight="1">
      <c r="A101" s="31"/>
      <c r="B101" s="32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B101" s="18"/>
      <c r="AC101" s="18"/>
      <c r="AD101" s="19"/>
      <c r="AE101" s="20"/>
      <c r="AF101" s="18"/>
      <c r="AG101" s="18"/>
      <c r="AH101" s="21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EH101" s="18"/>
      <c r="EI101" s="18"/>
      <c r="EJ101" s="20"/>
      <c r="EK101" s="18"/>
    </row>
    <row r="102" spans="1:141" s="23" customFormat="1" ht="12" customHeight="1">
      <c r="A102" s="31"/>
      <c r="B102" s="32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B102" s="18"/>
      <c r="AC102" s="18"/>
      <c r="AD102" s="19"/>
      <c r="AE102" s="20"/>
      <c r="AF102" s="18"/>
      <c r="AG102" s="18"/>
      <c r="AH102" s="21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EH102" s="18"/>
      <c r="EI102" s="18"/>
      <c r="EJ102" s="20"/>
      <c r="EK102" s="18"/>
    </row>
  </sheetData>
  <sheetProtection password="C568" sheet="1" objects="1" scenarios="1"/>
  <phoneticPr fontId="39"/>
  <pageMargins left="0.75" right="0.75" top="1" bottom="1" header="0.5" footer="0.5"/>
  <pageSetup paperSize="9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5994-DB71-4FD6-A736-8A3D0665C86B}">
  <dimension ref="A1:AB94"/>
  <sheetViews>
    <sheetView zoomScale="44" workbookViewId="0">
      <selection activeCell="F3" sqref="F3"/>
    </sheetView>
  </sheetViews>
  <sheetFormatPr defaultRowHeight="14.5"/>
  <sheetData>
    <row r="1" spans="1:28" ht="15.5">
      <c r="A1" s="46" t="s">
        <v>215</v>
      </c>
      <c r="B1" s="46" t="s">
        <v>216</v>
      </c>
      <c r="C1" s="46" t="s">
        <v>217</v>
      </c>
      <c r="D1" s="46" t="s">
        <v>218</v>
      </c>
      <c r="E1" s="46" t="s">
        <v>219</v>
      </c>
      <c r="F1" s="46" t="s">
        <v>220</v>
      </c>
      <c r="G1" s="46" t="s">
        <v>221</v>
      </c>
      <c r="H1" s="46" t="s">
        <v>222</v>
      </c>
      <c r="I1" s="46" t="s">
        <v>223</v>
      </c>
      <c r="J1" s="46" t="s">
        <v>224</v>
      </c>
      <c r="K1" s="46" t="s">
        <v>225</v>
      </c>
      <c r="L1" s="46" t="s">
        <v>236</v>
      </c>
      <c r="M1" s="46" t="s">
        <v>208</v>
      </c>
      <c r="N1" s="47"/>
      <c r="O1" s="46" t="s">
        <v>226</v>
      </c>
      <c r="P1" s="46" t="s">
        <v>227</v>
      </c>
      <c r="Q1" s="46" t="s">
        <v>228</v>
      </c>
      <c r="R1" s="46" t="s">
        <v>229</v>
      </c>
      <c r="S1" s="46" t="s">
        <v>230</v>
      </c>
      <c r="T1" s="46" t="s">
        <v>231</v>
      </c>
      <c r="U1" s="46" t="s">
        <v>232</v>
      </c>
      <c r="V1" s="46" t="s">
        <v>233</v>
      </c>
      <c r="W1" s="46" t="s">
        <v>234</v>
      </c>
      <c r="X1" s="46" t="s">
        <v>235</v>
      </c>
      <c r="Y1" s="46" t="s">
        <v>208</v>
      </c>
      <c r="Z1" s="85" t="s">
        <v>237</v>
      </c>
      <c r="AA1" s="85" t="s">
        <v>238</v>
      </c>
      <c r="AB1" s="85" t="s">
        <v>239</v>
      </c>
    </row>
    <row r="2" spans="1:28">
      <c r="A2" s="47">
        <v>47.598489668227593</v>
      </c>
      <c r="B2" s="47">
        <v>1.6499288988256158</v>
      </c>
      <c r="C2" s="47">
        <v>16.791259362741219</v>
      </c>
      <c r="D2" s="47">
        <v>10.585531814374969</v>
      </c>
      <c r="E2" s="47">
        <v>0.17193045510631519</v>
      </c>
      <c r="F2" s="47">
        <v>6.4891373554019252</v>
      </c>
      <c r="G2" s="47">
        <v>11.111661679365985</v>
      </c>
      <c r="H2" s="47">
        <v>3.3124182270529099</v>
      </c>
      <c r="I2" s="47">
        <v>1.8236091017815352</v>
      </c>
      <c r="J2" s="47">
        <v>0</v>
      </c>
      <c r="K2" s="47">
        <v>0.46603343712194789</v>
      </c>
      <c r="L2" s="12">
        <v>1.5792527205041884</v>
      </c>
      <c r="M2" s="47">
        <f>SUM(A2:K2)</f>
        <v>100.00000000000001</v>
      </c>
      <c r="N2" s="47"/>
      <c r="O2" s="47">
        <v>49.502099999999999</v>
      </c>
      <c r="P2" s="47">
        <v>1.1413</v>
      </c>
      <c r="Q2" s="47">
        <v>3.9358</v>
      </c>
      <c r="R2" s="47">
        <v>7.2287999999999997</v>
      </c>
      <c r="S2" s="47">
        <v>0.16400000000000001</v>
      </c>
      <c r="T2" s="47">
        <v>14.2628</v>
      </c>
      <c r="U2" s="47">
        <v>22.755299999999998</v>
      </c>
      <c r="V2" s="47">
        <v>0.35589999999999999</v>
      </c>
      <c r="W2" s="47">
        <v>0</v>
      </c>
      <c r="X2" s="47">
        <v>2.8999999999999998E-3</v>
      </c>
      <c r="Y2" s="47">
        <f>SUM(O2:X2)</f>
        <v>99.348900000000015</v>
      </c>
      <c r="Z2">
        <v>1084.7601352418114</v>
      </c>
      <c r="AA2">
        <f>Z2+273.15</f>
        <v>1357.9101352418115</v>
      </c>
      <c r="AB2">
        <v>257.13053874021438</v>
      </c>
    </row>
    <row r="3" spans="1:28">
      <c r="A3" s="47">
        <v>47.57711027101319</v>
      </c>
      <c r="B3" s="47">
        <v>1.6602095048620147</v>
      </c>
      <c r="C3" s="47">
        <v>16.943457710484896</v>
      </c>
      <c r="D3" s="47">
        <v>10.623002141610273</v>
      </c>
      <c r="E3" s="47">
        <v>0.17217786244525546</v>
      </c>
      <c r="F3" s="47">
        <v>6.3648150189783177</v>
      </c>
      <c r="G3" s="47">
        <v>10.997496024741753</v>
      </c>
      <c r="H3" s="47">
        <v>3.3466286513823986</v>
      </c>
      <c r="I3" s="47">
        <v>1.8438871973749611</v>
      </c>
      <c r="J3" s="47">
        <v>0</v>
      </c>
      <c r="K3" s="47">
        <v>0.47121561710693449</v>
      </c>
      <c r="L3" s="12">
        <v>1.5357827078448012</v>
      </c>
      <c r="M3" s="47">
        <f t="shared" ref="M3:M66" si="0">SUM(A3:K3)</f>
        <v>99.999999999999986</v>
      </c>
      <c r="N3" s="47"/>
      <c r="O3" s="47">
        <v>48.117899999999999</v>
      </c>
      <c r="P3" s="47">
        <v>1.2681</v>
      </c>
      <c r="Q3" s="47">
        <v>5.2168000000000001</v>
      </c>
      <c r="R3" s="47">
        <v>7.7023000000000001</v>
      </c>
      <c r="S3" s="47">
        <v>0.16400000000000001</v>
      </c>
      <c r="T3" s="47">
        <v>13.713900000000001</v>
      </c>
      <c r="U3" s="47">
        <v>23.046299999999999</v>
      </c>
      <c r="V3" s="47">
        <v>0.34370000000000001</v>
      </c>
      <c r="W3" s="47">
        <v>0</v>
      </c>
      <c r="X3" s="47">
        <v>1.61E-2</v>
      </c>
      <c r="Y3" s="47">
        <f>SUM(O3:X3)</f>
        <v>99.589099999999988</v>
      </c>
      <c r="Z3">
        <v>1086.5254753883492</v>
      </c>
      <c r="AA3">
        <f t="shared" ref="AA3:AA66" si="1">Z3+273.15</f>
        <v>1359.6754753883492</v>
      </c>
      <c r="AB3">
        <v>272.15133710709125</v>
      </c>
    </row>
    <row r="4" spans="1:28">
      <c r="A4" s="47">
        <v>47.60232641067396</v>
      </c>
      <c r="B4" s="47">
        <v>1.6480839432752501</v>
      </c>
      <c r="C4" s="47">
        <v>16.763945876996054</v>
      </c>
      <c r="D4" s="47">
        <v>10.578807396771357</v>
      </c>
      <c r="E4" s="47">
        <v>0.17188605543361457</v>
      </c>
      <c r="F4" s="47">
        <v>6.511448217602811</v>
      </c>
      <c r="G4" s="47">
        <v>11.13214982543586</v>
      </c>
      <c r="H4" s="47">
        <v>3.3062788309877624</v>
      </c>
      <c r="I4" s="47">
        <v>1.8199699987088602</v>
      </c>
      <c r="J4" s="47">
        <v>0</v>
      </c>
      <c r="K4" s="47">
        <v>0.46510344411448645</v>
      </c>
      <c r="L4" s="12">
        <v>1.6905735930030026</v>
      </c>
      <c r="M4" s="47">
        <f t="shared" si="0"/>
        <v>100.00000000000001</v>
      </c>
      <c r="N4" s="47"/>
      <c r="O4" s="47">
        <v>48.421700000000001</v>
      </c>
      <c r="P4" s="47">
        <v>1.3198000000000001</v>
      </c>
      <c r="Q4" s="47">
        <v>4.8029999999999999</v>
      </c>
      <c r="R4" s="47">
        <v>7.7150999999999996</v>
      </c>
      <c r="S4" s="47">
        <v>0.16139999999999999</v>
      </c>
      <c r="T4" s="47">
        <v>13.561400000000001</v>
      </c>
      <c r="U4" s="47">
        <v>23.049099999999999</v>
      </c>
      <c r="V4" s="47">
        <v>0.4098</v>
      </c>
      <c r="W4" s="47">
        <v>0</v>
      </c>
      <c r="X4" s="47">
        <v>5.1200000000000002E-2</v>
      </c>
      <c r="Y4" s="47">
        <f t="shared" ref="Y4:Y67" si="2">SUM(O4:X4)</f>
        <v>99.492499999999993</v>
      </c>
      <c r="Z4">
        <v>1094.9600519705141</v>
      </c>
      <c r="AA4">
        <f t="shared" si="1"/>
        <v>1368.1100519705142</v>
      </c>
      <c r="AB4">
        <v>303.11301378635193</v>
      </c>
    </row>
    <row r="5" spans="1:28">
      <c r="A5" s="47">
        <v>47.60232641067396</v>
      </c>
      <c r="B5" s="47">
        <v>1.6480839432752457</v>
      </c>
      <c r="C5" s="47">
        <v>16.763945876996054</v>
      </c>
      <c r="D5" s="47">
        <v>10.578807396771357</v>
      </c>
      <c r="E5" s="47">
        <v>0.17188605543361457</v>
      </c>
      <c r="F5" s="47">
        <v>6.511448217602811</v>
      </c>
      <c r="G5" s="47">
        <v>11.13214982543586</v>
      </c>
      <c r="H5" s="47">
        <v>3.3062788309877624</v>
      </c>
      <c r="I5" s="47">
        <v>1.8199699987088602</v>
      </c>
      <c r="J5" s="47">
        <v>0</v>
      </c>
      <c r="K5" s="47">
        <v>0.46510344411448645</v>
      </c>
      <c r="L5" s="12">
        <v>2.0429020784741017</v>
      </c>
      <c r="M5" s="47">
        <f t="shared" si="0"/>
        <v>100</v>
      </c>
      <c r="N5" s="47"/>
      <c r="O5" s="47">
        <v>48.622799999999998</v>
      </c>
      <c r="P5" s="47">
        <v>1.4933000000000001</v>
      </c>
      <c r="Q5" s="47">
        <v>4.7141999999999999</v>
      </c>
      <c r="R5" s="47">
        <v>8.1654</v>
      </c>
      <c r="S5" s="47">
        <v>0.1769</v>
      </c>
      <c r="T5" s="47">
        <v>13.4354</v>
      </c>
      <c r="U5" s="47">
        <v>22.571999999999999</v>
      </c>
      <c r="V5" s="47">
        <v>0.42059999999999997</v>
      </c>
      <c r="W5" s="47">
        <v>0</v>
      </c>
      <c r="X5" s="47">
        <v>8.8000000000000005E-3</v>
      </c>
      <c r="Y5" s="47">
        <f t="shared" si="2"/>
        <v>99.60939999999998</v>
      </c>
      <c r="Z5">
        <v>1098.2102269208613</v>
      </c>
      <c r="AA5">
        <f t="shared" si="1"/>
        <v>1371.3602269208614</v>
      </c>
      <c r="AB5">
        <v>317.43575134837829</v>
      </c>
    </row>
    <row r="6" spans="1:28">
      <c r="A6" s="47">
        <v>47.60232641067396</v>
      </c>
      <c r="B6" s="47">
        <v>1.6480839432752457</v>
      </c>
      <c r="C6" s="47">
        <v>16.763945876996054</v>
      </c>
      <c r="D6" s="47">
        <v>10.578807396771357</v>
      </c>
      <c r="E6" s="47">
        <v>0.17188605543361457</v>
      </c>
      <c r="F6" s="47">
        <v>6.511448217602811</v>
      </c>
      <c r="G6" s="47">
        <v>11.13214982543586</v>
      </c>
      <c r="H6" s="47">
        <v>3.3062788309877624</v>
      </c>
      <c r="I6" s="47">
        <v>1.8199699987088602</v>
      </c>
      <c r="J6" s="47">
        <v>0</v>
      </c>
      <c r="K6" s="47">
        <v>0.46510344411448645</v>
      </c>
      <c r="L6" s="12">
        <v>1.6997171414108057</v>
      </c>
      <c r="M6" s="47">
        <f t="shared" si="0"/>
        <v>100</v>
      </c>
      <c r="N6" s="47"/>
      <c r="O6" s="47">
        <v>47.217300000000002</v>
      </c>
      <c r="P6" s="47">
        <v>1.5183</v>
      </c>
      <c r="Q6" s="47">
        <v>6.3334999999999999</v>
      </c>
      <c r="R6" s="47">
        <v>6.9625000000000004</v>
      </c>
      <c r="S6" s="47">
        <v>0.124</v>
      </c>
      <c r="T6" s="47">
        <v>13.3508</v>
      </c>
      <c r="U6" s="47">
        <v>23.184899999999999</v>
      </c>
      <c r="V6" s="47">
        <v>0.31540000000000001</v>
      </c>
      <c r="W6" s="47">
        <v>0</v>
      </c>
      <c r="X6" s="47">
        <v>3.0700000000000002E-2</v>
      </c>
      <c r="Y6" s="47">
        <f t="shared" si="2"/>
        <v>99.037400000000005</v>
      </c>
      <c r="Z6">
        <v>1093.1749926625307</v>
      </c>
      <c r="AA6">
        <f t="shared" si="1"/>
        <v>1366.3249926625308</v>
      </c>
      <c r="AB6">
        <v>285.17006125539183</v>
      </c>
    </row>
    <row r="7" spans="1:28">
      <c r="A7" s="47">
        <v>47.582988026943774</v>
      </c>
      <c r="B7" s="47">
        <v>1.6573830971530181</v>
      </c>
      <c r="C7" s="47">
        <v>16.901614400680373</v>
      </c>
      <c r="D7" s="47">
        <v>10.612700567813793</v>
      </c>
      <c r="E7" s="47">
        <v>0.17210984369153923</v>
      </c>
      <c r="F7" s="47">
        <v>6.3989944835764199</v>
      </c>
      <c r="G7" s="47">
        <v>11.028883151647513</v>
      </c>
      <c r="H7" s="47">
        <v>3.3372233102273574</v>
      </c>
      <c r="I7" s="47">
        <v>1.8383122180881266</v>
      </c>
      <c r="J7" s="47">
        <v>0</v>
      </c>
      <c r="K7" s="47">
        <v>0.46979090017807673</v>
      </c>
      <c r="L7" s="12">
        <v>1.746762397911289</v>
      </c>
      <c r="M7" s="47">
        <f t="shared" si="0"/>
        <v>99.999999999999986</v>
      </c>
      <c r="N7" s="47"/>
      <c r="O7" s="47">
        <v>47.433300000000003</v>
      </c>
      <c r="P7" s="47">
        <v>1.4599</v>
      </c>
      <c r="Q7" s="47">
        <v>6.2729999999999997</v>
      </c>
      <c r="R7" s="47">
        <v>6.9008000000000003</v>
      </c>
      <c r="S7" s="47">
        <v>0.13039999999999999</v>
      </c>
      <c r="T7" s="47">
        <v>13.1866</v>
      </c>
      <c r="U7" s="47">
        <v>23.161100000000001</v>
      </c>
      <c r="V7" s="47">
        <v>0.31540000000000001</v>
      </c>
      <c r="W7" s="47">
        <v>0</v>
      </c>
      <c r="X7" s="47">
        <v>0.11550000000000001</v>
      </c>
      <c r="Y7" s="47">
        <f t="shared" si="2"/>
        <v>98.976000000000013</v>
      </c>
      <c r="Z7">
        <v>1092.0628719110523</v>
      </c>
      <c r="AA7">
        <f t="shared" si="1"/>
        <v>1365.2128719110524</v>
      </c>
      <c r="AB7">
        <v>288.85350067976475</v>
      </c>
    </row>
    <row r="8" spans="1:28">
      <c r="A8" s="47">
        <v>47.582988026943774</v>
      </c>
      <c r="B8" s="47">
        <v>1.6573830971530181</v>
      </c>
      <c r="C8" s="47">
        <v>16.901614400680373</v>
      </c>
      <c r="D8" s="47">
        <v>10.612700567813793</v>
      </c>
      <c r="E8" s="47">
        <v>0.17210984369153923</v>
      </c>
      <c r="F8" s="47">
        <v>6.3989944835764199</v>
      </c>
      <c r="G8" s="47">
        <v>11.028883151647513</v>
      </c>
      <c r="H8" s="47">
        <v>3.3372233102273574</v>
      </c>
      <c r="I8" s="47">
        <v>1.8383122180881266</v>
      </c>
      <c r="J8" s="47">
        <v>0</v>
      </c>
      <c r="K8" s="47">
        <v>0.46979090017807673</v>
      </c>
      <c r="L8" s="12">
        <v>1.7532962587804133</v>
      </c>
      <c r="M8" s="47">
        <f t="shared" si="0"/>
        <v>99.999999999999986</v>
      </c>
      <c r="N8" s="47"/>
      <c r="O8" s="47">
        <v>48.11</v>
      </c>
      <c r="P8" s="47">
        <v>1.38</v>
      </c>
      <c r="Q8" s="47">
        <v>6.28</v>
      </c>
      <c r="R8" s="47">
        <v>7.05</v>
      </c>
      <c r="S8" s="47">
        <v>0.09</v>
      </c>
      <c r="T8" s="47">
        <v>13.54</v>
      </c>
      <c r="U8" s="47">
        <v>22.78</v>
      </c>
      <c r="V8" s="47">
        <v>0.39</v>
      </c>
      <c r="W8" s="47">
        <v>0</v>
      </c>
      <c r="X8" s="47">
        <v>0</v>
      </c>
      <c r="Y8" s="47">
        <f t="shared" si="2"/>
        <v>99.62</v>
      </c>
      <c r="Z8">
        <v>1093.8142838461667</v>
      </c>
      <c r="AA8">
        <f t="shared" si="1"/>
        <v>1366.9642838461668</v>
      </c>
      <c r="AB8">
        <v>304.35151258208049</v>
      </c>
    </row>
    <row r="9" spans="1:28">
      <c r="A9" s="47">
        <v>47.58883034731047</v>
      </c>
      <c r="B9" s="47">
        <v>1.6545737291700915</v>
      </c>
      <c r="C9" s="47">
        <v>16.860023354034727</v>
      </c>
      <c r="D9" s="47">
        <v>10.602461099705403</v>
      </c>
      <c r="E9" s="47">
        <v>0.17204223500638011</v>
      </c>
      <c r="F9" s="47">
        <v>6.4329678884782808</v>
      </c>
      <c r="G9" s="47">
        <v>11.060081053183236</v>
      </c>
      <c r="H9" s="47">
        <v>3.3278746715913363</v>
      </c>
      <c r="I9" s="47">
        <v>1.8327708489982899</v>
      </c>
      <c r="J9" s="47">
        <v>0</v>
      </c>
      <c r="K9" s="47">
        <v>0.46837477252178522</v>
      </c>
      <c r="L9" s="12">
        <v>1.7292731153129315</v>
      </c>
      <c r="M9" s="47">
        <f t="shared" si="0"/>
        <v>100</v>
      </c>
      <c r="N9" s="47"/>
      <c r="O9" s="47">
        <v>47.198</v>
      </c>
      <c r="P9" s="47">
        <v>1.53</v>
      </c>
      <c r="Q9" s="47">
        <v>6.4884000000000004</v>
      </c>
      <c r="R9" s="47">
        <v>7.0473999999999997</v>
      </c>
      <c r="S9" s="47">
        <v>0.17299999999999999</v>
      </c>
      <c r="T9" s="47">
        <v>13.1783</v>
      </c>
      <c r="U9" s="47">
        <v>23.247800000000002</v>
      </c>
      <c r="V9" s="47">
        <v>0.31409999999999999</v>
      </c>
      <c r="W9" s="47">
        <v>0</v>
      </c>
      <c r="X9" s="47">
        <v>4.3799999999999999E-2</v>
      </c>
      <c r="Y9" s="47">
        <f t="shared" si="2"/>
        <v>99.220800000000011</v>
      </c>
      <c r="Z9">
        <v>1093.221477057501</v>
      </c>
      <c r="AA9">
        <f t="shared" si="1"/>
        <v>1366.3714770575011</v>
      </c>
      <c r="AB9">
        <v>290.87500877724801</v>
      </c>
    </row>
    <row r="10" spans="1:28">
      <c r="A10" s="47">
        <v>47.573171921106493</v>
      </c>
      <c r="B10" s="47">
        <v>1.6621033198942221</v>
      </c>
      <c r="C10" s="47">
        <v>16.971494532226099</v>
      </c>
      <c r="D10" s="47">
        <v>10.629904640230365</v>
      </c>
      <c r="E10" s="47">
        <v>0.17222343794303294</v>
      </c>
      <c r="F10" s="47">
        <v>6.3419133039700233</v>
      </c>
      <c r="G10" s="47">
        <v>10.9764652963855</v>
      </c>
      <c r="H10" s="47">
        <v>3.3529306354895603</v>
      </c>
      <c r="I10" s="47">
        <v>1.8476226738754122</v>
      </c>
      <c r="J10" s="47">
        <v>0</v>
      </c>
      <c r="K10" s="47">
        <v>0.47217023887927195</v>
      </c>
      <c r="L10" s="12">
        <v>1.6777271271587766</v>
      </c>
      <c r="M10" s="47">
        <f t="shared" si="0"/>
        <v>99.999999999999957</v>
      </c>
      <c r="N10" s="47"/>
      <c r="O10" s="47">
        <v>47.048299999999998</v>
      </c>
      <c r="P10" s="47">
        <v>1.4965999999999999</v>
      </c>
      <c r="Q10" s="47">
        <v>6.5526999999999997</v>
      </c>
      <c r="R10" s="47">
        <v>7.0602999999999998</v>
      </c>
      <c r="S10" s="47">
        <v>0.155</v>
      </c>
      <c r="T10" s="47">
        <v>13.1203</v>
      </c>
      <c r="U10" s="47">
        <v>23.232399999999998</v>
      </c>
      <c r="V10" s="47">
        <v>0.29120000000000001</v>
      </c>
      <c r="W10" s="47">
        <v>0</v>
      </c>
      <c r="X10" s="47">
        <v>7.0199999999999999E-2</v>
      </c>
      <c r="Y10" s="47">
        <f t="shared" si="2"/>
        <v>99.027000000000001</v>
      </c>
      <c r="Z10">
        <v>1089.8260022946783</v>
      </c>
      <c r="AA10">
        <f t="shared" si="1"/>
        <v>1362.9760022946784</v>
      </c>
      <c r="AB10">
        <v>280.71186736704215</v>
      </c>
    </row>
    <row r="11" spans="1:28">
      <c r="A11" s="47">
        <v>47.569217581634</v>
      </c>
      <c r="B11" s="47">
        <v>1.6640048237506373</v>
      </c>
      <c r="C11" s="47">
        <v>16.999645182503915</v>
      </c>
      <c r="D11" s="47">
        <v>10.63683516275859</v>
      </c>
      <c r="E11" s="47">
        <v>0.17226919847577146</v>
      </c>
      <c r="F11" s="47">
        <v>6.3189186087826892</v>
      </c>
      <c r="G11" s="47">
        <v>10.955349183991977</v>
      </c>
      <c r="H11" s="47">
        <v>3.3592582054364892</v>
      </c>
      <c r="I11" s="47">
        <v>1.8513733162825952</v>
      </c>
      <c r="J11" s="47">
        <v>0</v>
      </c>
      <c r="K11" s="47">
        <v>0.47312873638332986</v>
      </c>
      <c r="L11" s="12">
        <v>1.6107320022561886</v>
      </c>
      <c r="M11" s="47">
        <f t="shared" si="0"/>
        <v>100</v>
      </c>
      <c r="N11" s="47"/>
      <c r="O11" s="47">
        <v>47.095300000000002</v>
      </c>
      <c r="P11" s="47">
        <v>1.4149</v>
      </c>
      <c r="Q11" s="47">
        <v>6.4638999999999998</v>
      </c>
      <c r="R11" s="47">
        <v>7.3316999999999997</v>
      </c>
      <c r="S11" s="47">
        <v>0.13039999999999999</v>
      </c>
      <c r="T11" s="47">
        <v>13.102</v>
      </c>
      <c r="U11" s="47">
        <v>23.107900000000001</v>
      </c>
      <c r="V11" s="47">
        <v>0.3478</v>
      </c>
      <c r="W11" s="47">
        <v>0</v>
      </c>
      <c r="X11" s="47">
        <v>3.2199999999999999E-2</v>
      </c>
      <c r="Y11" s="47">
        <f t="shared" si="2"/>
        <v>99.026100000000014</v>
      </c>
      <c r="Z11">
        <v>1092.3766575142918</v>
      </c>
      <c r="AA11">
        <f t="shared" si="1"/>
        <v>1365.5266575142919</v>
      </c>
      <c r="AB11">
        <v>300.12802242802979</v>
      </c>
    </row>
    <row r="12" spans="1:28">
      <c r="A12" s="47">
        <v>47.57711027101319</v>
      </c>
      <c r="B12" s="47">
        <v>1.6602095048620147</v>
      </c>
      <c r="C12" s="47">
        <v>16.943457710484896</v>
      </c>
      <c r="D12" s="47">
        <v>10.623002141610273</v>
      </c>
      <c r="E12" s="47">
        <v>0.17217786244525546</v>
      </c>
      <c r="F12" s="47">
        <v>6.3648150189783177</v>
      </c>
      <c r="G12" s="47">
        <v>10.997496024741753</v>
      </c>
      <c r="H12" s="47">
        <v>3.3466286513823986</v>
      </c>
      <c r="I12" s="47">
        <v>1.8438871973749611</v>
      </c>
      <c r="J12" s="47">
        <v>0</v>
      </c>
      <c r="K12" s="47">
        <v>0.47121561710693449</v>
      </c>
      <c r="L12" s="12">
        <v>1.7300483637616215</v>
      </c>
      <c r="M12" s="47">
        <f t="shared" si="0"/>
        <v>99.999999999999986</v>
      </c>
      <c r="N12" s="47"/>
      <c r="O12" s="47">
        <v>46.990499999999997</v>
      </c>
      <c r="P12" s="47">
        <v>1.4965999999999999</v>
      </c>
      <c r="Q12" s="47">
        <v>6.4127999999999998</v>
      </c>
      <c r="R12" s="47">
        <v>7.4282000000000004</v>
      </c>
      <c r="S12" s="47">
        <v>0.1278</v>
      </c>
      <c r="T12" s="47">
        <v>13.020799999999999</v>
      </c>
      <c r="U12" s="47">
        <v>23.2226</v>
      </c>
      <c r="V12" s="47">
        <v>0.33560000000000001</v>
      </c>
      <c r="W12" s="47">
        <v>0</v>
      </c>
      <c r="X12" s="47">
        <v>0.1052</v>
      </c>
      <c r="Y12" s="47">
        <f t="shared" si="2"/>
        <v>99.14009999999999</v>
      </c>
      <c r="Z12">
        <v>1093.7370813402158</v>
      </c>
      <c r="AA12">
        <f t="shared" si="1"/>
        <v>1366.8870813402159</v>
      </c>
      <c r="AB12">
        <v>300.83255234160617</v>
      </c>
    </row>
    <row r="13" spans="1:28">
      <c r="A13" s="47">
        <v>47.410986856231943</v>
      </c>
      <c r="B13" s="47">
        <v>1.73805990015733</v>
      </c>
      <c r="C13" s="47">
        <v>17.65069621598591</v>
      </c>
      <c r="D13" s="47">
        <v>10.43782780581296</v>
      </c>
      <c r="E13" s="47">
        <v>0.17223516485471246</v>
      </c>
      <c r="F13" s="47">
        <v>5.8163512807786812</v>
      </c>
      <c r="G13" s="47">
        <v>10.597195659942443</v>
      </c>
      <c r="H13" s="47">
        <v>3.6245881428518505</v>
      </c>
      <c r="I13" s="47">
        <v>2.0724648766158449</v>
      </c>
      <c r="J13" s="47">
        <v>0</v>
      </c>
      <c r="K13" s="47">
        <v>0.47959409676831388</v>
      </c>
      <c r="L13" s="12">
        <v>1.5586821411569654</v>
      </c>
      <c r="M13" s="47">
        <f t="shared" si="0"/>
        <v>99.999999999999972</v>
      </c>
      <c r="N13" s="47"/>
      <c r="O13" s="47">
        <v>50.308599999999998</v>
      </c>
      <c r="P13" s="47">
        <v>1.0528</v>
      </c>
      <c r="Q13" s="47">
        <v>3.2913999999999999</v>
      </c>
      <c r="R13" s="47">
        <v>7.3974000000000002</v>
      </c>
      <c r="S13" s="47">
        <v>0.20269999999999999</v>
      </c>
      <c r="T13" s="47">
        <v>14.088699999999999</v>
      </c>
      <c r="U13" s="47">
        <v>22.6252</v>
      </c>
      <c r="V13" s="47">
        <v>0.3518</v>
      </c>
      <c r="W13" s="47">
        <v>0</v>
      </c>
      <c r="X13" s="47">
        <v>0</v>
      </c>
      <c r="Y13" s="47">
        <f t="shared" si="2"/>
        <v>99.318600000000004</v>
      </c>
      <c r="Z13">
        <v>1077.6505413046907</v>
      </c>
      <c r="AA13">
        <f t="shared" si="1"/>
        <v>1350.8005413046908</v>
      </c>
      <c r="AB13">
        <v>276.42070564195456</v>
      </c>
    </row>
    <row r="14" spans="1:28">
      <c r="A14" s="47">
        <v>47.408836231120091</v>
      </c>
      <c r="B14" s="47">
        <v>1.7390919891800596</v>
      </c>
      <c r="C14" s="47">
        <v>17.665521857397351</v>
      </c>
      <c r="D14" s="47">
        <v>10.441111606932521</v>
      </c>
      <c r="E14" s="47">
        <v>0.17225815149733095</v>
      </c>
      <c r="F14" s="47">
        <v>5.8042708424507765</v>
      </c>
      <c r="G14" s="47">
        <v>10.586207487671182</v>
      </c>
      <c r="H14" s="47">
        <v>3.6280418523814038</v>
      </c>
      <c r="I14" s="47">
        <v>2.074577091791594</v>
      </c>
      <c r="J14" s="47">
        <v>0</v>
      </c>
      <c r="K14" s="47">
        <v>0.48008288957769918</v>
      </c>
      <c r="L14" s="12">
        <v>1.2360867116064984</v>
      </c>
      <c r="M14" s="47">
        <f t="shared" si="0"/>
        <v>100.00000000000001</v>
      </c>
      <c r="N14" s="47"/>
      <c r="O14" s="47">
        <v>50.53</v>
      </c>
      <c r="P14" s="47">
        <v>0.98</v>
      </c>
      <c r="Q14" s="47">
        <v>4.74</v>
      </c>
      <c r="R14" s="47">
        <v>6.63</v>
      </c>
      <c r="S14" s="47">
        <v>0</v>
      </c>
      <c r="T14" s="47">
        <v>14.26</v>
      </c>
      <c r="U14" s="47">
        <v>23.31</v>
      </c>
      <c r="V14" s="47">
        <v>0.41</v>
      </c>
      <c r="W14" s="47">
        <v>0</v>
      </c>
      <c r="X14" s="47">
        <v>0</v>
      </c>
      <c r="Y14" s="47">
        <f t="shared" si="2"/>
        <v>100.86</v>
      </c>
      <c r="Z14">
        <v>1080.463276819311</v>
      </c>
      <c r="AA14">
        <f t="shared" si="1"/>
        <v>1353.6132768193111</v>
      </c>
      <c r="AB14">
        <v>294.26065305073217</v>
      </c>
    </row>
    <row r="15" spans="1:28">
      <c r="A15" s="47">
        <v>47.384886747028773</v>
      </c>
      <c r="B15" s="47">
        <v>1.7505853914910245</v>
      </c>
      <c r="C15" s="47">
        <v>17.830621047009068</v>
      </c>
      <c r="D15" s="47">
        <v>10.477680203773582</v>
      </c>
      <c r="E15" s="47">
        <v>0.17251413206254756</v>
      </c>
      <c r="F15" s="47">
        <v>5.669742391185757</v>
      </c>
      <c r="G15" s="47">
        <v>10.463842573604135</v>
      </c>
      <c r="H15" s="47">
        <v>3.666502558981477</v>
      </c>
      <c r="I15" s="47">
        <v>2.0980988406403478</v>
      </c>
      <c r="J15" s="47">
        <v>0</v>
      </c>
      <c r="K15" s="47">
        <v>0.48552611422329611</v>
      </c>
      <c r="L15" s="12">
        <v>1.6360417476857387</v>
      </c>
      <c r="M15" s="47">
        <f t="shared" si="0"/>
        <v>100.00000000000001</v>
      </c>
      <c r="N15" s="47"/>
      <c r="O15" s="47">
        <v>50.017699999999998</v>
      </c>
      <c r="P15" s="47">
        <v>1.1362000000000001</v>
      </c>
      <c r="Q15" s="47">
        <v>3.7997000000000001</v>
      </c>
      <c r="R15" s="47">
        <v>7.4462000000000002</v>
      </c>
      <c r="S15" s="47">
        <v>0.1963</v>
      </c>
      <c r="T15" s="47">
        <v>13.985900000000001</v>
      </c>
      <c r="U15" s="47">
        <v>22.536999999999999</v>
      </c>
      <c r="V15" s="47">
        <v>0.29920000000000002</v>
      </c>
      <c r="W15" s="47">
        <v>0</v>
      </c>
      <c r="X15" s="47">
        <v>2.8999999999999998E-3</v>
      </c>
      <c r="Y15" s="47">
        <f t="shared" si="2"/>
        <v>99.421099999999996</v>
      </c>
      <c r="Z15">
        <v>1073.8320538311459</v>
      </c>
      <c r="AA15">
        <f t="shared" si="1"/>
        <v>1346.982053831146</v>
      </c>
      <c r="AB15">
        <v>265.59751136852856</v>
      </c>
    </row>
    <row r="16" spans="1:28">
      <c r="A16" s="47">
        <v>47.400189713737085</v>
      </c>
      <c r="B16" s="47">
        <v>1.7432414690808677</v>
      </c>
      <c r="C16" s="47">
        <v>17.725127860075947</v>
      </c>
      <c r="D16" s="47">
        <v>10.454314021107821</v>
      </c>
      <c r="E16" s="47">
        <v>0.17235056853639608</v>
      </c>
      <c r="F16" s="47">
        <v>5.7557018382944944</v>
      </c>
      <c r="G16" s="47">
        <v>10.542029903197264</v>
      </c>
      <c r="H16" s="47">
        <v>3.6419273777193291</v>
      </c>
      <c r="I16" s="47">
        <v>2.0830691832923538</v>
      </c>
      <c r="J16" s="47">
        <v>0</v>
      </c>
      <c r="K16" s="47">
        <v>0.48204806495844266</v>
      </c>
      <c r="L16" s="12">
        <v>1.7911444446880043</v>
      </c>
      <c r="M16" s="47">
        <f t="shared" si="0"/>
        <v>100</v>
      </c>
      <c r="N16" s="47"/>
      <c r="O16" s="47">
        <v>50.009099999999997</v>
      </c>
      <c r="P16" s="47">
        <v>1.1262000000000001</v>
      </c>
      <c r="Q16" s="47">
        <v>3.5842999999999998</v>
      </c>
      <c r="R16" s="47">
        <v>8.0457999999999998</v>
      </c>
      <c r="S16" s="47">
        <v>0.23630000000000001</v>
      </c>
      <c r="T16" s="47">
        <v>13.9826</v>
      </c>
      <c r="U16" s="47">
        <v>22.408300000000001</v>
      </c>
      <c r="V16" s="47">
        <v>0.39229999999999998</v>
      </c>
      <c r="W16" s="47">
        <v>0</v>
      </c>
      <c r="X16" s="47">
        <v>4.3799999999999999E-2</v>
      </c>
      <c r="Y16" s="47">
        <f t="shared" si="2"/>
        <v>99.828699999999998</v>
      </c>
      <c r="Z16">
        <v>1080.5842427828998</v>
      </c>
      <c r="AA16">
        <f t="shared" si="1"/>
        <v>1353.7342427828999</v>
      </c>
      <c r="AB16">
        <v>297.41882541376964</v>
      </c>
    </row>
    <row r="17" spans="1:28">
      <c r="A17" s="47">
        <v>47.404521802787393</v>
      </c>
      <c r="B17" s="47">
        <v>1.7411624914247203</v>
      </c>
      <c r="C17" s="47">
        <v>17.695263985396874</v>
      </c>
      <c r="D17" s="47">
        <v>10.447699330897533</v>
      </c>
      <c r="E17" s="47">
        <v>0.17230426563486223</v>
      </c>
      <c r="F17" s="47">
        <v>5.780035942046287</v>
      </c>
      <c r="G17" s="47">
        <v>10.564163812318249</v>
      </c>
      <c r="H17" s="47">
        <v>3.6349704342923235</v>
      </c>
      <c r="I17" s="47">
        <v>2.07881446489244</v>
      </c>
      <c r="J17" s="47">
        <v>0</v>
      </c>
      <c r="K17" s="47">
        <v>0.48106347030932012</v>
      </c>
      <c r="L17" s="12">
        <v>1.9498934333317897</v>
      </c>
      <c r="M17" s="47">
        <f t="shared" si="0"/>
        <v>100.00000000000001</v>
      </c>
      <c r="N17" s="47"/>
      <c r="O17" s="47">
        <v>50.167400000000001</v>
      </c>
      <c r="P17" s="47">
        <v>1.1762999999999999</v>
      </c>
      <c r="Q17" s="47">
        <v>3.3368000000000002</v>
      </c>
      <c r="R17" s="47">
        <v>7.9196999999999997</v>
      </c>
      <c r="S17" s="47">
        <v>0.2324</v>
      </c>
      <c r="T17" s="47">
        <v>13.9146</v>
      </c>
      <c r="U17" s="47">
        <v>22.022099999999998</v>
      </c>
      <c r="V17" s="47">
        <v>0.38150000000000001</v>
      </c>
      <c r="W17" s="47">
        <v>0</v>
      </c>
      <c r="X17" s="47">
        <v>1.46E-2</v>
      </c>
      <c r="Y17" s="47">
        <f t="shared" si="2"/>
        <v>99.165399999999991</v>
      </c>
      <c r="Z17">
        <v>1081.5471165879167</v>
      </c>
      <c r="AA17">
        <f t="shared" si="1"/>
        <v>1354.6971165879168</v>
      </c>
      <c r="AB17">
        <v>298.51956206620565</v>
      </c>
    </row>
    <row r="18" spans="1:28">
      <c r="A18" s="47">
        <v>47.382682563681882</v>
      </c>
      <c r="B18" s="47">
        <v>1.7516431832111397</v>
      </c>
      <c r="C18" s="47">
        <v>17.845815899764062</v>
      </c>
      <c r="D18" s="47">
        <v>10.481045783251975</v>
      </c>
      <c r="E18" s="47">
        <v>0.17253769115454404</v>
      </c>
      <c r="F18" s="47">
        <v>5.6573611068612397</v>
      </c>
      <c r="G18" s="47">
        <v>10.452580756656397</v>
      </c>
      <c r="H18" s="47">
        <v>3.6700422781952144</v>
      </c>
      <c r="I18" s="47">
        <v>2.1002636575067259</v>
      </c>
      <c r="J18" s="47">
        <v>0</v>
      </c>
      <c r="K18" s="47">
        <v>0.4860270797168077</v>
      </c>
      <c r="L18" s="12">
        <v>1.6492632049753631</v>
      </c>
      <c r="M18" s="47">
        <f t="shared" si="0"/>
        <v>99.999999999999986</v>
      </c>
      <c r="N18" s="47"/>
      <c r="O18" s="47">
        <v>49.8187</v>
      </c>
      <c r="P18" s="47">
        <v>1.0478000000000001</v>
      </c>
      <c r="Q18" s="47">
        <v>3.5804999999999998</v>
      </c>
      <c r="R18" s="47">
        <v>8.1783000000000001</v>
      </c>
      <c r="S18" s="47">
        <v>0.22470000000000001</v>
      </c>
      <c r="T18" s="47">
        <v>13.8698</v>
      </c>
      <c r="U18" s="47">
        <v>22.346699999999998</v>
      </c>
      <c r="V18" s="47">
        <v>0.39900000000000002</v>
      </c>
      <c r="W18" s="47">
        <v>0</v>
      </c>
      <c r="X18" s="47">
        <v>1.17E-2</v>
      </c>
      <c r="Y18" s="47">
        <f t="shared" si="2"/>
        <v>99.477200000000011</v>
      </c>
      <c r="Z18">
        <v>1078.2963070132651</v>
      </c>
      <c r="AA18">
        <f t="shared" si="1"/>
        <v>1351.4463070132651</v>
      </c>
      <c r="AB18">
        <v>296.56893201147392</v>
      </c>
    </row>
    <row r="19" spans="1:28">
      <c r="A19" s="47">
        <v>47.444810821846737</v>
      </c>
      <c r="B19" s="47">
        <v>1.7218277156526136</v>
      </c>
      <c r="C19" s="47">
        <v>17.417525877486586</v>
      </c>
      <c r="D19" s="47">
        <v>10.386181809706445</v>
      </c>
      <c r="E19" s="47">
        <v>0.1718736423349401</v>
      </c>
      <c r="F19" s="47">
        <v>6.0063464260790695</v>
      </c>
      <c r="G19" s="47">
        <v>10.770012186180738</v>
      </c>
      <c r="H19" s="47">
        <v>3.5702699115028471</v>
      </c>
      <c r="I19" s="47">
        <v>2.0392450034350089</v>
      </c>
      <c r="J19" s="47">
        <v>0</v>
      </c>
      <c r="K19" s="47">
        <v>0.47190660577501087</v>
      </c>
      <c r="L19" s="12">
        <v>1.8993244395477062</v>
      </c>
      <c r="M19" s="47">
        <f>SUM(A19:K19)</f>
        <v>100</v>
      </c>
      <c r="N19" s="47"/>
      <c r="O19" s="47">
        <v>49.202599999999997</v>
      </c>
      <c r="P19" s="47">
        <v>1.2681</v>
      </c>
      <c r="Q19" s="47">
        <v>4.1246999999999998</v>
      </c>
      <c r="R19" s="47">
        <v>7.8399000000000001</v>
      </c>
      <c r="S19" s="47">
        <v>0.22470000000000001</v>
      </c>
      <c r="T19" s="47">
        <v>13.762</v>
      </c>
      <c r="U19" s="47">
        <v>22.501999999999999</v>
      </c>
      <c r="V19" s="47">
        <v>0.49070000000000003</v>
      </c>
      <c r="W19" s="47">
        <v>0</v>
      </c>
      <c r="X19" s="47">
        <v>3.5099999999999999E-2</v>
      </c>
      <c r="Y19" s="47">
        <f t="shared" si="2"/>
        <v>99.449799999999996</v>
      </c>
      <c r="Z19">
        <v>1092.0337225159478</v>
      </c>
      <c r="AA19">
        <f t="shared" si="1"/>
        <v>1365.1837225159479</v>
      </c>
      <c r="AB19">
        <v>332.08224286058118</v>
      </c>
    </row>
    <row r="20" spans="1:28">
      <c r="A20" s="47">
        <v>47.434357900790886</v>
      </c>
      <c r="B20" s="47">
        <v>1.7268440920622949</v>
      </c>
      <c r="C20" s="47">
        <v>17.489584581917008</v>
      </c>
      <c r="D20" s="47">
        <v>10.402142431423625</v>
      </c>
      <c r="E20" s="47">
        <v>0.17198536685601287</v>
      </c>
      <c r="F20" s="47">
        <v>5.9476305357710286</v>
      </c>
      <c r="G20" s="47">
        <v>10.716605157374916</v>
      </c>
      <c r="H20" s="47">
        <v>3.5870563578542654</v>
      </c>
      <c r="I20" s="47">
        <v>2.049511236430853</v>
      </c>
      <c r="J20" s="47">
        <v>0</v>
      </c>
      <c r="K20" s="47">
        <v>0.47428233951911891</v>
      </c>
      <c r="L20" s="12">
        <v>1.8650927028601587</v>
      </c>
      <c r="M20" s="47">
        <f t="shared" si="0"/>
        <v>100.00000000000001</v>
      </c>
      <c r="N20" s="47"/>
      <c r="O20" s="47">
        <v>50.75</v>
      </c>
      <c r="P20" s="47">
        <v>1.28</v>
      </c>
      <c r="Q20" s="47">
        <v>4.0199999999999996</v>
      </c>
      <c r="R20" s="47">
        <v>8.17</v>
      </c>
      <c r="S20" s="47">
        <v>0</v>
      </c>
      <c r="T20" s="47">
        <v>14.14</v>
      </c>
      <c r="U20" s="47">
        <v>22.69</v>
      </c>
      <c r="V20" s="47">
        <v>0.53</v>
      </c>
      <c r="W20" s="47">
        <v>0</v>
      </c>
      <c r="X20" s="47">
        <v>0</v>
      </c>
      <c r="Y20" s="47">
        <f t="shared" si="2"/>
        <v>101.58</v>
      </c>
      <c r="Z20">
        <v>1093.5410060791237</v>
      </c>
      <c r="AA20">
        <f t="shared" si="1"/>
        <v>1366.6910060791238</v>
      </c>
      <c r="AB20">
        <v>347.21494345531443</v>
      </c>
    </row>
    <row r="21" spans="1:28">
      <c r="A21" s="47">
        <v>47.440642245020079</v>
      </c>
      <c r="B21" s="47">
        <v>1.7238282234861149</v>
      </c>
      <c r="C21" s="47">
        <v>17.446262557295295</v>
      </c>
      <c r="D21" s="47">
        <v>10.392546832217743</v>
      </c>
      <c r="E21" s="47">
        <v>0.17191819755993654</v>
      </c>
      <c r="F21" s="47">
        <v>5.9829307991565104</v>
      </c>
      <c r="G21" s="47">
        <v>10.748713708800956</v>
      </c>
      <c r="H21" s="47">
        <v>3.5769642690789341</v>
      </c>
      <c r="I21" s="47">
        <v>2.0433391299222272</v>
      </c>
      <c r="J21" s="47">
        <v>0</v>
      </c>
      <c r="K21" s="47">
        <v>0.47285403746220006</v>
      </c>
      <c r="L21" s="12">
        <v>2.0217315169923378</v>
      </c>
      <c r="M21" s="47">
        <f t="shared" si="0"/>
        <v>99.999999999999986</v>
      </c>
      <c r="N21" s="47"/>
      <c r="O21" s="47">
        <v>50.3065</v>
      </c>
      <c r="P21" s="47">
        <v>1.2564</v>
      </c>
      <c r="Q21" s="47">
        <v>3.4992999999999999</v>
      </c>
      <c r="R21" s="47">
        <v>7.8849</v>
      </c>
      <c r="S21" s="47">
        <v>0.22470000000000001</v>
      </c>
      <c r="T21" s="47">
        <v>13.647600000000001</v>
      </c>
      <c r="U21" s="47">
        <v>22.229199999999999</v>
      </c>
      <c r="V21" s="47">
        <v>0.50819999999999999</v>
      </c>
      <c r="W21" s="47">
        <v>0</v>
      </c>
      <c r="X21" s="47">
        <v>0</v>
      </c>
      <c r="Y21" s="47">
        <f t="shared" si="2"/>
        <v>99.556799999999996</v>
      </c>
      <c r="Z21">
        <v>1094.703825347191</v>
      </c>
      <c r="AA21">
        <f t="shared" si="1"/>
        <v>1367.8538253471911</v>
      </c>
      <c r="AB21">
        <v>348.37357802033557</v>
      </c>
    </row>
    <row r="22" spans="1:28">
      <c r="A22" s="47">
        <v>47.376042637604129</v>
      </c>
      <c r="B22" s="47">
        <v>1.7548296961830214</v>
      </c>
      <c r="C22" s="47">
        <v>17.891589178651465</v>
      </c>
      <c r="D22" s="47">
        <v>10.491184322306401</v>
      </c>
      <c r="E22" s="47">
        <v>0.17260866103531072</v>
      </c>
      <c r="F22" s="47">
        <v>5.620063477887256</v>
      </c>
      <c r="G22" s="47">
        <v>10.418655433638181</v>
      </c>
      <c r="H22" s="47">
        <v>3.6807053992774676</v>
      </c>
      <c r="I22" s="47">
        <v>2.1067849952098698</v>
      </c>
      <c r="J22" s="47">
        <v>0</v>
      </c>
      <c r="K22" s="47">
        <v>0.48753619820694472</v>
      </c>
      <c r="L22" s="12">
        <v>1.7704210226211869</v>
      </c>
      <c r="M22" s="47">
        <f t="shared" si="0"/>
        <v>100.00000000000003</v>
      </c>
      <c r="N22" s="47"/>
      <c r="O22" s="47">
        <v>50.066899999999997</v>
      </c>
      <c r="P22" s="47">
        <v>1.0645</v>
      </c>
      <c r="Q22" s="47">
        <v>4.3457999999999997</v>
      </c>
      <c r="R22" s="47">
        <v>7.6391999999999998</v>
      </c>
      <c r="S22" s="47">
        <v>0.20269999999999999</v>
      </c>
      <c r="T22" s="47">
        <v>13.899699999999999</v>
      </c>
      <c r="U22" s="47">
        <v>22.2362</v>
      </c>
      <c r="V22" s="47">
        <v>0.40439999999999998</v>
      </c>
      <c r="W22" s="47">
        <v>0</v>
      </c>
      <c r="X22" s="47">
        <v>3.95E-2</v>
      </c>
      <c r="Y22" s="47">
        <f t="shared" si="2"/>
        <v>99.898899999999998</v>
      </c>
      <c r="Z22">
        <v>1079.0186605700032</v>
      </c>
      <c r="AA22">
        <f t="shared" si="1"/>
        <v>1352.1686605700033</v>
      </c>
      <c r="AB22">
        <v>302.63325469803317</v>
      </c>
    </row>
    <row r="23" spans="1:28">
      <c r="A23" s="47">
        <v>47.410986856231943</v>
      </c>
      <c r="B23" s="47">
        <v>1.73805990015733</v>
      </c>
      <c r="C23" s="47">
        <v>17.65069621598591</v>
      </c>
      <c r="D23" s="47">
        <v>10.43782780581296</v>
      </c>
      <c r="E23" s="47">
        <v>0.17223516485471246</v>
      </c>
      <c r="F23" s="47">
        <v>5.8163512807786812</v>
      </c>
      <c r="G23" s="47">
        <v>10.597195659942443</v>
      </c>
      <c r="H23" s="47">
        <v>3.6245881428518505</v>
      </c>
      <c r="I23" s="47">
        <v>2.0724648766158449</v>
      </c>
      <c r="J23" s="47">
        <v>0</v>
      </c>
      <c r="K23" s="47">
        <v>0.47959409676831388</v>
      </c>
      <c r="L23" s="12">
        <v>2.0018373177926434</v>
      </c>
      <c r="M23" s="47">
        <f t="shared" si="0"/>
        <v>99.999999999999972</v>
      </c>
      <c r="N23" s="47"/>
      <c r="O23" s="47">
        <v>50.058300000000003</v>
      </c>
      <c r="P23" s="47">
        <v>1.2681</v>
      </c>
      <c r="Q23" s="47">
        <v>3.7486999999999999</v>
      </c>
      <c r="R23" s="47">
        <v>8.1448</v>
      </c>
      <c r="S23" s="47">
        <v>0.22470000000000001</v>
      </c>
      <c r="T23" s="47">
        <v>13.7073</v>
      </c>
      <c r="U23" s="47">
        <v>22.3691</v>
      </c>
      <c r="V23" s="47">
        <v>0.43</v>
      </c>
      <c r="W23" s="47">
        <v>0</v>
      </c>
      <c r="X23" s="47">
        <v>4.9700000000000001E-2</v>
      </c>
      <c r="Y23" s="47">
        <f t="shared" si="2"/>
        <v>100.00070000000001</v>
      </c>
      <c r="Z23">
        <v>1087.8753793325482</v>
      </c>
      <c r="AA23">
        <f t="shared" si="1"/>
        <v>1361.0253793325483</v>
      </c>
      <c r="AB23">
        <v>326.20304155561348</v>
      </c>
    </row>
    <row r="24" spans="1:28">
      <c r="A24" s="47">
        <v>47.414204595259946</v>
      </c>
      <c r="B24" s="47">
        <v>1.7365157011658441</v>
      </c>
      <c r="C24" s="47">
        <v>17.628514272363319</v>
      </c>
      <c r="D24" s="47">
        <v>10.432914622681091</v>
      </c>
      <c r="E24" s="47">
        <v>0.1722007725207497</v>
      </c>
      <c r="F24" s="47">
        <v>5.8344258850733102</v>
      </c>
      <c r="G24" s="47">
        <v>10.613636029102357</v>
      </c>
      <c r="H24" s="47">
        <v>3.6194207448319435</v>
      </c>
      <c r="I24" s="47">
        <v>2.069304606065185</v>
      </c>
      <c r="J24" s="47">
        <v>0</v>
      </c>
      <c r="K24" s="47">
        <v>0.47886277093626289</v>
      </c>
      <c r="L24" s="12">
        <v>1.6102562660948214</v>
      </c>
      <c r="M24" s="47">
        <f t="shared" si="0"/>
        <v>100.00000000000001</v>
      </c>
      <c r="N24" s="47"/>
      <c r="O24" s="47">
        <v>48.766100000000002</v>
      </c>
      <c r="P24" s="47">
        <v>1.3314999999999999</v>
      </c>
      <c r="Q24" s="47">
        <v>4.8994</v>
      </c>
      <c r="R24" s="47">
        <v>7.3395000000000001</v>
      </c>
      <c r="S24" s="47">
        <v>0.1537</v>
      </c>
      <c r="T24" s="47">
        <v>13.3126</v>
      </c>
      <c r="U24" s="47">
        <v>23.099499999999999</v>
      </c>
      <c r="V24" s="47">
        <v>0.36530000000000001</v>
      </c>
      <c r="W24" s="47">
        <v>0</v>
      </c>
      <c r="X24" s="47">
        <v>0</v>
      </c>
      <c r="Y24" s="47">
        <f t="shared" si="2"/>
        <v>99.267600000000002</v>
      </c>
      <c r="Z24">
        <v>1088.9696802269591</v>
      </c>
      <c r="AA24">
        <f t="shared" si="1"/>
        <v>1362.1196802269592</v>
      </c>
      <c r="AB24">
        <v>322.90958267477436</v>
      </c>
    </row>
    <row r="25" spans="1:28">
      <c r="A25" s="47">
        <v>47.436456896286245</v>
      </c>
      <c r="B25" s="47">
        <v>1.7258367801893104</v>
      </c>
      <c r="C25" s="47">
        <v>17.475114856641895</v>
      </c>
      <c r="D25" s="47">
        <v>10.398937463844856</v>
      </c>
      <c r="E25" s="47">
        <v>0.17196293204901494</v>
      </c>
      <c r="F25" s="47">
        <v>5.9594209614906752</v>
      </c>
      <c r="G25" s="47">
        <v>10.727329538845391</v>
      </c>
      <c r="H25" s="47">
        <v>3.5836855608218956</v>
      </c>
      <c r="I25" s="47">
        <v>2.0474497287721416</v>
      </c>
      <c r="J25" s="47">
        <v>0</v>
      </c>
      <c r="K25" s="47">
        <v>0.47380528105857922</v>
      </c>
      <c r="L25" s="12">
        <v>1.8090952870310399</v>
      </c>
      <c r="M25" s="47">
        <f t="shared" si="0"/>
        <v>100</v>
      </c>
      <c r="N25" s="47"/>
      <c r="O25" s="47">
        <v>49.416499999999999</v>
      </c>
      <c r="P25" s="47">
        <v>1.2313000000000001</v>
      </c>
      <c r="Q25" s="47">
        <v>4.41</v>
      </c>
      <c r="R25" s="47">
        <v>7.6018999999999997</v>
      </c>
      <c r="S25" s="47">
        <v>0.14069999999999999</v>
      </c>
      <c r="T25" s="47">
        <v>13.428699999999999</v>
      </c>
      <c r="U25" s="47">
        <v>22.630800000000001</v>
      </c>
      <c r="V25" s="47">
        <v>0.53649999999999998</v>
      </c>
      <c r="W25" s="47">
        <v>0</v>
      </c>
      <c r="X25" s="47">
        <v>5.5500000000000001E-2</v>
      </c>
      <c r="Y25" s="47">
        <f t="shared" si="2"/>
        <v>99.451900000000009</v>
      </c>
      <c r="Z25">
        <v>1097.0417420378017</v>
      </c>
      <c r="AA25">
        <f t="shared" si="1"/>
        <v>1370.1917420378018</v>
      </c>
      <c r="AB25">
        <v>362.03247389708116</v>
      </c>
    </row>
    <row r="26" spans="1:28">
      <c r="A26" s="47">
        <v>47.417412535865623</v>
      </c>
      <c r="B26" s="47">
        <v>1.7349762044555996</v>
      </c>
      <c r="C26" s="47">
        <v>17.606399875564659</v>
      </c>
      <c r="D26" s="47">
        <v>10.428016400813284</v>
      </c>
      <c r="E26" s="47">
        <v>0.17216648491579378</v>
      </c>
      <c r="F26" s="47">
        <v>5.8524454499117589</v>
      </c>
      <c r="G26" s="47">
        <v>10.630026335258776</v>
      </c>
      <c r="H26" s="47">
        <v>3.6142690821925867</v>
      </c>
      <c r="I26" s="47">
        <v>2.0661539589380662</v>
      </c>
      <c r="J26" s="47">
        <v>0</v>
      </c>
      <c r="K26" s="47">
        <v>0.47813367208386959</v>
      </c>
      <c r="L26" s="12">
        <v>1.964607098475696</v>
      </c>
      <c r="M26" s="47">
        <f t="shared" si="0"/>
        <v>100.00000000000001</v>
      </c>
      <c r="N26" s="47"/>
      <c r="O26" s="47">
        <v>49.87</v>
      </c>
      <c r="P26" s="47">
        <v>1.3748</v>
      </c>
      <c r="Q26" s="47">
        <v>4.4817999999999998</v>
      </c>
      <c r="R26" s="47">
        <v>7.8296000000000001</v>
      </c>
      <c r="S26" s="47">
        <v>0.2286</v>
      </c>
      <c r="T26" s="47">
        <v>13.6957</v>
      </c>
      <c r="U26" s="47">
        <v>22.8169</v>
      </c>
      <c r="V26" s="47">
        <v>0.40439999999999998</v>
      </c>
      <c r="W26" s="47">
        <v>0</v>
      </c>
      <c r="X26" s="47">
        <v>3.95E-2</v>
      </c>
      <c r="Y26" s="47">
        <f t="shared" si="2"/>
        <v>100.7413</v>
      </c>
      <c r="Z26">
        <v>1089.52980949733</v>
      </c>
      <c r="AA26">
        <f t="shared" si="1"/>
        <v>1362.6798094973301</v>
      </c>
      <c r="AB26">
        <v>327.37116915570306</v>
      </c>
    </row>
    <row r="27" spans="1:28">
      <c r="A27" s="47">
        <v>47.415274995296329</v>
      </c>
      <c r="B27" s="47">
        <v>1.7360020141818162</v>
      </c>
      <c r="C27" s="47">
        <v>17.621135316812779</v>
      </c>
      <c r="D27" s="47">
        <v>10.431280223073978</v>
      </c>
      <c r="E27" s="47">
        <v>0.17218933170618855</v>
      </c>
      <c r="F27" s="47">
        <v>5.8404385097536711</v>
      </c>
      <c r="G27" s="47">
        <v>10.619105015739841</v>
      </c>
      <c r="H27" s="47">
        <v>3.6177017791294968</v>
      </c>
      <c r="I27" s="47">
        <v>2.0682533232597744</v>
      </c>
      <c r="J27" s="47">
        <v>0</v>
      </c>
      <c r="K27" s="47">
        <v>0.47861949104611973</v>
      </c>
      <c r="L27" s="12">
        <v>1.8361641732791196</v>
      </c>
      <c r="M27" s="47">
        <f t="shared" si="0"/>
        <v>99.999999999999986</v>
      </c>
      <c r="N27" s="47"/>
      <c r="O27" s="47">
        <v>49.262500000000003</v>
      </c>
      <c r="P27" s="47">
        <v>1.2363999999999999</v>
      </c>
      <c r="Q27" s="47">
        <v>4.4176000000000002</v>
      </c>
      <c r="R27" s="47">
        <v>7.8141999999999996</v>
      </c>
      <c r="S27" s="47">
        <v>0.21310000000000001</v>
      </c>
      <c r="T27" s="47">
        <v>13.364100000000001</v>
      </c>
      <c r="U27" s="47">
        <v>22.601400000000002</v>
      </c>
      <c r="V27" s="47">
        <v>0.47720000000000001</v>
      </c>
      <c r="W27" s="47">
        <v>0</v>
      </c>
      <c r="X27" s="47">
        <v>6.1400000000000003E-2</v>
      </c>
      <c r="Y27" s="47">
        <f t="shared" si="2"/>
        <v>99.447900000000004</v>
      </c>
      <c r="Z27">
        <v>1092.4559804578953</v>
      </c>
      <c r="AA27">
        <f t="shared" si="1"/>
        <v>1365.6059804578954</v>
      </c>
      <c r="AB27">
        <v>347.58576488916367</v>
      </c>
    </row>
    <row r="28" spans="1:28">
      <c r="A28" s="47">
        <v>47.430147203769579</v>
      </c>
      <c r="B28" s="47">
        <v>1.7288648134561646</v>
      </c>
      <c r="C28" s="47">
        <v>17.5186116233041</v>
      </c>
      <c r="D28" s="47">
        <v>10.408571767488022</v>
      </c>
      <c r="E28" s="47">
        <v>0.17203037227656223</v>
      </c>
      <c r="F28" s="47">
        <v>5.923978312330104</v>
      </c>
      <c r="G28" s="47">
        <v>10.695091475609994</v>
      </c>
      <c r="H28" s="47">
        <v>3.5938183566556092</v>
      </c>
      <c r="I28" s="47">
        <v>2.0536467308505135</v>
      </c>
      <c r="J28" s="47">
        <v>0</v>
      </c>
      <c r="K28" s="47">
        <v>0.47523934425935171</v>
      </c>
      <c r="L28" s="12">
        <v>1.8483575711001197</v>
      </c>
      <c r="M28" s="47">
        <f t="shared" si="0"/>
        <v>100.00000000000001</v>
      </c>
      <c r="N28" s="47"/>
      <c r="O28" s="47">
        <v>49.048499999999997</v>
      </c>
      <c r="P28" s="47">
        <v>1.3949</v>
      </c>
      <c r="Q28" s="47">
        <v>5.0940000000000003</v>
      </c>
      <c r="R28" s="47">
        <v>7.6288999999999998</v>
      </c>
      <c r="S28" s="47">
        <v>0.17299999999999999</v>
      </c>
      <c r="T28" s="47">
        <v>13.418799999999999</v>
      </c>
      <c r="U28" s="47">
        <v>22.886800000000001</v>
      </c>
      <c r="V28" s="47">
        <v>0.47310000000000002</v>
      </c>
      <c r="W28" s="47">
        <v>0</v>
      </c>
      <c r="X28" s="47">
        <v>0</v>
      </c>
      <c r="Y28" s="47">
        <f t="shared" si="2"/>
        <v>100.11800000000001</v>
      </c>
      <c r="Z28">
        <v>1096.5084270470788</v>
      </c>
      <c r="AA28">
        <f t="shared" si="1"/>
        <v>1369.6584270470789</v>
      </c>
      <c r="AB28">
        <v>357.14126679011019</v>
      </c>
    </row>
    <row r="29" spans="1:28">
      <c r="A29" s="47">
        <v>47.393658228375749</v>
      </c>
      <c r="B29" s="47">
        <v>1.7463759411496516</v>
      </c>
      <c r="C29" s="47">
        <v>17.770153587394571</v>
      </c>
      <c r="D29" s="47">
        <v>10.464286981445561</v>
      </c>
      <c r="E29" s="47">
        <v>0.17242037936439236</v>
      </c>
      <c r="F29" s="47">
        <v>5.7190133398378915</v>
      </c>
      <c r="G29" s="47">
        <v>10.508658635493848</v>
      </c>
      <c r="H29" s="47">
        <v>3.6524163528132063</v>
      </c>
      <c r="I29" s="47">
        <v>2.0894840170187461</v>
      </c>
      <c r="J29" s="47">
        <v>0</v>
      </c>
      <c r="K29" s="47">
        <v>0.48353253710638633</v>
      </c>
      <c r="L29" s="12">
        <v>1.9091910497865774</v>
      </c>
      <c r="M29" s="47">
        <f t="shared" si="0"/>
        <v>100</v>
      </c>
      <c r="N29" s="47"/>
      <c r="O29" s="47">
        <v>49.8508</v>
      </c>
      <c r="P29" s="47">
        <v>1.2964</v>
      </c>
      <c r="Q29" s="47">
        <v>4.7028999999999996</v>
      </c>
      <c r="R29" s="47">
        <v>7.8437999999999999</v>
      </c>
      <c r="S29" s="47">
        <v>0.13689999999999999</v>
      </c>
      <c r="T29" s="47">
        <v>13.672499999999999</v>
      </c>
      <c r="U29" s="47">
        <v>22.482500000000002</v>
      </c>
      <c r="V29" s="47">
        <v>0.42459999999999998</v>
      </c>
      <c r="W29" s="47">
        <v>0</v>
      </c>
      <c r="X29" s="47">
        <v>1.0200000000000001E-2</v>
      </c>
      <c r="Y29" s="47">
        <f t="shared" si="2"/>
        <v>100.42059999999999</v>
      </c>
      <c r="Z29">
        <v>1087.5234590385298</v>
      </c>
      <c r="AA29">
        <f t="shared" si="1"/>
        <v>1360.6734590385299</v>
      </c>
      <c r="AB29">
        <v>331.50765025756306</v>
      </c>
    </row>
    <row r="30" spans="1:28">
      <c r="A30" s="47">
        <v>47.398017012520995</v>
      </c>
      <c r="B30" s="47">
        <v>1.7442841524674031</v>
      </c>
      <c r="C30" s="47">
        <v>17.740105686265352</v>
      </c>
      <c r="D30" s="47">
        <v>10.457631530350383</v>
      </c>
      <c r="E30" s="47">
        <v>0.17237379113623261</v>
      </c>
      <c r="F30" s="47">
        <v>5.7434973946184469</v>
      </c>
      <c r="G30" s="47">
        <v>10.530928937657171</v>
      </c>
      <c r="H30" s="47">
        <v>3.6454165394767708</v>
      </c>
      <c r="I30" s="47">
        <v>2.0852030802954591</v>
      </c>
      <c r="J30" s="47">
        <v>0</v>
      </c>
      <c r="K30" s="47">
        <v>0.48254187521180236</v>
      </c>
      <c r="L30" s="12">
        <v>1.7755147659344004</v>
      </c>
      <c r="M30" s="47">
        <f t="shared" si="0"/>
        <v>100.00000000000001</v>
      </c>
      <c r="N30" s="47"/>
      <c r="O30" s="47">
        <v>48.1158</v>
      </c>
      <c r="P30" s="47">
        <v>1.4432</v>
      </c>
      <c r="Q30" s="47">
        <v>5.5663999999999998</v>
      </c>
      <c r="R30" s="47">
        <v>7.6250999999999998</v>
      </c>
      <c r="S30" s="47">
        <v>0.15620000000000001</v>
      </c>
      <c r="T30" s="47">
        <v>13.3491</v>
      </c>
      <c r="U30" s="47">
        <v>22.9848</v>
      </c>
      <c r="V30" s="47">
        <v>0.35589999999999999</v>
      </c>
      <c r="W30" s="47">
        <v>0</v>
      </c>
      <c r="X30" s="47">
        <v>4.3799999999999999E-2</v>
      </c>
      <c r="Y30" s="47">
        <f t="shared" si="2"/>
        <v>99.640300000000011</v>
      </c>
      <c r="Z30">
        <v>1087.8878164832199</v>
      </c>
      <c r="AA30">
        <f t="shared" si="1"/>
        <v>1361.03781648322</v>
      </c>
      <c r="AB30">
        <v>324.36640525790494</v>
      </c>
    </row>
    <row r="31" spans="1:28">
      <c r="A31" s="47">
        <v>47.415274995296329</v>
      </c>
      <c r="B31" s="47">
        <v>1.7360020141818162</v>
      </c>
      <c r="C31" s="47">
        <v>17.621135316812779</v>
      </c>
      <c r="D31" s="47">
        <v>10.431280223073978</v>
      </c>
      <c r="E31" s="47">
        <v>0.17218933170618855</v>
      </c>
      <c r="F31" s="47">
        <v>5.8404385097536711</v>
      </c>
      <c r="G31" s="47">
        <v>10.619105015739841</v>
      </c>
      <c r="H31" s="47">
        <v>3.6177017791294968</v>
      </c>
      <c r="I31" s="47">
        <v>2.0682533232597744</v>
      </c>
      <c r="J31" s="47">
        <v>0</v>
      </c>
      <c r="K31" s="47">
        <v>0.47861949104611973</v>
      </c>
      <c r="L31" s="12">
        <v>1.9958589871756649</v>
      </c>
      <c r="M31" s="47">
        <f t="shared" si="0"/>
        <v>99.999999999999986</v>
      </c>
      <c r="N31" s="47"/>
      <c r="O31" s="47">
        <v>49.448599999999999</v>
      </c>
      <c r="P31" s="47">
        <v>1.4281999999999999</v>
      </c>
      <c r="Q31" s="47">
        <v>4.2853000000000003</v>
      </c>
      <c r="R31" s="47">
        <v>8.2708999999999993</v>
      </c>
      <c r="S31" s="47">
        <v>0.1782</v>
      </c>
      <c r="T31" s="47">
        <v>13.243</v>
      </c>
      <c r="U31" s="47">
        <v>22.6126</v>
      </c>
      <c r="V31" s="47">
        <v>0.4677</v>
      </c>
      <c r="W31" s="47">
        <v>0</v>
      </c>
      <c r="X31" s="47">
        <v>1.5E-3</v>
      </c>
      <c r="Y31" s="47">
        <f t="shared" si="2"/>
        <v>99.935999999999979</v>
      </c>
      <c r="Z31">
        <v>1095.7607322221843</v>
      </c>
      <c r="AA31">
        <f t="shared" si="1"/>
        <v>1368.9107322221844</v>
      </c>
      <c r="AB31">
        <v>360.14235361302445</v>
      </c>
    </row>
    <row r="32" spans="1:28">
      <c r="A32" s="47">
        <v>47.400189713737085</v>
      </c>
      <c r="B32" s="47">
        <v>1.7432414690808677</v>
      </c>
      <c r="C32" s="47">
        <v>17.725127860075947</v>
      </c>
      <c r="D32" s="47">
        <v>10.454314021107821</v>
      </c>
      <c r="E32" s="47">
        <v>0.17235056853639608</v>
      </c>
      <c r="F32" s="47">
        <v>5.7557018382944944</v>
      </c>
      <c r="G32" s="47">
        <v>10.542029903197264</v>
      </c>
      <c r="H32" s="47">
        <v>3.6419273777193291</v>
      </c>
      <c r="I32" s="47">
        <v>2.0830691832923538</v>
      </c>
      <c r="J32" s="47">
        <v>0</v>
      </c>
      <c r="K32" s="47">
        <v>0.48204806495844266</v>
      </c>
      <c r="L32" s="12">
        <v>2.0585969665053843</v>
      </c>
      <c r="M32" s="47">
        <f t="shared" si="0"/>
        <v>100</v>
      </c>
      <c r="N32" s="47"/>
      <c r="O32" s="47">
        <v>48.853900000000003</v>
      </c>
      <c r="P32" s="47">
        <v>1.3548</v>
      </c>
      <c r="Q32" s="47">
        <v>4.6952999999999996</v>
      </c>
      <c r="R32" s="47">
        <v>8.1332000000000004</v>
      </c>
      <c r="S32" s="47">
        <v>0.18459999999999999</v>
      </c>
      <c r="T32" s="47">
        <v>13.2811</v>
      </c>
      <c r="U32" s="47">
        <v>22.195599999999999</v>
      </c>
      <c r="V32" s="47">
        <v>0.46639999999999998</v>
      </c>
      <c r="W32" s="47">
        <v>0</v>
      </c>
      <c r="X32" s="47">
        <v>5.8500000000000003E-2</v>
      </c>
      <c r="Y32" s="47">
        <f t="shared" si="2"/>
        <v>99.223399999999984</v>
      </c>
      <c r="Z32">
        <v>1092.5925530651139</v>
      </c>
      <c r="AA32">
        <f t="shared" si="1"/>
        <v>1365.742553065114</v>
      </c>
      <c r="AB32">
        <v>353.85033649403283</v>
      </c>
    </row>
    <row r="33" spans="1:28">
      <c r="A33" s="47">
        <v>47.393658228375749</v>
      </c>
      <c r="B33" s="47">
        <v>1.7463759411496516</v>
      </c>
      <c r="C33" s="47">
        <v>17.770153587394571</v>
      </c>
      <c r="D33" s="47">
        <v>10.464286981445561</v>
      </c>
      <c r="E33" s="47">
        <v>0.17242037936439236</v>
      </c>
      <c r="F33" s="47">
        <v>5.7190133398378915</v>
      </c>
      <c r="G33" s="47">
        <v>10.508658635493848</v>
      </c>
      <c r="H33" s="47">
        <v>3.6524163528132063</v>
      </c>
      <c r="I33" s="47">
        <v>2.0894840170187461</v>
      </c>
      <c r="J33" s="47">
        <v>0</v>
      </c>
      <c r="K33" s="47">
        <v>0.48353253710638633</v>
      </c>
      <c r="L33" s="12">
        <v>1.8103443968257362</v>
      </c>
      <c r="M33" s="47">
        <f t="shared" si="0"/>
        <v>100</v>
      </c>
      <c r="N33" s="47"/>
      <c r="O33" s="47">
        <v>48.308300000000003</v>
      </c>
      <c r="P33" s="47">
        <v>1.5767</v>
      </c>
      <c r="Q33" s="47">
        <v>5.8913000000000002</v>
      </c>
      <c r="R33" s="47">
        <v>7.7769000000000004</v>
      </c>
      <c r="S33" s="47">
        <v>0.19109999999999999</v>
      </c>
      <c r="T33" s="47">
        <v>13.2065</v>
      </c>
      <c r="U33" s="47">
        <v>23.334599999999998</v>
      </c>
      <c r="V33" s="47">
        <v>0.34639999999999999</v>
      </c>
      <c r="W33" s="47">
        <v>0</v>
      </c>
      <c r="X33" s="47">
        <v>0</v>
      </c>
      <c r="Y33" s="47">
        <f t="shared" si="2"/>
        <v>100.6318</v>
      </c>
      <c r="Z33">
        <v>1090.027888015542</v>
      </c>
      <c r="AA33">
        <f t="shared" si="1"/>
        <v>1363.1778880155421</v>
      </c>
      <c r="AB33">
        <v>333.52914294870453</v>
      </c>
    </row>
    <row r="34" spans="1:28">
      <c r="A34" s="47">
        <v>47.400189713737085</v>
      </c>
      <c r="B34" s="47">
        <v>1.7432414690808677</v>
      </c>
      <c r="C34" s="47">
        <v>17.725127860075947</v>
      </c>
      <c r="D34" s="47">
        <v>10.454314021107821</v>
      </c>
      <c r="E34" s="47">
        <v>0.17235056853639608</v>
      </c>
      <c r="F34" s="47">
        <v>5.7557018382944944</v>
      </c>
      <c r="G34" s="47">
        <v>10.542029903197264</v>
      </c>
      <c r="H34" s="47">
        <v>3.6419273777193291</v>
      </c>
      <c r="I34" s="47">
        <v>2.0830691832923538</v>
      </c>
      <c r="J34" s="47">
        <v>0</v>
      </c>
      <c r="K34" s="47">
        <v>0.48204806495844266</v>
      </c>
      <c r="L34" s="12">
        <v>2.0845830295350889</v>
      </c>
      <c r="M34" s="47">
        <f t="shared" si="0"/>
        <v>100</v>
      </c>
      <c r="N34" s="47"/>
      <c r="O34" s="47">
        <v>49.337400000000002</v>
      </c>
      <c r="P34" s="47">
        <v>1.4416</v>
      </c>
      <c r="Q34" s="47">
        <v>4.3929999999999998</v>
      </c>
      <c r="R34" s="47">
        <v>8.4856999999999996</v>
      </c>
      <c r="S34" s="47">
        <v>0.19370000000000001</v>
      </c>
      <c r="T34" s="47">
        <v>13.277799999999999</v>
      </c>
      <c r="U34" s="47">
        <v>22.374700000000001</v>
      </c>
      <c r="V34" s="47">
        <v>0.45019999999999999</v>
      </c>
      <c r="W34" s="47">
        <v>0</v>
      </c>
      <c r="X34" s="47">
        <v>1.5E-3</v>
      </c>
      <c r="Y34" s="47">
        <f t="shared" si="2"/>
        <v>99.95559999999999</v>
      </c>
      <c r="Z34">
        <v>1093.0939594789993</v>
      </c>
      <c r="AA34">
        <f t="shared" si="1"/>
        <v>1366.2439594789994</v>
      </c>
      <c r="AB34">
        <v>354.20302274507975</v>
      </c>
    </row>
    <row r="35" spans="1:28">
      <c r="A35" s="47">
        <v>47.430147203769579</v>
      </c>
      <c r="B35" s="47">
        <v>1.7288648134561646</v>
      </c>
      <c r="C35" s="47">
        <v>17.5186116233041</v>
      </c>
      <c r="D35" s="47">
        <v>10.408571767488022</v>
      </c>
      <c r="E35" s="47">
        <v>0.17203037227656223</v>
      </c>
      <c r="F35" s="47">
        <v>5.923978312330104</v>
      </c>
      <c r="G35" s="47">
        <v>10.695091475609994</v>
      </c>
      <c r="H35" s="47">
        <v>3.5938183566556092</v>
      </c>
      <c r="I35" s="47">
        <v>2.0536467308505135</v>
      </c>
      <c r="J35" s="47">
        <v>0</v>
      </c>
      <c r="K35" s="47">
        <v>0.47523934425935171</v>
      </c>
      <c r="L35" s="12">
        <v>2.2405369500475563</v>
      </c>
      <c r="M35" s="47">
        <f t="shared" si="0"/>
        <v>100.00000000000001</v>
      </c>
      <c r="N35" s="47"/>
      <c r="O35" s="47">
        <v>49.311700000000002</v>
      </c>
      <c r="P35" s="47">
        <v>1.4281999999999999</v>
      </c>
      <c r="Q35" s="47">
        <v>4.8464999999999998</v>
      </c>
      <c r="R35" s="47">
        <v>8.1563999999999997</v>
      </c>
      <c r="S35" s="47">
        <v>0.16919999999999999</v>
      </c>
      <c r="T35" s="47">
        <v>13.372299999999999</v>
      </c>
      <c r="U35" s="47">
        <v>21.9941</v>
      </c>
      <c r="V35" s="47">
        <v>0.61739999999999995</v>
      </c>
      <c r="W35" s="47">
        <v>0</v>
      </c>
      <c r="X35" s="47">
        <v>1.46E-2</v>
      </c>
      <c r="Y35" s="47">
        <f t="shared" si="2"/>
        <v>99.910399999999996</v>
      </c>
      <c r="Z35">
        <v>1102.9001522434396</v>
      </c>
      <c r="AA35">
        <f t="shared" si="1"/>
        <v>1376.0501522434397</v>
      </c>
      <c r="AB35">
        <v>394.35164074726947</v>
      </c>
    </row>
    <row r="36" spans="1:28">
      <c r="A36" s="47">
        <v>47.395839855307976</v>
      </c>
      <c r="B36" s="47">
        <v>1.7453289742952134</v>
      </c>
      <c r="C36" s="47">
        <v>17.755114230506038</v>
      </c>
      <c r="D36" s="47">
        <v>10.46095584347875</v>
      </c>
      <c r="E36" s="47">
        <v>0.17239706136334176</v>
      </c>
      <c r="F36" s="47">
        <v>5.731267920826415</v>
      </c>
      <c r="G36" s="47">
        <v>10.519805205126426</v>
      </c>
      <c r="H36" s="47">
        <v>3.6489128571624772</v>
      </c>
      <c r="I36" s="47">
        <v>2.0873413537118526</v>
      </c>
      <c r="J36" s="47">
        <v>0</v>
      </c>
      <c r="K36" s="47">
        <v>0.48303669822151896</v>
      </c>
      <c r="L36" s="12">
        <v>2.0388941323083603</v>
      </c>
      <c r="M36" s="47">
        <f t="shared" si="0"/>
        <v>100.00000000000001</v>
      </c>
      <c r="N36" s="47"/>
      <c r="O36" s="47">
        <v>48.631399999999999</v>
      </c>
      <c r="P36" s="47">
        <v>1.5083</v>
      </c>
      <c r="Q36" s="47">
        <v>5.4889000000000001</v>
      </c>
      <c r="R36" s="47">
        <v>7.9504999999999999</v>
      </c>
      <c r="S36" s="47">
        <v>0.22339999999999999</v>
      </c>
      <c r="T36" s="47">
        <v>13.193199999999999</v>
      </c>
      <c r="U36" s="47">
        <v>22.618200000000002</v>
      </c>
      <c r="V36" s="47">
        <v>0.4219</v>
      </c>
      <c r="W36" s="47">
        <v>0</v>
      </c>
      <c r="X36" s="47">
        <v>0</v>
      </c>
      <c r="Y36" s="47">
        <f t="shared" si="2"/>
        <v>100.03579999999999</v>
      </c>
      <c r="Z36">
        <v>1093.365050276966</v>
      </c>
      <c r="AA36">
        <f t="shared" si="1"/>
        <v>1366.5150502769661</v>
      </c>
      <c r="AB36">
        <v>354.46051004544705</v>
      </c>
    </row>
    <row r="37" spans="1:28">
      <c r="A37" s="47">
        <v>47.430147203769579</v>
      </c>
      <c r="B37" s="47">
        <v>1.7288648134561646</v>
      </c>
      <c r="C37" s="47">
        <v>17.5186116233041</v>
      </c>
      <c r="D37" s="47">
        <v>10.408571767488022</v>
      </c>
      <c r="E37" s="47">
        <v>0.17203037227656223</v>
      </c>
      <c r="F37" s="47">
        <v>5.923978312330104</v>
      </c>
      <c r="G37" s="47">
        <v>10.695091475609994</v>
      </c>
      <c r="H37" s="47">
        <v>3.5938183566556092</v>
      </c>
      <c r="I37" s="47">
        <v>2.0536467308505135</v>
      </c>
      <c r="J37" s="47">
        <v>0</v>
      </c>
      <c r="K37" s="47">
        <v>0.47523934425935171</v>
      </c>
      <c r="L37" s="12">
        <v>2.0947794838409592</v>
      </c>
      <c r="M37" s="47">
        <f t="shared" si="0"/>
        <v>100.00000000000001</v>
      </c>
      <c r="N37" s="47"/>
      <c r="O37" s="47">
        <v>47.506100000000004</v>
      </c>
      <c r="P37" s="47">
        <v>1.7369000000000001</v>
      </c>
      <c r="Q37" s="47">
        <v>5.5171999999999999</v>
      </c>
      <c r="R37" s="47">
        <v>8.0715000000000003</v>
      </c>
      <c r="S37" s="47">
        <v>0.1575</v>
      </c>
      <c r="T37" s="47">
        <v>12.853300000000001</v>
      </c>
      <c r="U37" s="47">
        <v>22.956800000000001</v>
      </c>
      <c r="V37" s="47">
        <v>0.42599999999999999</v>
      </c>
      <c r="W37" s="47">
        <v>0</v>
      </c>
      <c r="X37" s="47">
        <v>4.24E-2</v>
      </c>
      <c r="Y37" s="47">
        <f t="shared" si="2"/>
        <v>99.267700000000005</v>
      </c>
      <c r="Z37">
        <v>1101.4788495647922</v>
      </c>
      <c r="AA37">
        <f t="shared" si="1"/>
        <v>1374.6288495647923</v>
      </c>
      <c r="AB37">
        <v>373.72436395544588</v>
      </c>
    </row>
    <row r="38" spans="1:28">
      <c r="A38" s="47">
        <v>47.43855167346149</v>
      </c>
      <c r="B38" s="47">
        <v>1.7248314926960586</v>
      </c>
      <c r="C38" s="47">
        <v>17.460674210959073</v>
      </c>
      <c r="D38" s="47">
        <v>10.395738937241902</v>
      </c>
      <c r="E38" s="47">
        <v>0.17194054232891595</v>
      </c>
      <c r="F38" s="47">
        <v>5.9711876921666169</v>
      </c>
      <c r="G38" s="47">
        <v>10.738032367685483</v>
      </c>
      <c r="H38" s="47">
        <v>3.5803215380303324</v>
      </c>
      <c r="I38" s="47">
        <v>2.045392364094798</v>
      </c>
      <c r="J38" s="47">
        <v>0</v>
      </c>
      <c r="K38" s="47">
        <v>0.47332918133535273</v>
      </c>
      <c r="L38" s="12">
        <v>2.4028229986432565</v>
      </c>
      <c r="M38" s="47">
        <f t="shared" si="0"/>
        <v>100.00000000000003</v>
      </c>
      <c r="N38" s="47"/>
      <c r="O38" s="47">
        <v>49.8658</v>
      </c>
      <c r="P38" s="47">
        <v>1.6051</v>
      </c>
      <c r="Q38" s="47">
        <v>4.7426000000000004</v>
      </c>
      <c r="R38" s="47">
        <v>8.3802000000000003</v>
      </c>
      <c r="S38" s="47">
        <v>0.21690000000000001</v>
      </c>
      <c r="T38" s="47">
        <v>13.384</v>
      </c>
      <c r="U38" s="47">
        <v>22.310400000000001</v>
      </c>
      <c r="V38" s="47">
        <v>0.58099999999999996</v>
      </c>
      <c r="W38" s="47">
        <v>0</v>
      </c>
      <c r="X38" s="47">
        <v>0</v>
      </c>
      <c r="Y38" s="47">
        <f t="shared" si="2"/>
        <v>101.086</v>
      </c>
      <c r="Z38">
        <v>1104.8497667135284</v>
      </c>
      <c r="AA38">
        <f t="shared" si="1"/>
        <v>1377.9997667135285</v>
      </c>
      <c r="AB38">
        <v>395.80798755363651</v>
      </c>
    </row>
    <row r="39" spans="1:28">
      <c r="A39" s="47">
        <v>47.408836231120091</v>
      </c>
      <c r="B39" s="47">
        <v>1.7390919891800596</v>
      </c>
      <c r="C39" s="47">
        <v>17.665521857397351</v>
      </c>
      <c r="D39" s="47">
        <v>10.441111606932521</v>
      </c>
      <c r="E39" s="47">
        <v>0.17225815149733095</v>
      </c>
      <c r="F39" s="47">
        <v>5.8042708424507765</v>
      </c>
      <c r="G39" s="47">
        <v>10.586207487671182</v>
      </c>
      <c r="H39" s="47">
        <v>3.6280418523814038</v>
      </c>
      <c r="I39" s="47">
        <v>2.074577091791594</v>
      </c>
      <c r="J39" s="47">
        <v>0</v>
      </c>
      <c r="K39" s="47">
        <v>0.48008288957769918</v>
      </c>
      <c r="L39" s="12">
        <v>2.123263386993778</v>
      </c>
      <c r="M39" s="47">
        <f t="shared" si="0"/>
        <v>100.00000000000001</v>
      </c>
      <c r="N39" s="47"/>
      <c r="O39" s="47">
        <v>47.281399999999998</v>
      </c>
      <c r="P39" s="47">
        <v>1.6935</v>
      </c>
      <c r="Q39" s="47">
        <v>5.8667999999999996</v>
      </c>
      <c r="R39" s="47">
        <v>7.7872000000000003</v>
      </c>
      <c r="S39" s="47">
        <v>0.16139999999999999</v>
      </c>
      <c r="T39" s="47">
        <v>12.7919</v>
      </c>
      <c r="U39" s="47">
        <v>22.562200000000001</v>
      </c>
      <c r="V39" s="47">
        <v>0.40029999999999999</v>
      </c>
      <c r="W39" s="47">
        <v>0</v>
      </c>
      <c r="X39" s="47">
        <v>2.1899999999999999E-2</v>
      </c>
      <c r="Y39" s="47">
        <f t="shared" si="2"/>
        <v>98.566600000000008</v>
      </c>
      <c r="Z39">
        <v>1097.8871362121258</v>
      </c>
      <c r="AA39">
        <f t="shared" si="1"/>
        <v>1371.0371362121259</v>
      </c>
      <c r="AB39">
        <v>365.81683947645752</v>
      </c>
    </row>
    <row r="40" spans="1:28">
      <c r="A40" s="47">
        <v>47.430147203769579</v>
      </c>
      <c r="B40" s="47">
        <v>1.7288648134561646</v>
      </c>
      <c r="C40" s="47">
        <v>17.5186116233041</v>
      </c>
      <c r="D40" s="47">
        <v>10.408571767488022</v>
      </c>
      <c r="E40" s="47">
        <v>0.17203037227656223</v>
      </c>
      <c r="F40" s="47">
        <v>5.923978312330104</v>
      </c>
      <c r="G40" s="47">
        <v>10.695091475609994</v>
      </c>
      <c r="H40" s="47">
        <v>3.5938183566556092</v>
      </c>
      <c r="I40" s="47">
        <v>2.0536467308505135</v>
      </c>
      <c r="J40" s="47">
        <v>0</v>
      </c>
      <c r="K40" s="47">
        <v>0.47523934425935171</v>
      </c>
      <c r="L40" s="12">
        <v>2.2416862556038453</v>
      </c>
      <c r="M40" s="47">
        <f t="shared" si="0"/>
        <v>100.00000000000001</v>
      </c>
      <c r="N40" s="47"/>
      <c r="O40" s="47">
        <v>47.901899999999998</v>
      </c>
      <c r="P40" s="47">
        <v>1.6400999999999999</v>
      </c>
      <c r="Q40" s="47">
        <v>5.0354000000000001</v>
      </c>
      <c r="R40" s="47">
        <v>8.6980000000000004</v>
      </c>
      <c r="S40" s="47">
        <v>0.26079999999999998</v>
      </c>
      <c r="T40" s="47">
        <v>12.84</v>
      </c>
      <c r="U40" s="47">
        <v>22.486699999999999</v>
      </c>
      <c r="V40" s="47">
        <v>0.5756</v>
      </c>
      <c r="W40" s="47">
        <v>0</v>
      </c>
      <c r="X40" s="47">
        <v>7.3000000000000001E-3</v>
      </c>
      <c r="Y40" s="47">
        <f t="shared" si="2"/>
        <v>99.445799999999991</v>
      </c>
      <c r="Z40">
        <v>1103.8882124973052</v>
      </c>
      <c r="AA40">
        <f t="shared" si="1"/>
        <v>1377.0382124973053</v>
      </c>
      <c r="AB40">
        <v>392.02384288851511</v>
      </c>
    </row>
    <row r="41" spans="1:28">
      <c r="A41" s="47">
        <v>47.36488398623387</v>
      </c>
      <c r="B41" s="47">
        <v>1.7601847538935393</v>
      </c>
      <c r="C41" s="47">
        <v>17.968512935813173</v>
      </c>
      <c r="D41" s="47">
        <v>10.508222527459051</v>
      </c>
      <c r="E41" s="47">
        <v>0.17272792865184566</v>
      </c>
      <c r="F41" s="47">
        <v>5.5573833766657446</v>
      </c>
      <c r="G41" s="47">
        <v>10.361642622388503</v>
      </c>
      <c r="H41" s="47">
        <v>3.6986251847211742</v>
      </c>
      <c r="I41" s="47">
        <v>2.1177443542516414</v>
      </c>
      <c r="J41" s="47">
        <v>0</v>
      </c>
      <c r="K41" s="47">
        <v>0.490072329921457</v>
      </c>
      <c r="L41" s="12">
        <v>1.8026914544860269</v>
      </c>
      <c r="M41" s="47">
        <f t="shared" si="0"/>
        <v>100.00000000000001</v>
      </c>
      <c r="N41" s="47"/>
      <c r="O41" s="47">
        <v>47.384099999999997</v>
      </c>
      <c r="P41" s="47">
        <v>1.5933999999999999</v>
      </c>
      <c r="Q41" s="47">
        <v>6.53</v>
      </c>
      <c r="R41" s="47">
        <v>7.5774999999999997</v>
      </c>
      <c r="S41" s="47">
        <v>0.1149</v>
      </c>
      <c r="T41" s="47">
        <v>12.913</v>
      </c>
      <c r="U41" s="47">
        <v>22.959599999999998</v>
      </c>
      <c r="V41" s="47">
        <v>0.31540000000000001</v>
      </c>
      <c r="W41" s="47">
        <v>0</v>
      </c>
      <c r="X41" s="47">
        <v>0</v>
      </c>
      <c r="Y41" s="47">
        <f t="shared" si="2"/>
        <v>99.387899999999988</v>
      </c>
      <c r="Z41">
        <v>1087.0056951331107</v>
      </c>
      <c r="AA41">
        <f t="shared" si="1"/>
        <v>1360.1556951331108</v>
      </c>
      <c r="AB41">
        <v>330.4574201899315</v>
      </c>
    </row>
    <row r="42" spans="1:28">
      <c r="A42" s="47">
        <v>47.378260523122073</v>
      </c>
      <c r="B42" s="47">
        <v>1.7537653287653312</v>
      </c>
      <c r="C42" s="47">
        <v>17.87629986802304</v>
      </c>
      <c r="D42" s="47">
        <v>10.487797820908854</v>
      </c>
      <c r="E42" s="47">
        <v>0.1725849554896588</v>
      </c>
      <c r="F42" s="47">
        <v>5.6325217297090253</v>
      </c>
      <c r="G42" s="47">
        <v>10.429987258982647</v>
      </c>
      <c r="H42" s="47">
        <v>3.6771436756155871</v>
      </c>
      <c r="I42" s="47">
        <v>2.1046067208917574</v>
      </c>
      <c r="J42" s="47">
        <v>0</v>
      </c>
      <c r="K42" s="47">
        <v>0.48703211849206207</v>
      </c>
      <c r="L42" s="12">
        <v>1.87242687905922</v>
      </c>
      <c r="M42" s="47">
        <f t="shared" si="0"/>
        <v>100.00000000000003</v>
      </c>
      <c r="N42" s="47"/>
      <c r="O42" s="47">
        <v>47.142400000000002</v>
      </c>
      <c r="P42" s="47">
        <v>1.6818</v>
      </c>
      <c r="Q42" s="47">
        <v>6.6848999999999998</v>
      </c>
      <c r="R42" s="47">
        <v>7.8798000000000004</v>
      </c>
      <c r="S42" s="47">
        <v>0.1537</v>
      </c>
      <c r="T42" s="47">
        <v>12.8881</v>
      </c>
      <c r="U42" s="47">
        <v>23.169499999999999</v>
      </c>
      <c r="V42" s="47">
        <v>0.35049999999999998</v>
      </c>
      <c r="W42" s="47">
        <v>0</v>
      </c>
      <c r="X42" s="47">
        <v>8.8000000000000005E-3</v>
      </c>
      <c r="Y42" s="47">
        <f t="shared" si="2"/>
        <v>99.959499999999991</v>
      </c>
      <c r="Z42">
        <v>1091.8195264896262</v>
      </c>
      <c r="AA42">
        <f t="shared" si="1"/>
        <v>1364.9695264896263</v>
      </c>
      <c r="AB42">
        <v>348.39890421601126</v>
      </c>
    </row>
    <row r="43" spans="1:28">
      <c r="A43" s="47">
        <v>47.415274995296329</v>
      </c>
      <c r="B43" s="47">
        <v>1.7360020141818162</v>
      </c>
      <c r="C43" s="47">
        <v>17.621135316812779</v>
      </c>
      <c r="D43" s="47">
        <v>10.431280223073978</v>
      </c>
      <c r="E43" s="47">
        <v>0.17218933170618855</v>
      </c>
      <c r="F43" s="47">
        <v>5.8404385097536711</v>
      </c>
      <c r="G43" s="47">
        <v>10.619105015739841</v>
      </c>
      <c r="H43" s="47">
        <v>3.6177017791294968</v>
      </c>
      <c r="I43" s="47">
        <v>2.0682533232597744</v>
      </c>
      <c r="J43" s="47">
        <v>0</v>
      </c>
      <c r="K43" s="47">
        <v>0.47861949104611973</v>
      </c>
      <c r="L43" s="12">
        <v>2.3166393388603561</v>
      </c>
      <c r="M43" s="47">
        <f t="shared" si="0"/>
        <v>99.999999999999986</v>
      </c>
      <c r="N43" s="47"/>
      <c r="O43" s="47">
        <v>49.94</v>
      </c>
      <c r="P43" s="47">
        <v>1.8</v>
      </c>
      <c r="Q43" s="47">
        <v>5.26</v>
      </c>
      <c r="R43" s="47">
        <v>8.64</v>
      </c>
      <c r="S43" s="47">
        <v>0</v>
      </c>
      <c r="T43" s="47">
        <v>13.39</v>
      </c>
      <c r="U43" s="47">
        <v>22.92</v>
      </c>
      <c r="V43" s="47">
        <v>0.49</v>
      </c>
      <c r="W43" s="47">
        <v>0</v>
      </c>
      <c r="X43" s="47">
        <v>0</v>
      </c>
      <c r="Y43" s="47">
        <f t="shared" si="2"/>
        <v>102.43999999999998</v>
      </c>
      <c r="Z43">
        <v>1101.9177695706426</v>
      </c>
      <c r="AA43">
        <f t="shared" si="1"/>
        <v>1375.0677695706427</v>
      </c>
      <c r="AB43">
        <v>386.23021109398968</v>
      </c>
    </row>
    <row r="44" spans="1:28">
      <c r="A44" s="47">
        <v>47.382682563681882</v>
      </c>
      <c r="B44" s="47">
        <v>1.7516431832111397</v>
      </c>
      <c r="C44" s="47">
        <v>17.845815899764062</v>
      </c>
      <c r="D44" s="47">
        <v>10.481045783251975</v>
      </c>
      <c r="E44" s="47">
        <v>0.17253769115454404</v>
      </c>
      <c r="F44" s="47">
        <v>5.6573611068612397</v>
      </c>
      <c r="G44" s="47">
        <v>10.452580756656397</v>
      </c>
      <c r="H44" s="47">
        <v>3.6700422781952144</v>
      </c>
      <c r="I44" s="47">
        <v>2.1002636575067259</v>
      </c>
      <c r="J44" s="47">
        <v>0</v>
      </c>
      <c r="K44" s="47">
        <v>0.4860270797168077</v>
      </c>
      <c r="L44" s="12">
        <v>2.0321475292166697</v>
      </c>
      <c r="M44" s="47">
        <f t="shared" si="0"/>
        <v>99.999999999999986</v>
      </c>
      <c r="N44" s="47"/>
      <c r="O44" s="47">
        <v>47.516800000000003</v>
      </c>
      <c r="P44" s="47">
        <v>1.7903</v>
      </c>
      <c r="Q44" s="47">
        <v>7.0288000000000004</v>
      </c>
      <c r="R44" s="47">
        <v>7.4204999999999997</v>
      </c>
      <c r="S44" s="47">
        <v>0.19889999999999999</v>
      </c>
      <c r="T44" s="47">
        <v>12.923</v>
      </c>
      <c r="U44" s="47">
        <v>23.238</v>
      </c>
      <c r="V44" s="47">
        <v>0.32219999999999999</v>
      </c>
      <c r="W44" s="47">
        <v>0</v>
      </c>
      <c r="X44" s="47">
        <v>1.61E-2</v>
      </c>
      <c r="Y44" s="47">
        <f t="shared" si="2"/>
        <v>100.4546</v>
      </c>
      <c r="Z44">
        <v>1092.1134578877923</v>
      </c>
      <c r="AA44">
        <f t="shared" si="1"/>
        <v>1365.2634578877924</v>
      </c>
      <c r="AB44">
        <v>343.88413732881469</v>
      </c>
    </row>
    <row r="45" spans="1:28">
      <c r="A45" s="47">
        <v>47.393658228375749</v>
      </c>
      <c r="B45" s="47">
        <v>1.7463759411496516</v>
      </c>
      <c r="C45" s="47">
        <v>17.770153587394571</v>
      </c>
      <c r="D45" s="47">
        <v>10.464286981445561</v>
      </c>
      <c r="E45" s="47">
        <v>0.17242037936439236</v>
      </c>
      <c r="F45" s="47">
        <v>5.7190133398378915</v>
      </c>
      <c r="G45" s="47">
        <v>10.508658635493848</v>
      </c>
      <c r="H45" s="47">
        <v>3.6524163528132063</v>
      </c>
      <c r="I45" s="47">
        <v>2.0894840170187461</v>
      </c>
      <c r="J45" s="47">
        <v>0</v>
      </c>
      <c r="K45" s="47">
        <v>0.48353253710638633</v>
      </c>
      <c r="L45" s="12">
        <v>2.2033063003418967</v>
      </c>
      <c r="M45" s="47">
        <f t="shared" si="0"/>
        <v>100</v>
      </c>
      <c r="N45" s="47"/>
      <c r="O45" s="47">
        <v>48.192799999999998</v>
      </c>
      <c r="P45" s="47">
        <v>1.5801000000000001</v>
      </c>
      <c r="Q45" s="47">
        <v>6.0765000000000002</v>
      </c>
      <c r="R45" s="47">
        <v>7.8411999999999997</v>
      </c>
      <c r="S45" s="47">
        <v>0.1588</v>
      </c>
      <c r="T45" s="47">
        <v>13.0573</v>
      </c>
      <c r="U45" s="47">
        <v>22.331299999999999</v>
      </c>
      <c r="V45" s="47">
        <v>0.46239999999999998</v>
      </c>
      <c r="W45" s="47">
        <v>0</v>
      </c>
      <c r="X45" s="47">
        <v>3.5099999999999999E-2</v>
      </c>
      <c r="Y45" s="47">
        <f t="shared" si="2"/>
        <v>99.735500000000002</v>
      </c>
      <c r="Z45">
        <v>1097.2874833239525</v>
      </c>
      <c r="AA45">
        <f t="shared" si="1"/>
        <v>1370.4374833239526</v>
      </c>
      <c r="AB45">
        <v>375.28510284989045</v>
      </c>
    </row>
    <row r="46" spans="1:28">
      <c r="A46" s="47">
        <v>47.378260523122073</v>
      </c>
      <c r="B46" s="47">
        <v>1.7537653287653312</v>
      </c>
      <c r="C46" s="47">
        <v>17.87629986802304</v>
      </c>
      <c r="D46" s="47">
        <v>10.487797820908854</v>
      </c>
      <c r="E46" s="47">
        <v>0.1725849554896588</v>
      </c>
      <c r="F46" s="47">
        <v>5.6325217297090253</v>
      </c>
      <c r="G46" s="47">
        <v>10.429987258982647</v>
      </c>
      <c r="H46" s="47">
        <v>3.6771436756155871</v>
      </c>
      <c r="I46" s="47">
        <v>2.1046067208917574</v>
      </c>
      <c r="J46" s="47">
        <v>0</v>
      </c>
      <c r="K46" s="47">
        <v>0.48703211849206207</v>
      </c>
      <c r="L46" s="12">
        <v>1.8236900054503371</v>
      </c>
      <c r="M46" s="47">
        <f t="shared" si="0"/>
        <v>100.00000000000003</v>
      </c>
      <c r="N46" s="47"/>
      <c r="O46" s="47">
        <v>47.054699999999997</v>
      </c>
      <c r="P46" s="47">
        <v>1.7135</v>
      </c>
      <c r="Q46" s="47">
        <v>6.7926000000000002</v>
      </c>
      <c r="R46" s="47">
        <v>7.7035</v>
      </c>
      <c r="S46" s="47">
        <v>0.16400000000000001</v>
      </c>
      <c r="T46" s="47">
        <v>12.694100000000001</v>
      </c>
      <c r="U46" s="47">
        <v>23.379300000000001</v>
      </c>
      <c r="V46" s="47">
        <v>0.33429999999999999</v>
      </c>
      <c r="W46" s="47">
        <v>0</v>
      </c>
      <c r="X46" s="47">
        <v>7.3000000000000001E-3</v>
      </c>
      <c r="Y46" s="47">
        <f t="shared" si="2"/>
        <v>99.843299999999999</v>
      </c>
      <c r="Z46">
        <v>1092.7064110784554</v>
      </c>
      <c r="AA46">
        <f t="shared" si="1"/>
        <v>1365.8564110784555</v>
      </c>
      <c r="AB46">
        <v>350.11931599628895</v>
      </c>
    </row>
    <row r="47" spans="1:28">
      <c r="A47" s="47">
        <v>47.417412535865623</v>
      </c>
      <c r="B47" s="47">
        <v>1.7349762044555996</v>
      </c>
      <c r="C47" s="47">
        <v>17.606399875564659</v>
      </c>
      <c r="D47" s="47">
        <v>10.428016400813284</v>
      </c>
      <c r="E47" s="47">
        <v>0.17216648491579378</v>
      </c>
      <c r="F47" s="47">
        <v>5.8524454499117589</v>
      </c>
      <c r="G47" s="47">
        <v>10.630026335258776</v>
      </c>
      <c r="H47" s="47">
        <v>3.6142690821925867</v>
      </c>
      <c r="I47" s="47">
        <v>2.0661539589380662</v>
      </c>
      <c r="J47" s="47">
        <v>0</v>
      </c>
      <c r="K47" s="47">
        <v>0.47813367208386959</v>
      </c>
      <c r="L47" s="12">
        <v>2.3868609409626811</v>
      </c>
      <c r="M47" s="47">
        <f t="shared" si="0"/>
        <v>100.00000000000001</v>
      </c>
      <c r="N47" s="47"/>
      <c r="O47" s="47">
        <v>48.066600000000001</v>
      </c>
      <c r="P47" s="47">
        <v>1.6818</v>
      </c>
      <c r="Q47" s="47">
        <v>5.5115999999999996</v>
      </c>
      <c r="R47" s="47">
        <v>8.1885999999999992</v>
      </c>
      <c r="S47" s="47">
        <v>0.2208</v>
      </c>
      <c r="T47" s="47">
        <v>12.823499999999999</v>
      </c>
      <c r="U47" s="47">
        <v>22.2166</v>
      </c>
      <c r="V47" s="47">
        <v>0.51629999999999998</v>
      </c>
      <c r="W47" s="47">
        <v>0</v>
      </c>
      <c r="X47" s="47">
        <v>4.3799999999999999E-2</v>
      </c>
      <c r="Y47" s="47">
        <f t="shared" si="2"/>
        <v>99.269600000000011</v>
      </c>
      <c r="Z47">
        <v>1104.085118214397</v>
      </c>
      <c r="AA47">
        <f t="shared" si="1"/>
        <v>1377.2351182143971</v>
      </c>
      <c r="AB47">
        <v>397.6649829742056</v>
      </c>
    </row>
    <row r="48" spans="1:28">
      <c r="A48" s="47">
        <v>47.349065406987457</v>
      </c>
      <c r="B48" s="47">
        <v>1.7677761197272939</v>
      </c>
      <c r="C48" s="47">
        <v>18.07756057142959</v>
      </c>
      <c r="D48" s="47">
        <v>10.532376001699028</v>
      </c>
      <c r="E48" s="47">
        <v>0.17289700322735552</v>
      </c>
      <c r="F48" s="47">
        <v>5.4685276435268344</v>
      </c>
      <c r="G48" s="47">
        <v>10.280820877637364</v>
      </c>
      <c r="H48" s="47">
        <v>3.7240283931120723</v>
      </c>
      <c r="I48" s="47">
        <v>2.1332804153525604</v>
      </c>
      <c r="J48" s="47">
        <v>0</v>
      </c>
      <c r="K48" s="47">
        <v>0.49366756730043698</v>
      </c>
      <c r="L48" s="12">
        <v>1.8435784392133223</v>
      </c>
      <c r="M48" s="47">
        <f t="shared" si="0"/>
        <v>100</v>
      </c>
      <c r="N48" s="47"/>
      <c r="O48" s="47">
        <v>47.683599999999998</v>
      </c>
      <c r="P48" s="47">
        <v>1.5784</v>
      </c>
      <c r="Q48" s="47">
        <v>6.8342000000000001</v>
      </c>
      <c r="R48" s="47">
        <v>7.6109</v>
      </c>
      <c r="S48" s="47">
        <v>0.1123</v>
      </c>
      <c r="T48" s="47">
        <v>12.909700000000001</v>
      </c>
      <c r="U48" s="47">
        <v>23.159700000000001</v>
      </c>
      <c r="V48" s="47">
        <v>0.31</v>
      </c>
      <c r="W48" s="47">
        <v>0</v>
      </c>
      <c r="X48" s="47">
        <v>8.6199999999999999E-2</v>
      </c>
      <c r="Y48" s="47">
        <f t="shared" si="2"/>
        <v>100.28500000000001</v>
      </c>
      <c r="Z48">
        <v>1085.2835636569466</v>
      </c>
      <c r="AA48">
        <f t="shared" si="1"/>
        <v>1358.4335636569467</v>
      </c>
      <c r="AB48">
        <v>329.38846395037433</v>
      </c>
    </row>
    <row r="49" spans="1:28">
      <c r="A49" s="47">
        <v>47.373820156293107</v>
      </c>
      <c r="B49" s="47">
        <v>1.7558962691304316</v>
      </c>
      <c r="C49" s="47">
        <v>17.906910171036046</v>
      </c>
      <c r="D49" s="47">
        <v>10.494577841045221</v>
      </c>
      <c r="E49" s="47">
        <v>0.17263241570242635</v>
      </c>
      <c r="F49" s="47">
        <v>5.6075794106899064</v>
      </c>
      <c r="G49" s="47">
        <v>10.407300127043582</v>
      </c>
      <c r="H49" s="47">
        <v>3.6842745033676279</v>
      </c>
      <c r="I49" s="47">
        <v>2.1089677832406974</v>
      </c>
      <c r="J49" s="47">
        <v>0</v>
      </c>
      <c r="K49" s="47">
        <v>0.48804132245097581</v>
      </c>
      <c r="L49" s="12">
        <v>1.9460109872879685</v>
      </c>
      <c r="M49" s="47">
        <f t="shared" si="0"/>
        <v>100.00000000000004</v>
      </c>
      <c r="N49" s="47"/>
      <c r="O49" s="47">
        <v>47.242899999999999</v>
      </c>
      <c r="P49" s="47">
        <v>1.7385999999999999</v>
      </c>
      <c r="Q49" s="47">
        <v>6.8643999999999998</v>
      </c>
      <c r="R49" s="47">
        <v>7.7782</v>
      </c>
      <c r="S49" s="47">
        <v>9.9400000000000002E-2</v>
      </c>
      <c r="T49" s="47">
        <v>12.879799999999999</v>
      </c>
      <c r="U49" s="47">
        <v>23.1723</v>
      </c>
      <c r="V49" s="47">
        <v>0.34100000000000003</v>
      </c>
      <c r="W49" s="47">
        <v>0</v>
      </c>
      <c r="X49" s="47">
        <v>3.6499999999999998E-2</v>
      </c>
      <c r="Y49" s="47">
        <f t="shared" si="2"/>
        <v>100.15309999999999</v>
      </c>
      <c r="Z49">
        <v>1091.8747591200727</v>
      </c>
      <c r="AA49">
        <f t="shared" si="1"/>
        <v>1365.0247591200728</v>
      </c>
      <c r="AB49">
        <v>349.32581437394094</v>
      </c>
    </row>
    <row r="50" spans="1:28">
      <c r="A50" s="47">
        <v>47.803008924783327</v>
      </c>
      <c r="B50" s="47">
        <v>1.658253372087489</v>
      </c>
      <c r="C50" s="47">
        <v>16.771356765149672</v>
      </c>
      <c r="D50" s="47">
        <v>10.369272504995813</v>
      </c>
      <c r="E50" s="47">
        <v>0.17159362630371375</v>
      </c>
      <c r="F50" s="47">
        <v>6.7460283482938657</v>
      </c>
      <c r="G50" s="47">
        <v>10.863807383716772</v>
      </c>
      <c r="H50" s="47">
        <v>3.2707300796034295</v>
      </c>
      <c r="I50" s="47">
        <v>1.8941277992103551</v>
      </c>
      <c r="J50" s="47">
        <v>0</v>
      </c>
      <c r="K50" s="47">
        <v>0.45182119585555763</v>
      </c>
      <c r="L50" s="12">
        <v>1.1290173812718751</v>
      </c>
      <c r="M50" s="47">
        <f t="shared" si="0"/>
        <v>100</v>
      </c>
      <c r="N50" s="47"/>
      <c r="O50" s="47">
        <v>50.918300000000002</v>
      </c>
      <c r="P50" s="47">
        <v>0.80420000000000003</v>
      </c>
      <c r="Q50" s="47">
        <v>3.4369000000000001</v>
      </c>
      <c r="R50" s="47">
        <v>5.9153000000000002</v>
      </c>
      <c r="S50" s="47">
        <v>0.13170000000000001</v>
      </c>
      <c r="T50" s="47">
        <v>15.015700000000001</v>
      </c>
      <c r="U50" s="47">
        <v>23.832699999999999</v>
      </c>
      <c r="V50" s="47">
        <v>0.26150000000000001</v>
      </c>
      <c r="W50" s="47">
        <v>0</v>
      </c>
      <c r="X50" s="47">
        <v>0.2412</v>
      </c>
      <c r="Y50" s="47">
        <f t="shared" si="2"/>
        <v>100.55750000000002</v>
      </c>
      <c r="Z50">
        <v>1070.3508978606869</v>
      </c>
      <c r="AA50">
        <f t="shared" si="1"/>
        <v>1343.500897860687</v>
      </c>
      <c r="AB50">
        <v>203.07786187549524</v>
      </c>
    </row>
    <row r="51" spans="1:28">
      <c r="A51" s="47">
        <v>47.775020376058777</v>
      </c>
      <c r="B51" s="47">
        <v>1.6734497664804295</v>
      </c>
      <c r="C51" s="47">
        <v>16.993998685266487</v>
      </c>
      <c r="D51" s="47">
        <v>10.420642549500005</v>
      </c>
      <c r="E51" s="47">
        <v>0.17195058384912157</v>
      </c>
      <c r="F51" s="47">
        <v>6.5680845411949589</v>
      </c>
      <c r="G51" s="47">
        <v>10.692520455689802</v>
      </c>
      <c r="H51" s="47">
        <v>3.3201682473637124</v>
      </c>
      <c r="I51" s="47">
        <v>1.9249833755304524</v>
      </c>
      <c r="J51" s="47">
        <v>0</v>
      </c>
      <c r="K51" s="47">
        <v>0.45918141906624627</v>
      </c>
      <c r="L51" s="12">
        <v>1.2433464831435632</v>
      </c>
      <c r="M51" s="47">
        <f t="shared" si="0"/>
        <v>100</v>
      </c>
      <c r="N51" s="47"/>
      <c r="O51" s="47">
        <v>50.763199999999998</v>
      </c>
      <c r="P51" s="47">
        <v>0.88345000000000007</v>
      </c>
      <c r="Q51" s="47">
        <v>3.5209999999999999</v>
      </c>
      <c r="R51" s="47">
        <v>6.47105</v>
      </c>
      <c r="S51" s="47">
        <v>0.13945000000000002</v>
      </c>
      <c r="T51" s="47">
        <v>14.85155</v>
      </c>
      <c r="U51" s="47">
        <v>23.499699999999997</v>
      </c>
      <c r="V51" s="47">
        <v>0.25205</v>
      </c>
      <c r="W51" s="47">
        <v>0</v>
      </c>
      <c r="X51" s="47">
        <v>0.1681</v>
      </c>
      <c r="Y51" s="47">
        <f t="shared" si="2"/>
        <v>100.54955</v>
      </c>
      <c r="Z51">
        <v>1069.2685436849961</v>
      </c>
      <c r="AA51">
        <f t="shared" si="1"/>
        <v>1342.4185436849962</v>
      </c>
      <c r="AB51">
        <v>211.29697270012727</v>
      </c>
    </row>
    <row r="52" spans="1:28">
      <c r="A52" s="47">
        <v>47.751599235683088</v>
      </c>
      <c r="B52" s="47">
        <v>1.6861662845744549</v>
      </c>
      <c r="C52" s="47">
        <v>17.180308011837354</v>
      </c>
      <c r="D52" s="47">
        <v>10.463629595212106</v>
      </c>
      <c r="E52" s="47">
        <v>0.17224929004005107</v>
      </c>
      <c r="F52" s="47">
        <v>6.419179111118452</v>
      </c>
      <c r="G52" s="47">
        <v>10.549185578797109</v>
      </c>
      <c r="H52" s="47">
        <v>3.3615386763354134</v>
      </c>
      <c r="I52" s="47">
        <v>1.9508036776646465</v>
      </c>
      <c r="J52" s="47">
        <v>0</v>
      </c>
      <c r="K52" s="47">
        <v>0.46534053873730913</v>
      </c>
      <c r="L52" s="12">
        <v>1.3581428918613876</v>
      </c>
      <c r="M52" s="47">
        <f t="shared" si="0"/>
        <v>100</v>
      </c>
      <c r="N52" s="47"/>
      <c r="O52" s="47">
        <v>50.6081</v>
      </c>
      <c r="P52" s="47">
        <v>0.9627</v>
      </c>
      <c r="Q52" s="47">
        <v>3.6051000000000002</v>
      </c>
      <c r="R52" s="47">
        <v>7.0267999999999997</v>
      </c>
      <c r="S52" s="47">
        <v>0.1472</v>
      </c>
      <c r="T52" s="47">
        <v>14.6874</v>
      </c>
      <c r="U52" s="47">
        <v>23.166699999999999</v>
      </c>
      <c r="V52" s="47">
        <v>0.24260000000000001</v>
      </c>
      <c r="W52" s="47">
        <v>0</v>
      </c>
      <c r="X52" s="47">
        <v>9.5000000000000001E-2</v>
      </c>
      <c r="Y52" s="47">
        <f t="shared" si="2"/>
        <v>100.5416</v>
      </c>
      <c r="Z52">
        <v>1068.3804221041214</v>
      </c>
      <c r="AA52">
        <f t="shared" si="1"/>
        <v>1341.5304221041215</v>
      </c>
      <c r="AB52">
        <v>218.15348030611389</v>
      </c>
    </row>
    <row r="53" spans="1:28">
      <c r="A53" s="47">
        <v>47.76428813285191</v>
      </c>
      <c r="B53" s="47">
        <v>1.6792768424784559</v>
      </c>
      <c r="C53" s="47">
        <v>17.079371001575275</v>
      </c>
      <c r="D53" s="47">
        <v>10.440340455832771</v>
      </c>
      <c r="E53" s="47">
        <v>0.17208745965606476</v>
      </c>
      <c r="F53" s="47">
        <v>6.4998517709382755</v>
      </c>
      <c r="G53" s="47">
        <v>10.62684027384711</v>
      </c>
      <c r="H53" s="47">
        <v>3.3391253731985202</v>
      </c>
      <c r="I53" s="47">
        <v>1.9368149839719673</v>
      </c>
      <c r="J53" s="47">
        <v>0</v>
      </c>
      <c r="K53" s="47">
        <v>0.46200370564963766</v>
      </c>
      <c r="L53" s="12">
        <v>1.471442571439715</v>
      </c>
      <c r="M53" s="47">
        <f t="shared" si="0"/>
        <v>100</v>
      </c>
      <c r="N53" s="47"/>
      <c r="O53" s="47">
        <v>49.966299999999997</v>
      </c>
      <c r="P53" s="47">
        <v>1.1079000000000001</v>
      </c>
      <c r="Q53" s="47">
        <v>4.1718999999999999</v>
      </c>
      <c r="R53" s="47">
        <v>6.7927</v>
      </c>
      <c r="S53" s="47">
        <v>0.1033</v>
      </c>
      <c r="T53" s="47">
        <v>14.3225</v>
      </c>
      <c r="U53" s="47">
        <v>22.8994</v>
      </c>
      <c r="V53" s="47">
        <v>0.25480000000000003</v>
      </c>
      <c r="W53" s="47">
        <v>0</v>
      </c>
      <c r="X53" s="47">
        <v>2.8999999999999998E-3</v>
      </c>
      <c r="Y53" s="47">
        <f t="shared" si="2"/>
        <v>99.62169999999999</v>
      </c>
      <c r="Z53">
        <v>1075.7331231223111</v>
      </c>
      <c r="AA53">
        <f t="shared" si="1"/>
        <v>1348.8831231223112</v>
      </c>
      <c r="AB53">
        <v>243.89733748197298</v>
      </c>
    </row>
    <row r="54" spans="1:28">
      <c r="A54" s="47">
        <v>47.801285953687199</v>
      </c>
      <c r="B54" s="47">
        <v>1.6591888599744098</v>
      </c>
      <c r="C54" s="47">
        <v>16.785062570224511</v>
      </c>
      <c r="D54" s="47">
        <v>10.372434837661155</v>
      </c>
      <c r="E54" s="47">
        <v>0.17161560055966149</v>
      </c>
      <c r="F54" s="47">
        <v>6.7350741527268578</v>
      </c>
      <c r="G54" s="47">
        <v>10.853262984682777</v>
      </c>
      <c r="H54" s="47">
        <v>3.2737734862099845</v>
      </c>
      <c r="I54" s="47">
        <v>1.8960272641192693</v>
      </c>
      <c r="J54" s="47">
        <v>0</v>
      </c>
      <c r="K54" s="47">
        <v>0.45227429015415194</v>
      </c>
      <c r="L54" s="12">
        <v>1.6177591962102564</v>
      </c>
      <c r="M54" s="47">
        <f t="shared" si="0"/>
        <v>99.999999999999972</v>
      </c>
      <c r="N54" s="47"/>
      <c r="O54" s="47">
        <v>49.063499999999998</v>
      </c>
      <c r="P54" s="47">
        <v>1.1029</v>
      </c>
      <c r="Q54" s="47">
        <v>4.9164000000000003</v>
      </c>
      <c r="R54" s="47">
        <v>6.2497999999999996</v>
      </c>
      <c r="S54" s="47">
        <v>9.4299999999999995E-2</v>
      </c>
      <c r="T54" s="47">
        <v>14.0008</v>
      </c>
      <c r="U54" s="47">
        <v>23.352799999999998</v>
      </c>
      <c r="V54" s="47">
        <v>0.28170000000000001</v>
      </c>
      <c r="W54" s="47">
        <v>0</v>
      </c>
      <c r="X54" s="47">
        <v>0.32890000000000003</v>
      </c>
      <c r="Y54" s="47">
        <f t="shared" si="2"/>
        <v>99.391100000000009</v>
      </c>
      <c r="Z54">
        <v>1083.0051987303959</v>
      </c>
      <c r="AA54">
        <f t="shared" si="1"/>
        <v>1356.155198730396</v>
      </c>
      <c r="AB54">
        <v>259.1211376656978</v>
      </c>
    </row>
    <row r="55" spans="1:28">
      <c r="A55" s="47">
        <v>47.742422936335544</v>
      </c>
      <c r="B55" s="47">
        <v>1.6911485601945817</v>
      </c>
      <c r="C55" s="47">
        <v>17.253303183055831</v>
      </c>
      <c r="D55" s="47">
        <v>10.480471729847475</v>
      </c>
      <c r="E55" s="47">
        <v>0.1723663218062661</v>
      </c>
      <c r="F55" s="47">
        <v>6.3608386213327153</v>
      </c>
      <c r="G55" s="47">
        <v>10.493027607143542</v>
      </c>
      <c r="H55" s="47">
        <v>3.3777474276725212</v>
      </c>
      <c r="I55" s="47">
        <v>1.9609199579920376</v>
      </c>
      <c r="J55" s="47">
        <v>0</v>
      </c>
      <c r="K55" s="47">
        <v>0.46775365461947782</v>
      </c>
      <c r="L55" s="12">
        <v>1.4210537910442576</v>
      </c>
      <c r="M55" s="47">
        <f t="shared" si="0"/>
        <v>99.999999999999986</v>
      </c>
      <c r="N55" s="47"/>
      <c r="O55" s="47">
        <v>50.218800000000002</v>
      </c>
      <c r="P55" s="47">
        <v>1.0278</v>
      </c>
      <c r="Q55" s="47">
        <v>4.3288000000000002</v>
      </c>
      <c r="R55" s="47">
        <v>7.0473999999999997</v>
      </c>
      <c r="S55" s="47">
        <v>0.13689999999999999</v>
      </c>
      <c r="T55" s="47">
        <v>14.317600000000001</v>
      </c>
      <c r="U55" s="47">
        <v>22.958200000000001</v>
      </c>
      <c r="V55" s="47">
        <v>0.27500000000000002</v>
      </c>
      <c r="W55" s="47">
        <v>0</v>
      </c>
      <c r="X55" s="47">
        <v>5.7999999999999996E-3</v>
      </c>
      <c r="Y55" s="47">
        <f t="shared" si="2"/>
        <v>100.3163</v>
      </c>
      <c r="Z55">
        <v>1073.9372631633341</v>
      </c>
      <c r="AA55">
        <f t="shared" si="1"/>
        <v>1347.0872631633342</v>
      </c>
      <c r="AB55">
        <v>250.63687344242101</v>
      </c>
    </row>
    <row r="56" spans="1:28">
      <c r="A56" s="47">
        <v>47.757059709098755</v>
      </c>
      <c r="B56" s="47">
        <v>1.6832015182189999</v>
      </c>
      <c r="C56" s="47">
        <v>17.136871308563659</v>
      </c>
      <c r="D56" s="47">
        <v>10.453607469194173</v>
      </c>
      <c r="E56" s="47">
        <v>0.17217964880190034</v>
      </c>
      <c r="F56" s="47">
        <v>6.4538953601711526</v>
      </c>
      <c r="G56" s="47">
        <v>10.582603092729194</v>
      </c>
      <c r="H56" s="47">
        <v>3.3518934530896201</v>
      </c>
      <c r="I56" s="47">
        <v>1.9447838566343043</v>
      </c>
      <c r="J56" s="47">
        <v>0</v>
      </c>
      <c r="K56" s="47">
        <v>0.46390458349822783</v>
      </c>
      <c r="L56" s="12">
        <v>1.7280537803641396</v>
      </c>
      <c r="M56" s="47">
        <f t="shared" si="0"/>
        <v>99.999999999999986</v>
      </c>
      <c r="N56" s="47"/>
      <c r="O56" s="47">
        <v>50.079700000000003</v>
      </c>
      <c r="P56" s="47">
        <v>1.1195999999999999</v>
      </c>
      <c r="Q56" s="47">
        <v>4.3457999999999997</v>
      </c>
      <c r="R56" s="47">
        <v>7.2622999999999998</v>
      </c>
      <c r="S56" s="47">
        <v>0.2195</v>
      </c>
      <c r="T56" s="47">
        <v>14.3142</v>
      </c>
      <c r="U56" s="47">
        <v>22.689499999999999</v>
      </c>
      <c r="V56" s="47">
        <v>0.28439999999999999</v>
      </c>
      <c r="W56" s="47">
        <v>0</v>
      </c>
      <c r="X56" s="47">
        <v>6.1400000000000003E-2</v>
      </c>
      <c r="Y56" s="47">
        <f t="shared" si="2"/>
        <v>100.3764</v>
      </c>
      <c r="Z56">
        <v>1077.2332154231071</v>
      </c>
      <c r="AA56">
        <f t="shared" si="1"/>
        <v>1350.3832154231072</v>
      </c>
      <c r="AB56">
        <v>257.92593738797785</v>
      </c>
    </row>
    <row r="57" spans="1:28">
      <c r="A57" s="47">
        <v>47.735013088245367</v>
      </c>
      <c r="B57" s="47">
        <v>1.6951717403558113</v>
      </c>
      <c r="C57" s="47">
        <v>17.312246675367938</v>
      </c>
      <c r="D57" s="47">
        <v>10.494071728543663</v>
      </c>
      <c r="E57" s="47">
        <v>0.17246082478361405</v>
      </c>
      <c r="F57" s="47">
        <v>6.3137287625055123</v>
      </c>
      <c r="G57" s="47">
        <v>10.447680128465567</v>
      </c>
      <c r="H57" s="47">
        <v>3.3908359702963615</v>
      </c>
      <c r="I57" s="47">
        <v>1.9690888393269403</v>
      </c>
      <c r="J57" s="47">
        <v>0</v>
      </c>
      <c r="K57" s="47">
        <v>0.46970224210923261</v>
      </c>
      <c r="L57" s="12">
        <v>1.638227091484217</v>
      </c>
      <c r="M57" s="47">
        <f t="shared" si="0"/>
        <v>100</v>
      </c>
      <c r="N57" s="47"/>
      <c r="O57" s="47">
        <v>49.018599999999999</v>
      </c>
      <c r="P57" s="47">
        <v>1.208</v>
      </c>
      <c r="Q57" s="47">
        <v>4.7576999999999998</v>
      </c>
      <c r="R57" s="47">
        <v>7.5852000000000004</v>
      </c>
      <c r="S57" s="47">
        <v>0.1588</v>
      </c>
      <c r="T57" s="47">
        <v>13.7819</v>
      </c>
      <c r="U57" s="47">
        <v>22.716100000000001</v>
      </c>
      <c r="V57" s="47">
        <v>0.26419999999999999</v>
      </c>
      <c r="W57" s="47">
        <v>0</v>
      </c>
      <c r="X57" s="47">
        <v>2.92E-2</v>
      </c>
      <c r="Y57" s="47">
        <f t="shared" si="2"/>
        <v>99.5197</v>
      </c>
      <c r="Z57">
        <v>1077.615061453861</v>
      </c>
      <c r="AA57">
        <f t="shared" si="1"/>
        <v>1350.7650614538611</v>
      </c>
      <c r="AB57">
        <v>268.33009228144209</v>
      </c>
    </row>
    <row r="58" spans="1:28">
      <c r="A58" s="47">
        <v>47.809866425054103</v>
      </c>
      <c r="B58" s="47">
        <v>1.6545300894089197</v>
      </c>
      <c r="C58" s="47">
        <v>16.716807061893785</v>
      </c>
      <c r="D58" s="47">
        <v>10.356686282767424</v>
      </c>
      <c r="E58" s="47">
        <v>0.17150616780458322</v>
      </c>
      <c r="F58" s="47">
        <v>6.7896265254402648</v>
      </c>
      <c r="G58" s="47">
        <v>10.905774552750261</v>
      </c>
      <c r="H58" s="47">
        <v>3.2586171882870807</v>
      </c>
      <c r="I58" s="47">
        <v>1.8865678458504151</v>
      </c>
      <c r="J58" s="47">
        <v>0</v>
      </c>
      <c r="K58" s="47">
        <v>0.45001786074315164</v>
      </c>
      <c r="L58" s="12">
        <v>1.7988002429027434</v>
      </c>
      <c r="M58" s="47">
        <f t="shared" si="0"/>
        <v>99.999999999999986</v>
      </c>
      <c r="N58" s="47"/>
      <c r="O58" s="47">
        <v>48.156399999999998</v>
      </c>
      <c r="P58" s="47">
        <v>1.3230999999999999</v>
      </c>
      <c r="Q58" s="47">
        <v>5.6891999999999996</v>
      </c>
      <c r="R58" s="47">
        <v>6.8068999999999997</v>
      </c>
      <c r="S58" s="47">
        <v>9.8100000000000007E-2</v>
      </c>
      <c r="T58" s="47">
        <v>13.4901</v>
      </c>
      <c r="U58" s="47">
        <v>23.536100000000001</v>
      </c>
      <c r="V58" s="47">
        <v>0.31</v>
      </c>
      <c r="W58" s="47">
        <v>0</v>
      </c>
      <c r="X58" s="47">
        <v>0.34050000000000002</v>
      </c>
      <c r="Y58" s="47">
        <f t="shared" si="2"/>
        <v>99.750400000000013</v>
      </c>
      <c r="Z58">
        <v>1092.1051933876893</v>
      </c>
      <c r="AA58">
        <f t="shared" si="1"/>
        <v>1365.2551933876894</v>
      </c>
      <c r="AB58">
        <v>295.94542717161283</v>
      </c>
    </row>
    <row r="59" spans="1:28">
      <c r="A59" s="47">
        <v>47.808157186997526</v>
      </c>
      <c r="B59" s="47">
        <v>1.6554581209362005</v>
      </c>
      <c r="C59" s="47">
        <v>16.730403624066366</v>
      </c>
      <c r="D59" s="47">
        <v>10.359823409879619</v>
      </c>
      <c r="E59" s="47">
        <v>0.17152796691346875</v>
      </c>
      <c r="F59" s="47">
        <v>6.7787596409147595</v>
      </c>
      <c r="G59" s="47">
        <v>10.895314198451093</v>
      </c>
      <c r="H59" s="47">
        <v>3.261636337247432</v>
      </c>
      <c r="I59" s="47">
        <v>1.8884521709657704</v>
      </c>
      <c r="J59" s="47">
        <v>0</v>
      </c>
      <c r="K59" s="47">
        <v>0.45046734362775714</v>
      </c>
      <c r="L59" s="12">
        <v>2.1059922441134251</v>
      </c>
      <c r="M59" s="47">
        <f t="shared" si="0"/>
        <v>100</v>
      </c>
      <c r="N59" s="47"/>
      <c r="O59" s="47">
        <v>48.984400000000001</v>
      </c>
      <c r="P59" s="47">
        <v>1.3614999999999999</v>
      </c>
      <c r="Q59" s="47">
        <v>5.5475000000000003</v>
      </c>
      <c r="R59" s="47">
        <v>6.6742999999999997</v>
      </c>
      <c r="S59" s="47">
        <v>0.12520000000000001</v>
      </c>
      <c r="T59" s="47">
        <v>13.6907</v>
      </c>
      <c r="U59" s="47">
        <v>23.117699999999999</v>
      </c>
      <c r="V59" s="47">
        <v>0.31809999999999999</v>
      </c>
      <c r="W59" s="47">
        <v>0</v>
      </c>
      <c r="X59" s="47">
        <v>0.3654</v>
      </c>
      <c r="Y59" s="47">
        <f t="shared" si="2"/>
        <v>100.1848</v>
      </c>
      <c r="Z59">
        <v>1092.105847665644</v>
      </c>
      <c r="AA59">
        <f t="shared" si="1"/>
        <v>1365.2558476656441</v>
      </c>
      <c r="AB59">
        <v>297.52873470568437</v>
      </c>
    </row>
    <row r="60" spans="1:28">
      <c r="A60" s="47">
        <v>47.771457560514506</v>
      </c>
      <c r="B60" s="47">
        <v>1.6753841986902915</v>
      </c>
      <c r="C60" s="47">
        <v>17.022339993763953</v>
      </c>
      <c r="D60" s="47">
        <v>10.427181723605482</v>
      </c>
      <c r="E60" s="47">
        <v>0.17199602292865157</v>
      </c>
      <c r="F60" s="47">
        <v>6.5454331001296007</v>
      </c>
      <c r="G60" s="47">
        <v>10.670716405193611</v>
      </c>
      <c r="H60" s="47">
        <v>3.3264615023055875</v>
      </c>
      <c r="I60" s="47">
        <v>1.9289111507081735</v>
      </c>
      <c r="J60" s="47">
        <v>0</v>
      </c>
      <c r="K60" s="47">
        <v>0.46011834216013131</v>
      </c>
      <c r="L60" s="12">
        <v>1.6926105497647088</v>
      </c>
      <c r="M60" s="47">
        <f t="shared" si="0"/>
        <v>100</v>
      </c>
      <c r="N60" s="47"/>
      <c r="O60" s="47">
        <v>48.385399999999997</v>
      </c>
      <c r="P60" s="47">
        <v>1.3797999999999999</v>
      </c>
      <c r="Q60" s="47">
        <v>5.6947999999999999</v>
      </c>
      <c r="R60" s="47">
        <v>7.0679999999999996</v>
      </c>
      <c r="S60" s="47">
        <v>0.11749999999999999</v>
      </c>
      <c r="T60" s="47">
        <v>13.485099999999999</v>
      </c>
      <c r="U60" s="47">
        <v>23.364000000000001</v>
      </c>
      <c r="V60" s="47">
        <v>0.26550000000000001</v>
      </c>
      <c r="W60" s="47">
        <v>0</v>
      </c>
      <c r="X60" s="47">
        <v>0.13739999999999999</v>
      </c>
      <c r="Y60" s="47">
        <f t="shared" si="2"/>
        <v>99.897500000000008</v>
      </c>
      <c r="Z60">
        <v>1086.0897161476455</v>
      </c>
      <c r="AA60">
        <f t="shared" si="1"/>
        <v>1359.2397161476456</v>
      </c>
      <c r="AB60">
        <v>284.23084205487498</v>
      </c>
    </row>
    <row r="61" spans="1:28">
      <c r="A61" s="47">
        <v>47.757059709098755</v>
      </c>
      <c r="B61" s="47">
        <v>1.6832015182189999</v>
      </c>
      <c r="C61" s="47">
        <v>17.136871308563659</v>
      </c>
      <c r="D61" s="47">
        <v>10.453607469194173</v>
      </c>
      <c r="E61" s="47">
        <v>0.17217964880190034</v>
      </c>
      <c r="F61" s="47">
        <v>6.4538953601711526</v>
      </c>
      <c r="G61" s="47">
        <v>10.582603092729194</v>
      </c>
      <c r="H61" s="47">
        <v>3.3518934530896201</v>
      </c>
      <c r="I61" s="47">
        <v>1.9447838566343043</v>
      </c>
      <c r="J61" s="47">
        <v>0</v>
      </c>
      <c r="K61" s="47">
        <v>0.46390458349822783</v>
      </c>
      <c r="L61" s="12">
        <v>1.7153798219860807</v>
      </c>
      <c r="M61" s="47">
        <f t="shared" si="0"/>
        <v>99.999999999999986</v>
      </c>
      <c r="N61" s="47"/>
      <c r="O61" s="47">
        <v>48.372549999999997</v>
      </c>
      <c r="P61" s="47">
        <v>1.3748</v>
      </c>
      <c r="Q61" s="47">
        <v>5.4416500000000001</v>
      </c>
      <c r="R61" s="47">
        <v>7.4185999999999996</v>
      </c>
      <c r="S61" s="47">
        <v>0.13685</v>
      </c>
      <c r="T61" s="47">
        <v>13.450299999999999</v>
      </c>
      <c r="U61" s="47">
        <v>23.089750000000002</v>
      </c>
      <c r="V61" s="47">
        <v>0.27024999999999999</v>
      </c>
      <c r="W61" s="47">
        <v>0</v>
      </c>
      <c r="X61" s="47">
        <v>7.6749999999999999E-2</v>
      </c>
      <c r="Y61" s="47">
        <f t="shared" si="2"/>
        <v>99.631500000000017</v>
      </c>
      <c r="Z61">
        <v>1084.8926608524207</v>
      </c>
      <c r="AA61">
        <f t="shared" si="1"/>
        <v>1358.0426608524208</v>
      </c>
      <c r="AB61">
        <v>287.55508192557852</v>
      </c>
    </row>
    <row r="62" spans="1:28">
      <c r="A62" s="47">
        <v>47.744265802000733</v>
      </c>
      <c r="B62" s="47">
        <v>1.6901479755005697</v>
      </c>
      <c r="C62" s="47">
        <v>17.238643646605674</v>
      </c>
      <c r="D62" s="47">
        <v>10.477089343280468</v>
      </c>
      <c r="E62" s="47">
        <v>0.17234281845098906</v>
      </c>
      <c r="F62" s="47">
        <v>6.372555074931741</v>
      </c>
      <c r="G62" s="47">
        <v>10.504305748131232</v>
      </c>
      <c r="H62" s="47">
        <v>3.3744922427462916</v>
      </c>
      <c r="I62" s="47">
        <v>1.958888317025602</v>
      </c>
      <c r="J62" s="47">
        <v>0</v>
      </c>
      <c r="K62" s="47">
        <v>0.46726903132669539</v>
      </c>
      <c r="L62" s="12">
        <v>1.7397196876405654</v>
      </c>
      <c r="M62" s="47">
        <f t="shared" si="0"/>
        <v>99.999999999999986</v>
      </c>
      <c r="N62" s="47"/>
      <c r="O62" s="47">
        <v>48.359699999999997</v>
      </c>
      <c r="P62" s="47">
        <v>1.3697999999999999</v>
      </c>
      <c r="Q62" s="47">
        <v>5.1885000000000003</v>
      </c>
      <c r="R62" s="47">
        <v>7.7691999999999997</v>
      </c>
      <c r="S62" s="47">
        <v>0.15620000000000001</v>
      </c>
      <c r="T62" s="47">
        <v>13.4155</v>
      </c>
      <c r="U62" s="47">
        <v>22.8155</v>
      </c>
      <c r="V62" s="47">
        <v>0.27500000000000002</v>
      </c>
      <c r="W62" s="47">
        <v>0</v>
      </c>
      <c r="X62" s="47">
        <v>1.61E-2</v>
      </c>
      <c r="Y62" s="47">
        <f t="shared" si="2"/>
        <v>99.365499999999983</v>
      </c>
      <c r="Z62">
        <v>1083.8457366744556</v>
      </c>
      <c r="AA62">
        <f t="shared" si="1"/>
        <v>1356.9957366744557</v>
      </c>
      <c r="AB62">
        <v>290.71821978122887</v>
      </c>
    </row>
    <row r="63" spans="1:28">
      <c r="A63" s="47">
        <v>47.76428813285191</v>
      </c>
      <c r="B63" s="47">
        <v>1.6792768424784559</v>
      </c>
      <c r="C63" s="47">
        <v>17.079371001575275</v>
      </c>
      <c r="D63" s="47">
        <v>10.440340455832771</v>
      </c>
      <c r="E63" s="47">
        <v>0.17208745965606476</v>
      </c>
      <c r="F63" s="47">
        <v>6.4998517709382755</v>
      </c>
      <c r="G63" s="47">
        <v>10.62684027384711</v>
      </c>
      <c r="H63" s="47">
        <v>3.3391253731985202</v>
      </c>
      <c r="I63" s="47">
        <v>1.9368149839719673</v>
      </c>
      <c r="J63" s="47">
        <v>0</v>
      </c>
      <c r="K63" s="47">
        <v>0.46200370564963766</v>
      </c>
      <c r="L63" s="12">
        <v>1.7800303243493245</v>
      </c>
      <c r="M63" s="47">
        <f t="shared" si="0"/>
        <v>100</v>
      </c>
      <c r="N63" s="47"/>
      <c r="O63" s="47">
        <v>48.132899999999999</v>
      </c>
      <c r="P63" s="47">
        <v>1.3748</v>
      </c>
      <c r="Q63" s="47">
        <v>5.9744999999999999</v>
      </c>
      <c r="R63" s="47">
        <v>6.8712</v>
      </c>
      <c r="S63" s="47">
        <v>8.6499999999999994E-2</v>
      </c>
      <c r="T63" s="47">
        <v>13.267899999999999</v>
      </c>
      <c r="U63" s="47">
        <v>23.1037</v>
      </c>
      <c r="V63" s="47">
        <v>0.28310000000000002</v>
      </c>
      <c r="W63" s="47">
        <v>0</v>
      </c>
      <c r="X63" s="47">
        <v>0.1681</v>
      </c>
      <c r="Y63" s="47">
        <f t="shared" si="2"/>
        <v>99.262700000000009</v>
      </c>
      <c r="Z63">
        <v>1088.2730468253931</v>
      </c>
      <c r="AA63">
        <f t="shared" si="1"/>
        <v>1361.4230468253932</v>
      </c>
      <c r="AB63">
        <v>299.58704639274225</v>
      </c>
    </row>
    <row r="64" spans="1:28">
      <c r="A64" s="47">
        <v>47.782102654671938</v>
      </c>
      <c r="B64" s="47">
        <v>1.6696044403055939</v>
      </c>
      <c r="C64" s="47">
        <v>16.937660926393985</v>
      </c>
      <c r="D64" s="47">
        <v>10.407643770208896</v>
      </c>
      <c r="E64" s="47">
        <v>0.17186025859451382</v>
      </c>
      <c r="F64" s="47">
        <v>6.6131117997271032</v>
      </c>
      <c r="G64" s="47">
        <v>10.735863244164372</v>
      </c>
      <c r="H64" s="47">
        <v>3.3076583140460523</v>
      </c>
      <c r="I64" s="47">
        <v>1.9171756184931361</v>
      </c>
      <c r="J64" s="47">
        <v>0</v>
      </c>
      <c r="K64" s="47">
        <v>0.45731897339440697</v>
      </c>
      <c r="L64" s="12">
        <v>2.0071143115458803</v>
      </c>
      <c r="M64" s="47">
        <f t="shared" si="0"/>
        <v>100</v>
      </c>
      <c r="N64" s="47"/>
      <c r="O64" s="47">
        <v>48.019500000000001</v>
      </c>
      <c r="P64" s="47">
        <v>1.4499</v>
      </c>
      <c r="Q64" s="47">
        <v>6.1238000000000001</v>
      </c>
      <c r="R64" s="47">
        <v>7.2018000000000004</v>
      </c>
      <c r="S64" s="47">
        <v>9.5600000000000004E-2</v>
      </c>
      <c r="T64" s="47">
        <v>13.173299999999999</v>
      </c>
      <c r="U64" s="47">
        <v>23.2744</v>
      </c>
      <c r="V64" s="47">
        <v>0.32490000000000002</v>
      </c>
      <c r="W64" s="47">
        <v>0</v>
      </c>
      <c r="X64" s="47">
        <v>0.31569999999999998</v>
      </c>
      <c r="Y64" s="47">
        <f t="shared" si="2"/>
        <v>99.97890000000001</v>
      </c>
      <c r="Z64">
        <v>1094.2793881230359</v>
      </c>
      <c r="AA64">
        <f t="shared" si="1"/>
        <v>1367.429388123036</v>
      </c>
      <c r="AB64">
        <v>320.53567408814223</v>
      </c>
    </row>
    <row r="65" spans="1:28">
      <c r="A65" s="47">
        <v>47.757059709098755</v>
      </c>
      <c r="B65" s="47">
        <v>1.6832015182189999</v>
      </c>
      <c r="C65" s="47">
        <v>17.136871308563659</v>
      </c>
      <c r="D65" s="47">
        <v>10.453607469194173</v>
      </c>
      <c r="E65" s="47">
        <v>0.17217964880190034</v>
      </c>
      <c r="F65" s="47">
        <v>6.4538953601711526</v>
      </c>
      <c r="G65" s="47">
        <v>10.582603092729194</v>
      </c>
      <c r="H65" s="47">
        <v>3.3518934530896201</v>
      </c>
      <c r="I65" s="47">
        <v>1.9447838566343043</v>
      </c>
      <c r="J65" s="47">
        <v>0</v>
      </c>
      <c r="K65" s="47">
        <v>0.46390458349822783</v>
      </c>
      <c r="L65" s="12">
        <v>1.8413727806338298</v>
      </c>
      <c r="M65" s="47">
        <f t="shared" si="0"/>
        <v>99.999999999999986</v>
      </c>
      <c r="N65" s="47"/>
      <c r="O65" s="47">
        <v>47.946800000000003</v>
      </c>
      <c r="P65" s="47">
        <v>1.3865000000000001</v>
      </c>
      <c r="Q65" s="47">
        <v>6.0841000000000003</v>
      </c>
      <c r="R65" s="47">
        <v>7.3072999999999997</v>
      </c>
      <c r="S65" s="47">
        <v>0.1072</v>
      </c>
      <c r="T65" s="47">
        <v>13.165100000000001</v>
      </c>
      <c r="U65" s="47">
        <v>23.184899999999999</v>
      </c>
      <c r="V65" s="47">
        <v>0.30459999999999998</v>
      </c>
      <c r="W65" s="47">
        <v>0</v>
      </c>
      <c r="X65" s="47">
        <v>0.22509999999999999</v>
      </c>
      <c r="Y65" s="47">
        <f t="shared" si="2"/>
        <v>99.71159999999999</v>
      </c>
      <c r="Z65">
        <v>1089.5899120681156</v>
      </c>
      <c r="AA65">
        <f t="shared" si="1"/>
        <v>1362.7399120681157</v>
      </c>
      <c r="AB65">
        <v>311.57579327333946</v>
      </c>
    </row>
    <row r="66" spans="1:28">
      <c r="A66" s="47">
        <v>47.806444531114927</v>
      </c>
      <c r="B66" s="47">
        <v>1.6563880081735731</v>
      </c>
      <c r="C66" s="47">
        <v>16.744027374192051</v>
      </c>
      <c r="D66" s="47">
        <v>10.362966810052882</v>
      </c>
      <c r="E66" s="47">
        <v>0.17154980961228111</v>
      </c>
      <c r="F66" s="47">
        <v>6.7678710267532596</v>
      </c>
      <c r="G66" s="47">
        <v>10.884832927421765</v>
      </c>
      <c r="H66" s="47">
        <v>3.2646615233574163</v>
      </c>
      <c r="I66" s="47">
        <v>1.8903402640146825</v>
      </c>
      <c r="J66" s="47">
        <v>0</v>
      </c>
      <c r="K66" s="47">
        <v>0.45091772530717783</v>
      </c>
      <c r="L66" s="12">
        <v>2.2323359699319134</v>
      </c>
      <c r="M66" s="47">
        <f t="shared" si="0"/>
        <v>100.00000000000001</v>
      </c>
      <c r="N66" s="47"/>
      <c r="O66" s="47">
        <v>47.745699999999999</v>
      </c>
      <c r="P66" s="47">
        <v>1.5549999999999999</v>
      </c>
      <c r="Q66" s="47">
        <v>6.2617000000000003</v>
      </c>
      <c r="R66" s="47">
        <v>7.2146999999999997</v>
      </c>
      <c r="S66" s="47">
        <v>8.5199999999999998E-2</v>
      </c>
      <c r="T66" s="47">
        <v>13.213100000000001</v>
      </c>
      <c r="U66" s="47">
        <v>23.3612</v>
      </c>
      <c r="V66" s="47">
        <v>0.33160000000000001</v>
      </c>
      <c r="W66" s="47">
        <v>0</v>
      </c>
      <c r="X66" s="47">
        <v>0.45450000000000002</v>
      </c>
      <c r="Y66" s="47">
        <f t="shared" si="2"/>
        <v>100.22269999999999</v>
      </c>
      <c r="Z66">
        <v>1097.8222353383485</v>
      </c>
      <c r="AA66">
        <f t="shared" si="1"/>
        <v>1370.9722353383486</v>
      </c>
      <c r="AB66">
        <v>323.63661963818265</v>
      </c>
    </row>
    <row r="67" spans="1:28">
      <c r="A67" s="47">
        <v>47.778568711411999</v>
      </c>
      <c r="B67" s="47">
        <v>1.6715231962964352</v>
      </c>
      <c r="C67" s="47">
        <v>16.96577256307506</v>
      </c>
      <c r="D67" s="47">
        <v>10.414129952265872</v>
      </c>
      <c r="E67" s="47">
        <v>0.17190532944559975</v>
      </c>
      <c r="F67" s="47">
        <v>6.5906439210266923</v>
      </c>
      <c r="G67" s="47">
        <v>10.714235888963767</v>
      </c>
      <c r="H67" s="47">
        <v>3.313900569814983</v>
      </c>
      <c r="I67" s="47">
        <v>1.9210715638328122</v>
      </c>
      <c r="J67" s="47">
        <v>0</v>
      </c>
      <c r="K67" s="47">
        <v>0.45824830386677218</v>
      </c>
      <c r="L67" s="12">
        <v>2.0448885195062587</v>
      </c>
      <c r="M67" s="47">
        <f t="shared" ref="M67:M94" si="3">SUM(A67:K67)</f>
        <v>99.999999999999986</v>
      </c>
      <c r="N67" s="47"/>
      <c r="O67" s="47">
        <v>47.788499999999999</v>
      </c>
      <c r="P67" s="47">
        <v>1.5333000000000001</v>
      </c>
      <c r="Q67" s="47">
        <v>6.3202999999999996</v>
      </c>
      <c r="R67" s="47">
        <v>7.4282000000000004</v>
      </c>
      <c r="S67" s="47">
        <v>0.1666</v>
      </c>
      <c r="T67" s="47">
        <v>13.2082</v>
      </c>
      <c r="U67" s="47">
        <v>23.197399999999998</v>
      </c>
      <c r="V67" s="47">
        <v>0.31140000000000001</v>
      </c>
      <c r="W67" s="47">
        <v>0</v>
      </c>
      <c r="X67" s="47">
        <v>0.22650000000000001</v>
      </c>
      <c r="Y67" s="47">
        <f t="shared" si="2"/>
        <v>100.18040000000002</v>
      </c>
      <c r="Z67">
        <v>1093.504745102799</v>
      </c>
      <c r="AA67">
        <f t="shared" ref="AA67:AA94" si="4">Z67+273.15</f>
        <v>1366.6547451027991</v>
      </c>
      <c r="AB67">
        <v>317.38564205599477</v>
      </c>
    </row>
    <row r="68" spans="1:28">
      <c r="A68" s="47">
        <v>47.785622293223128</v>
      </c>
      <c r="B68" s="47">
        <v>1.6676934510624242</v>
      </c>
      <c r="C68" s="47">
        <v>16.909663080100955</v>
      </c>
      <c r="D68" s="47">
        <v>10.401183842943897</v>
      </c>
      <c r="E68" s="47">
        <v>0.1718153701813874</v>
      </c>
      <c r="F68" s="47">
        <v>6.6354887328641237</v>
      </c>
      <c r="G68" s="47">
        <v>10.75740305607575</v>
      </c>
      <c r="H68" s="47">
        <v>3.3014413257033572</v>
      </c>
      <c r="I68" s="47">
        <v>1.9132954431755693</v>
      </c>
      <c r="J68" s="47">
        <v>0</v>
      </c>
      <c r="K68" s="47">
        <v>0.45639340466940165</v>
      </c>
      <c r="L68" s="12">
        <v>1.7975654521572098</v>
      </c>
      <c r="M68" s="47">
        <f t="shared" si="3"/>
        <v>99.999999999999986</v>
      </c>
      <c r="N68" s="47"/>
      <c r="O68" s="47">
        <v>47.715699999999998</v>
      </c>
      <c r="P68" s="47">
        <v>1.5033000000000001</v>
      </c>
      <c r="Q68" s="47">
        <v>6.0613999999999999</v>
      </c>
      <c r="R68" s="47">
        <v>7.6585000000000001</v>
      </c>
      <c r="S68" s="47">
        <v>0.13300000000000001</v>
      </c>
      <c r="T68" s="47">
        <v>13.0573</v>
      </c>
      <c r="U68" s="47">
        <v>23.159700000000001</v>
      </c>
      <c r="V68" s="47">
        <v>0.36530000000000001</v>
      </c>
      <c r="W68" s="47">
        <v>0</v>
      </c>
      <c r="X68" s="47">
        <v>1.61E-2</v>
      </c>
      <c r="Y68" s="47">
        <f t="shared" ref="Y68:Y94" si="5">SUM(O68:X68)</f>
        <v>99.670300000000012</v>
      </c>
      <c r="Z68">
        <v>1098.4537927384836</v>
      </c>
      <c r="AA68">
        <f t="shared" si="4"/>
        <v>1371.6037927384837</v>
      </c>
      <c r="AB68">
        <v>340.84564127348307</v>
      </c>
    </row>
    <row r="69" spans="1:28">
      <c r="A69" s="47">
        <v>47.775020376058777</v>
      </c>
      <c r="B69" s="47">
        <v>1.6734497664804295</v>
      </c>
      <c r="C69" s="47">
        <v>16.993998685266487</v>
      </c>
      <c r="D69" s="47">
        <v>10.420642549500005</v>
      </c>
      <c r="E69" s="47">
        <v>0.17195058384912157</v>
      </c>
      <c r="F69" s="47">
        <v>6.5680845411949589</v>
      </c>
      <c r="G69" s="47">
        <v>10.692520455689802</v>
      </c>
      <c r="H69" s="47">
        <v>3.3201682473637124</v>
      </c>
      <c r="I69" s="47">
        <v>1.9249833755304524</v>
      </c>
      <c r="J69" s="47">
        <v>0</v>
      </c>
      <c r="K69" s="47">
        <v>0.45918141906624627</v>
      </c>
      <c r="L69" s="12">
        <v>1.8441090043485096</v>
      </c>
      <c r="M69" s="47">
        <f t="shared" si="3"/>
        <v>100</v>
      </c>
      <c r="N69" s="47"/>
      <c r="O69" s="47">
        <v>47.463299999999997</v>
      </c>
      <c r="P69" s="47">
        <v>1.5417000000000001</v>
      </c>
      <c r="Q69" s="47">
        <v>6.3939000000000004</v>
      </c>
      <c r="R69" s="47">
        <v>7.0307000000000004</v>
      </c>
      <c r="S69" s="47">
        <v>7.3599999999999999E-2</v>
      </c>
      <c r="T69" s="47">
        <v>12.8865</v>
      </c>
      <c r="U69" s="47">
        <v>23.161100000000001</v>
      </c>
      <c r="V69" s="47">
        <v>0.30059999999999998</v>
      </c>
      <c r="W69" s="47">
        <v>0</v>
      </c>
      <c r="X69" s="47">
        <v>0.1082</v>
      </c>
      <c r="Y69" s="47">
        <f t="shared" si="5"/>
        <v>98.959600000000009</v>
      </c>
      <c r="Z69">
        <v>1095.2294350782936</v>
      </c>
      <c r="AA69">
        <f t="shared" si="4"/>
        <v>1368.3794350782937</v>
      </c>
      <c r="AB69">
        <v>325.1748840654281</v>
      </c>
    </row>
    <row r="70" spans="1:28">
      <c r="A70" s="47">
        <v>47.792619002214622</v>
      </c>
      <c r="B70" s="47">
        <v>1.6638945849499382</v>
      </c>
      <c r="C70" s="47">
        <v>16.854006006213513</v>
      </c>
      <c r="D70" s="47">
        <v>10.388342117715014</v>
      </c>
      <c r="E70" s="47">
        <v>0.17172613625603755</v>
      </c>
      <c r="F70" s="47">
        <v>6.6799719623220817</v>
      </c>
      <c r="G70" s="47">
        <v>10.800222167607615</v>
      </c>
      <c r="H70" s="47">
        <v>3.2890825401051642</v>
      </c>
      <c r="I70" s="47">
        <v>1.9055820211471108</v>
      </c>
      <c r="J70" s="47">
        <v>0</v>
      </c>
      <c r="K70" s="47">
        <v>0.45455346146890085</v>
      </c>
      <c r="L70" s="12">
        <v>1.9168309922065994</v>
      </c>
      <c r="M70" s="47">
        <f t="shared" si="3"/>
        <v>100.00000000000001</v>
      </c>
      <c r="N70" s="47"/>
      <c r="O70" s="47">
        <v>47.493200000000002</v>
      </c>
      <c r="P70" s="47">
        <v>1.5951</v>
      </c>
      <c r="Q70" s="47">
        <v>6.2332999999999998</v>
      </c>
      <c r="R70" s="47">
        <v>7.5865</v>
      </c>
      <c r="S70" s="47">
        <v>0.124</v>
      </c>
      <c r="T70" s="47">
        <v>13.0639</v>
      </c>
      <c r="U70" s="47">
        <v>22.9848</v>
      </c>
      <c r="V70" s="47">
        <v>0.35320000000000001</v>
      </c>
      <c r="W70" s="47">
        <v>0</v>
      </c>
      <c r="X70" s="47">
        <v>0</v>
      </c>
      <c r="Y70" s="47">
        <f t="shared" si="5"/>
        <v>99.434000000000012</v>
      </c>
      <c r="Z70">
        <v>1099.2874568135176</v>
      </c>
      <c r="AA70">
        <f t="shared" si="4"/>
        <v>1372.4374568135177</v>
      </c>
      <c r="AB70">
        <v>339.43239767975041</v>
      </c>
    </row>
    <row r="71" spans="1:28">
      <c r="A71" s="47">
        <v>47.789127713744136</v>
      </c>
      <c r="B71" s="47">
        <v>1.6657901815047709</v>
      </c>
      <c r="C71" s="47">
        <v>16.881778334689727</v>
      </c>
      <c r="D71" s="47">
        <v>10.39475001138149</v>
      </c>
      <c r="E71" s="47">
        <v>0.17177066310074829</v>
      </c>
      <c r="F71" s="47">
        <v>6.657775271517111</v>
      </c>
      <c r="G71" s="47">
        <v>10.778855855161378</v>
      </c>
      <c r="H71" s="47">
        <v>3.2952494516803981</v>
      </c>
      <c r="I71" s="47">
        <v>1.9094309423225795</v>
      </c>
      <c r="J71" s="47">
        <v>0</v>
      </c>
      <c r="K71" s="47">
        <v>0.45547157489766682</v>
      </c>
      <c r="L71" s="12">
        <v>1.9159250329464477</v>
      </c>
      <c r="M71" s="47">
        <f t="shared" si="3"/>
        <v>100.00000000000003</v>
      </c>
      <c r="N71" s="47"/>
      <c r="O71" s="47">
        <v>47.493200000000002</v>
      </c>
      <c r="P71" s="47">
        <v>1.5951</v>
      </c>
      <c r="Q71" s="47">
        <v>6.2332999999999998</v>
      </c>
      <c r="R71" s="47">
        <v>7.5865</v>
      </c>
      <c r="S71" s="47">
        <v>0.124</v>
      </c>
      <c r="T71" s="47">
        <v>13.0639</v>
      </c>
      <c r="U71" s="47">
        <v>22.9848</v>
      </c>
      <c r="V71" s="47">
        <v>0.35320000000000001</v>
      </c>
      <c r="W71" s="47">
        <v>0</v>
      </c>
      <c r="X71" s="47">
        <v>0</v>
      </c>
      <c r="Y71" s="47">
        <f t="shared" si="5"/>
        <v>99.434000000000012</v>
      </c>
      <c r="Z71">
        <v>1099.1214173504004</v>
      </c>
      <c r="AA71">
        <f t="shared" si="4"/>
        <v>1372.2714173504005</v>
      </c>
      <c r="AB71">
        <v>340.50107567942212</v>
      </c>
    </row>
    <row r="72" spans="1:28">
      <c r="A72" s="47">
        <v>47.76428813285191</v>
      </c>
      <c r="B72" s="47">
        <v>1.6792768424784559</v>
      </c>
      <c r="C72" s="47">
        <v>17.079371001575275</v>
      </c>
      <c r="D72" s="47">
        <v>10.440340455832771</v>
      </c>
      <c r="E72" s="47">
        <v>0.17208745965606476</v>
      </c>
      <c r="F72" s="47">
        <v>6.4998517709382755</v>
      </c>
      <c r="G72" s="47">
        <v>10.62684027384711</v>
      </c>
      <c r="H72" s="47">
        <v>3.3391253731985202</v>
      </c>
      <c r="I72" s="47">
        <v>1.9368149839719673</v>
      </c>
      <c r="J72" s="47">
        <v>0</v>
      </c>
      <c r="K72" s="47">
        <v>0.46200370564963766</v>
      </c>
      <c r="L72" s="12">
        <v>1.9019227294382282</v>
      </c>
      <c r="M72" s="47">
        <f t="shared" si="3"/>
        <v>100</v>
      </c>
      <c r="N72" s="47"/>
      <c r="O72" s="47">
        <v>47.623699999999999</v>
      </c>
      <c r="P72" s="47">
        <v>1.5066999999999999</v>
      </c>
      <c r="Q72" s="47">
        <v>6.5602</v>
      </c>
      <c r="R72" s="47">
        <v>7.3742000000000001</v>
      </c>
      <c r="S72" s="47">
        <v>9.6799999999999997E-2</v>
      </c>
      <c r="T72" s="47">
        <v>13.1982</v>
      </c>
      <c r="U72" s="47">
        <v>23.0365</v>
      </c>
      <c r="V72" s="47">
        <v>0.31680000000000003</v>
      </c>
      <c r="W72" s="47">
        <v>0</v>
      </c>
      <c r="X72" s="47">
        <v>0.11550000000000001</v>
      </c>
      <c r="Y72" s="47">
        <f t="shared" si="5"/>
        <v>99.828600000000009</v>
      </c>
      <c r="Z72">
        <v>1092.5815688466691</v>
      </c>
      <c r="AA72">
        <f t="shared" si="4"/>
        <v>1365.7315688466692</v>
      </c>
      <c r="AB72">
        <v>321.65207486694652</v>
      </c>
    </row>
    <row r="73" spans="1:28">
      <c r="A73" s="47">
        <v>47.789127713744136</v>
      </c>
      <c r="B73" s="47">
        <v>1.6657901815047709</v>
      </c>
      <c r="C73" s="47">
        <v>16.881778334689727</v>
      </c>
      <c r="D73" s="47">
        <v>10.39475001138149</v>
      </c>
      <c r="E73" s="47">
        <v>0.17177066310074829</v>
      </c>
      <c r="F73" s="47">
        <v>6.657775271517111</v>
      </c>
      <c r="G73" s="47">
        <v>10.778855855161378</v>
      </c>
      <c r="H73" s="47">
        <v>3.2952494516803981</v>
      </c>
      <c r="I73" s="47">
        <v>1.9094309423225795</v>
      </c>
      <c r="J73" s="47">
        <v>0</v>
      </c>
      <c r="K73" s="47">
        <v>0.45547157489766682</v>
      </c>
      <c r="L73" s="12">
        <v>1.8856176408391785</v>
      </c>
      <c r="M73" s="47">
        <f t="shared" si="3"/>
        <v>100.00000000000003</v>
      </c>
      <c r="N73" s="47"/>
      <c r="O73" s="47">
        <v>48.0837</v>
      </c>
      <c r="P73" s="47">
        <v>1.5016</v>
      </c>
      <c r="Q73" s="47">
        <v>6.3750999999999998</v>
      </c>
      <c r="R73" s="47">
        <v>7.5838999999999999</v>
      </c>
      <c r="S73" s="47">
        <v>0.1343</v>
      </c>
      <c r="T73" s="47">
        <v>13.211499999999999</v>
      </c>
      <c r="U73" s="47">
        <v>23.093900000000001</v>
      </c>
      <c r="V73" s="47">
        <v>0.40570000000000001</v>
      </c>
      <c r="W73" s="47">
        <v>0</v>
      </c>
      <c r="X73" s="47">
        <v>1.46E-2</v>
      </c>
      <c r="Y73" s="47">
        <f t="shared" si="5"/>
        <v>100.40430000000001</v>
      </c>
      <c r="Z73">
        <v>1100.5715138791011</v>
      </c>
      <c r="AA73">
        <f t="shared" si="4"/>
        <v>1373.7215138791012</v>
      </c>
      <c r="AB73">
        <v>351.69804797879772</v>
      </c>
    </row>
    <row r="74" spans="1:28">
      <c r="A74" s="47">
        <v>47.782102654671938</v>
      </c>
      <c r="B74" s="47">
        <v>1.6696044403055939</v>
      </c>
      <c r="C74" s="47">
        <v>16.937660926393985</v>
      </c>
      <c r="D74" s="47">
        <v>10.407643770208896</v>
      </c>
      <c r="E74" s="47">
        <v>0.17186025859451382</v>
      </c>
      <c r="F74" s="47">
        <v>6.6131117997271032</v>
      </c>
      <c r="G74" s="47">
        <v>10.735863244164372</v>
      </c>
      <c r="H74" s="47">
        <v>3.3076583140460523</v>
      </c>
      <c r="I74" s="47">
        <v>1.9171756184931361</v>
      </c>
      <c r="J74" s="47">
        <v>0</v>
      </c>
      <c r="K74" s="47">
        <v>0.45731897339440697</v>
      </c>
      <c r="L74" s="12">
        <v>1.9643013916588949</v>
      </c>
      <c r="M74" s="47">
        <f t="shared" si="3"/>
        <v>100</v>
      </c>
      <c r="N74" s="47"/>
      <c r="O74" s="47">
        <v>47.3521</v>
      </c>
      <c r="P74" s="47">
        <v>1.6117999999999999</v>
      </c>
      <c r="Q74" s="47">
        <v>6.5319000000000003</v>
      </c>
      <c r="R74" s="47">
        <v>7.4783999999999997</v>
      </c>
      <c r="S74" s="47">
        <v>9.1700000000000004E-2</v>
      </c>
      <c r="T74" s="47">
        <v>13.060600000000001</v>
      </c>
      <c r="U74" s="47">
        <v>23.229600000000001</v>
      </c>
      <c r="V74" s="47">
        <v>0.32219999999999999</v>
      </c>
      <c r="W74" s="47">
        <v>0</v>
      </c>
      <c r="X74" s="47">
        <v>0.14180000000000001</v>
      </c>
      <c r="Y74" s="47">
        <f t="shared" si="5"/>
        <v>99.820100000000011</v>
      </c>
      <c r="Z74">
        <v>1096.6971980293401</v>
      </c>
      <c r="AA74">
        <f t="shared" si="4"/>
        <v>1369.8471980293402</v>
      </c>
      <c r="AB74">
        <v>330.20850292769683</v>
      </c>
    </row>
    <row r="75" spans="1:28">
      <c r="A75" s="47">
        <v>47.76428813285191</v>
      </c>
      <c r="B75" s="47">
        <v>1.6792768424784559</v>
      </c>
      <c r="C75" s="47">
        <v>17.079371001575275</v>
      </c>
      <c r="D75" s="47">
        <v>10.440340455832771</v>
      </c>
      <c r="E75" s="47">
        <v>0.17208745965606476</v>
      </c>
      <c r="F75" s="47">
        <v>6.4998517709382755</v>
      </c>
      <c r="G75" s="47">
        <v>10.62684027384711</v>
      </c>
      <c r="H75" s="47">
        <v>3.3391253731985202</v>
      </c>
      <c r="I75" s="47">
        <v>1.9368149839719673</v>
      </c>
      <c r="J75" s="47">
        <v>0</v>
      </c>
      <c r="K75" s="47">
        <v>0.46200370564963766</v>
      </c>
      <c r="L75" s="12">
        <v>2.0744485629554292</v>
      </c>
      <c r="M75" s="47">
        <f t="shared" si="3"/>
        <v>100</v>
      </c>
      <c r="N75" s="47"/>
      <c r="O75" s="47">
        <v>47.767099999999999</v>
      </c>
      <c r="P75" s="47">
        <v>1.4616</v>
      </c>
      <c r="Q75" s="47">
        <v>6.5338000000000003</v>
      </c>
      <c r="R75" s="47">
        <v>7.2121000000000004</v>
      </c>
      <c r="S75" s="47">
        <v>8.6499999999999994E-2</v>
      </c>
      <c r="T75" s="47">
        <v>13.1137</v>
      </c>
      <c r="U75" s="47">
        <v>23.040700000000001</v>
      </c>
      <c r="V75" s="47">
        <v>0.31950000000000001</v>
      </c>
      <c r="W75" s="47">
        <v>0</v>
      </c>
      <c r="X75" s="47">
        <v>0.3201</v>
      </c>
      <c r="Y75" s="47">
        <f t="shared" si="5"/>
        <v>99.855099999999993</v>
      </c>
      <c r="Z75">
        <v>1092.5625416463981</v>
      </c>
      <c r="AA75">
        <f t="shared" si="4"/>
        <v>1365.7125416463982</v>
      </c>
      <c r="AB75">
        <v>321.88332346717112</v>
      </c>
    </row>
    <row r="76" spans="1:28">
      <c r="A76" s="47">
        <v>47.762486586155092</v>
      </c>
      <c r="B76" s="47">
        <v>1.6802549930210833</v>
      </c>
      <c r="C76" s="47">
        <v>17.093701855943923</v>
      </c>
      <c r="D76" s="47">
        <v>10.443647005768717</v>
      </c>
      <c r="E76" s="47">
        <v>0.17211043604162748</v>
      </c>
      <c r="F76" s="47">
        <v>6.4883980124367362</v>
      </c>
      <c r="G76" s="47">
        <v>10.615815000531468</v>
      </c>
      <c r="H76" s="47">
        <v>3.3423075734870098</v>
      </c>
      <c r="I76" s="47">
        <v>1.9388010734310961</v>
      </c>
      <c r="J76" s="47">
        <v>0</v>
      </c>
      <c r="K76" s="47">
        <v>0.4624774631832495</v>
      </c>
      <c r="L76" s="12">
        <v>1.5504868028652374</v>
      </c>
      <c r="M76" s="47">
        <f t="shared" si="3"/>
        <v>99.999999999999972</v>
      </c>
      <c r="N76" s="47"/>
      <c r="O76" s="47">
        <v>47.418399999999998</v>
      </c>
      <c r="P76" s="47">
        <v>1.3765000000000001</v>
      </c>
      <c r="Q76" s="47">
        <v>6.7359</v>
      </c>
      <c r="R76" s="47">
        <v>7.3935000000000004</v>
      </c>
      <c r="S76" s="47">
        <v>8.9099999999999999E-2</v>
      </c>
      <c r="T76" s="47">
        <v>12.936199999999999</v>
      </c>
      <c r="U76" s="47">
        <v>23.3276</v>
      </c>
      <c r="V76" s="47">
        <v>0.37069999999999997</v>
      </c>
      <c r="W76" s="47">
        <v>0</v>
      </c>
      <c r="X76" s="47">
        <v>1.46E-2</v>
      </c>
      <c r="Y76" s="47">
        <f t="shared" si="5"/>
        <v>99.662500000000009</v>
      </c>
      <c r="Z76">
        <v>1095.9777347898485</v>
      </c>
      <c r="AA76">
        <f t="shared" si="4"/>
        <v>1369.1277347898485</v>
      </c>
      <c r="AB76">
        <v>342.99425950421153</v>
      </c>
    </row>
    <row r="77" spans="1:28">
      <c r="A77" s="47">
        <v>48.224239914192864</v>
      </c>
      <c r="B77" s="47">
        <v>1.7608851088999882</v>
      </c>
      <c r="C77" s="47">
        <v>18.20915283067033</v>
      </c>
      <c r="D77" s="47">
        <v>10.405230188954476</v>
      </c>
      <c r="E77" s="47">
        <v>0.19009555152897598</v>
      </c>
      <c r="F77" s="47">
        <v>4.4922580335005371</v>
      </c>
      <c r="G77" s="47">
        <v>10.205129608397657</v>
      </c>
      <c r="H77" s="47">
        <v>3.9319764079414501</v>
      </c>
      <c r="I77" s="47">
        <v>2.0510309507073723</v>
      </c>
      <c r="J77" s="47">
        <v>0</v>
      </c>
      <c r="K77" s="47">
        <v>0.53000140520632677</v>
      </c>
      <c r="L77" s="12">
        <v>2.014626755352757</v>
      </c>
      <c r="M77" s="47">
        <f t="shared" si="3"/>
        <v>99.999999999999957</v>
      </c>
      <c r="N77" s="47"/>
      <c r="O77" s="47">
        <v>52.510286024780342</v>
      </c>
      <c r="P77" s="47">
        <v>1.0989549280167439</v>
      </c>
      <c r="Q77" s="47">
        <v>3.4680238561723793</v>
      </c>
      <c r="R77" s="47">
        <v>7.6371953926089713</v>
      </c>
      <c r="S77" s="47">
        <v>0</v>
      </c>
      <c r="T77" s="47">
        <v>12.434167404678506</v>
      </c>
      <c r="U77" s="47">
        <v>21.884361066540329</v>
      </c>
      <c r="V77" s="47">
        <v>0.5437825049248789</v>
      </c>
      <c r="W77" s="47">
        <v>0.34251247756490028</v>
      </c>
      <c r="X77" s="47">
        <v>0</v>
      </c>
      <c r="Y77" s="47">
        <f t="shared" si="5"/>
        <v>99.919283655287046</v>
      </c>
      <c r="Z77">
        <v>1084.8036793927517</v>
      </c>
      <c r="AA77">
        <f t="shared" si="4"/>
        <v>1357.9536793927518</v>
      </c>
      <c r="AB77">
        <v>312.2621165121223</v>
      </c>
    </row>
    <row r="78" spans="1:28">
      <c r="A78" s="47">
        <v>48.188334162087962</v>
      </c>
      <c r="B78" s="47">
        <v>1.7895535627406607</v>
      </c>
      <c r="C78" s="47">
        <v>18.627350143990675</v>
      </c>
      <c r="D78" s="47">
        <v>10.493531581390332</v>
      </c>
      <c r="E78" s="47">
        <v>0.19121445970455256</v>
      </c>
      <c r="F78" s="47">
        <v>4.1274363806252312</v>
      </c>
      <c r="G78" s="47">
        <v>9.8957831402569401</v>
      </c>
      <c r="H78" s="47">
        <v>4.0343061317655939</v>
      </c>
      <c r="I78" s="47">
        <v>2.1078154914159852</v>
      </c>
      <c r="J78" s="47">
        <v>0</v>
      </c>
      <c r="K78" s="47">
        <v>0.54467494602207178</v>
      </c>
      <c r="L78" s="12">
        <v>2.2417108520597706</v>
      </c>
      <c r="M78" s="47">
        <f t="shared" si="3"/>
        <v>100</v>
      </c>
      <c r="N78" s="47"/>
      <c r="O78" s="47">
        <v>53.134569049845204</v>
      </c>
      <c r="P78" s="47">
        <v>1.0218186355739463</v>
      </c>
      <c r="Q78" s="47">
        <v>3.0667174112102016</v>
      </c>
      <c r="R78" s="47">
        <v>7.8680034939193852</v>
      </c>
      <c r="S78" s="47">
        <v>0</v>
      </c>
      <c r="T78" s="47">
        <v>12.662584913884862</v>
      </c>
      <c r="U78" s="47">
        <v>21.283346824965772</v>
      </c>
      <c r="V78" s="47">
        <v>0.53541815607501486</v>
      </c>
      <c r="W78" s="47">
        <v>0.27364943516795143</v>
      </c>
      <c r="X78" s="47">
        <v>0</v>
      </c>
      <c r="Y78" s="47">
        <f t="shared" si="5"/>
        <v>99.846107920642325</v>
      </c>
      <c r="Z78">
        <v>1075.0932284688051</v>
      </c>
      <c r="AA78">
        <f t="shared" si="4"/>
        <v>1348.2432284688052</v>
      </c>
      <c r="AB78">
        <v>298.16912131355508</v>
      </c>
    </row>
    <row r="79" spans="1:28">
      <c r="A79" s="47">
        <v>48.197832607508303</v>
      </c>
      <c r="B79" s="47">
        <v>1.781969659657517</v>
      </c>
      <c r="C79" s="47">
        <v>18.516720951656872</v>
      </c>
      <c r="D79" s="47">
        <v>10.470172484103053</v>
      </c>
      <c r="E79" s="47">
        <v>0.19091846567537785</v>
      </c>
      <c r="F79" s="47">
        <v>4.2239456682699457</v>
      </c>
      <c r="G79" s="47">
        <v>9.9776171186964628</v>
      </c>
      <c r="H79" s="47">
        <v>4.0072360040105304</v>
      </c>
      <c r="I79" s="47">
        <v>2.0927938074511534</v>
      </c>
      <c r="J79" s="47">
        <v>0</v>
      </c>
      <c r="K79" s="47">
        <v>0.54079323297079851</v>
      </c>
      <c r="L79" s="12">
        <v>2.0897014538117449</v>
      </c>
      <c r="M79" s="47">
        <f t="shared" si="3"/>
        <v>100.00000000000001</v>
      </c>
      <c r="N79" s="47"/>
      <c r="O79" s="47">
        <v>52.480556204148627</v>
      </c>
      <c r="P79" s="47">
        <v>1.0081377865689132</v>
      </c>
      <c r="Q79" s="47">
        <v>3.7798850343536188</v>
      </c>
      <c r="R79" s="47">
        <v>7.7770629249601875</v>
      </c>
      <c r="S79" s="47">
        <v>0</v>
      </c>
      <c r="T79" s="47">
        <v>12.416925145252883</v>
      </c>
      <c r="U79" s="47">
        <v>21.409662993713496</v>
      </c>
      <c r="V79" s="47">
        <v>0.51321348407648704</v>
      </c>
      <c r="W79" s="47">
        <v>0.23293871933735161</v>
      </c>
      <c r="X79" s="47">
        <v>0</v>
      </c>
      <c r="Y79" s="47">
        <f t="shared" si="5"/>
        <v>99.618382292411582</v>
      </c>
      <c r="Z79">
        <v>1075.4386879555655</v>
      </c>
      <c r="AA79">
        <f t="shared" si="4"/>
        <v>1348.5886879555655</v>
      </c>
      <c r="AB79">
        <v>290.92812386259163</v>
      </c>
    </row>
    <row r="80" spans="1:28">
      <c r="A80" s="47">
        <v>48.207196626561014</v>
      </c>
      <c r="B80" s="47">
        <v>1.774493087458396</v>
      </c>
      <c r="C80" s="47">
        <v>18.407657434527739</v>
      </c>
      <c r="D80" s="47">
        <v>10.447143975502669</v>
      </c>
      <c r="E80" s="47">
        <v>0.19062666068982204</v>
      </c>
      <c r="F80" s="47">
        <v>4.3190891120944324</v>
      </c>
      <c r="G80" s="47">
        <v>10.058292945040328</v>
      </c>
      <c r="H80" s="47">
        <v>3.980548985152125</v>
      </c>
      <c r="I80" s="47">
        <v>2.077984717265775</v>
      </c>
      <c r="J80" s="47">
        <v>0</v>
      </c>
      <c r="K80" s="47">
        <v>0.53696645570770019</v>
      </c>
      <c r="L80" s="12">
        <v>2.0750326951695115</v>
      </c>
      <c r="M80" s="47">
        <f t="shared" si="3"/>
        <v>99.999999999999986</v>
      </c>
      <c r="N80" s="47"/>
      <c r="O80" s="47">
        <v>51.942102577121155</v>
      </c>
      <c r="P80" s="47">
        <v>1.1461364735455779</v>
      </c>
      <c r="Q80" s="47">
        <v>4.3549390840846049</v>
      </c>
      <c r="R80" s="47">
        <v>7.9486787316233301</v>
      </c>
      <c r="S80" s="47">
        <v>0</v>
      </c>
      <c r="T80" s="47">
        <v>12.008991385067452</v>
      </c>
      <c r="U80" s="47">
        <v>21.693858642653087</v>
      </c>
      <c r="V80" s="47">
        <v>0.45254982499182339</v>
      </c>
      <c r="W80" s="47">
        <v>0.2469769374986141</v>
      </c>
      <c r="X80" s="47">
        <v>0</v>
      </c>
      <c r="Y80" s="47">
        <f t="shared" si="5"/>
        <v>99.794233656585632</v>
      </c>
      <c r="Z80">
        <v>1078.2799015950695</v>
      </c>
      <c r="AA80">
        <f t="shared" si="4"/>
        <v>1351.4299015950696</v>
      </c>
      <c r="AB80">
        <v>290.57112992732846</v>
      </c>
    </row>
    <row r="81" spans="1:28">
      <c r="A81" s="47">
        <v>48.224239914192864</v>
      </c>
      <c r="B81" s="47">
        <v>1.7608851088999882</v>
      </c>
      <c r="C81" s="47">
        <v>18.20915283067033</v>
      </c>
      <c r="D81" s="47">
        <v>10.405230188954476</v>
      </c>
      <c r="E81" s="47">
        <v>0.19009555152897598</v>
      </c>
      <c r="F81" s="47">
        <v>4.4922580335005371</v>
      </c>
      <c r="G81" s="47">
        <v>10.205129608397657</v>
      </c>
      <c r="H81" s="47">
        <v>3.9319764079414501</v>
      </c>
      <c r="I81" s="47">
        <v>2.0510309507073723</v>
      </c>
      <c r="J81" s="47">
        <v>0</v>
      </c>
      <c r="K81" s="47">
        <v>0.53000140520632677</v>
      </c>
      <c r="L81" s="12">
        <v>2.4222001119599654</v>
      </c>
      <c r="M81" s="47">
        <f t="shared" si="3"/>
        <v>99.999999999999957</v>
      </c>
      <c r="N81" s="47"/>
      <c r="O81" s="47">
        <v>51.470644865177853</v>
      </c>
      <c r="P81" s="47">
        <v>1.4450187639924332</v>
      </c>
      <c r="Q81" s="47">
        <v>4.6113844415828718</v>
      </c>
      <c r="R81" s="47">
        <v>8.0524485483683623</v>
      </c>
      <c r="S81" s="47">
        <v>0</v>
      </c>
      <c r="T81" s="47">
        <v>11.86253366810825</v>
      </c>
      <c r="U81" s="47">
        <v>21.425445320954122</v>
      </c>
      <c r="V81" s="47">
        <v>0.51493177521288491</v>
      </c>
      <c r="W81" s="47">
        <v>0.21997046771706677</v>
      </c>
      <c r="X81" s="47">
        <v>0</v>
      </c>
      <c r="Y81" s="47">
        <f t="shared" si="5"/>
        <v>99.602377851113857</v>
      </c>
      <c r="Z81">
        <v>1090.4905261161948</v>
      </c>
      <c r="AA81">
        <f t="shared" si="4"/>
        <v>1363.6405261161949</v>
      </c>
      <c r="AB81">
        <v>333.4493291365269</v>
      </c>
    </row>
    <row r="82" spans="1:28">
      <c r="A82" s="47">
        <v>49.009319323364579</v>
      </c>
      <c r="B82" s="47">
        <v>1.8134646523442741</v>
      </c>
      <c r="C82" s="47">
        <v>17.953286616894854</v>
      </c>
      <c r="D82" s="47">
        <v>10.60678258645895</v>
      </c>
      <c r="E82" s="47">
        <v>0.17071510223236586</v>
      </c>
      <c r="F82" s="47">
        <v>4.3228659503705194</v>
      </c>
      <c r="G82" s="47">
        <v>9.8603501910805935</v>
      </c>
      <c r="H82" s="47">
        <v>3.7572416377495141</v>
      </c>
      <c r="I82" s="47">
        <v>1.9699269158236303</v>
      </c>
      <c r="J82" s="47">
        <v>0</v>
      </c>
      <c r="K82" s="47">
        <v>0.53604702368071933</v>
      </c>
      <c r="L82" s="12">
        <v>2.2671950131495922</v>
      </c>
      <c r="M82" s="47">
        <f t="shared" si="3"/>
        <v>100</v>
      </c>
      <c r="N82" s="47"/>
      <c r="O82" s="47">
        <v>51.76</v>
      </c>
      <c r="P82" s="47">
        <v>1.0900000000000001</v>
      </c>
      <c r="Q82" s="47">
        <v>3.85</v>
      </c>
      <c r="R82" s="47">
        <v>7.59</v>
      </c>
      <c r="S82" s="47">
        <v>0</v>
      </c>
      <c r="T82" s="47">
        <v>13.93</v>
      </c>
      <c r="U82" s="47">
        <v>20.72</v>
      </c>
      <c r="V82" s="47">
        <v>0.56999999999999995</v>
      </c>
      <c r="W82" s="47">
        <v>0.17</v>
      </c>
      <c r="X82" s="47">
        <v>0</v>
      </c>
      <c r="Y82" s="47">
        <f t="shared" si="5"/>
        <v>99.679999999999993</v>
      </c>
      <c r="Z82">
        <v>1078.2329722896711</v>
      </c>
      <c r="AA82">
        <f t="shared" si="4"/>
        <v>1351.3829722896712</v>
      </c>
      <c r="AB82">
        <v>282.36827609985744</v>
      </c>
    </row>
    <row r="83" spans="1:28">
      <c r="A83" s="47">
        <v>49.019635900249256</v>
      </c>
      <c r="B83" s="47">
        <v>1.7915327713010896</v>
      </c>
      <c r="C83" s="47">
        <v>17.653975696950038</v>
      </c>
      <c r="D83" s="47">
        <v>10.538432179589808</v>
      </c>
      <c r="E83" s="47">
        <v>0.17029112705806623</v>
      </c>
      <c r="F83" s="47">
        <v>4.5918885404714764</v>
      </c>
      <c r="G83" s="47">
        <v>10.09251932719566</v>
      </c>
      <c r="H83" s="47">
        <v>3.6862626080599843</v>
      </c>
      <c r="I83" s="47">
        <v>1.930219748544296</v>
      </c>
      <c r="J83" s="47">
        <v>0</v>
      </c>
      <c r="K83" s="47">
        <v>0.52524210058032061</v>
      </c>
      <c r="L83" s="12">
        <v>2.5228948222777823</v>
      </c>
      <c r="M83" s="47">
        <f t="shared" si="3"/>
        <v>99.999999999999986</v>
      </c>
      <c r="N83" s="47"/>
      <c r="O83" s="47">
        <v>51.24</v>
      </c>
      <c r="P83" s="47">
        <v>1.3</v>
      </c>
      <c r="Q83" s="47">
        <v>4.17</v>
      </c>
      <c r="R83" s="47">
        <v>7.87</v>
      </c>
      <c r="S83" s="47">
        <v>0</v>
      </c>
      <c r="T83" s="47">
        <v>13.83</v>
      </c>
      <c r="U83" s="47">
        <v>20.65</v>
      </c>
      <c r="V83" s="47">
        <v>0.57999999999999996</v>
      </c>
      <c r="W83" s="47">
        <v>0.15</v>
      </c>
      <c r="X83" s="47">
        <v>0</v>
      </c>
      <c r="Y83" s="47">
        <f t="shared" si="5"/>
        <v>99.79</v>
      </c>
      <c r="Z83">
        <v>1086.1210017596886</v>
      </c>
      <c r="AA83">
        <f t="shared" si="4"/>
        <v>1359.2710017596887</v>
      </c>
      <c r="AB83">
        <v>296.25169114389161</v>
      </c>
    </row>
    <row r="84" spans="1:28">
      <c r="A84" s="47">
        <v>49.024639783955422</v>
      </c>
      <c r="B84" s="47">
        <v>1.7808950778661354</v>
      </c>
      <c r="C84" s="47">
        <v>17.50879992284122</v>
      </c>
      <c r="D84" s="47">
        <v>10.505279953704733</v>
      </c>
      <c r="E84" s="47">
        <v>0.17008548496474329</v>
      </c>
      <c r="F84" s="47">
        <v>4.7223734649034608</v>
      </c>
      <c r="G84" s="47">
        <v>10.205129097884596</v>
      </c>
      <c r="H84" s="47">
        <v>3.6518354124783117</v>
      </c>
      <c r="I84" s="47">
        <v>1.9109604487215275</v>
      </c>
      <c r="J84" s="47">
        <v>0</v>
      </c>
      <c r="K84" s="47">
        <v>0.52000135267985703</v>
      </c>
      <c r="L84" s="12">
        <v>2.6925436669400709</v>
      </c>
      <c r="M84" s="47">
        <f t="shared" si="3"/>
        <v>99.999999999999986</v>
      </c>
      <c r="N84" s="47"/>
      <c r="O84" s="47">
        <v>50.92</v>
      </c>
      <c r="P84" s="47">
        <v>1.46</v>
      </c>
      <c r="Q84" s="47">
        <v>4.49</v>
      </c>
      <c r="R84" s="47">
        <v>8.1199999999999992</v>
      </c>
      <c r="S84" s="47">
        <v>0</v>
      </c>
      <c r="T84" s="47">
        <v>13.44</v>
      </c>
      <c r="U84" s="47">
        <v>20.61</v>
      </c>
      <c r="V84" s="47">
        <v>0.59</v>
      </c>
      <c r="W84" s="47">
        <v>0.11</v>
      </c>
      <c r="X84" s="47">
        <v>0</v>
      </c>
      <c r="Y84" s="47">
        <f t="shared" si="5"/>
        <v>99.740000000000009</v>
      </c>
      <c r="Z84">
        <v>1091.905706622762</v>
      </c>
      <c r="AA84">
        <f t="shared" si="4"/>
        <v>1365.055706622762</v>
      </c>
      <c r="AB84">
        <v>311.5949257308871</v>
      </c>
    </row>
    <row r="85" spans="1:28">
      <c r="A85" s="47">
        <v>47.399471810497658</v>
      </c>
      <c r="B85" s="47">
        <v>1.7828165837553498</v>
      </c>
      <c r="C85" s="47">
        <v>18.540364346287248</v>
      </c>
      <c r="D85" s="47">
        <v>10.810051084858351</v>
      </c>
      <c r="E85" s="47">
        <v>0.19011996916565616</v>
      </c>
      <c r="F85" s="47">
        <v>4.8284574231054149</v>
      </c>
      <c r="G85" s="47">
        <v>10.373594045190195</v>
      </c>
      <c r="H85" s="47">
        <v>3.6889834449438408</v>
      </c>
      <c r="I85" s="47">
        <v>1.8848907033042712</v>
      </c>
      <c r="J85" s="47">
        <v>0</v>
      </c>
      <c r="K85" s="47">
        <v>0.50125058889200569</v>
      </c>
      <c r="L85" s="12">
        <v>1.8815132304478142</v>
      </c>
      <c r="M85" s="47">
        <f t="shared" si="3"/>
        <v>99.999999999999986</v>
      </c>
      <c r="N85" s="47"/>
      <c r="O85" s="47">
        <v>49.380099999999999</v>
      </c>
      <c r="P85" s="47">
        <v>1.2246999999999999</v>
      </c>
      <c r="Q85" s="47">
        <v>4.3948999999999998</v>
      </c>
      <c r="R85" s="47">
        <v>7.7453500000000002</v>
      </c>
      <c r="S85" s="47">
        <v>0.18464999999999998</v>
      </c>
      <c r="T85" s="47">
        <v>13.8325</v>
      </c>
      <c r="U85" s="47">
        <v>21.97315</v>
      </c>
      <c r="V85" s="47">
        <v>0.44350000000000001</v>
      </c>
      <c r="W85" s="47">
        <v>0</v>
      </c>
      <c r="X85" s="47">
        <v>1.975E-2</v>
      </c>
      <c r="Y85" s="47">
        <f t="shared" si="5"/>
        <v>99.198599999999999</v>
      </c>
      <c r="Z85">
        <v>1079.238611135896</v>
      </c>
      <c r="AA85">
        <f t="shared" si="4"/>
        <v>1352.3886111358961</v>
      </c>
      <c r="AB85">
        <v>296.91539795759564</v>
      </c>
    </row>
    <row r="86" spans="1:28">
      <c r="A86" s="47">
        <v>47.396283665303883</v>
      </c>
      <c r="B86" s="47">
        <v>1.7844055308702877</v>
      </c>
      <c r="C86" s="47">
        <v>18.563559867625269</v>
      </c>
      <c r="D86" s="47">
        <v>10.815451985863525</v>
      </c>
      <c r="E86" s="47">
        <v>0.19018073503628852</v>
      </c>
      <c r="F86" s="47">
        <v>4.8091617786296883</v>
      </c>
      <c r="G86" s="47">
        <v>10.357057289394636</v>
      </c>
      <c r="H86" s="47">
        <v>3.6941722948353086</v>
      </c>
      <c r="I86" s="47">
        <v>1.8877230540932755</v>
      </c>
      <c r="J86" s="47">
        <v>0</v>
      </c>
      <c r="K86" s="47">
        <v>0.50200379834783682</v>
      </c>
      <c r="L86" s="12">
        <v>1.7809373915163178</v>
      </c>
      <c r="M86" s="47">
        <f t="shared" si="3"/>
        <v>100.00000000000001</v>
      </c>
      <c r="N86" s="47"/>
      <c r="O86" s="47">
        <v>49.2988</v>
      </c>
      <c r="P86" s="47">
        <v>1.2146999999999999</v>
      </c>
      <c r="Q86" s="47">
        <v>4.8616000000000001</v>
      </c>
      <c r="R86" s="47">
        <v>7.4680999999999997</v>
      </c>
      <c r="S86" s="47">
        <v>0.1885</v>
      </c>
      <c r="T86" s="47">
        <v>13.8582</v>
      </c>
      <c r="U86" s="47">
        <v>22.282399999999999</v>
      </c>
      <c r="V86" s="47">
        <v>0.41520000000000001</v>
      </c>
      <c r="W86" s="47">
        <v>0</v>
      </c>
      <c r="X86" s="47">
        <v>3.95E-2</v>
      </c>
      <c r="Y86" s="47">
        <f t="shared" si="5"/>
        <v>99.626999999999995</v>
      </c>
      <c r="Z86">
        <v>1077.3889291623091</v>
      </c>
      <c r="AA86">
        <f t="shared" si="4"/>
        <v>1350.5389291623092</v>
      </c>
      <c r="AB86">
        <v>287.89300430191736</v>
      </c>
    </row>
    <row r="87" spans="1:28">
      <c r="A87" s="47">
        <v>47.404764178799958</v>
      </c>
      <c r="B87" s="47">
        <v>1.7801789079802521</v>
      </c>
      <c r="C87" s="47">
        <v>18.501859436873406</v>
      </c>
      <c r="D87" s="47">
        <v>10.801085509093664</v>
      </c>
      <c r="E87" s="47">
        <v>0.19001909691924035</v>
      </c>
      <c r="F87" s="47">
        <v>4.8604884790921492</v>
      </c>
      <c r="G87" s="47">
        <v>10.401045305053156</v>
      </c>
      <c r="H87" s="47">
        <v>3.6803698771726561</v>
      </c>
      <c r="I87" s="47">
        <v>1.8801889589903782</v>
      </c>
      <c r="J87" s="47">
        <v>0</v>
      </c>
      <c r="K87" s="47">
        <v>0.50000025002512749</v>
      </c>
      <c r="L87" s="12">
        <v>1.9819904038544494</v>
      </c>
      <c r="M87" s="47">
        <f t="shared" si="3"/>
        <v>99.999999999999986</v>
      </c>
      <c r="N87" s="47"/>
      <c r="O87" s="47">
        <v>49.461399999999998</v>
      </c>
      <c r="P87" s="47">
        <v>1.2346999999999999</v>
      </c>
      <c r="Q87" s="47">
        <v>3.9281999999999999</v>
      </c>
      <c r="R87" s="47">
        <v>8.0226000000000006</v>
      </c>
      <c r="S87" s="47">
        <v>0.18079999999999999</v>
      </c>
      <c r="T87" s="47">
        <v>13.806800000000001</v>
      </c>
      <c r="U87" s="47">
        <v>21.663900000000002</v>
      </c>
      <c r="V87" s="47">
        <v>0.4718</v>
      </c>
      <c r="W87" s="47">
        <v>0</v>
      </c>
      <c r="X87" s="47">
        <v>0</v>
      </c>
      <c r="Y87" s="47">
        <f t="shared" si="5"/>
        <v>98.770199999999988</v>
      </c>
      <c r="Z87">
        <v>1081.1059379762733</v>
      </c>
      <c r="AA87">
        <f t="shared" si="4"/>
        <v>1354.2559379762733</v>
      </c>
      <c r="AB87">
        <v>304.93115506854053</v>
      </c>
    </row>
    <row r="88" spans="1:28">
      <c r="A88" s="47">
        <v>47.392017870724459</v>
      </c>
      <c r="B88" s="47">
        <v>1.7865315701746258</v>
      </c>
      <c r="C88" s="47">
        <v>18.594595884863118</v>
      </c>
      <c r="D88" s="47">
        <v>10.82267848680109</v>
      </c>
      <c r="E88" s="47">
        <v>0.19026204084446305</v>
      </c>
      <c r="F88" s="47">
        <v>4.7833438655146079</v>
      </c>
      <c r="G88" s="47">
        <v>10.334930818062094</v>
      </c>
      <c r="H88" s="47">
        <v>3.7011150676374109</v>
      </c>
      <c r="I88" s="47">
        <v>1.8915127894749533</v>
      </c>
      <c r="J88" s="47">
        <v>0</v>
      </c>
      <c r="K88" s="47">
        <v>0.50301160590319305</v>
      </c>
      <c r="L88" s="12">
        <v>1.9695920009769514</v>
      </c>
      <c r="M88" s="47">
        <f t="shared" si="3"/>
        <v>100.00000000000003</v>
      </c>
      <c r="N88" s="47"/>
      <c r="O88" s="47">
        <v>49.427199999999999</v>
      </c>
      <c r="P88" s="47">
        <v>1.2130000000000001</v>
      </c>
      <c r="Q88" s="47">
        <v>4.0358999999999998</v>
      </c>
      <c r="R88" s="47">
        <v>8.0032999999999994</v>
      </c>
      <c r="S88" s="47">
        <v>0.18590000000000001</v>
      </c>
      <c r="T88" s="47">
        <v>13.8383</v>
      </c>
      <c r="U88" s="47">
        <v>21.58</v>
      </c>
      <c r="V88" s="47">
        <v>0.42730000000000001</v>
      </c>
      <c r="W88" s="47">
        <v>0</v>
      </c>
      <c r="X88" s="47">
        <v>0</v>
      </c>
      <c r="Y88" s="47">
        <f t="shared" si="5"/>
        <v>98.710899999999995</v>
      </c>
      <c r="Z88">
        <v>1076.8997423064179</v>
      </c>
      <c r="AA88">
        <f t="shared" si="4"/>
        <v>1350.049742306418</v>
      </c>
      <c r="AB88">
        <v>289.34330302506004</v>
      </c>
    </row>
    <row r="89" spans="1:28">
      <c r="A89" s="47">
        <v>47.404764178799958</v>
      </c>
      <c r="B89" s="47">
        <v>1.7801789079802521</v>
      </c>
      <c r="C89" s="47">
        <v>18.501859436873406</v>
      </c>
      <c r="D89" s="47">
        <v>10.801085509093664</v>
      </c>
      <c r="E89" s="47">
        <v>0.19001909691924035</v>
      </c>
      <c r="F89" s="47">
        <v>4.8604884790921492</v>
      </c>
      <c r="G89" s="47">
        <v>10.401045305053156</v>
      </c>
      <c r="H89" s="47">
        <v>3.6803698771726561</v>
      </c>
      <c r="I89" s="47">
        <v>1.8801889589903782</v>
      </c>
      <c r="J89" s="47">
        <v>0</v>
      </c>
      <c r="K89" s="47">
        <v>0.50000025002512749</v>
      </c>
      <c r="L89" s="12">
        <v>1.8014214575052214</v>
      </c>
      <c r="M89" s="47">
        <f t="shared" si="3"/>
        <v>99.999999999999986</v>
      </c>
      <c r="N89" s="47"/>
      <c r="O89" s="47">
        <v>49.307400000000001</v>
      </c>
      <c r="P89" s="47">
        <v>1.3398000000000001</v>
      </c>
      <c r="Q89" s="47">
        <v>4.9843999999999999</v>
      </c>
      <c r="R89" s="47">
        <v>7.7588999999999997</v>
      </c>
      <c r="S89" s="47">
        <v>0.19239999999999999</v>
      </c>
      <c r="T89" s="47">
        <v>13.7836</v>
      </c>
      <c r="U89" s="47">
        <v>22.628</v>
      </c>
      <c r="V89" s="47">
        <v>0.43130000000000002</v>
      </c>
      <c r="W89" s="47">
        <v>0</v>
      </c>
      <c r="X89" s="47">
        <v>7.3000000000000001E-3</v>
      </c>
      <c r="Y89" s="47">
        <f t="shared" si="5"/>
        <v>100.4331</v>
      </c>
      <c r="Z89">
        <v>1081.7681144067537</v>
      </c>
      <c r="AA89">
        <f t="shared" si="4"/>
        <v>1354.9181144067538</v>
      </c>
      <c r="AB89">
        <v>303.36166996775688</v>
      </c>
    </row>
    <row r="90" spans="1:28">
      <c r="A90" s="47">
        <v>47.396283665303883</v>
      </c>
      <c r="B90" s="47">
        <v>1.7844055308702877</v>
      </c>
      <c r="C90" s="47">
        <v>18.563559867625269</v>
      </c>
      <c r="D90" s="47">
        <v>10.815451985863525</v>
      </c>
      <c r="E90" s="47">
        <v>0.19018073503628852</v>
      </c>
      <c r="F90" s="47">
        <v>4.8091617786296883</v>
      </c>
      <c r="G90" s="47">
        <v>10.357057289394636</v>
      </c>
      <c r="H90" s="47">
        <v>3.6941722948353086</v>
      </c>
      <c r="I90" s="47">
        <v>1.8877230540932755</v>
      </c>
      <c r="J90" s="47">
        <v>0</v>
      </c>
      <c r="K90" s="47">
        <v>0.50200379834783682</v>
      </c>
      <c r="L90" s="12">
        <v>2.0408164703058862</v>
      </c>
      <c r="M90" s="47">
        <f t="shared" si="3"/>
        <v>100.00000000000001</v>
      </c>
      <c r="N90" s="47"/>
      <c r="O90" s="47">
        <v>49.4101</v>
      </c>
      <c r="P90" s="47">
        <v>1.2497</v>
      </c>
      <c r="Q90" s="47">
        <v>3.8563999999999998</v>
      </c>
      <c r="R90" s="47">
        <v>8.2078000000000007</v>
      </c>
      <c r="S90" s="47">
        <v>0.17949999999999999</v>
      </c>
      <c r="T90" s="47">
        <v>13.7753</v>
      </c>
      <c r="U90" s="47">
        <v>21.495999999999999</v>
      </c>
      <c r="V90" s="47">
        <v>0.44209999999999999</v>
      </c>
      <c r="W90" s="47">
        <v>0</v>
      </c>
      <c r="X90" s="47">
        <v>0</v>
      </c>
      <c r="Y90" s="47">
        <f t="shared" si="5"/>
        <v>98.616899999999987</v>
      </c>
      <c r="Z90">
        <v>1078.8456468578856</v>
      </c>
      <c r="AA90">
        <f t="shared" si="4"/>
        <v>1351.9956468578857</v>
      </c>
      <c r="AB90">
        <v>296.86561131292268</v>
      </c>
    </row>
    <row r="91" spans="1:28">
      <c r="A91" s="47">
        <v>47.390948744523428</v>
      </c>
      <c r="B91" s="47">
        <v>1.787064414474171</v>
      </c>
      <c r="C91" s="47">
        <v>18.602374369876092</v>
      </c>
      <c r="D91" s="47">
        <v>10.824489647969365</v>
      </c>
      <c r="E91" s="47">
        <v>0.19028241833057882</v>
      </c>
      <c r="F91" s="47">
        <v>4.7768731818346488</v>
      </c>
      <c r="G91" s="47">
        <v>10.329385311873878</v>
      </c>
      <c r="H91" s="47">
        <v>3.7028551186811947</v>
      </c>
      <c r="I91" s="47">
        <v>1.8924626020634563</v>
      </c>
      <c r="J91" s="47">
        <v>0</v>
      </c>
      <c r="K91" s="47">
        <v>0.5032641903732048</v>
      </c>
      <c r="L91" s="12">
        <v>1.9181641737831134</v>
      </c>
      <c r="M91" s="47">
        <f t="shared" si="3"/>
        <v>100.00000000000001</v>
      </c>
      <c r="N91" s="47"/>
      <c r="O91" s="47">
        <v>49.493499999999997</v>
      </c>
      <c r="P91" s="47">
        <v>1.1513</v>
      </c>
      <c r="Q91" s="47">
        <v>3.8374999999999999</v>
      </c>
      <c r="R91" s="47">
        <v>8.0984999999999996</v>
      </c>
      <c r="S91" s="47">
        <v>0.2208</v>
      </c>
      <c r="T91" s="47">
        <v>13.6493</v>
      </c>
      <c r="U91" s="47">
        <v>21.602399999999999</v>
      </c>
      <c r="V91" s="47">
        <v>0.46639999999999998</v>
      </c>
      <c r="W91" s="47">
        <v>0</v>
      </c>
      <c r="X91" s="47">
        <v>7.3000000000000001E-3</v>
      </c>
      <c r="Y91" s="47">
        <f t="shared" si="5"/>
        <v>98.526999999999987</v>
      </c>
      <c r="Z91">
        <v>1078.3988848621079</v>
      </c>
      <c r="AA91">
        <f t="shared" si="4"/>
        <v>1351.548884862108</v>
      </c>
      <c r="AB91">
        <v>299.59555519572166</v>
      </c>
    </row>
    <row r="92" spans="1:28">
      <c r="A92" s="47">
        <v>47.392017870724459</v>
      </c>
      <c r="B92" s="47">
        <v>1.7865315701746258</v>
      </c>
      <c r="C92" s="47">
        <v>18.594595884863118</v>
      </c>
      <c r="D92" s="47">
        <v>10.82267848680109</v>
      </c>
      <c r="E92" s="47">
        <v>0.19026204084446305</v>
      </c>
      <c r="F92" s="47">
        <v>4.7833438655146079</v>
      </c>
      <c r="G92" s="47">
        <v>10.334930818062094</v>
      </c>
      <c r="H92" s="47">
        <v>3.7011150676374109</v>
      </c>
      <c r="I92" s="47">
        <v>1.8915127894749533</v>
      </c>
      <c r="J92" s="47">
        <v>0</v>
      </c>
      <c r="K92" s="47">
        <v>0.50301160590319305</v>
      </c>
      <c r="L92" s="12">
        <v>1.8437913817214915</v>
      </c>
      <c r="M92" s="47">
        <f t="shared" si="3"/>
        <v>100.00000000000003</v>
      </c>
      <c r="N92" s="47"/>
      <c r="O92" s="47">
        <v>49.223999999999997</v>
      </c>
      <c r="P92" s="47">
        <v>1.2113</v>
      </c>
      <c r="Q92" s="47">
        <v>4.4157000000000002</v>
      </c>
      <c r="R92" s="47">
        <v>7.8348000000000004</v>
      </c>
      <c r="S92" s="47">
        <v>0.23499999999999999</v>
      </c>
      <c r="T92" s="47">
        <v>13.646000000000001</v>
      </c>
      <c r="U92" s="47">
        <v>21.970300000000002</v>
      </c>
      <c r="V92" s="47">
        <v>0.42870000000000003</v>
      </c>
      <c r="W92" s="47">
        <v>0</v>
      </c>
      <c r="X92" s="47">
        <v>0</v>
      </c>
      <c r="Y92" s="47">
        <f t="shared" si="5"/>
        <v>98.965800000000016</v>
      </c>
      <c r="Z92">
        <v>1078.0818501095978</v>
      </c>
      <c r="AA92">
        <f t="shared" si="4"/>
        <v>1351.2318501095979</v>
      </c>
      <c r="AB92">
        <v>294.2290643607011</v>
      </c>
    </row>
    <row r="93" spans="1:28">
      <c r="A93" s="47">
        <v>47.383434691146235</v>
      </c>
      <c r="B93" s="47">
        <v>1.7908093610526588</v>
      </c>
      <c r="C93" s="47">
        <v>18.657043268201551</v>
      </c>
      <c r="D93" s="47">
        <v>10.837218885808646</v>
      </c>
      <c r="E93" s="47">
        <v>0.1904256357713445</v>
      </c>
      <c r="F93" s="47">
        <v>4.731395798050273</v>
      </c>
      <c r="G93" s="47">
        <v>10.290410278372967</v>
      </c>
      <c r="H93" s="47">
        <v>3.7150845789726419</v>
      </c>
      <c r="I93" s="47">
        <v>1.8991380932089081</v>
      </c>
      <c r="J93" s="47">
        <v>0</v>
      </c>
      <c r="K93" s="47">
        <v>0.50503940941478398</v>
      </c>
      <c r="L93" s="12">
        <v>2.0312702908656215</v>
      </c>
      <c r="M93" s="47">
        <f t="shared" si="3"/>
        <v>99.999999999999986</v>
      </c>
      <c r="N93" s="47"/>
      <c r="O93" s="47">
        <v>49.504199999999997</v>
      </c>
      <c r="P93" s="47">
        <v>1.2047000000000001</v>
      </c>
      <c r="Q93" s="47">
        <v>3.6692999999999998</v>
      </c>
      <c r="R93" s="47">
        <v>8.5795999999999992</v>
      </c>
      <c r="S93" s="47">
        <v>0.2298</v>
      </c>
      <c r="T93" s="47">
        <v>13.8416</v>
      </c>
      <c r="U93" s="47">
        <v>21.431699999999999</v>
      </c>
      <c r="V93" s="47">
        <v>0.4138</v>
      </c>
      <c r="W93" s="47">
        <v>0</v>
      </c>
      <c r="X93" s="47">
        <v>0</v>
      </c>
      <c r="Y93" s="47">
        <f t="shared" si="5"/>
        <v>98.874700000000004</v>
      </c>
      <c r="Z93">
        <v>1074.3895188164211</v>
      </c>
      <c r="AA93">
        <f t="shared" si="4"/>
        <v>1347.5395188164212</v>
      </c>
      <c r="AB93">
        <v>281.63607975250551</v>
      </c>
    </row>
    <row r="94" spans="1:28">
      <c r="A94" s="47">
        <v>47.387734913931801</v>
      </c>
      <c r="B94" s="47">
        <v>1.7886661629944129</v>
      </c>
      <c r="C94" s="47">
        <v>18.625756766703617</v>
      </c>
      <c r="D94" s="47">
        <v>10.829934061513205</v>
      </c>
      <c r="E94" s="47">
        <v>0.19034367376346992</v>
      </c>
      <c r="F94" s="47">
        <v>4.7574220813571255</v>
      </c>
      <c r="G94" s="47">
        <v>10.312715327154978</v>
      </c>
      <c r="H94" s="47">
        <v>3.7080857727144747</v>
      </c>
      <c r="I94" s="47">
        <v>1.8953177717808398</v>
      </c>
      <c r="J94" s="47">
        <v>0</v>
      </c>
      <c r="K94" s="47">
        <v>0.50402346808608034</v>
      </c>
      <c r="L94" s="12">
        <v>1.9698797869931051</v>
      </c>
      <c r="M94" s="47">
        <f t="shared" si="3"/>
        <v>99.999999999999972</v>
      </c>
      <c r="N94" s="47"/>
      <c r="O94" s="47">
        <v>49.696800000000003</v>
      </c>
      <c r="P94" s="47">
        <v>1.1862999999999999</v>
      </c>
      <c r="Q94" s="47">
        <v>3.8999000000000001</v>
      </c>
      <c r="R94" s="47">
        <v>8.2490000000000006</v>
      </c>
      <c r="S94" s="47">
        <v>0.22470000000000001</v>
      </c>
      <c r="T94" s="47">
        <v>13.7372</v>
      </c>
      <c r="U94" s="47">
        <v>21.696100000000001</v>
      </c>
      <c r="V94" s="47">
        <v>0.44479999999999997</v>
      </c>
      <c r="W94" s="47">
        <v>0</v>
      </c>
      <c r="X94" s="47">
        <v>2.3400000000000001E-2</v>
      </c>
      <c r="Y94" s="47">
        <f t="shared" si="5"/>
        <v>99.158200000000008</v>
      </c>
      <c r="Z94">
        <v>1077.1502718770485</v>
      </c>
      <c r="AA94">
        <f t="shared" si="4"/>
        <v>1350.3002718770485</v>
      </c>
      <c r="AB94">
        <v>293.75757901317144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1963-1386-4295-9041-6CCC175B3AEC}">
  <dimension ref="A1:AF6"/>
  <sheetViews>
    <sheetView tabSelected="1" workbookViewId="0">
      <selection activeCell="H11" sqref="H11"/>
    </sheetView>
  </sheetViews>
  <sheetFormatPr defaultRowHeight="14.5"/>
  <sheetData>
    <row r="1" spans="1:32" s="89" customFormat="1" ht="29">
      <c r="A1" s="90" t="s">
        <v>244</v>
      </c>
      <c r="B1" s="90" t="s">
        <v>245</v>
      </c>
      <c r="C1" s="90" t="s">
        <v>246</v>
      </c>
      <c r="D1" s="90" t="s">
        <v>218</v>
      </c>
      <c r="E1" s="90" t="s">
        <v>219</v>
      </c>
      <c r="F1" s="90" t="s">
        <v>220</v>
      </c>
      <c r="G1" s="90" t="s">
        <v>221</v>
      </c>
      <c r="H1" s="90" t="s">
        <v>247</v>
      </c>
      <c r="I1" s="90" t="s">
        <v>248</v>
      </c>
      <c r="J1" s="90" t="s">
        <v>207</v>
      </c>
      <c r="K1" s="90" t="s">
        <v>249</v>
      </c>
      <c r="L1" s="90" t="s">
        <v>243</v>
      </c>
      <c r="M1" s="86" t="s">
        <v>250</v>
      </c>
      <c r="N1" s="86" t="s">
        <v>251</v>
      </c>
      <c r="O1" s="86" t="s">
        <v>252</v>
      </c>
      <c r="P1" s="86" t="s">
        <v>253</v>
      </c>
      <c r="Q1" s="86" t="s">
        <v>230</v>
      </c>
      <c r="R1" s="86" t="s">
        <v>231</v>
      </c>
      <c r="S1" s="86" t="s">
        <v>232</v>
      </c>
      <c r="T1" s="86" t="s">
        <v>254</v>
      </c>
      <c r="U1" s="86" t="s">
        <v>255</v>
      </c>
      <c r="V1" s="86" t="s">
        <v>256</v>
      </c>
      <c r="X1" s="89" t="s">
        <v>257</v>
      </c>
      <c r="Y1" s="89" t="s">
        <v>258</v>
      </c>
      <c r="Z1" s="89" t="s">
        <v>237</v>
      </c>
      <c r="AA1" s="89" t="s">
        <v>259</v>
      </c>
      <c r="AB1" s="89" t="s">
        <v>260</v>
      </c>
      <c r="AC1" s="89" t="s">
        <v>127</v>
      </c>
      <c r="AD1" s="89" t="s">
        <v>240</v>
      </c>
      <c r="AE1" s="89" t="s">
        <v>241</v>
      </c>
      <c r="AF1" s="89" t="s">
        <v>242</v>
      </c>
    </row>
    <row r="2" spans="1:32">
      <c r="A2" s="87">
        <v>47.125436383944304</v>
      </c>
      <c r="B2" s="87">
        <v>3.3340731925655898</v>
      </c>
      <c r="C2" s="87">
        <v>16.728740085703414</v>
      </c>
      <c r="D2" s="87">
        <v>10.448848305247132</v>
      </c>
      <c r="E2" s="87">
        <v>0.24677392362856987</v>
      </c>
      <c r="F2" s="87">
        <v>3.7396269911527344</v>
      </c>
      <c r="G2" s="87">
        <v>8.5269206561992181</v>
      </c>
      <c r="H2" s="87">
        <v>5.5448666975164702</v>
      </c>
      <c r="I2" s="87">
        <v>2.7836463425912892</v>
      </c>
      <c r="J2" s="87"/>
      <c r="K2" s="87">
        <v>1.52</v>
      </c>
      <c r="L2" s="87"/>
      <c r="M2" s="87">
        <v>47.78</v>
      </c>
      <c r="N2" s="87">
        <v>2.806</v>
      </c>
      <c r="O2" s="87">
        <v>5.6390000000000002</v>
      </c>
      <c r="P2" s="87">
        <v>7.88</v>
      </c>
      <c r="Q2" s="87">
        <v>0.246</v>
      </c>
      <c r="R2" s="87">
        <v>13.555999999999999</v>
      </c>
      <c r="S2" s="87">
        <v>22.488</v>
      </c>
      <c r="T2" s="87">
        <v>0.41</v>
      </c>
      <c r="U2" s="87">
        <v>1.4E-2</v>
      </c>
      <c r="V2" s="87">
        <v>0</v>
      </c>
      <c r="W2">
        <v>0</v>
      </c>
      <c r="X2">
        <v>4.4771297727604997</v>
      </c>
      <c r="Y2">
        <v>1346.2520317314099</v>
      </c>
      <c r="Z2">
        <f>Y2-273.15</f>
        <v>1073.1020317314101</v>
      </c>
      <c r="AA2">
        <v>591.91819855918186</v>
      </c>
      <c r="AB2">
        <v>1106.7220338129346</v>
      </c>
      <c r="AC2">
        <v>5.9590249284482582</v>
      </c>
      <c r="AD2">
        <v>1382.7065107097751</v>
      </c>
      <c r="AE2">
        <v>1109.556510709775</v>
      </c>
      <c r="AF2">
        <v>2.4686899099453257</v>
      </c>
    </row>
    <row r="3" spans="1:32">
      <c r="A3" s="87">
        <v>47.125436383944304</v>
      </c>
      <c r="B3" s="87">
        <v>3.3340731925655898</v>
      </c>
      <c r="C3" s="87">
        <v>16.728740085703414</v>
      </c>
      <c r="D3" s="87">
        <v>10.448848305247132</v>
      </c>
      <c r="E3" s="87">
        <v>0.24677392362856987</v>
      </c>
      <c r="F3" s="87">
        <v>3.7396269911527344</v>
      </c>
      <c r="G3" s="87">
        <v>8.5269206561992181</v>
      </c>
      <c r="H3" s="87">
        <v>5.5448666975164702</v>
      </c>
      <c r="I3" s="87">
        <v>2.7836463425912892</v>
      </c>
      <c r="J3" s="87"/>
      <c r="K3" s="87">
        <v>1.52</v>
      </c>
      <c r="L3" s="87"/>
      <c r="M3" s="87">
        <v>45.468000000000004</v>
      </c>
      <c r="N3" s="87">
        <v>3.1320000000000001</v>
      </c>
      <c r="O3" s="87">
        <v>7.8920000000000003</v>
      </c>
      <c r="P3" s="87">
        <v>7.4260000000000002</v>
      </c>
      <c r="Q3" s="87">
        <v>0.13900000000000001</v>
      </c>
      <c r="R3" s="87">
        <v>12.872999999999999</v>
      </c>
      <c r="S3" s="87">
        <v>22.745999999999999</v>
      </c>
      <c r="T3" s="87">
        <v>0.53400000000000003</v>
      </c>
      <c r="U3" s="87">
        <v>1.7000000000000001E-2</v>
      </c>
      <c r="V3" s="87">
        <v>0.08</v>
      </c>
      <c r="W3">
        <v>1</v>
      </c>
      <c r="X3">
        <v>5.2440665169412801</v>
      </c>
      <c r="Y3">
        <v>1360.35801834978</v>
      </c>
      <c r="Z3">
        <f t="shared" ref="Z3:Z6" si="0">Y3-273.15</f>
        <v>1087.2080183497801</v>
      </c>
      <c r="AA3">
        <v>687.00094957437079</v>
      </c>
      <c r="AB3">
        <v>1125.5708365316746</v>
      </c>
      <c r="AC3">
        <v>6.9125081732051328</v>
      </c>
      <c r="AD3">
        <v>1401.2584020788397</v>
      </c>
      <c r="AE3">
        <v>1128.1084020788398</v>
      </c>
      <c r="AF3">
        <v>2.8750873955324892</v>
      </c>
    </row>
    <row r="4" spans="1:32">
      <c r="A4" s="87">
        <v>47.125436383944304</v>
      </c>
      <c r="B4" s="87">
        <v>3.3340731925655898</v>
      </c>
      <c r="C4" s="87">
        <v>16.728740085703414</v>
      </c>
      <c r="D4" s="87">
        <v>10.448848305247132</v>
      </c>
      <c r="E4" s="87">
        <v>0.24677392362856987</v>
      </c>
      <c r="F4" s="87">
        <v>3.7396269911527344</v>
      </c>
      <c r="G4" s="87">
        <v>8.5269206561992181</v>
      </c>
      <c r="H4" s="87">
        <v>5.5448666975164702</v>
      </c>
      <c r="I4" s="87">
        <v>2.7836463425912892</v>
      </c>
      <c r="J4" s="87"/>
      <c r="K4" s="87">
        <v>1.52</v>
      </c>
      <c r="L4" s="87"/>
      <c r="M4" s="87">
        <v>44.67</v>
      </c>
      <c r="N4" s="87">
        <v>3.4140000000000001</v>
      </c>
      <c r="O4" s="87">
        <v>8.5039999999999996</v>
      </c>
      <c r="P4" s="87">
        <v>7.641</v>
      </c>
      <c r="Q4" s="87">
        <v>0.17599999999999999</v>
      </c>
      <c r="R4" s="87">
        <v>12.458</v>
      </c>
      <c r="S4" s="87">
        <v>22.334</v>
      </c>
      <c r="T4" s="87">
        <v>0.60799999999999998</v>
      </c>
      <c r="U4" s="87">
        <v>1.7000000000000001E-2</v>
      </c>
      <c r="V4" s="87">
        <v>4.1000000000000002E-2</v>
      </c>
      <c r="W4">
        <v>2</v>
      </c>
      <c r="X4">
        <v>5.46194826645816</v>
      </c>
      <c r="Y4">
        <v>1364.22647403315</v>
      </c>
      <c r="Z4">
        <f t="shared" si="0"/>
        <v>1091.0764740331501</v>
      </c>
      <c r="AA4">
        <v>721.67010609919078</v>
      </c>
      <c r="AB4">
        <v>1132.6620229950749</v>
      </c>
      <c r="AC4">
        <v>7.2607306413673456</v>
      </c>
      <c r="AD4">
        <v>1408.2745015755147</v>
      </c>
      <c r="AE4">
        <v>1135.1245015755148</v>
      </c>
      <c r="AF4">
        <v>3.301089907662849</v>
      </c>
    </row>
    <row r="5" spans="1:32">
      <c r="A5" s="87">
        <v>47.125436383944304</v>
      </c>
      <c r="B5" s="87">
        <v>3.3340731925655898</v>
      </c>
      <c r="C5" s="87">
        <v>16.728740085703414</v>
      </c>
      <c r="D5" s="87">
        <v>10.448848305247132</v>
      </c>
      <c r="E5" s="87">
        <v>0.24677392362856987</v>
      </c>
      <c r="F5" s="87">
        <v>3.7396269911527344</v>
      </c>
      <c r="G5" s="87">
        <v>8.5269206561992181</v>
      </c>
      <c r="H5" s="87">
        <v>5.5448666975164702</v>
      </c>
      <c r="I5" s="87">
        <v>2.7836463425912892</v>
      </c>
      <c r="J5" s="87"/>
      <c r="K5" s="87">
        <v>1.52</v>
      </c>
      <c r="L5" s="87"/>
      <c r="M5" s="87">
        <v>40.896999999999998</v>
      </c>
      <c r="N5" s="87">
        <v>5.5110000000000001</v>
      </c>
      <c r="O5" s="87">
        <v>11.121</v>
      </c>
      <c r="P5" s="87">
        <v>8.6690000000000005</v>
      </c>
      <c r="Q5" s="87">
        <v>0.184</v>
      </c>
      <c r="R5" s="87">
        <v>10.708</v>
      </c>
      <c r="S5" s="87">
        <v>22.582000000000001</v>
      </c>
      <c r="T5" s="87">
        <v>0.61799999999999999</v>
      </c>
      <c r="U5" s="87">
        <v>3.1E-2</v>
      </c>
      <c r="V5" s="87">
        <v>1.7000000000000001E-2</v>
      </c>
      <c r="W5">
        <v>3</v>
      </c>
      <c r="X5">
        <v>5.6136013818099899</v>
      </c>
      <c r="Y5">
        <v>1367.6766587659999</v>
      </c>
      <c r="Z5">
        <f t="shared" si="0"/>
        <v>1094.5266587659999</v>
      </c>
      <c r="AA5">
        <v>802.85007833963584</v>
      </c>
      <c r="AB5">
        <v>1152.270594907654</v>
      </c>
      <c r="AC5">
        <v>8.0632058278225429</v>
      </c>
      <c r="AD5">
        <v>1427.6502958548483</v>
      </c>
      <c r="AE5">
        <v>1154.5002958548484</v>
      </c>
      <c r="AF5">
        <v>5.774250687539066</v>
      </c>
    </row>
    <row r="6" spans="1:32">
      <c r="A6" s="88">
        <v>47.125436383944304</v>
      </c>
      <c r="B6" s="88">
        <v>3.3340731925655898</v>
      </c>
      <c r="C6" s="88">
        <v>16.728740085703414</v>
      </c>
      <c r="D6" s="88">
        <v>10.448848305247132</v>
      </c>
      <c r="E6" s="88">
        <v>0.24677392362856987</v>
      </c>
      <c r="F6" s="88">
        <v>3.7396269911527344</v>
      </c>
      <c r="G6" s="88">
        <v>8.5269206561992181</v>
      </c>
      <c r="H6" s="88">
        <v>5.5448666975164702</v>
      </c>
      <c r="I6" s="88">
        <v>2.7836463425912892</v>
      </c>
      <c r="J6" s="88"/>
      <c r="K6" s="88">
        <v>1.52</v>
      </c>
      <c r="L6" s="88"/>
      <c r="M6" s="88">
        <v>40.268999999999998</v>
      </c>
      <c r="N6" s="88">
        <v>6.1470000000000002</v>
      </c>
      <c r="O6" s="88">
        <v>11.692</v>
      </c>
      <c r="P6" s="88">
        <v>9.0839999999999996</v>
      </c>
      <c r="Q6" s="88">
        <v>0.122</v>
      </c>
      <c r="R6" s="88">
        <v>10.34</v>
      </c>
      <c r="S6" s="88">
        <v>22.035</v>
      </c>
      <c r="T6" s="88">
        <v>0.88100000000000001</v>
      </c>
      <c r="U6" s="88">
        <v>0.13700000000000001</v>
      </c>
      <c r="V6" s="88">
        <v>1.0999999999999999E-2</v>
      </c>
      <c r="W6">
        <v>4</v>
      </c>
      <c r="X6">
        <v>5.7782556964006302</v>
      </c>
      <c r="Y6">
        <v>1370.5208409643801</v>
      </c>
      <c r="Z6">
        <f t="shared" si="0"/>
        <v>1097.37084096438</v>
      </c>
      <c r="AA6">
        <v>834.88673315152141</v>
      </c>
      <c r="AB6">
        <v>1158.9634118499607</v>
      </c>
      <c r="AC6">
        <v>8.3854361129945474</v>
      </c>
      <c r="AD6">
        <v>1434.2971756631189</v>
      </c>
      <c r="AE6">
        <v>1161.147175663119</v>
      </c>
      <c r="AF6">
        <v>6.8193968274011709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C214-368B-46D9-BAB2-436F2DE70299}">
  <dimension ref="A1:IU102"/>
  <sheetViews>
    <sheetView zoomScale="85" workbookViewId="0">
      <selection activeCell="G8" sqref="G8:H12"/>
    </sheetView>
  </sheetViews>
  <sheetFormatPr defaultColWidth="0" defaultRowHeight="13.5" customHeight="1"/>
  <cols>
    <col min="1" max="1" width="32.26953125" style="53" customWidth="1"/>
    <col min="2" max="2" width="1.81640625" style="53" customWidth="1"/>
    <col min="3" max="3" width="40.81640625" style="53" customWidth="1"/>
    <col min="4" max="4" width="1.81640625" style="53" customWidth="1"/>
    <col min="5" max="5" width="21.26953125" style="53" customWidth="1"/>
    <col min="6" max="6" width="1.81640625" style="53" customWidth="1"/>
    <col min="7" max="8" width="17.7265625" style="53" customWidth="1"/>
    <col min="9" max="9" width="1.81640625" style="53" customWidth="1"/>
    <col min="10" max="24" width="7.26953125" style="52" customWidth="1"/>
    <col min="25" max="25" width="1.81640625" style="53" customWidth="1"/>
    <col min="26" max="28" width="7.26953125" style="53" customWidth="1"/>
    <col min="29" max="29" width="3.7265625" style="53" customWidth="1"/>
    <col min="30" max="30" width="9.26953125" style="52" hidden="1" customWidth="1"/>
    <col min="31" max="31" width="9.7265625" style="53" hidden="1" customWidth="1"/>
    <col min="32" max="32" width="12.453125" style="53" hidden="1" customWidth="1"/>
    <col min="33" max="58" width="9.7265625" style="53" hidden="1" customWidth="1"/>
    <col min="59" max="59" width="4.54296875" style="53" hidden="1" customWidth="1"/>
    <col min="60" max="62" width="9.7265625" style="52" hidden="1" customWidth="1"/>
    <col min="63" max="64" width="9.7265625" style="53" hidden="1" customWidth="1"/>
    <col min="65" max="72" width="9.7265625" style="52" hidden="1" customWidth="1"/>
    <col min="73" max="74" width="9.7265625" style="53" hidden="1" customWidth="1"/>
    <col min="75" max="75" width="14.453125" style="53" hidden="1" customWidth="1"/>
    <col min="76" max="76" width="17" style="2" hidden="1" customWidth="1"/>
    <col min="77" max="77" width="7.54296875" style="53" hidden="1" customWidth="1"/>
    <col min="78" max="162" width="9.7265625" style="53" hidden="1" customWidth="1"/>
    <col min="163" max="163" width="15.1796875" style="53" hidden="1" customWidth="1"/>
    <col min="164" max="168" width="9.7265625" style="53" hidden="1" customWidth="1"/>
    <col min="169" max="169" width="14.1796875" style="53" hidden="1" customWidth="1"/>
    <col min="170" max="170" width="22.81640625" style="53" hidden="1" customWidth="1"/>
    <col min="171" max="172" width="9.7265625" style="53" hidden="1" customWidth="1"/>
    <col min="173" max="174" width="14" style="53" hidden="1" customWidth="1"/>
    <col min="175" max="175" width="5.453125" style="53" hidden="1" customWidth="1"/>
    <col min="176" max="179" width="18" style="53" hidden="1" customWidth="1"/>
    <col min="180" max="180" width="6" style="53" hidden="1" customWidth="1"/>
    <col min="181" max="182" width="52.453125" style="53" hidden="1" customWidth="1"/>
    <col min="183" max="183" width="5.81640625" style="53" hidden="1" customWidth="1"/>
    <col min="184" max="222" width="9.7265625" style="53" hidden="1" customWidth="1"/>
    <col min="223" max="223" width="11.7265625" style="53" hidden="1" customWidth="1"/>
    <col min="224" max="224" width="13.54296875" style="53" hidden="1" customWidth="1"/>
    <col min="225" max="225" width="11.7265625" style="53" hidden="1" customWidth="1"/>
    <col min="226" max="226" width="9.7265625" style="57" hidden="1" customWidth="1"/>
    <col min="227" max="232" width="9.7265625" style="53" hidden="1" customWidth="1"/>
    <col min="233" max="233" width="20.54296875" style="53" hidden="1" customWidth="1"/>
    <col min="234" max="234" width="20.26953125" style="53" hidden="1" customWidth="1"/>
    <col min="235" max="238" width="12.26953125" style="53" hidden="1" customWidth="1"/>
    <col min="239" max="239" width="18.26953125" style="58" hidden="1" customWidth="1"/>
    <col min="240" max="240" width="18.26953125" style="59" hidden="1" customWidth="1"/>
    <col min="241" max="242" width="18.26953125" style="52" hidden="1" customWidth="1"/>
    <col min="243" max="250" width="9.1796875" style="53" hidden="1" customWidth="1"/>
    <col min="251" max="253" width="7.26953125" style="53" hidden="1" customWidth="1"/>
    <col min="254" max="254" width="3.7265625" style="53" hidden="1" customWidth="1"/>
    <col min="255" max="16384" width="9.1796875" style="53" hidden="1"/>
  </cols>
  <sheetData>
    <row r="1" spans="1:254" ht="13.5" customHeight="1">
      <c r="A1" s="50"/>
      <c r="B1" s="50"/>
      <c r="C1" s="50"/>
      <c r="D1" s="50"/>
      <c r="E1" s="50"/>
      <c r="F1" s="50"/>
      <c r="G1" s="50"/>
      <c r="H1" s="50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0"/>
      <c r="Z1" s="50"/>
      <c r="AA1" s="50"/>
      <c r="AB1" s="50"/>
      <c r="AC1" s="50"/>
      <c r="AF1" s="54"/>
      <c r="BM1" s="55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</row>
    <row r="2" spans="1:254" ht="13.5" customHeight="1">
      <c r="A2" s="50"/>
      <c r="B2" s="50"/>
      <c r="C2" s="50"/>
      <c r="D2" s="50"/>
      <c r="E2" s="50"/>
      <c r="F2" s="50"/>
      <c r="G2" s="50"/>
      <c r="H2" s="50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0"/>
      <c r="Z2" s="50"/>
      <c r="AA2" s="50"/>
      <c r="AB2" s="50"/>
      <c r="AC2" s="50"/>
      <c r="AF2" s="55"/>
      <c r="AH2" s="53" t="s">
        <v>87</v>
      </c>
      <c r="AI2" s="60">
        <v>1.1599999999999999</v>
      </c>
      <c r="AJ2" s="60">
        <v>1.143</v>
      </c>
      <c r="AK2" s="60">
        <v>1.1259999999999999</v>
      </c>
      <c r="AL2" s="60">
        <v>1.109</v>
      </c>
      <c r="AM2" s="60">
        <v>1.079</v>
      </c>
      <c r="AN2" s="60">
        <v>1.0660000000000001</v>
      </c>
      <c r="AO2" s="60">
        <v>1.0529999999999999</v>
      </c>
      <c r="AP2" s="60">
        <v>1.04</v>
      </c>
      <c r="AQ2" s="60">
        <v>1.0269999999999999</v>
      </c>
      <c r="AR2" s="60">
        <v>1.0189999999999999</v>
      </c>
      <c r="AS2" s="60">
        <v>1.0149999999999999</v>
      </c>
      <c r="AT2" s="60">
        <v>1.004</v>
      </c>
      <c r="AU2" s="60">
        <v>0.99399999999999999</v>
      </c>
      <c r="AV2" s="60">
        <v>0.98499999999999999</v>
      </c>
      <c r="AW2" s="60">
        <v>0.97699999999999998</v>
      </c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</row>
    <row r="3" spans="1:254" ht="13.5" customHeight="1">
      <c r="A3" s="62" t="s">
        <v>57</v>
      </c>
      <c r="B3" s="50"/>
      <c r="C3" s="17" t="s">
        <v>56</v>
      </c>
      <c r="D3" s="10"/>
      <c r="E3" s="11"/>
      <c r="F3" s="10"/>
      <c r="G3" s="10"/>
      <c r="H3" s="10"/>
      <c r="I3" s="10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10"/>
      <c r="Z3" s="64"/>
      <c r="AA3" s="64"/>
      <c r="AB3" s="64"/>
      <c r="AC3" s="50"/>
      <c r="AD3" s="53"/>
      <c r="AH3" s="53" t="s">
        <v>88</v>
      </c>
      <c r="AI3" s="54">
        <v>0.60499999999999998</v>
      </c>
      <c r="AJ3" s="54">
        <v>0.71</v>
      </c>
      <c r="AK3" s="54">
        <v>0.72</v>
      </c>
      <c r="BH3" s="53"/>
      <c r="BI3" s="53"/>
      <c r="BJ3" s="53"/>
      <c r="BM3" s="53"/>
      <c r="BN3" s="53"/>
      <c r="BO3" s="53"/>
      <c r="BP3" s="53"/>
      <c r="BQ3" s="53"/>
      <c r="BR3" s="53"/>
      <c r="BS3" s="53"/>
      <c r="BT3" s="53"/>
      <c r="BX3" s="53"/>
      <c r="HR3" s="53"/>
      <c r="IE3" s="53"/>
      <c r="IF3" s="53"/>
      <c r="IG3" s="53"/>
      <c r="IH3" s="53"/>
    </row>
    <row r="4" spans="1:254" ht="13.5" customHeight="1">
      <c r="A4" s="65"/>
      <c r="B4" s="50"/>
      <c r="C4" s="25" t="s">
        <v>39</v>
      </c>
      <c r="D4" s="13"/>
      <c r="E4" s="26" t="s">
        <v>154</v>
      </c>
      <c r="F4" s="13"/>
      <c r="G4" s="27" t="s">
        <v>41</v>
      </c>
      <c r="H4" s="25"/>
      <c r="I4" s="13"/>
      <c r="J4" s="27" t="s">
        <v>41</v>
      </c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13"/>
      <c r="Z4" s="25"/>
      <c r="AA4" s="25"/>
      <c r="AB4" s="25"/>
      <c r="AC4" s="66"/>
      <c r="AD4" s="53"/>
      <c r="BH4" s="53"/>
      <c r="BI4" s="53"/>
      <c r="BJ4" s="53"/>
      <c r="BM4" s="53"/>
      <c r="BN4" s="53"/>
      <c r="BO4" s="53"/>
      <c r="BP4" s="53"/>
      <c r="BQ4" s="53"/>
      <c r="BR4" s="53"/>
      <c r="BS4" s="53"/>
      <c r="BT4" s="53"/>
      <c r="BX4" s="53"/>
      <c r="HR4" s="53"/>
      <c r="IE4" s="53"/>
      <c r="IF4" s="53"/>
      <c r="IG4" s="53"/>
      <c r="IH4" s="53"/>
      <c r="IQ4" s="6"/>
      <c r="IR4" s="6"/>
      <c r="IS4" s="6"/>
      <c r="IT4" s="54"/>
    </row>
    <row r="5" spans="1:254" s="54" customFormat="1" ht="13.5" customHeight="1">
      <c r="A5" s="67"/>
      <c r="B5" s="66"/>
      <c r="C5" s="14" t="s">
        <v>40</v>
      </c>
      <c r="D5" s="10"/>
      <c r="E5" s="11" t="s">
        <v>43</v>
      </c>
      <c r="F5" s="10"/>
      <c r="G5" s="14" t="s">
        <v>44</v>
      </c>
      <c r="H5" s="14" t="s">
        <v>50</v>
      </c>
      <c r="I5" s="10"/>
      <c r="J5" s="14" t="s">
        <v>89</v>
      </c>
      <c r="K5" s="14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10"/>
      <c r="Z5" s="68"/>
      <c r="AA5" s="68"/>
      <c r="AB5" s="68"/>
      <c r="AC5" s="66"/>
      <c r="AD5" s="52" t="s">
        <v>0</v>
      </c>
      <c r="AE5" s="53"/>
      <c r="AF5" s="55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2" t="s">
        <v>1</v>
      </c>
      <c r="BI5" s="52"/>
      <c r="BJ5" s="52"/>
      <c r="BK5" s="53"/>
      <c r="BL5" s="53"/>
      <c r="BM5" s="52"/>
      <c r="BN5" s="52"/>
      <c r="BO5" s="52"/>
      <c r="BP5" s="52"/>
      <c r="BQ5" s="52"/>
      <c r="BR5" s="52"/>
      <c r="BS5" s="52"/>
      <c r="BT5" s="52"/>
      <c r="BU5" s="53"/>
      <c r="BV5" s="53"/>
      <c r="BW5" s="53"/>
      <c r="BX5" s="2" t="s">
        <v>11</v>
      </c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  <c r="DF5" s="53"/>
      <c r="DG5" s="53"/>
      <c r="DH5" s="53"/>
      <c r="DI5" s="53"/>
      <c r="DJ5" s="53"/>
      <c r="DK5" s="53"/>
      <c r="DL5" s="53"/>
      <c r="DM5" s="53"/>
      <c r="DN5" s="53"/>
      <c r="DO5" s="53"/>
      <c r="DP5" s="53"/>
      <c r="DQ5" s="53"/>
      <c r="DR5" s="53"/>
      <c r="DS5" s="53"/>
      <c r="DT5" s="53"/>
      <c r="DU5" s="53"/>
      <c r="DV5" s="53"/>
      <c r="DW5" s="53"/>
      <c r="DX5" s="53"/>
      <c r="DY5" s="53"/>
      <c r="DZ5" s="53"/>
      <c r="EA5" s="53"/>
      <c r="EB5" s="53"/>
      <c r="EC5" s="53"/>
      <c r="ED5" s="53"/>
      <c r="EE5" s="53"/>
      <c r="EF5" s="53"/>
      <c r="EG5" s="53"/>
      <c r="EH5" s="53"/>
      <c r="EI5" s="53"/>
      <c r="EJ5" s="53"/>
      <c r="EK5" s="53"/>
      <c r="EL5" s="53"/>
      <c r="EM5" s="53"/>
      <c r="EN5" s="53"/>
      <c r="EO5" s="53"/>
      <c r="EP5" s="53"/>
      <c r="EQ5" s="53"/>
      <c r="ER5" s="53"/>
      <c r="ES5" s="53"/>
      <c r="ET5" s="53"/>
      <c r="EU5" s="53"/>
      <c r="EV5" s="53"/>
      <c r="EW5" s="53"/>
      <c r="EX5" s="53"/>
      <c r="EY5" s="53"/>
      <c r="EZ5" s="53"/>
      <c r="FA5" s="53"/>
      <c r="FB5" s="53"/>
      <c r="FC5" s="53"/>
      <c r="FD5" s="53"/>
      <c r="FE5" s="53"/>
      <c r="FF5" s="53"/>
      <c r="FG5" s="53"/>
      <c r="FH5" s="53"/>
      <c r="FI5" s="53"/>
      <c r="FJ5" s="53"/>
      <c r="FK5" s="53"/>
      <c r="FL5" s="53"/>
      <c r="FM5" s="53"/>
      <c r="FN5" s="53"/>
      <c r="FO5" s="53"/>
      <c r="FP5" s="53"/>
      <c r="FQ5" s="53"/>
      <c r="FR5" s="53"/>
      <c r="FS5" s="53"/>
      <c r="FT5" s="53"/>
      <c r="FU5" s="53"/>
      <c r="FV5" s="53"/>
      <c r="FW5" s="53"/>
      <c r="FX5" s="53"/>
      <c r="FY5" s="53"/>
      <c r="FZ5" s="53"/>
      <c r="GA5" s="53"/>
      <c r="GB5" s="52" t="s">
        <v>2</v>
      </c>
      <c r="GC5" s="53"/>
      <c r="GD5" s="53"/>
      <c r="GE5" s="53"/>
      <c r="GF5" s="53"/>
      <c r="GG5" s="53"/>
      <c r="GH5" s="53"/>
      <c r="GI5" s="53"/>
      <c r="GJ5" s="53"/>
      <c r="GK5" s="53"/>
      <c r="GL5" s="53"/>
      <c r="GM5" s="53"/>
      <c r="GN5" s="53"/>
      <c r="GO5" s="53"/>
      <c r="GP5" s="53"/>
      <c r="GQ5" s="53"/>
      <c r="GR5" s="53"/>
      <c r="GS5" s="53"/>
      <c r="GT5" s="53"/>
      <c r="GU5" s="53"/>
      <c r="GV5" s="53"/>
      <c r="GW5" s="53"/>
      <c r="GX5" s="53"/>
      <c r="GY5" s="53"/>
      <c r="GZ5" s="53"/>
      <c r="HA5" s="53"/>
      <c r="HB5" s="53"/>
      <c r="HC5" s="53"/>
      <c r="HD5" s="53"/>
      <c r="HE5" s="53"/>
      <c r="HF5" s="53"/>
      <c r="HG5" s="53"/>
      <c r="HH5" s="53"/>
      <c r="HI5" s="53"/>
      <c r="HJ5" s="53"/>
      <c r="HK5" s="53"/>
      <c r="HL5" s="53"/>
      <c r="HM5" s="53"/>
      <c r="HN5" s="53"/>
      <c r="HO5" s="53"/>
      <c r="HP5" s="53"/>
      <c r="HQ5" s="53"/>
      <c r="HR5" s="57"/>
      <c r="HS5" s="53" t="s">
        <v>60</v>
      </c>
      <c r="HT5" s="53"/>
      <c r="HU5" s="53"/>
      <c r="HV5" s="53"/>
      <c r="HW5" s="53"/>
      <c r="HX5" s="53"/>
      <c r="HY5" s="53"/>
      <c r="HZ5" s="53"/>
      <c r="IA5" s="53" t="s">
        <v>3</v>
      </c>
      <c r="IB5" s="53"/>
      <c r="IC5" s="53"/>
      <c r="ID5" s="53"/>
      <c r="IE5" s="53" t="s">
        <v>61</v>
      </c>
      <c r="IF5" s="59"/>
      <c r="IG5" s="52"/>
      <c r="IH5" s="52"/>
      <c r="II5" s="53"/>
      <c r="IJ5" s="53"/>
      <c r="IK5" s="53"/>
      <c r="IL5" s="53"/>
      <c r="IM5" s="53"/>
      <c r="IN5" s="53"/>
      <c r="IO5" s="53"/>
      <c r="IP5" s="69"/>
    </row>
    <row r="6" spans="1:254" s="54" customFormat="1" ht="13.5" customHeight="1">
      <c r="A6" s="70"/>
      <c r="B6" s="66"/>
      <c r="C6" s="29" t="s">
        <v>49</v>
      </c>
      <c r="D6" s="10"/>
      <c r="E6" s="15" t="s">
        <v>45</v>
      </c>
      <c r="F6" s="10"/>
      <c r="G6" s="14" t="s">
        <v>42</v>
      </c>
      <c r="H6" s="14" t="s">
        <v>51</v>
      </c>
      <c r="I6" s="10"/>
      <c r="J6" s="29"/>
      <c r="K6" s="29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10"/>
      <c r="Z6" s="71"/>
      <c r="AA6" s="71"/>
      <c r="AB6" s="71"/>
      <c r="AC6" s="72"/>
      <c r="AD6" s="52"/>
      <c r="AE6" s="53"/>
      <c r="AF6" s="55"/>
      <c r="AG6" s="53"/>
      <c r="AH6" s="53" t="s">
        <v>156</v>
      </c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 t="s">
        <v>157</v>
      </c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2"/>
      <c r="BJ6" s="52"/>
      <c r="BK6" s="53"/>
      <c r="BL6" s="53"/>
      <c r="BM6" s="52"/>
      <c r="BN6" s="52"/>
      <c r="BO6" s="52"/>
      <c r="BP6" s="52"/>
      <c r="BQ6" s="52"/>
      <c r="BR6" s="52"/>
      <c r="BS6" s="52"/>
      <c r="BT6" s="52"/>
      <c r="BU6" s="53"/>
      <c r="BV6" s="53"/>
      <c r="BW6" s="53" t="s">
        <v>158</v>
      </c>
      <c r="BX6" s="2" t="s">
        <v>120</v>
      </c>
      <c r="BY6" s="53"/>
      <c r="BZ6" s="53" t="s">
        <v>159</v>
      </c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 t="s">
        <v>160</v>
      </c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 t="s">
        <v>161</v>
      </c>
      <c r="CX6" s="53"/>
      <c r="CY6" s="53"/>
      <c r="CZ6" s="53"/>
      <c r="DA6" s="53"/>
      <c r="DB6" s="53"/>
      <c r="DC6" s="53"/>
      <c r="DD6" s="53"/>
      <c r="DE6" s="53"/>
      <c r="DF6" s="53"/>
      <c r="DG6" s="53"/>
      <c r="DH6" s="53" t="s">
        <v>162</v>
      </c>
      <c r="DI6" s="53"/>
      <c r="DJ6" s="53"/>
      <c r="DK6" s="53"/>
      <c r="DL6" s="53"/>
      <c r="DM6" s="53"/>
      <c r="DN6" s="53"/>
      <c r="DO6" s="53"/>
      <c r="DP6" s="53"/>
      <c r="DQ6" s="53"/>
      <c r="DR6" s="53"/>
      <c r="DS6" s="53" t="s">
        <v>163</v>
      </c>
      <c r="DT6" s="53"/>
      <c r="DU6" s="53"/>
      <c r="DV6" s="53"/>
      <c r="DW6" s="53"/>
      <c r="DX6" s="53"/>
      <c r="DY6" s="53"/>
      <c r="DZ6" s="53"/>
      <c r="EA6" s="53"/>
      <c r="EB6" s="53"/>
      <c r="EC6" s="53"/>
      <c r="ED6" s="53"/>
      <c r="EE6" s="53" t="s">
        <v>164</v>
      </c>
      <c r="EF6" s="53"/>
      <c r="EG6" s="53"/>
      <c r="EH6" s="53"/>
      <c r="EI6" s="53"/>
      <c r="EJ6" s="53"/>
      <c r="EK6" s="53"/>
      <c r="EL6" s="53"/>
      <c r="EM6" s="53"/>
      <c r="EN6" s="53"/>
      <c r="EO6" s="53"/>
      <c r="EP6" s="53"/>
      <c r="EQ6" s="53" t="s">
        <v>165</v>
      </c>
      <c r="ER6" s="53"/>
      <c r="ES6" s="53"/>
      <c r="ET6" s="53"/>
      <c r="EU6" s="53"/>
      <c r="EV6" s="53"/>
      <c r="EW6" s="53"/>
      <c r="EX6" s="53"/>
      <c r="EY6" s="53"/>
      <c r="EZ6" s="53"/>
      <c r="FA6" s="53"/>
      <c r="FB6" s="53"/>
      <c r="FC6" s="53"/>
      <c r="FD6" s="53"/>
      <c r="FE6" s="53" t="s">
        <v>166</v>
      </c>
      <c r="FF6" s="53"/>
      <c r="FG6" s="53"/>
      <c r="FH6" s="53"/>
      <c r="FI6" s="53" t="s">
        <v>167</v>
      </c>
      <c r="FJ6" s="53"/>
      <c r="FK6" s="53"/>
      <c r="FL6" s="53"/>
      <c r="FM6" s="53"/>
      <c r="FN6" s="53"/>
      <c r="FO6" s="53"/>
      <c r="FP6" s="53"/>
      <c r="FQ6" s="53" t="s">
        <v>168</v>
      </c>
      <c r="FR6" s="53"/>
      <c r="FS6" s="53"/>
      <c r="FT6" s="53" t="s">
        <v>169</v>
      </c>
      <c r="FU6" s="53"/>
      <c r="FV6" s="53"/>
      <c r="FW6" s="53"/>
      <c r="FX6" s="53"/>
      <c r="FY6" s="53" t="s">
        <v>170</v>
      </c>
      <c r="FZ6" s="53"/>
      <c r="GA6" s="53"/>
      <c r="GB6" s="53" t="s">
        <v>171</v>
      </c>
      <c r="GC6" s="53"/>
      <c r="GD6" s="53"/>
      <c r="GE6" s="53"/>
      <c r="GF6" s="53"/>
      <c r="GG6" s="53"/>
      <c r="GH6" s="53"/>
      <c r="GI6" s="53"/>
      <c r="GJ6" s="53"/>
      <c r="GK6" s="53"/>
      <c r="GL6" s="53"/>
      <c r="GM6" s="53"/>
      <c r="GN6" s="53"/>
      <c r="GO6" s="53" t="s">
        <v>172</v>
      </c>
      <c r="GP6" s="53"/>
      <c r="GQ6" s="53"/>
      <c r="GR6" s="53"/>
      <c r="GS6" s="53"/>
      <c r="GT6" s="53"/>
      <c r="GU6" s="53"/>
      <c r="GV6" s="53"/>
      <c r="GW6" s="53"/>
      <c r="GX6" s="53"/>
      <c r="GY6" s="53"/>
      <c r="GZ6" s="53"/>
      <c r="HA6" s="53"/>
      <c r="HB6" s="53" t="s">
        <v>173</v>
      </c>
      <c r="HC6" s="53"/>
      <c r="HD6" s="53"/>
      <c r="HE6" s="53"/>
      <c r="HF6" s="53"/>
      <c r="HG6" s="53"/>
      <c r="HH6" s="53"/>
      <c r="HI6" s="53"/>
      <c r="HJ6" s="53"/>
      <c r="HK6" s="53"/>
      <c r="HL6" s="53"/>
      <c r="HM6" s="53"/>
      <c r="HN6" s="53"/>
      <c r="HO6" s="53"/>
      <c r="HP6" s="53"/>
      <c r="HQ6" s="53"/>
      <c r="HR6" s="57"/>
      <c r="HS6" s="53"/>
      <c r="HT6" s="53"/>
      <c r="HU6" s="53"/>
      <c r="HV6" s="53" t="s">
        <v>113</v>
      </c>
      <c r="HW6" s="53"/>
      <c r="HX6" s="53"/>
      <c r="HY6" s="53"/>
      <c r="HZ6" s="53"/>
      <c r="IA6" s="54" t="s">
        <v>26</v>
      </c>
      <c r="IB6" s="54" t="s">
        <v>209</v>
      </c>
      <c r="IC6" s="54" t="s">
        <v>210</v>
      </c>
      <c r="ID6" s="54" t="s">
        <v>211</v>
      </c>
      <c r="IE6" s="53"/>
      <c r="IF6" s="59"/>
      <c r="IG6" s="52"/>
      <c r="IH6" s="52"/>
      <c r="II6" s="73"/>
      <c r="IJ6" s="73"/>
      <c r="IK6" s="73"/>
      <c r="IL6" s="74"/>
      <c r="IM6" s="73"/>
      <c r="IN6" s="74"/>
      <c r="IO6" s="74"/>
      <c r="IP6" s="75"/>
      <c r="IT6" s="56"/>
    </row>
    <row r="7" spans="1:254" s="54" customFormat="1" ht="13.5" customHeight="1">
      <c r="A7" s="70" t="s">
        <v>58</v>
      </c>
      <c r="B7" s="66"/>
      <c r="C7" s="24" t="s">
        <v>46</v>
      </c>
      <c r="D7" s="10"/>
      <c r="E7" s="28" t="s">
        <v>47</v>
      </c>
      <c r="F7" s="10"/>
      <c r="G7" s="28" t="s">
        <v>31</v>
      </c>
      <c r="H7" s="28" t="s">
        <v>52</v>
      </c>
      <c r="I7" s="10"/>
      <c r="J7" s="76" t="s">
        <v>97</v>
      </c>
      <c r="K7" s="76" t="s">
        <v>102</v>
      </c>
      <c r="L7" s="76" t="s">
        <v>106</v>
      </c>
      <c r="M7" s="76" t="s">
        <v>98</v>
      </c>
      <c r="N7" s="76" t="s">
        <v>103</v>
      </c>
      <c r="O7" s="76" t="s">
        <v>104</v>
      </c>
      <c r="P7" s="76" t="s">
        <v>107</v>
      </c>
      <c r="Q7" s="76" t="s">
        <v>108</v>
      </c>
      <c r="R7" s="76" t="s">
        <v>99</v>
      </c>
      <c r="S7" s="76" t="s">
        <v>110</v>
      </c>
      <c r="T7" s="76" t="s">
        <v>109</v>
      </c>
      <c r="U7" s="76" t="s">
        <v>100</v>
      </c>
      <c r="V7" s="76" t="s">
        <v>33</v>
      </c>
      <c r="W7" s="76" t="s">
        <v>105</v>
      </c>
      <c r="X7" s="76" t="s">
        <v>101</v>
      </c>
      <c r="Y7" s="10"/>
      <c r="Z7" s="77" t="s">
        <v>18</v>
      </c>
      <c r="AA7" s="77" t="s">
        <v>112</v>
      </c>
      <c r="AB7" s="77" t="s">
        <v>111</v>
      </c>
      <c r="AC7" s="72"/>
      <c r="AD7" s="56" t="s">
        <v>124</v>
      </c>
      <c r="AE7" s="54" t="s">
        <v>62</v>
      </c>
      <c r="AF7" s="54" t="s">
        <v>213</v>
      </c>
      <c r="AH7" s="54" t="s">
        <v>63</v>
      </c>
      <c r="AI7" s="54" t="s">
        <v>64</v>
      </c>
      <c r="AJ7" s="54" t="s">
        <v>65</v>
      </c>
      <c r="AK7" s="54" t="s">
        <v>201</v>
      </c>
      <c r="AL7" s="54" t="s">
        <v>206</v>
      </c>
      <c r="AM7" s="54" t="s">
        <v>203</v>
      </c>
      <c r="AN7" s="54" t="s">
        <v>204</v>
      </c>
      <c r="AO7" s="54" t="s">
        <v>66</v>
      </c>
      <c r="AP7" s="54" t="s">
        <v>67</v>
      </c>
      <c r="AQ7" s="54" t="s">
        <v>68</v>
      </c>
      <c r="AR7" s="54" t="s">
        <v>208</v>
      </c>
      <c r="AT7" s="54" t="s">
        <v>63</v>
      </c>
      <c r="AU7" s="54" t="s">
        <v>64</v>
      </c>
      <c r="AV7" s="54" t="s">
        <v>65</v>
      </c>
      <c r="AW7" s="54" t="s">
        <v>201</v>
      </c>
      <c r="AX7" s="54" t="s">
        <v>206</v>
      </c>
      <c r="AY7" s="54" t="s">
        <v>203</v>
      </c>
      <c r="AZ7" s="54" t="s">
        <v>204</v>
      </c>
      <c r="BA7" s="54" t="s">
        <v>66</v>
      </c>
      <c r="BB7" s="54" t="s">
        <v>67</v>
      </c>
      <c r="BC7" s="54" t="s">
        <v>200</v>
      </c>
      <c r="BD7" s="54" t="s">
        <v>68</v>
      </c>
      <c r="BE7" s="54" t="s">
        <v>69</v>
      </c>
      <c r="BF7" s="54" t="s">
        <v>208</v>
      </c>
      <c r="BG7" s="54" t="s">
        <v>174</v>
      </c>
      <c r="BH7" s="56" t="s">
        <v>17</v>
      </c>
      <c r="BI7" s="56" t="s">
        <v>18</v>
      </c>
      <c r="BJ7" s="56" t="s">
        <v>175</v>
      </c>
      <c r="BK7" s="54" t="s">
        <v>176</v>
      </c>
      <c r="BL7" s="54" t="s">
        <v>177</v>
      </c>
      <c r="BM7" s="56" t="s">
        <v>178</v>
      </c>
      <c r="BN7" s="56" t="s">
        <v>20</v>
      </c>
      <c r="BO7" s="56" t="s">
        <v>21</v>
      </c>
      <c r="BP7" s="56" t="s">
        <v>22</v>
      </c>
      <c r="BQ7" s="56" t="s">
        <v>23</v>
      </c>
      <c r="BR7" s="56" t="s">
        <v>25</v>
      </c>
      <c r="BS7" s="56" t="s">
        <v>24</v>
      </c>
      <c r="BT7" s="56" t="s">
        <v>212</v>
      </c>
      <c r="BU7" s="54" t="s">
        <v>179</v>
      </c>
      <c r="BV7" s="54" t="s">
        <v>180</v>
      </c>
      <c r="BW7" s="54" t="s">
        <v>130</v>
      </c>
      <c r="BX7" s="2" t="s">
        <v>27</v>
      </c>
      <c r="BZ7" s="54" t="s">
        <v>197</v>
      </c>
      <c r="CA7" s="54" t="s">
        <v>205</v>
      </c>
      <c r="CB7" s="54" t="s">
        <v>202</v>
      </c>
      <c r="CC7" s="54" t="s">
        <v>201</v>
      </c>
      <c r="CD7" s="54" t="s">
        <v>206</v>
      </c>
      <c r="CE7" s="54" t="s">
        <v>203</v>
      </c>
      <c r="CF7" s="54" t="s">
        <v>204</v>
      </c>
      <c r="CG7" s="54" t="s">
        <v>198</v>
      </c>
      <c r="CH7" s="54" t="s">
        <v>207</v>
      </c>
      <c r="CI7" s="54" t="s">
        <v>199</v>
      </c>
      <c r="CJ7" s="54" t="s">
        <v>200</v>
      </c>
      <c r="CK7" s="54" t="s">
        <v>17</v>
      </c>
      <c r="CL7" s="54" t="s">
        <v>18</v>
      </c>
      <c r="CM7" s="54" t="s">
        <v>19</v>
      </c>
      <c r="CN7" s="54" t="s">
        <v>196</v>
      </c>
      <c r="CO7" s="54" t="s">
        <v>20</v>
      </c>
      <c r="CP7" s="54" t="s">
        <v>21</v>
      </c>
      <c r="CQ7" s="54" t="s">
        <v>22</v>
      </c>
      <c r="CR7" s="54" t="s">
        <v>23</v>
      </c>
      <c r="CS7" s="54" t="s">
        <v>25</v>
      </c>
      <c r="CT7" s="54" t="s">
        <v>24</v>
      </c>
      <c r="CU7" s="54" t="s">
        <v>96</v>
      </c>
      <c r="CV7" s="54" t="s">
        <v>214</v>
      </c>
      <c r="CW7" s="54" t="s">
        <v>17</v>
      </c>
      <c r="CX7" s="54" t="s">
        <v>18</v>
      </c>
      <c r="CY7" s="54" t="s">
        <v>19</v>
      </c>
      <c r="CZ7" s="54" t="s">
        <v>196</v>
      </c>
      <c r="DA7" s="54" t="s">
        <v>20</v>
      </c>
      <c r="DB7" s="54" t="s">
        <v>21</v>
      </c>
      <c r="DC7" s="54" t="s">
        <v>22</v>
      </c>
      <c r="DD7" s="54" t="s">
        <v>23</v>
      </c>
      <c r="DE7" s="54" t="s">
        <v>25</v>
      </c>
      <c r="DF7" s="54" t="s">
        <v>24</v>
      </c>
      <c r="DG7" s="54" t="s">
        <v>96</v>
      </c>
      <c r="DH7" s="54" t="s">
        <v>17</v>
      </c>
      <c r="DI7" s="54" t="s">
        <v>18</v>
      </c>
      <c r="DJ7" s="54" t="s">
        <v>19</v>
      </c>
      <c r="DK7" s="54" t="s">
        <v>196</v>
      </c>
      <c r="DL7" s="54" t="s">
        <v>20</v>
      </c>
      <c r="DM7" s="54" t="s">
        <v>21</v>
      </c>
      <c r="DN7" s="54" t="s">
        <v>22</v>
      </c>
      <c r="DO7" s="54" t="s">
        <v>23</v>
      </c>
      <c r="DP7" s="54" t="s">
        <v>25</v>
      </c>
      <c r="DQ7" s="54" t="s">
        <v>24</v>
      </c>
      <c r="DR7" s="54" t="s">
        <v>96</v>
      </c>
      <c r="DS7" s="54" t="s">
        <v>17</v>
      </c>
      <c r="DT7" s="54" t="s">
        <v>18</v>
      </c>
      <c r="DU7" s="54" t="s">
        <v>19</v>
      </c>
      <c r="DV7" s="54" t="s">
        <v>196</v>
      </c>
      <c r="DW7" s="54" t="s">
        <v>20</v>
      </c>
      <c r="DX7" s="54" t="s">
        <v>21</v>
      </c>
      <c r="DY7" s="54" t="s">
        <v>22</v>
      </c>
      <c r="DZ7" s="54" t="s">
        <v>23</v>
      </c>
      <c r="EA7" s="54" t="s">
        <v>25</v>
      </c>
      <c r="EB7" s="54" t="s">
        <v>24</v>
      </c>
      <c r="EC7" s="54" t="s">
        <v>214</v>
      </c>
      <c r="ED7" s="54" t="s">
        <v>208</v>
      </c>
      <c r="EE7" s="54" t="s">
        <v>17</v>
      </c>
      <c r="EF7" s="54" t="s">
        <v>18</v>
      </c>
      <c r="EG7" s="54" t="s">
        <v>19</v>
      </c>
      <c r="EH7" s="54" t="s">
        <v>196</v>
      </c>
      <c r="EI7" s="54" t="s">
        <v>20</v>
      </c>
      <c r="EJ7" s="54" t="s">
        <v>21</v>
      </c>
      <c r="EK7" s="54" t="s">
        <v>22</v>
      </c>
      <c r="EL7" s="54" t="s">
        <v>23</v>
      </c>
      <c r="EM7" s="54" t="s">
        <v>25</v>
      </c>
      <c r="EN7" s="54" t="s">
        <v>24</v>
      </c>
      <c r="EO7" s="54" t="s">
        <v>214</v>
      </c>
      <c r="EP7" s="54" t="s">
        <v>208</v>
      </c>
      <c r="EQ7" s="54" t="s">
        <v>17</v>
      </c>
      <c r="ER7" s="54" t="s">
        <v>18</v>
      </c>
      <c r="ES7" s="54" t="s">
        <v>19</v>
      </c>
      <c r="ET7" s="54" t="s">
        <v>196</v>
      </c>
      <c r="EU7" s="54" t="s">
        <v>20</v>
      </c>
      <c r="EV7" s="54" t="s">
        <v>21</v>
      </c>
      <c r="EW7" s="54" t="s">
        <v>22</v>
      </c>
      <c r="EX7" s="54" t="s">
        <v>23</v>
      </c>
      <c r="EY7" s="54" t="s">
        <v>25</v>
      </c>
      <c r="EZ7" s="54" t="s">
        <v>24</v>
      </c>
      <c r="FA7" s="54" t="s">
        <v>214</v>
      </c>
      <c r="FB7" s="54" t="s">
        <v>208</v>
      </c>
      <c r="FC7" s="54" t="s">
        <v>181</v>
      </c>
      <c r="FD7" s="54" t="s">
        <v>182</v>
      </c>
      <c r="FE7" s="54" t="s">
        <v>183</v>
      </c>
      <c r="FF7" s="54" t="s">
        <v>184</v>
      </c>
      <c r="FG7" s="54" t="s">
        <v>185</v>
      </c>
      <c r="FH7" s="54" t="s">
        <v>186</v>
      </c>
      <c r="FI7" s="54" t="s">
        <v>24</v>
      </c>
      <c r="FJ7" s="54" t="s">
        <v>23</v>
      </c>
      <c r="FK7" s="54" t="s">
        <v>22</v>
      </c>
      <c r="FL7" s="54" t="s">
        <v>17</v>
      </c>
      <c r="FM7" s="54" t="s">
        <v>185</v>
      </c>
      <c r="FN7" s="54" t="s">
        <v>187</v>
      </c>
      <c r="FO7" s="54" t="s">
        <v>181</v>
      </c>
      <c r="FP7" s="54" t="s">
        <v>182</v>
      </c>
      <c r="FQ7" s="54" t="s">
        <v>188</v>
      </c>
      <c r="FR7" s="54" t="s">
        <v>189</v>
      </c>
      <c r="FT7" s="54" t="s">
        <v>190</v>
      </c>
      <c r="FU7" s="54" t="s">
        <v>191</v>
      </c>
      <c r="FV7" s="54" t="s">
        <v>192</v>
      </c>
      <c r="FW7" s="54" t="s">
        <v>193</v>
      </c>
      <c r="FY7" s="54" t="s">
        <v>191</v>
      </c>
      <c r="FZ7" s="54" t="s">
        <v>192</v>
      </c>
      <c r="GB7" s="54" t="s">
        <v>17</v>
      </c>
      <c r="GC7" s="54" t="s">
        <v>18</v>
      </c>
      <c r="GD7" s="54" t="s">
        <v>19</v>
      </c>
      <c r="GE7" s="54" t="s">
        <v>196</v>
      </c>
      <c r="GF7" s="54" t="s">
        <v>20</v>
      </c>
      <c r="GG7" s="54" t="s">
        <v>21</v>
      </c>
      <c r="GH7" s="54" t="s">
        <v>22</v>
      </c>
      <c r="GI7" s="54" t="s">
        <v>23</v>
      </c>
      <c r="GJ7" s="54" t="s">
        <v>24</v>
      </c>
      <c r="GK7" s="54" t="s">
        <v>96</v>
      </c>
      <c r="GL7" s="54" t="s">
        <v>25</v>
      </c>
      <c r="GM7" s="54" t="s">
        <v>214</v>
      </c>
      <c r="GN7" s="54" t="s">
        <v>208</v>
      </c>
      <c r="GO7" s="54" t="s">
        <v>17</v>
      </c>
      <c r="GP7" s="54" t="s">
        <v>18</v>
      </c>
      <c r="GQ7" s="54" t="s">
        <v>19</v>
      </c>
      <c r="GR7" s="54" t="s">
        <v>196</v>
      </c>
      <c r="GS7" s="54" t="s">
        <v>20</v>
      </c>
      <c r="GT7" s="54" t="s">
        <v>21</v>
      </c>
      <c r="GU7" s="54" t="s">
        <v>22</v>
      </c>
      <c r="GV7" s="54" t="s">
        <v>23</v>
      </c>
      <c r="GW7" s="54" t="s">
        <v>24</v>
      </c>
      <c r="GX7" s="54" t="s">
        <v>96</v>
      </c>
      <c r="GY7" s="54" t="s">
        <v>25</v>
      </c>
      <c r="GZ7" s="54" t="s">
        <v>69</v>
      </c>
      <c r="HA7" s="54" t="s">
        <v>208</v>
      </c>
      <c r="HB7" s="54" t="s">
        <v>17</v>
      </c>
      <c r="HC7" s="54" t="s">
        <v>18</v>
      </c>
      <c r="HD7" s="54" t="s">
        <v>19</v>
      </c>
      <c r="HE7" s="54" t="s">
        <v>196</v>
      </c>
      <c r="HF7" s="54" t="s">
        <v>20</v>
      </c>
      <c r="HG7" s="54" t="s">
        <v>21</v>
      </c>
      <c r="HH7" s="54" t="s">
        <v>22</v>
      </c>
      <c r="HI7" s="54" t="s">
        <v>23</v>
      </c>
      <c r="HJ7" s="54" t="s">
        <v>24</v>
      </c>
      <c r="HK7" s="54" t="s">
        <v>96</v>
      </c>
      <c r="HL7" s="54" t="s">
        <v>25</v>
      </c>
      <c r="HM7" s="54" t="s">
        <v>69</v>
      </c>
      <c r="HN7" s="54" t="s">
        <v>208</v>
      </c>
      <c r="HO7" s="54" t="s">
        <v>194</v>
      </c>
      <c r="HP7" s="78" t="s">
        <v>70</v>
      </c>
      <c r="HQ7" s="54" t="s">
        <v>32</v>
      </c>
      <c r="HR7" s="60"/>
      <c r="HS7" s="54" t="s">
        <v>71</v>
      </c>
      <c r="HT7" s="54" t="s">
        <v>72</v>
      </c>
      <c r="HU7" s="54" t="s">
        <v>73</v>
      </c>
      <c r="HV7" s="54" t="s">
        <v>71</v>
      </c>
      <c r="HW7" s="54" t="s">
        <v>72</v>
      </c>
      <c r="HX7" s="54" t="s">
        <v>73</v>
      </c>
      <c r="HY7" s="54" t="s">
        <v>74</v>
      </c>
      <c r="HZ7" s="54" t="s">
        <v>75</v>
      </c>
      <c r="IA7" s="54">
        <v>0.745</v>
      </c>
      <c r="IB7" s="54">
        <v>0.60499999999999998</v>
      </c>
      <c r="IC7" s="54">
        <v>0.71</v>
      </c>
      <c r="ID7" s="54">
        <v>0.72</v>
      </c>
      <c r="IE7" s="55" t="s">
        <v>195</v>
      </c>
      <c r="IF7" s="79" t="s">
        <v>76</v>
      </c>
      <c r="IG7" s="56" t="s">
        <v>77</v>
      </c>
      <c r="IH7" s="56" t="s">
        <v>78</v>
      </c>
      <c r="II7" s="74"/>
      <c r="IJ7" s="80" t="s">
        <v>34</v>
      </c>
      <c r="IK7" s="69" t="s">
        <v>35</v>
      </c>
      <c r="IL7" s="69" t="s">
        <v>36</v>
      </c>
      <c r="IM7" s="69" t="s">
        <v>37</v>
      </c>
      <c r="IN7" s="69" t="s">
        <v>38</v>
      </c>
      <c r="IO7" s="69" t="s">
        <v>59</v>
      </c>
      <c r="IP7" s="75"/>
      <c r="IQ7" s="54" t="s">
        <v>18</v>
      </c>
      <c r="IR7" s="54" t="s">
        <v>112</v>
      </c>
      <c r="IS7" s="54" t="s">
        <v>111</v>
      </c>
      <c r="IT7" s="56"/>
    </row>
    <row r="8" spans="1:254" s="54" customFormat="1" ht="13.5" customHeight="1">
      <c r="A8" s="67" t="str">
        <f>'INPUT DATA'!A8</f>
        <v>July 2001 - LV</v>
      </c>
      <c r="B8" s="66"/>
      <c r="C8" s="10">
        <f>'INPUT DATA'!AB8</f>
        <v>8.662079114805521E-2</v>
      </c>
      <c r="D8" s="10"/>
      <c r="E8" s="12">
        <f>'INPUT DATA'!AD8</f>
        <v>3.5557813154652158</v>
      </c>
      <c r="F8" s="10"/>
      <c r="G8" s="16">
        <f>'INPUT DATA'!AF8</f>
        <v>591.91819855918186</v>
      </c>
      <c r="H8" s="16">
        <f>'INPUT DATA'!AG8</f>
        <v>1106.7220338129346</v>
      </c>
      <c r="I8" s="10"/>
      <c r="J8" s="81">
        <f t="shared" ref="J8:J39" si="0">$IH8*EXP((-910.17*$IE8/($AE8+273.14))*((1/3)*(AI$2-$IF8)^3+0.5*$IF8*(AI$2-$IF8)^2))</f>
        <v>0.11673962460114069</v>
      </c>
      <c r="K8" s="81">
        <f t="shared" ref="K8:K39" si="1">$IH8*EXP((-910.17*$IE8/($AE8+273.14))*((1/3)*(AJ$2-$IF8)^3+0.5*$IF8*(AJ$2-$IF8)^2))</f>
        <v>0.17741546924165902</v>
      </c>
      <c r="L8" s="81">
        <f t="shared" ref="L8:L39" si="2">$IH8*EXP((-910.17*$IE8/($AE8+273.14))*((1/3)*(AK$2-$IF8)^3+0.5*$IF8*(AK$2-$IF8)^2))</f>
        <v>0.25260365622375869</v>
      </c>
      <c r="M8" s="81">
        <f t="shared" ref="M8:M39" si="3">$IH8*EXP((-910.17*$IE8/($AE8+273.14))*((1/3)*(AL$2-$IF8)^3+0.5*$IF8*(AL$2-$IF8)^2))</f>
        <v>0.3375446303471954</v>
      </c>
      <c r="N8" s="81">
        <f t="shared" ref="N8:N39" si="4">$IH8*EXP((-910.17*$IE8/($AE8+273.14))*((1/3)*(AM$2-$IF8)^3+0.5*$IF8*(AM$2-$IF8)^2))</f>
        <v>0.48486684793899343</v>
      </c>
      <c r="O8" s="81">
        <f t="shared" ref="O8:O39" si="5">$IH8*EXP((-910.17*$IE8/($AE8+273.14))*((1/3)*(AN$2-$IF8)^3+0.5*$IF8*(AN$2-$IF8)^2))</f>
        <v>0.53572056908548293</v>
      </c>
      <c r="P8" s="81">
        <f t="shared" ref="P8:P39" si="6">$IH8*EXP((-910.17*$IE8/($AE8+273.14))*((1/3)*(AO$2-$IF8)^3+0.5*$IF8*(AO$2-$IF8)^2))</f>
        <v>0.5724345006733198</v>
      </c>
      <c r="Q8" s="81">
        <f t="shared" ref="Q8:Q39" si="7">$IH8*EXP((-910.17*$IE8/($AE8+273.14))*((1/3)*(AP$2-$IF8)^3+0.5*$IF8*(AP$2-$IF8)^2))</f>
        <v>0.59200935925977594</v>
      </c>
      <c r="R8" s="81">
        <f t="shared" ref="R8:R39" si="8">$IH8*EXP((-910.17*$IE8/($AE8+273.14))*((1/3)*(AQ$2-$IF8)^3+0.5*$IF8*(AQ$2-$IF8)^2))</f>
        <v>0.59304859424570244</v>
      </c>
      <c r="S8" s="81">
        <f t="shared" ref="S8:S39" si="9">$IH8*EXP((-910.17*$IE8/($AE8+273.14))*((1/3)*(AR$2-$IF8)^3+0.5*$IF8*(AR$2-$IF8)^2))</f>
        <v>0.58455899730590555</v>
      </c>
      <c r="T8" s="81">
        <f t="shared" ref="T8:T39" si="10">$IH8*EXP((-910.17*$IE8/($AE8+273.14))*((1/3)*(AS$2-$IF8)^3+0.5*$IF8*(AS$2-$IF8)^2))</f>
        <v>0.5778373587512845</v>
      </c>
      <c r="U8" s="81">
        <f t="shared" ref="U8:U39" si="11">$IH8*EXP((-910.17*$IE8/($AE8+273.14))*((1/3)*(AT$2-$IF8)^3+0.5*$IF8*(AT$2-$IF8)^2))</f>
        <v>0.551555329625666</v>
      </c>
      <c r="V8" s="81">
        <f t="shared" ref="V8:V39" si="12">$IH8*EXP((-910.17*$IE8/($AE8+273.14))*((1/3)*(AU$2-$IF8)^3+0.5*$IF8*(AU$2-$IF8)^2))</f>
        <v>0.51903508720406566</v>
      </c>
      <c r="W8" s="81">
        <f t="shared" ref="W8:W39" si="13">$IH8*EXP((-910.17*$IE8/($AE8+273.14))*((1/3)*(AV$2-$IF8)^3+0.5*$IF8*(AV$2-$IF8)^2))</f>
        <v>0.48423020614361206</v>
      </c>
      <c r="X8" s="81">
        <f t="shared" ref="X8:X39" si="14">$IH8*EXP((-910.17*$IE8/($AE8+273.14))*((1/3)*(AW$2-$IF8)^3+0.5*$IF8*(AW$2-$IF8)^2))</f>
        <v>0.45005824756230045</v>
      </c>
      <c r="Y8" s="10"/>
      <c r="Z8" s="81">
        <f>IQ8</f>
        <v>0.81953284161156903</v>
      </c>
      <c r="AA8" s="81">
        <f>IR8</f>
        <v>0.3174514128745809</v>
      </c>
      <c r="AB8" s="81">
        <f>IS8</f>
        <v>7.5763090999520943E-2</v>
      </c>
      <c r="AC8" s="72"/>
      <c r="AD8" s="56">
        <f>'INPUT DATA'!AF8/1000</f>
        <v>0.59191819855918182</v>
      </c>
      <c r="AE8" s="55">
        <f>'INPUT DATA'!AG8</f>
        <v>1106.7220338129346</v>
      </c>
      <c r="AF8" s="60">
        <f t="shared" ref="AF8:AF39" si="15">AE8+273.14</f>
        <v>1379.8620338129344</v>
      </c>
      <c r="AG8" s="55"/>
      <c r="AH8" s="60">
        <f>'INPUT DATA'!P8</f>
        <v>47.78</v>
      </c>
      <c r="AI8" s="60">
        <f>'INPUT DATA'!Q8</f>
        <v>2.806</v>
      </c>
      <c r="AJ8" s="60">
        <f>'INPUT DATA'!R8</f>
        <v>5.6390000000000002</v>
      </c>
      <c r="AK8" s="60">
        <f>'INPUT DATA'!S8</f>
        <v>7.88</v>
      </c>
      <c r="AL8" s="60">
        <f>'INPUT DATA'!T8</f>
        <v>0.246</v>
      </c>
      <c r="AM8" s="60">
        <f>'INPUT DATA'!U8</f>
        <v>13.555999999999999</v>
      </c>
      <c r="AN8" s="60">
        <f>'INPUT DATA'!V8</f>
        <v>22.488</v>
      </c>
      <c r="AO8" s="60">
        <f>'INPUT DATA'!W8</f>
        <v>0.41</v>
      </c>
      <c r="AP8" s="60">
        <f>'INPUT DATA'!X8</f>
        <v>1.4E-2</v>
      </c>
      <c r="AQ8" s="60">
        <f>'INPUT DATA'!Y8</f>
        <v>0</v>
      </c>
      <c r="AR8" s="60">
        <f t="shared" ref="AR8:AR18" si="16">SUM(AH8:AQ8)</f>
        <v>100.81899999999999</v>
      </c>
      <c r="AS8" s="60"/>
      <c r="AT8" s="60">
        <f>'INPUT DATA'!C8</f>
        <v>47.125436383944297</v>
      </c>
      <c r="AU8" s="60">
        <f>'INPUT DATA'!D8</f>
        <v>3.3340731925655898</v>
      </c>
      <c r="AV8" s="60">
        <f>'INPUT DATA'!E8</f>
        <v>16.728740085703414</v>
      </c>
      <c r="AW8" s="60">
        <f>'INPUT DATA'!F8</f>
        <v>10.448848305247132</v>
      </c>
      <c r="AX8" s="60">
        <f>'INPUT DATA'!G8</f>
        <v>0.24677392362856987</v>
      </c>
      <c r="AY8" s="60">
        <f>'INPUT DATA'!H8</f>
        <v>3.7396269911527344</v>
      </c>
      <c r="AZ8" s="60">
        <f>'INPUT DATA'!I8</f>
        <v>8.5269206561992181</v>
      </c>
      <c r="BA8" s="60">
        <f>'INPUT DATA'!J8</f>
        <v>5.5448666975164702</v>
      </c>
      <c r="BB8" s="60">
        <f>'INPUT DATA'!K8</f>
        <v>2.7836463425912892</v>
      </c>
      <c r="BC8" s="60">
        <f>'INPUT DATA'!M8</f>
        <v>1.52</v>
      </c>
      <c r="BD8" s="60"/>
      <c r="BE8" s="60">
        <f>'INPUT DATA'!AD8</f>
        <v>3.5557813154652158</v>
      </c>
      <c r="BF8" s="60">
        <f t="shared" ref="BF8:BF18" si="17">SUM(AT8:BD8)</f>
        <v>99.998932578548718</v>
      </c>
      <c r="BG8" s="54">
        <f t="shared" ref="BG8:BG18" si="18">12/((4*AH8/60.084)+(4*AI8/79.879)+(6*AJ8/101.961)+(2*AK8/71.846)+(2*AL8/70.937)+(2*AM8/40.304)+(2*AN8/56.077)+(2*AO8/61.979)+(6*AQ8/151.99)+(2*AP8/94.196))</f>
        <v>2.2355634206143482</v>
      </c>
      <c r="BH8" s="56">
        <f t="shared" ref="BH8:BH39" si="19">$BG8*AH8/60.084</f>
        <v>1.7777647998960382</v>
      </c>
      <c r="BI8" s="56">
        <f t="shared" ref="BI8:BI39" si="20">$BG8*AI8/79.879</f>
        <v>7.8531165365663833E-2</v>
      </c>
      <c r="BJ8" s="56">
        <f t="shared" ref="BJ8:BJ39" si="21">$BG8*2*AJ8/101.961</f>
        <v>0.24727772636290957</v>
      </c>
      <c r="BK8" s="56">
        <f t="shared" ref="BK8:BK18" si="22">2-BH8</f>
        <v>0.22223520010396181</v>
      </c>
      <c r="BL8" s="56">
        <f t="shared" ref="BL8:BL18" si="23">BJ8-BK8</f>
        <v>2.5042526258947762E-2</v>
      </c>
      <c r="BM8" s="56">
        <f t="shared" ref="BM8:BM39" si="24">$BG8*AK8/71.846</f>
        <v>0.24519444025333439</v>
      </c>
      <c r="BN8" s="56">
        <f t="shared" ref="BN8:BN39" si="25">$BG8*AL8/70.937</f>
        <v>7.752634048114943E-3</v>
      </c>
      <c r="BO8" s="56">
        <f t="shared" ref="BO8:BO39" si="26">$BG8*AM8/40.304</f>
        <v>0.75191786745355549</v>
      </c>
      <c r="BP8" s="60">
        <f t="shared" ref="BP8:BP39" si="27">$BG8*AN8/56.077</f>
        <v>0.89650570113906702</v>
      </c>
      <c r="BQ8" s="56">
        <f t="shared" ref="BQ8:BQ39" si="28">$BG8*2*AO8/61.979</f>
        <v>2.9577147177330471E-2</v>
      </c>
      <c r="BR8" s="56">
        <f t="shared" ref="BR8:BR39" si="29">$BG8*2*AQ8/151.99</f>
        <v>0</v>
      </c>
      <c r="BS8" s="56">
        <f t="shared" ref="BS8:BS39" si="30">$BG8*2*AP8/94.196</f>
        <v>6.6452689898935998E-4</v>
      </c>
      <c r="BT8" s="56">
        <f t="shared" ref="BT8:BT18" si="31">BH8+BI8+BJ8+BM8+BN8+BO8+BP8+BQ8+BR8</f>
        <v>4.0345214816960135</v>
      </c>
      <c r="BU8" s="56">
        <f t="shared" ref="BU8:BU18" si="32">BV8*(1-BL8-BI8-BR8)</f>
        <v>0.67599101215890833</v>
      </c>
      <c r="BV8" s="56">
        <f t="shared" ref="BV8:BV18" si="33">BO8/(BO8+BM8)</f>
        <v>0.75409546311064946</v>
      </c>
      <c r="BW8" s="56">
        <f t="shared" ref="BW8:BW18" si="34">IF(BQ8&gt;BL8,BQ8-BL8,0)</f>
        <v>4.5346209183827098E-3</v>
      </c>
      <c r="BX8" s="2">
        <f>'INPUT DATA'!DJ8</f>
        <v>6.9703534664379563E-2</v>
      </c>
      <c r="BY8" s="56"/>
      <c r="BZ8" s="56">
        <v>60.084299999999999</v>
      </c>
      <c r="CA8" s="56">
        <v>79.878799999999998</v>
      </c>
      <c r="CB8" s="56">
        <v>101.96127999999999</v>
      </c>
      <c r="CC8" s="56">
        <v>71.846400000000003</v>
      </c>
      <c r="CD8" s="56">
        <v>70.937399999999997</v>
      </c>
      <c r="CE8" s="56">
        <v>40.304400000000001</v>
      </c>
      <c r="CF8" s="56">
        <v>56.077400000000004</v>
      </c>
      <c r="CG8" s="56">
        <v>61.978940000000001</v>
      </c>
      <c r="CH8" s="56">
        <v>151.99020000000002</v>
      </c>
      <c r="CI8" s="56">
        <v>94.195999999999998</v>
      </c>
      <c r="CJ8" s="56">
        <v>141.94452000000001</v>
      </c>
      <c r="CK8" s="56">
        <v>28.0855</v>
      </c>
      <c r="CL8" s="56">
        <v>47.88</v>
      </c>
      <c r="CM8" s="56">
        <v>26.981539999999999</v>
      </c>
      <c r="CN8" s="56">
        <v>55.847000000000001</v>
      </c>
      <c r="CO8" s="56">
        <v>54.938000000000002</v>
      </c>
      <c r="CP8" s="56">
        <v>24.305</v>
      </c>
      <c r="CQ8" s="56">
        <v>40.078000000000003</v>
      </c>
      <c r="CR8" s="56">
        <v>22.98977</v>
      </c>
      <c r="CS8" s="56">
        <v>51.996000000000002</v>
      </c>
      <c r="CT8" s="56">
        <v>39.098300000000002</v>
      </c>
      <c r="CU8" s="56">
        <v>30.973759999999999</v>
      </c>
      <c r="CV8" s="56">
        <v>15.9994</v>
      </c>
      <c r="CW8" s="60">
        <f t="shared" ref="CW8:CW18" si="35">CK8/BZ8</f>
        <v>0.46743492060321917</v>
      </c>
      <c r="CX8" s="60">
        <f t="shared" ref="CX8:CX18" si="36">CL8/CA8</f>
        <v>0.59940810327646388</v>
      </c>
      <c r="CY8" s="60">
        <f t="shared" ref="CY8:CY18" si="37">2*CM8/CB8</f>
        <v>0.52925071164269422</v>
      </c>
      <c r="CZ8" s="60">
        <f t="shared" ref="CZ8:CZ18" si="38">CN8/CC8</f>
        <v>0.77731104133262074</v>
      </c>
      <c r="DA8" s="60">
        <f t="shared" ref="DA8:DA18" si="39">CO8/CD8</f>
        <v>0.77445747941142484</v>
      </c>
      <c r="DB8" s="60">
        <f t="shared" ref="DB8:DB18" si="40">CP8/CE8</f>
        <v>0.60303589682516046</v>
      </c>
      <c r="DC8" s="60">
        <f t="shared" ref="DC8:DC18" si="41">CQ8/CF8</f>
        <v>0.7146907666903245</v>
      </c>
      <c r="DD8" s="60">
        <f t="shared" ref="DD8:DD18" si="42">2*CR8/CG8</f>
        <v>0.74185747610397978</v>
      </c>
      <c r="DE8" s="60">
        <f t="shared" ref="DE8:DE18" si="43">2*CS8/CH8</f>
        <v>0.68420200776102669</v>
      </c>
      <c r="DF8" s="60">
        <f t="shared" ref="DF8:DF18" si="44">2*CT8/CI8</f>
        <v>0.83014777697566777</v>
      </c>
      <c r="DG8" s="60">
        <f t="shared" ref="DG8:DG18" si="45">2*CU8/CJ8</f>
        <v>0.43642065223793064</v>
      </c>
      <c r="DH8" s="60">
        <f t="shared" ref="DH8:DH18" si="46">1-CW8</f>
        <v>0.53256507939678088</v>
      </c>
      <c r="DI8" s="60">
        <f t="shared" ref="DI8:DI18" si="47">1-CX8</f>
        <v>0.40059189672353612</v>
      </c>
      <c r="DJ8" s="60">
        <f t="shared" ref="DJ8:DJ18" si="48">1-CY8</f>
        <v>0.47074928835730578</v>
      </c>
      <c r="DK8" s="60">
        <f t="shared" ref="DK8:DK18" si="49">1-CZ8</f>
        <v>0.22268895866737926</v>
      </c>
      <c r="DL8" s="60">
        <f t="shared" ref="DL8:DL18" si="50">1-DA8</f>
        <v>0.22554252058857516</v>
      </c>
      <c r="DM8" s="60">
        <f t="shared" ref="DM8:DM18" si="51">1-DB8</f>
        <v>0.39696410317483954</v>
      </c>
      <c r="DN8" s="60">
        <f t="shared" ref="DN8:DN18" si="52">1-DC8</f>
        <v>0.2853092333096755</v>
      </c>
      <c r="DO8" s="60">
        <f t="shared" ref="DO8:DO18" si="53">1-DD8</f>
        <v>0.25814252389602022</v>
      </c>
      <c r="DP8" s="60">
        <f t="shared" ref="DP8:DP18" si="54">1-DE8</f>
        <v>0.31579799223897331</v>
      </c>
      <c r="DQ8" s="60">
        <f t="shared" ref="DQ8:DQ18" si="55">1-DF8</f>
        <v>0.16985222302433223</v>
      </c>
      <c r="DR8" s="60">
        <f t="shared" ref="DR8:DR18" si="56">1-DG8</f>
        <v>0.56357934776206942</v>
      </c>
      <c r="DS8" s="60">
        <f t="shared" ref="DS8:DS18" si="57">AH8*CW8</f>
        <v>22.334040506421811</v>
      </c>
      <c r="DT8" s="60">
        <f t="shared" ref="DT8:DT18" si="58">AI8*CX8</f>
        <v>1.6819391377937576</v>
      </c>
      <c r="DU8" s="60">
        <f t="shared" ref="DU8:DU18" si="59">AJ8*CY8</f>
        <v>2.984444762953153</v>
      </c>
      <c r="DV8" s="60">
        <f t="shared" ref="DV8:DV18" si="60">AK8*CZ8</f>
        <v>6.1252110057010514</v>
      </c>
      <c r="DW8" s="60">
        <f t="shared" ref="DW8:DW18" si="61">AL8*DA8</f>
        <v>0.1905165399352105</v>
      </c>
      <c r="DX8" s="60">
        <f t="shared" ref="DX8:DX18" si="62">AM8*DB8</f>
        <v>8.1747546173618755</v>
      </c>
      <c r="DY8" s="60">
        <f t="shared" ref="DY8:DY18" si="63">AN8*DC8</f>
        <v>16.071965961332015</v>
      </c>
      <c r="DZ8" s="60">
        <f t="shared" ref="DZ8:DZ18" si="64">AO8*DD8</f>
        <v>0.30416156520263171</v>
      </c>
      <c r="EA8" s="60">
        <f t="shared" ref="EA8:EA18" si="65">AQ8*DE8</f>
        <v>0</v>
      </c>
      <c r="EB8" s="60">
        <f t="shared" ref="EB8:EB18" si="66">AP8*DF8</f>
        <v>1.1622068877659349E-2</v>
      </c>
      <c r="EC8" s="60">
        <f t="shared" ref="EC8:EC18" si="67">AH8*DH8+AI8*DI8+AJ8*DJ8+AK8*DK8+AL8*DL8+AM8*DM8+AN8*DN8+AO8*DO8+AQ8*DP8+AP8*DQ8</f>
        <v>42.94034383442083</v>
      </c>
      <c r="ED8" s="60">
        <f t="shared" ref="ED8:ED18" si="68">SUM(DS8:EC8)</f>
        <v>100.819</v>
      </c>
      <c r="EE8" s="56">
        <f t="shared" ref="EE8:EE18" si="69">DS8/CK8</f>
        <v>0.79521605477637258</v>
      </c>
      <c r="EF8" s="56">
        <f t="shared" ref="EF8:EF18" si="70">DT8/CL8</f>
        <v>3.5128219252167033E-2</v>
      </c>
      <c r="EG8" s="56">
        <f t="shared" ref="EG8:EG18" si="71">DU8/CM8</f>
        <v>0.1106106161083894</v>
      </c>
      <c r="EH8" s="56">
        <f t="shared" ref="EH8:EH18" si="72">DV8/CN8</f>
        <v>0.10967842508462498</v>
      </c>
      <c r="EI8" s="56">
        <f t="shared" ref="EI8:EI18" si="73">DW8/CO8</f>
        <v>3.4678462982855309E-3</v>
      </c>
      <c r="EJ8" s="56">
        <f t="shared" ref="EJ8:EJ18" si="74">DX8/CP8</f>
        <v>0.33634044918172701</v>
      </c>
      <c r="EK8" s="56">
        <f t="shared" ref="EK8:EK18" si="75">DY8/CQ8</f>
        <v>0.40101716556045747</v>
      </c>
      <c r="EL8" s="56">
        <f t="shared" ref="EL8:EL18" si="76">DZ8/CR8</f>
        <v>1.3230300485939255E-2</v>
      </c>
      <c r="EM8" s="56">
        <f t="shared" ref="EM8:EM18" si="77">EA8/CS8</f>
        <v>0</v>
      </c>
      <c r="EN8" s="56">
        <f t="shared" ref="EN8:EN18" si="78">EB8/CT8</f>
        <v>2.9725253726272879E-4</v>
      </c>
      <c r="EO8" s="56">
        <f t="shared" ref="EO8:EO18" si="79">EC8/CV8</f>
        <v>2.683872134856359</v>
      </c>
      <c r="EP8" s="60">
        <f t="shared" ref="EP8:EP18" si="80">SUM(EE8:EO8)</f>
        <v>4.4888584641415852</v>
      </c>
      <c r="EQ8" s="56">
        <f t="shared" ref="EQ8:EQ39" si="81">EE8/$EP8</f>
        <v>0.17715329211843253</v>
      </c>
      <c r="ER8" s="56">
        <f t="shared" ref="ER8:ER39" si="82">EF8/$EP8</f>
        <v>7.8256464383500406E-3</v>
      </c>
      <c r="ES8" s="56">
        <f t="shared" ref="ES8:ES39" si="83">EG8/$EP8</f>
        <v>2.4641145848545199E-2</v>
      </c>
      <c r="ET8" s="56">
        <f t="shared" ref="ET8:ET39" si="84">EH8/$EP8</f>
        <v>2.4433478123841681E-2</v>
      </c>
      <c r="EU8" s="56">
        <f t="shared" ref="EU8:EU39" si="85">EI8/$EP8</f>
        <v>7.7254525309447357E-4</v>
      </c>
      <c r="EV8" s="56">
        <f t="shared" ref="EV8:EV39" si="86">EJ8/$EP8</f>
        <v>7.4927835633161619E-2</v>
      </c>
      <c r="EW8" s="56">
        <f t="shared" ref="EW8:EW39" si="87">EK8/$EP8</f>
        <v>8.9336112680742527E-2</v>
      </c>
      <c r="EX8" s="56">
        <f t="shared" ref="EX8:EX39" si="88">EL8/$EP8</f>
        <v>2.9473641442756683E-3</v>
      </c>
      <c r="EY8" s="56">
        <f t="shared" ref="EY8:EY39" si="89">EM8/$EP8</f>
        <v>0</v>
      </c>
      <c r="EZ8" s="56">
        <f t="shared" ref="EZ8:EZ39" si="90">EN8/$EP8</f>
        <v>6.6220073463504282E-5</v>
      </c>
      <c r="FA8" s="56">
        <f t="shared" ref="FA8:FA39" si="91">EO8/$EP8</f>
        <v>0.59789635968609278</v>
      </c>
      <c r="FB8" s="56">
        <f t="shared" ref="FB8:FB39" si="92">EP8/$EP8</f>
        <v>1</v>
      </c>
      <c r="FC8" s="56">
        <f t="shared" ref="FC8:FC18" si="93">IF(EQ8&gt;0.2,0,IF(EQ8=0.2,0,IF((0.2-EQ8)&gt;ES8,ES8,IF(EQ8&lt;0.2,0.2-EQ8))))</f>
        <v>2.284670788156748E-2</v>
      </c>
      <c r="FD8" s="56">
        <f t="shared" ref="FD8:FD18" si="94">ES8-FC8</f>
        <v>1.7944379669777195E-3</v>
      </c>
      <c r="FE8" s="56">
        <f>FD8+ER8+ET8+EU8+EV8+EY8</f>
        <v>0.10975394341542553</v>
      </c>
      <c r="FF8" s="56">
        <f>EX8+EW8+EZ8</f>
        <v>9.2349696898481701E-2</v>
      </c>
      <c r="FG8" s="56">
        <f>FE8-0.1</f>
        <v>9.7539434154255283E-3</v>
      </c>
      <c r="FH8" s="56">
        <f>FF8+FG8</f>
        <v>0.10210364031390723</v>
      </c>
      <c r="FI8" s="56">
        <f>EZ8/FH8</f>
        <v>6.4855741930373314E-4</v>
      </c>
      <c r="FJ8" s="56">
        <f t="shared" ref="FJ8:FJ18" si="95">EX8/FH8</f>
        <v>2.8866396293161515E-2</v>
      </c>
      <c r="FK8" s="56">
        <f t="shared" ref="FK8:FK18" si="96">EW8/FH8</f>
        <v>0.87495521615182137</v>
      </c>
      <c r="FL8" s="56">
        <f t="shared" ref="FL8:FL18" si="97">EQ8/(EQ8+FC8)</f>
        <v>0.88576646059216257</v>
      </c>
      <c r="FM8" s="56">
        <f t="shared" ref="FM8:FM18" si="98">FG8/FH8</f>
        <v>9.5529830135713326E-2</v>
      </c>
      <c r="FN8" s="56">
        <f>FK8+FJ8+FM8</f>
        <v>0.9993514425806963</v>
      </c>
      <c r="FO8" s="56">
        <f>FC8/(FC8+EQ8)</f>
        <v>0.1142335394078374</v>
      </c>
      <c r="FP8" s="56">
        <f>FD8/(ER8+EY8+ET8+EV8+EU8+FD8-FG8)</f>
        <v>1.7944379669777195E-2</v>
      </c>
      <c r="FQ8" s="56">
        <f>FI8+FJ8</f>
        <v>2.9514953712465247E-2</v>
      </c>
      <c r="FR8" s="56">
        <f t="shared" ref="FR8:FR18" si="99">FK8+FM8</f>
        <v>0.97048504628753474</v>
      </c>
      <c r="FS8" s="56"/>
      <c r="FT8" s="56">
        <f>BW8-(1.5*BW8^2)+(0.75*BW8^3)</f>
        <v>4.5038466714051812E-3</v>
      </c>
      <c r="FU8" s="56">
        <f>FR8*FO8^2+2*FQ8*FL8*FO8</f>
        <v>1.8637048190180756E-2</v>
      </c>
      <c r="FV8" s="56">
        <f>FQ8*FL8^2+2*FR8*FP8*FO8*FL8</f>
        <v>2.6681104832166E-2</v>
      </c>
      <c r="FW8" s="56">
        <f>FR8*FL8^2</f>
        <v>0.7614253147230593</v>
      </c>
      <c r="FX8" s="56"/>
      <c r="FY8" s="56">
        <f>FU8+FV8*EXP(-14000/(8.314*(AE8+273.15)))+FW8*EXP(-14000*4/(8.314*(AE8+273.15)))</f>
        <v>3.2288277737865217E-2</v>
      </c>
      <c r="FZ8" s="56">
        <f t="shared" ref="FZ8:FZ18" si="100">FV8+((FU8+FW8)*EXP(-16500/(8.314*(AE8+273.15))))</f>
        <v>0.21182280082222515</v>
      </c>
      <c r="GA8" s="56"/>
      <c r="GB8" s="60">
        <f t="shared" ref="GB8:GB18" si="101">AT8*CW8</f>
        <v>22.02807461452106</v>
      </c>
      <c r="GC8" s="60">
        <f t="shared" ref="GC8:GC18" si="102">AU8*CX8</f>
        <v>1.9984704885406446</v>
      </c>
      <c r="GD8" s="60">
        <f t="shared" ref="GD8:GD18" si="103">AV8*CY8</f>
        <v>8.8536975952441974</v>
      </c>
      <c r="GE8" s="60">
        <f t="shared" ref="GE8:GE18" si="104">AW8*CZ8</f>
        <v>8.1220051568782381</v>
      </c>
      <c r="GF8" s="60">
        <f t="shared" ref="GF8:GF18" si="105">AX8*DA8</f>
        <v>0.19111591087784968</v>
      </c>
      <c r="GG8" s="60">
        <f t="shared" ref="GG8:GG18" si="106">AY8*DB8</f>
        <v>2.2551293164013657</v>
      </c>
      <c r="GH8" s="60">
        <f t="shared" ref="GH8:GH18" si="107">AZ8*DC8</f>
        <v>6.0941114612865839</v>
      </c>
      <c r="GI8" s="60">
        <f t="shared" ref="GI8:GI18" si="108">BA8*DD8</f>
        <v>4.1135008135525784</v>
      </c>
      <c r="GJ8" s="60">
        <f t="shared" ref="GJ8:GJ18" si="109">BB8*DF8</f>
        <v>2.3108378231886069</v>
      </c>
      <c r="GK8" s="60">
        <f t="shared" ref="GK8:GK18" si="110">BC8*DG8</f>
        <v>0.66335939140165456</v>
      </c>
      <c r="GL8" s="60">
        <f t="shared" ref="GL8:GL18" si="111">BD8*DE8</f>
        <v>0</v>
      </c>
      <c r="GM8" s="60">
        <f t="shared" ref="GM8:GM18" si="112">AT8*DH8+AU8*DI8+AV8*DJ8+AW8*DK8+AX8*DL8+AY8*DM8+AZ8*DN8+BA8*DO8+BB8*DQ8+BC8*DR8+BD8*DP8</f>
        <v>43.368630006655941</v>
      </c>
      <c r="GN8" s="60">
        <f t="shared" ref="GN8:GN39" si="113">SUM(GB8:GL8)</f>
        <v>56.63030257189277</v>
      </c>
      <c r="GO8" s="56">
        <f t="shared" ref="GO8:GO18" si="114">GB8/CK8</f>
        <v>0.78432196736825266</v>
      </c>
      <c r="GP8" s="56">
        <f t="shared" ref="GP8:GP18" si="115">GC8/CL8</f>
        <v>4.1739149718893996E-2</v>
      </c>
      <c r="GQ8" s="56">
        <f t="shared" ref="GQ8:GQ18" si="116">GD8/CM8</f>
        <v>0.3281390756511377</v>
      </c>
      <c r="GR8" s="56">
        <f t="shared" ref="GR8:GR18" si="117">GE8/CN8</f>
        <v>0.14543315051620029</v>
      </c>
      <c r="GS8" s="56">
        <f t="shared" ref="GS8:GS18" si="118">GF8/CO8</f>
        <v>3.4787562502794E-3</v>
      </c>
      <c r="GT8" s="56">
        <f t="shared" ref="GT8:GT18" si="119">GG8/CP8</f>
        <v>9.2784584093864045E-2</v>
      </c>
      <c r="GU8" s="56">
        <f t="shared" ref="GU8:GU18" si="120">GH8/CQ8</f>
        <v>0.15205627679241937</v>
      </c>
      <c r="GV8" s="56">
        <f t="shared" ref="GV8:GV18" si="121">GI8/CR8</f>
        <v>0.17892744527468427</v>
      </c>
      <c r="GW8" s="56">
        <f t="shared" ref="GW8:GW18" si="122">GJ8/CT8</f>
        <v>5.9103281298383992E-2</v>
      </c>
      <c r="GX8" s="56">
        <f t="shared" ref="GX8:GX18" si="123">GK8/CU8</f>
        <v>2.1416818345646592E-2</v>
      </c>
      <c r="GY8" s="56">
        <f t="shared" ref="GY8:GY18" si="124">GL8/CS8</f>
        <v>0</v>
      </c>
      <c r="GZ8" s="60">
        <f t="shared" ref="GZ8:GZ18" si="125">BE8/18.0152</f>
        <v>0.19737673272931835</v>
      </c>
      <c r="HA8" s="56">
        <f t="shared" ref="HA8:HA39" si="126">SUM(GO8:GY8)</f>
        <v>1.8074005053097626</v>
      </c>
      <c r="HB8" s="56">
        <f t="shared" ref="HB8:HB39" si="127">GO8/$HA8</f>
        <v>0.43395028664874202</v>
      </c>
      <c r="HC8" s="56">
        <f t="shared" ref="HC8:HC39" si="128">GP8/$HA8</f>
        <v>2.3093470205564928E-2</v>
      </c>
      <c r="HD8" s="56">
        <f t="shared" ref="HD8:HD39" si="129">GQ8/$HA8</f>
        <v>0.18155305074173328</v>
      </c>
      <c r="HE8" s="56">
        <f t="shared" ref="HE8:HE39" si="130">GR8/$HA8</f>
        <v>8.0465370065432806E-2</v>
      </c>
      <c r="HF8" s="56">
        <f t="shared" ref="HF8:HF39" si="131">GS8/$HA8</f>
        <v>1.9247290459748936E-3</v>
      </c>
      <c r="HG8" s="56">
        <f t="shared" ref="HG8:HG39" si="132">GT8/$HA8</f>
        <v>5.1335929043553129E-2</v>
      </c>
      <c r="HH8" s="56">
        <f t="shared" ref="HH8:HH39" si="133">GU8/$HA8</f>
        <v>8.4129818679208074E-2</v>
      </c>
      <c r="HI8" s="56">
        <f t="shared" ref="HI8:HI39" si="134">GV8/$HA8</f>
        <v>9.8997120311205541E-2</v>
      </c>
      <c r="HJ8" s="56">
        <f t="shared" ref="HJ8:HJ39" si="135">GW8/$HA8</f>
        <v>3.2700710841205911E-2</v>
      </c>
      <c r="HK8" s="56">
        <f t="shared" ref="HK8:HK39" si="136">GX8/$HA8</f>
        <v>1.184951441737926E-2</v>
      </c>
      <c r="HL8" s="56">
        <f t="shared" ref="HL8:HL39" si="137">GY8/$HA8</f>
        <v>0</v>
      </c>
      <c r="HM8" s="56">
        <f t="shared" ref="HM8:HM39" si="138">GZ8/($HA8+GZ8)</f>
        <v>9.8453199180561876E-2</v>
      </c>
      <c r="HN8" s="56">
        <f t="shared" ref="HN8:HN39" si="139">SUM(HB8:HL8)</f>
        <v>0.99999999999999978</v>
      </c>
      <c r="HO8" s="56">
        <f t="shared" ref="HO8:HO18" si="140">HG8/(HG8+HE8)</f>
        <v>0.38949486378813053</v>
      </c>
      <c r="HP8" s="56">
        <f>GU8/(GR8+GS8+GT8+GU8+GV8+GW8)</f>
        <v>0.24067782425804682</v>
      </c>
      <c r="HQ8" s="56">
        <f>(2*(HE8+HF8+HG8+HH8+HI8+HJ8+2*HC8-HD8))/(HB8+2*HD8)</f>
        <v>0.5374464613674218</v>
      </c>
      <c r="HR8" s="60">
        <f t="shared" ref="HR8:HR39" si="141">ABS(Z8-IB8)</f>
        <v>2.2080355800202844E-2</v>
      </c>
      <c r="HS8" s="56">
        <f t="shared" ref="HS8:HS18" si="142">0.659-(0.008*AD8)+(0.028*FP8)</f>
        <v>0.65476709704228031</v>
      </c>
      <c r="HT8" s="56">
        <f t="shared" ref="HT8:HT18" si="143">11228-(5.74*(AE8+273.15))+(15204*FO8)</f>
        <v>5044.3412590705148</v>
      </c>
      <c r="HU8" s="56">
        <f t="shared" ref="HU8:HU39" si="144">$Z8/EXP((-910.17*$HT8/($AE8+273.14))*((1/3)*(AI$3-$HS8)^3+0.5*$HS8*(AI$3-$HS8)^2))</f>
        <v>10.614418317969363</v>
      </c>
      <c r="HV8" s="56">
        <f>0.659-(0.008*AD8)+(0.028*FP8)</f>
        <v>0.65476709704228031</v>
      </c>
      <c r="HW8" s="56">
        <f t="shared" ref="HW8:HW18" si="145">11228-(5.74*(AE8+273.15))+(15204*FO8)</f>
        <v>5044.3412590705148</v>
      </c>
      <c r="HX8" s="56">
        <f t="shared" ref="HX8:HX39" si="146">$IB8/EXP((-910.17*$HT8/($AE8+273.14))*((1/3)*(IB$7-$HS8)^3+0.5*$HS8*(IB$7-$HS8)^2))</f>
        <v>10.900398477851763</v>
      </c>
      <c r="HY8" s="56">
        <f>(4-((4*HC8+3*HL8+2*HE8+2*HG8+2*HF8+2*HH8+HJ8+HI8+5*HK8)/(HC8+HL8+HE8+HG8+HF8+HH8+HJ8+HI8+HK8)))^2</f>
        <v>4.5366538335838182</v>
      </c>
      <c r="HZ8" s="56">
        <f t="shared" ref="HZ8:HZ18" si="147">(3-((4*HC8+3*HL8+2*HE8+2*HG8+2*HF8+2*HH8+HJ8+HI8+5*HK8)/(HC8+HL8+HE8+HG8+HF8+HH8+HJ8+HI8+HK8)))^2</f>
        <v>1.2767694062389554</v>
      </c>
      <c r="IA8" s="56">
        <f t="shared" ref="IA8:IA18" si="148">FZ8*EXP((-255646-4233*(AD8^2)+160*(AE8+273.15)+2280*HZ8)/(-(AE8+273.15)*8.314))</f>
        <v>3.9068294136401462</v>
      </c>
      <c r="IB8" s="56">
        <f t="shared" ref="IB8:IB18" si="149">AI8/AU8</f>
        <v>0.84161319741177187</v>
      </c>
      <c r="IC8" s="56">
        <f t="shared" ref="IC8:IC39" si="150">IB8/EXP(-4*3.14159*HT8*602*(HS8/2*(AJ$3^2-IB$7^2)-(AJ$3^3-IB$7^3)/3)/8.3145/(AE8+273.15))</f>
        <v>0.32600438328607056</v>
      </c>
      <c r="ID8" s="56">
        <f t="shared" ref="ID8:ID39" si="151">IB8/EXP(-4*3.14159*HT8*602*(HS8/2*(AK$3^2-IB$7^2)-(AK$3^3-IB$7^3)/3)/8.3145/(AE8+273.15))</f>
        <v>7.7804346603753891E-2</v>
      </c>
      <c r="IE8" s="56">
        <f t="shared" ref="IE8:IE18" si="152">318.6+6.9*AD8-0.036*(273.14+AE8)</f>
        <v>273.00920235279273</v>
      </c>
      <c r="IF8" s="56">
        <f t="shared" ref="IF8:IF18" si="153">0.974+0.067*BP8-0.051*BL8</f>
        <v>1.0327887131371112</v>
      </c>
      <c r="IG8" s="56">
        <f t="shared" ref="IG8:IG39" si="154">(HO8/BU8)*(IO8/HP8)*EXP((88750-65.644*(AE8+273.14)+0.705*AD8*10000-0.077*AD8^2*10000)/(8.314*(AE8+273.14)))</f>
        <v>1.6338971348291289</v>
      </c>
      <c r="IH8" s="56">
        <f t="shared" ref="IH8:IH39" si="155">IF(BE8&gt;0,IG8*HO8*(1-HM8)*100/(100-BE8),IG8)</f>
        <v>0.59489254120287915</v>
      </c>
      <c r="II8" s="75"/>
      <c r="IJ8" s="75">
        <f>BI8*(BH8)^2</f>
        <v>0.24819363968205341</v>
      </c>
      <c r="IK8" s="75">
        <f>BL8*(BH8^2)+2*BI8*BK8*BH8</f>
        <v>0.14119808067378636</v>
      </c>
      <c r="IL8" s="75">
        <f>(1-BL8-BR8-BX8-BI8)*BH8*BH8+2*(BL8+BR8+BX8)*BK8*BH8+BI8*BK8^2</f>
        <v>2.6915575210691469</v>
      </c>
      <c r="IM8" s="75">
        <f>(1-BL8-BX8-BR8-BI8)*BK8*BH8+(BL8+BR8+BX8)*BK8^2</f>
        <v>0.33130258180349209</v>
      </c>
      <c r="IN8" s="75">
        <f>(1-'OUTPUT DATA'!BL8-'OUTPUT DATA'!BR8-'OUTPUT DATA'!BX8)*'OUTPUT DATA'!BK8^2</f>
        <v>4.4709119835616574E-2</v>
      </c>
      <c r="IO8" s="75">
        <f t="shared" ref="IO8:IO39" si="156">IM8+(IL8+IN8)*EXP(-28000/(8.314*AF8))+IK8*EXP(-4*28000/(8.314*AF8))+IJ8*EXP(-9*28000/(8.314*AF8))</f>
        <v>0.56964190357961142</v>
      </c>
      <c r="IP8" s="75"/>
      <c r="IQ8" s="56">
        <f>FY8*EXP((-33500+2984*AD8+1253*(AD8^2)-1280*HY8)/(-(AE8+273.15)*8.314))</f>
        <v>0.81953284161156903</v>
      </c>
      <c r="IR8" s="56">
        <f>Z8/EXP(-4*3.14159*HT8*602*(HS8/2*(AJ$3^2-AI$3^2)-(AJ$3^3-AI$3^3)/3)/8.3145/(AE8+273.15))</f>
        <v>0.3174514128745809</v>
      </c>
      <c r="IS8" s="56">
        <f>Z8/EXP(-4*3.14159*HT8*602*(HS8/2*(AK$3^2-AI$3^2)-(AK$3^3-AI$3^3)/3)/8.3145/(AE8+273.15))</f>
        <v>7.5763090999520943E-2</v>
      </c>
      <c r="IT8" s="56"/>
    </row>
    <row r="9" spans="1:254" s="54" customFormat="1" ht="13.5" customHeight="1">
      <c r="A9" s="67" t="str">
        <f>'INPUT DATA'!A9</f>
        <v>July 2001 - LV</v>
      </c>
      <c r="B9" s="66"/>
      <c r="C9" s="10">
        <f>'INPUT DATA'!AB9</f>
        <v>7.6617751788302768E-2</v>
      </c>
      <c r="D9" s="10"/>
      <c r="E9" s="12">
        <f>'INPUT DATA'!AD9</f>
        <v>3.6658102815606273</v>
      </c>
      <c r="F9" s="10"/>
      <c r="G9" s="16">
        <f>'INPUT DATA'!AF9</f>
        <v>687.00094957437079</v>
      </c>
      <c r="H9" s="16">
        <f>'INPUT DATA'!AG9</f>
        <v>1125.5708365316746</v>
      </c>
      <c r="I9" s="10"/>
      <c r="J9" s="81">
        <f t="shared" si="0"/>
        <v>0.12521890600083299</v>
      </c>
      <c r="K9" s="81">
        <f t="shared" si="1"/>
        <v>0.18940369333318388</v>
      </c>
      <c r="L9" s="81">
        <f t="shared" si="2"/>
        <v>0.26863332968961889</v>
      </c>
      <c r="M9" s="81">
        <f t="shared" si="3"/>
        <v>0.35788402185186319</v>
      </c>
      <c r="N9" s="81">
        <f t="shared" si="4"/>
        <v>0.51237510231914674</v>
      </c>
      <c r="O9" s="81">
        <f t="shared" si="5"/>
        <v>0.56572893366732746</v>
      </c>
      <c r="P9" s="81">
        <f t="shared" si="6"/>
        <v>0.60435739132353195</v>
      </c>
      <c r="Q9" s="81">
        <f t="shared" si="7"/>
        <v>0.62514871690039686</v>
      </c>
      <c r="R9" s="81">
        <f t="shared" si="8"/>
        <v>0.62663679820416074</v>
      </c>
      <c r="S9" s="81">
        <f t="shared" si="9"/>
        <v>0.61803080961606394</v>
      </c>
      <c r="T9" s="81">
        <f t="shared" si="10"/>
        <v>0.61113987218249277</v>
      </c>
      <c r="U9" s="81">
        <f t="shared" si="11"/>
        <v>0.5840238089927331</v>
      </c>
      <c r="V9" s="81">
        <f t="shared" si="12"/>
        <v>0.55030701882098876</v>
      </c>
      <c r="W9" s="81">
        <f t="shared" si="13"/>
        <v>0.51410905850113242</v>
      </c>
      <c r="X9" s="81">
        <f t="shared" si="14"/>
        <v>0.47848378892505994</v>
      </c>
      <c r="Y9" s="10"/>
      <c r="Z9" s="81">
        <f t="shared" ref="Z9:Z72" si="157">IQ9</f>
        <v>1.151326542128817</v>
      </c>
      <c r="AA9" s="81">
        <f t="shared" ref="AA9:AA72" si="158">IR9</f>
        <v>0.40415300581576047</v>
      </c>
      <c r="AB9" s="81">
        <f t="shared" ref="AB9:AB72" si="159">IS9</f>
        <v>8.5905978515160936E-2</v>
      </c>
      <c r="AC9" s="72"/>
      <c r="AD9" s="56">
        <f>'INPUT DATA'!AF9/1000</f>
        <v>0.68700094957437075</v>
      </c>
      <c r="AE9" s="55">
        <f>'INPUT DATA'!AG9</f>
        <v>1125.5708365316746</v>
      </c>
      <c r="AF9" s="60">
        <f t="shared" si="15"/>
        <v>1398.7108365316744</v>
      </c>
      <c r="AG9" s="55"/>
      <c r="AH9" s="60">
        <f>'INPUT DATA'!P9</f>
        <v>45.468000000000004</v>
      </c>
      <c r="AI9" s="60">
        <f>'INPUT DATA'!Q9</f>
        <v>3.1320000000000001</v>
      </c>
      <c r="AJ9" s="60">
        <f>'INPUT DATA'!R9</f>
        <v>7.8920000000000003</v>
      </c>
      <c r="AK9" s="60">
        <f>'INPUT DATA'!S9</f>
        <v>7.4260000000000002</v>
      </c>
      <c r="AL9" s="60">
        <f>'INPUT DATA'!T9</f>
        <v>0.13900000000000001</v>
      </c>
      <c r="AM9" s="60">
        <f>'INPUT DATA'!U9</f>
        <v>12.872999999999999</v>
      </c>
      <c r="AN9" s="60">
        <f>'INPUT DATA'!V9</f>
        <v>22.745999999999999</v>
      </c>
      <c r="AO9" s="60">
        <f>'INPUT DATA'!W9</f>
        <v>0.53400000000000003</v>
      </c>
      <c r="AP9" s="60">
        <f>'INPUT DATA'!X9</f>
        <v>1.7000000000000001E-2</v>
      </c>
      <c r="AQ9" s="60">
        <f>'INPUT DATA'!Y9</f>
        <v>0.08</v>
      </c>
      <c r="AR9" s="60">
        <f t="shared" si="16"/>
        <v>100.307</v>
      </c>
      <c r="AS9" s="60"/>
      <c r="AT9" s="60">
        <f>'INPUT DATA'!C9</f>
        <v>47.125436383944304</v>
      </c>
      <c r="AU9" s="60">
        <f>'INPUT DATA'!D9</f>
        <v>3.3340731925655898</v>
      </c>
      <c r="AV9" s="60">
        <f>'INPUT DATA'!E9</f>
        <v>16.728740085703414</v>
      </c>
      <c r="AW9" s="60">
        <f>'INPUT DATA'!F9</f>
        <v>10.448848305247132</v>
      </c>
      <c r="AX9" s="60">
        <f>'INPUT DATA'!G9</f>
        <v>0.24677392362856987</v>
      </c>
      <c r="AY9" s="60">
        <f>'INPUT DATA'!H9</f>
        <v>3.7396269911527344</v>
      </c>
      <c r="AZ9" s="60">
        <f>'INPUT DATA'!I9</f>
        <v>8.5269206561992181</v>
      </c>
      <c r="BA9" s="60">
        <f>'INPUT DATA'!J9</f>
        <v>5.5448666975164702</v>
      </c>
      <c r="BB9" s="60">
        <f>'INPUT DATA'!K9</f>
        <v>2.7836463425912892</v>
      </c>
      <c r="BC9" s="60">
        <f>'INPUT DATA'!M9</f>
        <v>1.52</v>
      </c>
      <c r="BD9" s="60"/>
      <c r="BE9" s="60">
        <f>'INPUT DATA'!AD9</f>
        <v>3.6658102815606273</v>
      </c>
      <c r="BF9" s="60">
        <f t="shared" si="17"/>
        <v>99.998932578548718</v>
      </c>
      <c r="BG9" s="54">
        <f t="shared" si="18"/>
        <v>2.251559724667425</v>
      </c>
      <c r="BH9" s="56">
        <f t="shared" si="19"/>
        <v>1.703846574149166</v>
      </c>
      <c r="BI9" s="56">
        <f t="shared" si="20"/>
        <v>8.8282089881675727E-2</v>
      </c>
      <c r="BJ9" s="56">
        <f t="shared" si="21"/>
        <v>0.34855109987299687</v>
      </c>
      <c r="BK9" s="56">
        <f t="shared" si="22"/>
        <v>0.29615342585083404</v>
      </c>
      <c r="BL9" s="56">
        <f t="shared" si="23"/>
        <v>5.2397674022162832E-2</v>
      </c>
      <c r="BM9" s="56">
        <f t="shared" si="24"/>
        <v>0.23272113291457142</v>
      </c>
      <c r="BN9" s="56">
        <f t="shared" si="25"/>
        <v>4.4118979055890739E-3</v>
      </c>
      <c r="BO9" s="56">
        <f t="shared" si="26"/>
        <v>0.71914272369104204</v>
      </c>
      <c r="BP9" s="60">
        <f t="shared" si="27"/>
        <v>0.91327955306605646</v>
      </c>
      <c r="BQ9" s="56">
        <f t="shared" si="28"/>
        <v>3.8798073314264672E-2</v>
      </c>
      <c r="BR9" s="56">
        <f t="shared" si="29"/>
        <v>2.3702188035185736E-3</v>
      </c>
      <c r="BS9" s="56">
        <f t="shared" si="30"/>
        <v>8.1269937830366959E-4</v>
      </c>
      <c r="BT9" s="56">
        <f t="shared" si="31"/>
        <v>4.0514033635988804</v>
      </c>
      <c r="BU9" s="56">
        <f t="shared" si="32"/>
        <v>0.64743436283058298</v>
      </c>
      <c r="BV9" s="56">
        <f t="shared" si="33"/>
        <v>0.75551006449129732</v>
      </c>
      <c r="BW9" s="56">
        <f t="shared" si="34"/>
        <v>0</v>
      </c>
      <c r="BX9" s="2">
        <f>'INPUT DATA'!DJ9</f>
        <v>0.10361559630389491</v>
      </c>
      <c r="BY9" s="56"/>
      <c r="BZ9" s="56">
        <v>60.084299999999999</v>
      </c>
      <c r="CA9" s="56">
        <v>79.878799999999998</v>
      </c>
      <c r="CB9" s="56">
        <v>101.96127999999999</v>
      </c>
      <c r="CC9" s="56">
        <v>71.846400000000003</v>
      </c>
      <c r="CD9" s="56">
        <v>70.937399999999997</v>
      </c>
      <c r="CE9" s="56">
        <v>40.304400000000001</v>
      </c>
      <c r="CF9" s="56">
        <v>56.077400000000004</v>
      </c>
      <c r="CG9" s="56">
        <v>61.978940000000001</v>
      </c>
      <c r="CH9" s="56">
        <v>151.99020000000002</v>
      </c>
      <c r="CI9" s="56">
        <v>94.195999999999998</v>
      </c>
      <c r="CJ9" s="56">
        <v>141.94452000000001</v>
      </c>
      <c r="CK9" s="56">
        <v>28.0855</v>
      </c>
      <c r="CL9" s="56">
        <v>47.88</v>
      </c>
      <c r="CM9" s="56">
        <v>26.981539999999999</v>
      </c>
      <c r="CN9" s="56">
        <v>55.847000000000001</v>
      </c>
      <c r="CO9" s="56">
        <v>54.938000000000002</v>
      </c>
      <c r="CP9" s="56">
        <v>24.305</v>
      </c>
      <c r="CQ9" s="56">
        <v>40.078000000000003</v>
      </c>
      <c r="CR9" s="56">
        <v>22.98977</v>
      </c>
      <c r="CS9" s="56">
        <v>51.996000000000002</v>
      </c>
      <c r="CT9" s="56">
        <v>39.098300000000002</v>
      </c>
      <c r="CU9" s="56">
        <v>30.973759999999999</v>
      </c>
      <c r="CV9" s="56">
        <v>15.9994</v>
      </c>
      <c r="CW9" s="60">
        <f t="shared" si="35"/>
        <v>0.46743492060321917</v>
      </c>
      <c r="CX9" s="60">
        <f t="shared" si="36"/>
        <v>0.59940810327646388</v>
      </c>
      <c r="CY9" s="60">
        <f t="shared" si="37"/>
        <v>0.52925071164269422</v>
      </c>
      <c r="CZ9" s="60">
        <f t="shared" si="38"/>
        <v>0.77731104133262074</v>
      </c>
      <c r="DA9" s="60">
        <f t="shared" si="39"/>
        <v>0.77445747941142484</v>
      </c>
      <c r="DB9" s="60">
        <f t="shared" si="40"/>
        <v>0.60303589682516046</v>
      </c>
      <c r="DC9" s="60">
        <f t="shared" si="41"/>
        <v>0.7146907666903245</v>
      </c>
      <c r="DD9" s="60">
        <f t="shared" si="42"/>
        <v>0.74185747610397978</v>
      </c>
      <c r="DE9" s="60">
        <f t="shared" si="43"/>
        <v>0.68420200776102669</v>
      </c>
      <c r="DF9" s="60">
        <f t="shared" si="44"/>
        <v>0.83014777697566777</v>
      </c>
      <c r="DG9" s="60">
        <f t="shared" si="45"/>
        <v>0.43642065223793064</v>
      </c>
      <c r="DH9" s="60">
        <f t="shared" si="46"/>
        <v>0.53256507939678088</v>
      </c>
      <c r="DI9" s="60">
        <f t="shared" si="47"/>
        <v>0.40059189672353612</v>
      </c>
      <c r="DJ9" s="60">
        <f t="shared" si="48"/>
        <v>0.47074928835730578</v>
      </c>
      <c r="DK9" s="60">
        <f t="shared" si="49"/>
        <v>0.22268895866737926</v>
      </c>
      <c r="DL9" s="60">
        <f t="shared" si="50"/>
        <v>0.22554252058857516</v>
      </c>
      <c r="DM9" s="60">
        <f t="shared" si="51"/>
        <v>0.39696410317483954</v>
      </c>
      <c r="DN9" s="60">
        <f t="shared" si="52"/>
        <v>0.2853092333096755</v>
      </c>
      <c r="DO9" s="60">
        <f t="shared" si="53"/>
        <v>0.25814252389602022</v>
      </c>
      <c r="DP9" s="60">
        <f t="shared" si="54"/>
        <v>0.31579799223897331</v>
      </c>
      <c r="DQ9" s="60">
        <f t="shared" si="55"/>
        <v>0.16985222302433223</v>
      </c>
      <c r="DR9" s="60">
        <f t="shared" si="56"/>
        <v>0.56357934776206942</v>
      </c>
      <c r="DS9" s="60">
        <f t="shared" si="57"/>
        <v>21.253330969987172</v>
      </c>
      <c r="DT9" s="60">
        <f t="shared" si="58"/>
        <v>1.8773461794618849</v>
      </c>
      <c r="DU9" s="60">
        <f t="shared" si="59"/>
        <v>4.1768466162841431</v>
      </c>
      <c r="DV9" s="60">
        <f t="shared" si="60"/>
        <v>5.7723117929360415</v>
      </c>
      <c r="DW9" s="60">
        <f t="shared" si="61"/>
        <v>0.10764958963818806</v>
      </c>
      <c r="DX9" s="60">
        <f t="shared" si="62"/>
        <v>7.76288109983029</v>
      </c>
      <c r="DY9" s="60">
        <f t="shared" si="63"/>
        <v>16.25635617913812</v>
      </c>
      <c r="DZ9" s="60">
        <f t="shared" si="64"/>
        <v>0.39615189223952524</v>
      </c>
      <c r="EA9" s="60">
        <f t="shared" si="65"/>
        <v>5.4736160620882136E-2</v>
      </c>
      <c r="EB9" s="60">
        <f t="shared" si="66"/>
        <v>1.4112512208586354E-2</v>
      </c>
      <c r="EC9" s="60">
        <f t="shared" si="67"/>
        <v>42.635277007655176</v>
      </c>
      <c r="ED9" s="60">
        <f t="shared" si="68"/>
        <v>100.307</v>
      </c>
      <c r="EE9" s="56">
        <f t="shared" si="69"/>
        <v>0.75673678481733175</v>
      </c>
      <c r="EF9" s="56">
        <f t="shared" si="70"/>
        <v>3.9209402244400268E-2</v>
      </c>
      <c r="EG9" s="56">
        <f t="shared" si="71"/>
        <v>0.15480386279968242</v>
      </c>
      <c r="EH9" s="56">
        <f t="shared" si="72"/>
        <v>0.10335938891858186</v>
      </c>
      <c r="EI9" s="56">
        <f t="shared" si="73"/>
        <v>1.9594741278930439E-3</v>
      </c>
      <c r="EJ9" s="56">
        <f t="shared" si="74"/>
        <v>0.31939440855092738</v>
      </c>
      <c r="EK9" s="56">
        <f t="shared" si="75"/>
        <v>0.40561794947697288</v>
      </c>
      <c r="EL9" s="56">
        <f t="shared" si="76"/>
        <v>1.7231659657296495E-2</v>
      </c>
      <c r="EM9" s="56">
        <f t="shared" si="77"/>
        <v>1.0526994503592994E-3</v>
      </c>
      <c r="EN9" s="56">
        <f t="shared" si="78"/>
        <v>3.6094950953331355E-4</v>
      </c>
      <c r="EO9" s="56">
        <f t="shared" si="79"/>
        <v>2.6648047431563171</v>
      </c>
      <c r="EP9" s="60">
        <f t="shared" si="80"/>
        <v>4.4645313227092958</v>
      </c>
      <c r="EQ9" s="56">
        <f t="shared" si="81"/>
        <v>0.16949971455415994</v>
      </c>
      <c r="ER9" s="56">
        <f t="shared" si="82"/>
        <v>8.7824229264464176E-3</v>
      </c>
      <c r="ES9" s="56">
        <f t="shared" si="83"/>
        <v>3.4674157623725638E-2</v>
      </c>
      <c r="ET9" s="56">
        <f t="shared" si="84"/>
        <v>2.315122942308272E-2</v>
      </c>
      <c r="EU9" s="56">
        <f t="shared" si="85"/>
        <v>4.3889805810656498E-4</v>
      </c>
      <c r="EV9" s="56">
        <f t="shared" si="86"/>
        <v>7.1540411627597958E-2</v>
      </c>
      <c r="EW9" s="56">
        <f t="shared" si="87"/>
        <v>9.085342226489837E-2</v>
      </c>
      <c r="EX9" s="56">
        <f t="shared" si="88"/>
        <v>3.8596794180042805E-3</v>
      </c>
      <c r="EY9" s="56">
        <f t="shared" si="89"/>
        <v>2.3579170449642404E-4</v>
      </c>
      <c r="EZ9" s="56">
        <f t="shared" si="90"/>
        <v>8.0848242165377333E-5</v>
      </c>
      <c r="FA9" s="56">
        <f t="shared" si="91"/>
        <v>0.59688342415731632</v>
      </c>
      <c r="FB9" s="56">
        <f t="shared" si="92"/>
        <v>1</v>
      </c>
      <c r="FC9" s="56">
        <f t="shared" si="93"/>
        <v>3.0500285445840075E-2</v>
      </c>
      <c r="FD9" s="56">
        <f t="shared" si="94"/>
        <v>4.1738721778855625E-3</v>
      </c>
      <c r="FE9" s="56">
        <f t="shared" ref="FE9:FE18" si="160">FD9+ER9+ET9+EU9+EV9+EY9</f>
        <v>0.10832262591761564</v>
      </c>
      <c r="FF9" s="56">
        <f t="shared" ref="FF9:FF18" si="161">EX9+EW9+EZ9</f>
        <v>9.4793949925068025E-2</v>
      </c>
      <c r="FG9" s="56">
        <f t="shared" ref="FG9:FG18" si="162">FE9-0.1</f>
        <v>8.3226259176156364E-3</v>
      </c>
      <c r="FH9" s="56">
        <f t="shared" ref="FH9:FH18" si="163">FF9+FG9</f>
        <v>0.10311657584268366</v>
      </c>
      <c r="FI9" s="56">
        <f t="shared" ref="FI9:FI18" si="164">EZ9/FH9</f>
        <v>7.840470021882877E-4</v>
      </c>
      <c r="FJ9" s="56">
        <f t="shared" si="95"/>
        <v>3.7430251988707135E-2</v>
      </c>
      <c r="FK9" s="56">
        <f t="shared" si="96"/>
        <v>0.88107485651488116</v>
      </c>
      <c r="FL9" s="56">
        <f t="shared" si="97"/>
        <v>0.84749857277079965</v>
      </c>
      <c r="FM9" s="56">
        <f t="shared" si="98"/>
        <v>8.0710844494223416E-2</v>
      </c>
      <c r="FN9" s="56">
        <f t="shared" ref="FN9:FN18" si="165">FK9+FJ9+FM9</f>
        <v>0.99921595299781163</v>
      </c>
      <c r="FO9" s="56">
        <f t="shared" ref="FO9:FO18" si="166">FC9/(FC9+EQ9)</f>
        <v>0.15250142722920038</v>
      </c>
      <c r="FP9" s="56">
        <f t="shared" ref="FP9:FP18" si="167">FD9/(ER9+EY9+ET9+EV9+EU9+FD9-FG9)</f>
        <v>4.1738721778855618E-2</v>
      </c>
      <c r="FQ9" s="56">
        <f t="shared" ref="FQ9:FQ18" si="168">FI9+FJ9</f>
        <v>3.8214298990895422E-2</v>
      </c>
      <c r="FR9" s="56">
        <f t="shared" si="99"/>
        <v>0.96178570100910454</v>
      </c>
      <c r="FS9" s="56"/>
      <c r="FT9" s="56">
        <f t="shared" ref="FT9:FT18" si="169">BW9-(1.5*BW9^2)+(0.75*BW9^3)</f>
        <v>0</v>
      </c>
      <c r="FU9" s="56">
        <f t="shared" ref="FU9:FU18" si="170">FR9*FO9^2+2*FQ9*FL9*FO9</f>
        <v>3.2245941802722916E-2</v>
      </c>
      <c r="FV9" s="56">
        <f t="shared" ref="FV9:FV18" si="171">FQ9*FL9^2+2*FR9*FP9*FO9*FL9</f>
        <v>3.7824292431450642E-2</v>
      </c>
      <c r="FW9" s="56">
        <f t="shared" ref="FW9:FW18" si="172">FR9*FL9^2</f>
        <v>0.69080626420514024</v>
      </c>
      <c r="FX9" s="56"/>
      <c r="FY9" s="56">
        <f t="shared" ref="FY9:FY18" si="173">FU9+FV9*EXP(-14000/(8.314*(AE9+273.15)))+FW9*EXP(-14000*4/(8.314*(AE9+273.15)))</f>
        <v>4.9191538229052145E-2</v>
      </c>
      <c r="FZ9" s="56">
        <f t="shared" si="100"/>
        <v>0.2127935932001058</v>
      </c>
      <c r="GA9" s="56"/>
      <c r="GB9" s="60">
        <f t="shared" si="101"/>
        <v>22.028074614521064</v>
      </c>
      <c r="GC9" s="60">
        <f t="shared" si="102"/>
        <v>1.9984704885406446</v>
      </c>
      <c r="GD9" s="60">
        <f t="shared" si="103"/>
        <v>8.8536975952441974</v>
      </c>
      <c r="GE9" s="60">
        <f t="shared" si="104"/>
        <v>8.1220051568782381</v>
      </c>
      <c r="GF9" s="60">
        <f t="shared" si="105"/>
        <v>0.19111591087784968</v>
      </c>
      <c r="GG9" s="60">
        <f t="shared" si="106"/>
        <v>2.2551293164013657</v>
      </c>
      <c r="GH9" s="60">
        <f t="shared" si="107"/>
        <v>6.0941114612865839</v>
      </c>
      <c r="GI9" s="60">
        <f t="shared" si="108"/>
        <v>4.1135008135525784</v>
      </c>
      <c r="GJ9" s="60">
        <f t="shared" si="109"/>
        <v>2.3108378231886069</v>
      </c>
      <c r="GK9" s="60">
        <f t="shared" si="110"/>
        <v>0.66335939140165456</v>
      </c>
      <c r="GL9" s="60">
        <f t="shared" si="111"/>
        <v>0</v>
      </c>
      <c r="GM9" s="60">
        <f t="shared" si="112"/>
        <v>43.368630006655948</v>
      </c>
      <c r="GN9" s="60">
        <f t="shared" si="113"/>
        <v>56.630302571892784</v>
      </c>
      <c r="GO9" s="56">
        <f t="shared" si="114"/>
        <v>0.78432196736825277</v>
      </c>
      <c r="GP9" s="56">
        <f t="shared" si="115"/>
        <v>4.1739149718893996E-2</v>
      </c>
      <c r="GQ9" s="56">
        <f t="shared" si="116"/>
        <v>0.3281390756511377</v>
      </c>
      <c r="GR9" s="56">
        <f t="shared" si="117"/>
        <v>0.14543315051620029</v>
      </c>
      <c r="GS9" s="56">
        <f t="shared" si="118"/>
        <v>3.4787562502794E-3</v>
      </c>
      <c r="GT9" s="56">
        <f t="shared" si="119"/>
        <v>9.2784584093864045E-2</v>
      </c>
      <c r="GU9" s="56">
        <f t="shared" si="120"/>
        <v>0.15205627679241937</v>
      </c>
      <c r="GV9" s="56">
        <f t="shared" si="121"/>
        <v>0.17892744527468427</v>
      </c>
      <c r="GW9" s="56">
        <f t="shared" si="122"/>
        <v>5.9103281298383992E-2</v>
      </c>
      <c r="GX9" s="56">
        <f t="shared" si="123"/>
        <v>2.1416818345646592E-2</v>
      </c>
      <c r="GY9" s="56">
        <f t="shared" si="124"/>
        <v>0</v>
      </c>
      <c r="GZ9" s="60">
        <f t="shared" si="125"/>
        <v>0.20348429557044204</v>
      </c>
      <c r="HA9" s="56">
        <f t="shared" si="126"/>
        <v>1.8074005053097628</v>
      </c>
      <c r="HB9" s="56">
        <f t="shared" si="127"/>
        <v>0.43395028664874202</v>
      </c>
      <c r="HC9" s="56">
        <f t="shared" si="128"/>
        <v>2.3093470205564924E-2</v>
      </c>
      <c r="HD9" s="56">
        <f t="shared" si="129"/>
        <v>0.18155305074173325</v>
      </c>
      <c r="HE9" s="56">
        <f t="shared" si="130"/>
        <v>8.0465370065432792E-2</v>
      </c>
      <c r="HF9" s="56">
        <f t="shared" si="131"/>
        <v>1.9247290459748934E-3</v>
      </c>
      <c r="HG9" s="56">
        <f t="shared" si="132"/>
        <v>5.1335929043553122E-2</v>
      </c>
      <c r="HH9" s="56">
        <f t="shared" si="133"/>
        <v>8.412981867920806E-2</v>
      </c>
      <c r="HI9" s="56">
        <f t="shared" si="134"/>
        <v>9.8997120311205528E-2</v>
      </c>
      <c r="HJ9" s="56">
        <f t="shared" si="135"/>
        <v>3.2700710841205904E-2</v>
      </c>
      <c r="HK9" s="56">
        <f t="shared" si="136"/>
        <v>1.1849514417379258E-2</v>
      </c>
      <c r="HL9" s="56">
        <f t="shared" si="137"/>
        <v>0</v>
      </c>
      <c r="HM9" s="56">
        <f t="shared" si="138"/>
        <v>0.10119142353722743</v>
      </c>
      <c r="HN9" s="56">
        <f t="shared" si="139"/>
        <v>0.99999999999999967</v>
      </c>
      <c r="HO9" s="56">
        <f t="shared" si="140"/>
        <v>0.38949486378813053</v>
      </c>
      <c r="HP9" s="56">
        <f t="shared" ref="HP9:HP18" si="174">GU9/(GR9+GS9+GT9+GU9+GV9+GW9)</f>
        <v>0.24067782425804682</v>
      </c>
      <c r="HQ9" s="56">
        <f t="shared" ref="HQ9:HQ18" si="175">(2*(HE9+HF9+HG9+HH9+HI9+HJ9+2*HC9-HD9))/(HB9+2*HD9)</f>
        <v>0.5374464613674218</v>
      </c>
      <c r="HR9" s="60">
        <f t="shared" si="141"/>
        <v>0.21193504736984714</v>
      </c>
      <c r="HS9" s="56">
        <f t="shared" si="142"/>
        <v>0.65467267661321304</v>
      </c>
      <c r="HT9" s="56">
        <f t="shared" si="143"/>
        <v>5517.9740979009493</v>
      </c>
      <c r="HU9" s="56">
        <f t="shared" si="144"/>
        <v>18.070130432796759</v>
      </c>
      <c r="HV9" s="56">
        <f t="shared" ref="HV9:HV18" si="176">0.659-(0.008*AD9)+(0.028*FP9)</f>
        <v>0.65467267661321304</v>
      </c>
      <c r="HW9" s="56">
        <f t="shared" si="145"/>
        <v>5517.9740979009493</v>
      </c>
      <c r="HX9" s="56">
        <f t="shared" si="146"/>
        <v>14.743798754406939</v>
      </c>
      <c r="HY9" s="56">
        <f t="shared" ref="HY9:HY18" si="177">(4-((4*HC9+3*HL9+2*HE9+2*HG9+2*HF9+2*HH9+HJ9+HI9+5*HK9)/(HC9+HL9+HE9+HG9+HF9+HH9+HJ9+HI9+HK9)))^2</f>
        <v>4.5366538335838182</v>
      </c>
      <c r="HZ9" s="56">
        <f t="shared" si="147"/>
        <v>1.2767694062389554</v>
      </c>
      <c r="IA9" s="56">
        <f t="shared" si="148"/>
        <v>3.0433192086309777</v>
      </c>
      <c r="IB9" s="56">
        <f t="shared" si="149"/>
        <v>0.93939149475896988</v>
      </c>
      <c r="IC9" s="56">
        <f t="shared" si="150"/>
        <v>0.3297569215616325</v>
      </c>
      <c r="ID9" s="56">
        <f t="shared" si="151"/>
        <v>7.009249123786801E-2</v>
      </c>
      <c r="IE9" s="56">
        <f t="shared" si="152"/>
        <v>272.9867164369229</v>
      </c>
      <c r="IF9" s="56">
        <f t="shared" si="153"/>
        <v>1.0325174486802955</v>
      </c>
      <c r="IG9" s="56">
        <f t="shared" si="154"/>
        <v>1.7291614020172561</v>
      </c>
      <c r="IH9" s="56">
        <f t="shared" si="155"/>
        <v>0.62838242051197357</v>
      </c>
      <c r="II9" s="75"/>
      <c r="IJ9" s="75">
        <f t="shared" ref="IJ9:IJ18" si="178">BI9*(BH9)^2</f>
        <v>0.25629113024778732</v>
      </c>
      <c r="IK9" s="75">
        <f t="shared" ref="IK9:IK18" si="179">BL9*(BH9^2)+2*BI9*BK9*BH9</f>
        <v>0.24120961355635914</v>
      </c>
      <c r="IL9" s="75">
        <f t="shared" ref="IL9:IL18" si="180">(1-BL9-BR9-BX9-BI9)*BH9*BH9+2*(BL9+BR9+BX9)*BK9*BH9+BI9*BK9^2</f>
        <v>2.3545835573137648</v>
      </c>
      <c r="IM9" s="75">
        <f t="shared" ref="IM9:IM18" si="181">(1-BL9-BX9-BR9-BI9)*BK9*BH9+(BL9+BR9+BX9)*BK9^2</f>
        <v>0.39402386605879697</v>
      </c>
      <c r="IN9" s="75">
        <f>(1-'OUTPUT DATA'!BL9-'OUTPUT DATA'!BR9-'OUTPUT DATA'!BX9)*'OUTPUT DATA'!BK9^2</f>
        <v>7.3815534459367629E-2</v>
      </c>
      <c r="IO9" s="75">
        <f t="shared" si="156"/>
        <v>0.61262785574352607</v>
      </c>
      <c r="IP9" s="75"/>
      <c r="IQ9" s="56">
        <f t="shared" ref="IQ9:IQ72" si="182">FY9*EXP((-33500+2984*AD9+1253*(AD9^2)-1280*HY9)/(-(AE9+273.15)*8.314))</f>
        <v>1.151326542128817</v>
      </c>
      <c r="IR9" s="56">
        <f t="shared" ref="IR9:IR72" si="183">Z9/EXP(-4*3.14159*HT9*602*(HS9/2*(AJ$3^2-AI$3^2)-(AJ$3^3-AI$3^3)/3)/8.3145/(AE9+273.15))</f>
        <v>0.40415300581576047</v>
      </c>
      <c r="IS9" s="56">
        <f t="shared" ref="IS9:IS72" si="184">Z9/EXP(-4*3.14159*HT9*602*(HS9/2*(AK$3^2-AI$3^2)-(AK$3^3-AI$3^3)/3)/8.3145/(AE9+273.15))</f>
        <v>8.5905978515160936E-2</v>
      </c>
      <c r="IT9" s="56"/>
    </row>
    <row r="10" spans="1:254" s="54" customFormat="1" ht="13.5" customHeight="1">
      <c r="A10" s="67" t="str">
        <f>'INPUT DATA'!A10</f>
        <v>July 2001 - LV</v>
      </c>
      <c r="B10" s="66"/>
      <c r="C10" s="10">
        <f>'INPUT DATA'!AB10</f>
        <v>6.3847993429743677E-2</v>
      </c>
      <c r="D10" s="10"/>
      <c r="E10" s="12">
        <f>'INPUT DATA'!AD10</f>
        <v>4.0106799006267533</v>
      </c>
      <c r="F10" s="10"/>
      <c r="G10" s="16">
        <f>'INPUT DATA'!AF10</f>
        <v>721.67010609919078</v>
      </c>
      <c r="H10" s="16">
        <f>'INPUT DATA'!AG10</f>
        <v>1132.6620229950749</v>
      </c>
      <c r="I10" s="10"/>
      <c r="J10" s="81">
        <f t="shared" si="0"/>
        <v>0.12542448466053244</v>
      </c>
      <c r="K10" s="81">
        <f t="shared" si="1"/>
        <v>0.19011302303126204</v>
      </c>
      <c r="L10" s="81">
        <f t="shared" si="2"/>
        <v>0.27027753111203451</v>
      </c>
      <c r="M10" s="81">
        <f t="shared" si="3"/>
        <v>0.36101955970879823</v>
      </c>
      <c r="N10" s="81">
        <f t="shared" si="4"/>
        <v>0.51957244180681317</v>
      </c>
      <c r="O10" s="81">
        <f t="shared" si="5"/>
        <v>0.57510743898485961</v>
      </c>
      <c r="P10" s="81">
        <f t="shared" si="6"/>
        <v>0.61599090864718631</v>
      </c>
      <c r="Q10" s="81">
        <f t="shared" si="7"/>
        <v>0.63893887839865471</v>
      </c>
      <c r="R10" s="81">
        <f t="shared" si="8"/>
        <v>0.64230496348412636</v>
      </c>
      <c r="S10" s="81">
        <f t="shared" si="9"/>
        <v>0.63464435693131838</v>
      </c>
      <c r="T10" s="81">
        <f t="shared" si="10"/>
        <v>0.62815331564855559</v>
      </c>
      <c r="U10" s="81">
        <f t="shared" si="11"/>
        <v>0.60185679195620434</v>
      </c>
      <c r="V10" s="81">
        <f t="shared" si="12"/>
        <v>0.56850248713669094</v>
      </c>
      <c r="W10" s="81">
        <f t="shared" si="13"/>
        <v>0.53231046501907486</v>
      </c>
      <c r="X10" s="81">
        <f t="shared" si="14"/>
        <v>0.49644256647053131</v>
      </c>
      <c r="Y10" s="10"/>
      <c r="Z10" s="81">
        <f t="shared" si="157"/>
        <v>1.2709166386327586</v>
      </c>
      <c r="AA10" s="81">
        <f t="shared" si="158"/>
        <v>0.43531450189908882</v>
      </c>
      <c r="AB10" s="81">
        <f t="shared" si="159"/>
        <v>9.0265672842585895E-2</v>
      </c>
      <c r="AC10" s="72"/>
      <c r="AD10" s="56">
        <f>'INPUT DATA'!AF10/1000</f>
        <v>0.7216701060991908</v>
      </c>
      <c r="AE10" s="55">
        <f>'INPUT DATA'!AG10</f>
        <v>1132.6620229950749</v>
      </c>
      <c r="AF10" s="60">
        <f t="shared" si="15"/>
        <v>1405.8020229950748</v>
      </c>
      <c r="AG10" s="55"/>
      <c r="AH10" s="60">
        <f>'INPUT DATA'!P10</f>
        <v>44.67</v>
      </c>
      <c r="AI10" s="60">
        <f>'INPUT DATA'!Q10</f>
        <v>3.4140000000000001</v>
      </c>
      <c r="AJ10" s="60">
        <f>'INPUT DATA'!R10</f>
        <v>8.5039999999999996</v>
      </c>
      <c r="AK10" s="60">
        <f>'INPUT DATA'!S10</f>
        <v>7.641</v>
      </c>
      <c r="AL10" s="60">
        <f>'INPUT DATA'!T10</f>
        <v>0.17599999999999999</v>
      </c>
      <c r="AM10" s="60">
        <f>'INPUT DATA'!U10</f>
        <v>12.458</v>
      </c>
      <c r="AN10" s="60">
        <f>'INPUT DATA'!V10</f>
        <v>22.334</v>
      </c>
      <c r="AO10" s="60">
        <f>'INPUT DATA'!W10</f>
        <v>0.60799999999999998</v>
      </c>
      <c r="AP10" s="60">
        <f>'INPUT DATA'!X10</f>
        <v>1.7000000000000001E-2</v>
      </c>
      <c r="AQ10" s="60">
        <f>'INPUT DATA'!Y10</f>
        <v>4.1000000000000002E-2</v>
      </c>
      <c r="AR10" s="60">
        <f t="shared" si="16"/>
        <v>99.863</v>
      </c>
      <c r="AS10" s="60"/>
      <c r="AT10" s="60">
        <f>'INPUT DATA'!C10</f>
        <v>47.125436383944304</v>
      </c>
      <c r="AU10" s="60">
        <f>'INPUT DATA'!D10</f>
        <v>3.3340731925655898</v>
      </c>
      <c r="AV10" s="60">
        <f>'INPUT DATA'!E10</f>
        <v>16.728740085703414</v>
      </c>
      <c r="AW10" s="60">
        <f>'INPUT DATA'!F10</f>
        <v>10.448848305247132</v>
      </c>
      <c r="AX10" s="60">
        <f>'INPUT DATA'!G10</f>
        <v>0.24677392362856987</v>
      </c>
      <c r="AY10" s="60">
        <f>'INPUT DATA'!H10</f>
        <v>3.7396269911527344</v>
      </c>
      <c r="AZ10" s="60">
        <f>'INPUT DATA'!I10</f>
        <v>8.5269206561992181</v>
      </c>
      <c r="BA10" s="60">
        <f>'INPUT DATA'!J10</f>
        <v>5.5448666975164702</v>
      </c>
      <c r="BB10" s="60">
        <f>'INPUT DATA'!K10</f>
        <v>2.7836463425912892</v>
      </c>
      <c r="BC10" s="60">
        <f>'INPUT DATA'!M10</f>
        <v>1.52</v>
      </c>
      <c r="BD10" s="60"/>
      <c r="BE10" s="60">
        <f>'INPUT DATA'!AD10</f>
        <v>4.0106799006267533</v>
      </c>
      <c r="BF10" s="60">
        <f t="shared" si="17"/>
        <v>99.998932578548718</v>
      </c>
      <c r="BG10" s="54">
        <f t="shared" si="18"/>
        <v>2.2644768417054584</v>
      </c>
      <c r="BH10" s="56">
        <f t="shared" si="19"/>
        <v>1.6835460441878507</v>
      </c>
      <c r="BI10" s="56">
        <f t="shared" si="20"/>
        <v>9.6782933406557858E-2</v>
      </c>
      <c r="BJ10" s="56">
        <f t="shared" si="21"/>
        <v>0.37773484100515331</v>
      </c>
      <c r="BK10" s="56">
        <f t="shared" si="22"/>
        <v>0.3164539558121493</v>
      </c>
      <c r="BL10" s="56">
        <f t="shared" si="23"/>
        <v>6.1280885193004009E-2</v>
      </c>
      <c r="BM10" s="56">
        <f t="shared" si="24"/>
        <v>0.24083271925328351</v>
      </c>
      <c r="BN10" s="56">
        <f t="shared" si="25"/>
        <v>5.618336328575506E-3</v>
      </c>
      <c r="BO10" s="56">
        <f t="shared" si="26"/>
        <v>0.69995167958432414</v>
      </c>
      <c r="BP10" s="60">
        <f t="shared" si="27"/>
        <v>0.90188180149882669</v>
      </c>
      <c r="BQ10" s="56">
        <f t="shared" si="28"/>
        <v>4.4428013351519663E-2</v>
      </c>
      <c r="BR10" s="56">
        <f t="shared" si="29"/>
        <v>1.2217060400016289E-3</v>
      </c>
      <c r="BS10" s="56">
        <f t="shared" si="30"/>
        <v>8.1736180536313204E-4</v>
      </c>
      <c r="BT10" s="56">
        <f t="shared" si="31"/>
        <v>4.0519980746560931</v>
      </c>
      <c r="BU10" s="56">
        <f t="shared" si="32"/>
        <v>0.62549879633045191</v>
      </c>
      <c r="BV10" s="56">
        <f t="shared" si="33"/>
        <v>0.74400859585804568</v>
      </c>
      <c r="BW10" s="56">
        <f t="shared" si="34"/>
        <v>0</v>
      </c>
      <c r="BX10" s="2">
        <f>'INPUT DATA'!DJ10</f>
        <v>0.10480975310575769</v>
      </c>
      <c r="BY10" s="56"/>
      <c r="BZ10" s="56">
        <v>60.084299999999999</v>
      </c>
      <c r="CA10" s="56">
        <v>79.878799999999998</v>
      </c>
      <c r="CB10" s="56">
        <v>101.96127999999999</v>
      </c>
      <c r="CC10" s="56">
        <v>71.846400000000003</v>
      </c>
      <c r="CD10" s="56">
        <v>70.937399999999997</v>
      </c>
      <c r="CE10" s="56">
        <v>40.304400000000001</v>
      </c>
      <c r="CF10" s="56">
        <v>56.077400000000004</v>
      </c>
      <c r="CG10" s="56">
        <v>61.978940000000001</v>
      </c>
      <c r="CH10" s="56">
        <v>151.99020000000002</v>
      </c>
      <c r="CI10" s="56">
        <v>94.195999999999998</v>
      </c>
      <c r="CJ10" s="56">
        <v>141.94452000000001</v>
      </c>
      <c r="CK10" s="56">
        <v>28.0855</v>
      </c>
      <c r="CL10" s="56">
        <v>47.88</v>
      </c>
      <c r="CM10" s="56">
        <v>26.981539999999999</v>
      </c>
      <c r="CN10" s="56">
        <v>55.847000000000001</v>
      </c>
      <c r="CO10" s="56">
        <v>54.938000000000002</v>
      </c>
      <c r="CP10" s="56">
        <v>24.305</v>
      </c>
      <c r="CQ10" s="56">
        <v>40.078000000000003</v>
      </c>
      <c r="CR10" s="56">
        <v>22.98977</v>
      </c>
      <c r="CS10" s="56">
        <v>51.996000000000002</v>
      </c>
      <c r="CT10" s="56">
        <v>39.098300000000002</v>
      </c>
      <c r="CU10" s="56">
        <v>30.973759999999999</v>
      </c>
      <c r="CV10" s="56">
        <v>15.9994</v>
      </c>
      <c r="CW10" s="60">
        <f t="shared" si="35"/>
        <v>0.46743492060321917</v>
      </c>
      <c r="CX10" s="60">
        <f t="shared" si="36"/>
        <v>0.59940810327646388</v>
      </c>
      <c r="CY10" s="60">
        <f t="shared" si="37"/>
        <v>0.52925071164269422</v>
      </c>
      <c r="CZ10" s="60">
        <f t="shared" si="38"/>
        <v>0.77731104133262074</v>
      </c>
      <c r="DA10" s="60">
        <f t="shared" si="39"/>
        <v>0.77445747941142484</v>
      </c>
      <c r="DB10" s="60">
        <f t="shared" si="40"/>
        <v>0.60303589682516046</v>
      </c>
      <c r="DC10" s="60">
        <f t="shared" si="41"/>
        <v>0.7146907666903245</v>
      </c>
      <c r="DD10" s="60">
        <f t="shared" si="42"/>
        <v>0.74185747610397978</v>
      </c>
      <c r="DE10" s="60">
        <f t="shared" si="43"/>
        <v>0.68420200776102669</v>
      </c>
      <c r="DF10" s="60">
        <f t="shared" si="44"/>
        <v>0.83014777697566777</v>
      </c>
      <c r="DG10" s="60">
        <f t="shared" si="45"/>
        <v>0.43642065223793064</v>
      </c>
      <c r="DH10" s="60">
        <f t="shared" si="46"/>
        <v>0.53256507939678088</v>
      </c>
      <c r="DI10" s="60">
        <f t="shared" si="47"/>
        <v>0.40059189672353612</v>
      </c>
      <c r="DJ10" s="60">
        <f t="shared" si="48"/>
        <v>0.47074928835730578</v>
      </c>
      <c r="DK10" s="60">
        <f t="shared" si="49"/>
        <v>0.22268895866737926</v>
      </c>
      <c r="DL10" s="60">
        <f t="shared" si="50"/>
        <v>0.22554252058857516</v>
      </c>
      <c r="DM10" s="60">
        <f t="shared" si="51"/>
        <v>0.39696410317483954</v>
      </c>
      <c r="DN10" s="60">
        <f t="shared" si="52"/>
        <v>0.2853092333096755</v>
      </c>
      <c r="DO10" s="60">
        <f t="shared" si="53"/>
        <v>0.25814252389602022</v>
      </c>
      <c r="DP10" s="60">
        <f t="shared" si="54"/>
        <v>0.31579799223897331</v>
      </c>
      <c r="DQ10" s="60">
        <f t="shared" si="55"/>
        <v>0.16985222302433223</v>
      </c>
      <c r="DR10" s="60">
        <f t="shared" si="56"/>
        <v>0.56357934776206942</v>
      </c>
      <c r="DS10" s="60">
        <f t="shared" si="57"/>
        <v>20.880317903345802</v>
      </c>
      <c r="DT10" s="60">
        <f t="shared" si="58"/>
        <v>2.0463792645858478</v>
      </c>
      <c r="DU10" s="60">
        <f t="shared" si="59"/>
        <v>4.5007480518094711</v>
      </c>
      <c r="DV10" s="60">
        <f t="shared" si="60"/>
        <v>5.9394336668225547</v>
      </c>
      <c r="DW10" s="60">
        <f t="shared" si="61"/>
        <v>0.13630451637641078</v>
      </c>
      <c r="DX10" s="60">
        <f t="shared" si="62"/>
        <v>7.5126212026478489</v>
      </c>
      <c r="DY10" s="60">
        <f t="shared" si="63"/>
        <v>15.961903583261707</v>
      </c>
      <c r="DZ10" s="60">
        <f t="shared" si="64"/>
        <v>0.45104934547121972</v>
      </c>
      <c r="EA10" s="60">
        <f t="shared" si="65"/>
        <v>2.8052282318202094E-2</v>
      </c>
      <c r="EB10" s="60">
        <f t="shared" si="66"/>
        <v>1.4112512208586354E-2</v>
      </c>
      <c r="EC10" s="60">
        <f t="shared" si="67"/>
        <v>42.39207767115235</v>
      </c>
      <c r="ED10" s="60">
        <f t="shared" si="68"/>
        <v>99.863</v>
      </c>
      <c r="EE10" s="56">
        <f t="shared" si="69"/>
        <v>0.74345544509963513</v>
      </c>
      <c r="EF10" s="56">
        <f t="shared" si="70"/>
        <v>4.2739750722344358E-2</v>
      </c>
      <c r="EG10" s="56">
        <f t="shared" si="71"/>
        <v>0.16680841982368208</v>
      </c>
      <c r="EH10" s="56">
        <f t="shared" si="72"/>
        <v>0.10635188401924105</v>
      </c>
      <c r="EI10" s="56">
        <f t="shared" si="73"/>
        <v>2.4810607662530629E-3</v>
      </c>
      <c r="EJ10" s="56">
        <f t="shared" si="74"/>
        <v>0.30909776600073435</v>
      </c>
      <c r="EK10" s="56">
        <f t="shared" si="75"/>
        <v>0.39827096120718863</v>
      </c>
      <c r="EL10" s="56">
        <f t="shared" si="76"/>
        <v>1.9619567549880652E-2</v>
      </c>
      <c r="EM10" s="56">
        <f t="shared" si="77"/>
        <v>5.3950846830914099E-4</v>
      </c>
      <c r="EN10" s="56">
        <f t="shared" si="78"/>
        <v>3.6094950953331355E-4</v>
      </c>
      <c r="EO10" s="56">
        <f t="shared" si="79"/>
        <v>2.6496042146050698</v>
      </c>
      <c r="EP10" s="60">
        <f t="shared" si="80"/>
        <v>4.4393295277718714</v>
      </c>
      <c r="EQ10" s="56">
        <f t="shared" si="81"/>
        <v>0.16747020928468453</v>
      </c>
      <c r="ER10" s="56">
        <f t="shared" si="82"/>
        <v>9.6275238084872969E-3</v>
      </c>
      <c r="ES10" s="56">
        <f t="shared" si="83"/>
        <v>3.7575138042839615E-2</v>
      </c>
      <c r="ET10" s="56">
        <f t="shared" si="84"/>
        <v>2.3956744673698453E-2</v>
      </c>
      <c r="EU10" s="56">
        <f t="shared" si="85"/>
        <v>5.5888186509513832E-4</v>
      </c>
      <c r="EV10" s="56">
        <f t="shared" si="86"/>
        <v>6.9627128165877017E-2</v>
      </c>
      <c r="EW10" s="56">
        <f t="shared" si="87"/>
        <v>8.9714214436134337E-2</v>
      </c>
      <c r="EX10" s="56">
        <f t="shared" si="88"/>
        <v>4.4194888951458039E-3</v>
      </c>
      <c r="EY10" s="56">
        <f t="shared" si="89"/>
        <v>1.215292680874546E-4</v>
      </c>
      <c r="EZ10" s="56">
        <f t="shared" si="90"/>
        <v>8.1307212558847028E-5</v>
      </c>
      <c r="FA10" s="56">
        <f t="shared" si="91"/>
        <v>0.59684783434739153</v>
      </c>
      <c r="FB10" s="56">
        <f t="shared" si="92"/>
        <v>1</v>
      </c>
      <c r="FC10" s="56">
        <f t="shared" si="93"/>
        <v>3.2529790715315476E-2</v>
      </c>
      <c r="FD10" s="56">
        <f t="shared" si="94"/>
        <v>5.0453473275241384E-3</v>
      </c>
      <c r="FE10" s="56">
        <f t="shared" si="160"/>
        <v>0.1089371551087695</v>
      </c>
      <c r="FF10" s="56">
        <f t="shared" si="161"/>
        <v>9.421501054383899E-2</v>
      </c>
      <c r="FG10" s="56">
        <f t="shared" si="162"/>
        <v>8.9371551087694956E-3</v>
      </c>
      <c r="FH10" s="56">
        <f t="shared" si="163"/>
        <v>0.10315216565260849</v>
      </c>
      <c r="FI10" s="56">
        <f t="shared" si="164"/>
        <v>7.8822593829653588E-4</v>
      </c>
      <c r="FJ10" s="56">
        <f t="shared" si="95"/>
        <v>4.2844363636819531E-2</v>
      </c>
      <c r="FK10" s="56">
        <f t="shared" si="96"/>
        <v>0.86972691138904523</v>
      </c>
      <c r="FL10" s="56">
        <f t="shared" si="97"/>
        <v>0.83735104642342262</v>
      </c>
      <c r="FM10" s="56">
        <f t="shared" si="98"/>
        <v>8.6640499035838661E-2</v>
      </c>
      <c r="FN10" s="56">
        <f t="shared" si="165"/>
        <v>0.99921177406170347</v>
      </c>
      <c r="FO10" s="56">
        <f t="shared" si="166"/>
        <v>0.16264895357657738</v>
      </c>
      <c r="FP10" s="56">
        <f t="shared" si="167"/>
        <v>5.0453473275241384E-2</v>
      </c>
      <c r="FQ10" s="56">
        <f t="shared" si="168"/>
        <v>4.3632589575116065E-2</v>
      </c>
      <c r="FR10" s="56">
        <f t="shared" si="99"/>
        <v>0.95636741042488393</v>
      </c>
      <c r="FS10" s="56"/>
      <c r="FT10" s="56">
        <f t="shared" si="169"/>
        <v>0</v>
      </c>
      <c r="FU10" s="56">
        <f t="shared" si="170"/>
        <v>3.7185413312843196E-2</v>
      </c>
      <c r="FV10" s="56">
        <f t="shared" si="171"/>
        <v>4.3736593448666344E-2</v>
      </c>
      <c r="FW10" s="56">
        <f t="shared" si="172"/>
        <v>0.67056348915735253</v>
      </c>
      <c r="FX10" s="56"/>
      <c r="FY10" s="56">
        <f t="shared" si="173"/>
        <v>5.5954349321294179E-2</v>
      </c>
      <c r="FZ10" s="56">
        <f t="shared" si="100"/>
        <v>0.2162328505891857</v>
      </c>
      <c r="GA10" s="56"/>
      <c r="GB10" s="60">
        <f t="shared" si="101"/>
        <v>22.028074614521064</v>
      </c>
      <c r="GC10" s="60">
        <f t="shared" si="102"/>
        <v>1.9984704885406446</v>
      </c>
      <c r="GD10" s="60">
        <f t="shared" si="103"/>
        <v>8.8536975952441974</v>
      </c>
      <c r="GE10" s="60">
        <f t="shared" si="104"/>
        <v>8.1220051568782381</v>
      </c>
      <c r="GF10" s="60">
        <f t="shared" si="105"/>
        <v>0.19111591087784968</v>
      </c>
      <c r="GG10" s="60">
        <f t="shared" si="106"/>
        <v>2.2551293164013657</v>
      </c>
      <c r="GH10" s="60">
        <f t="shared" si="107"/>
        <v>6.0941114612865839</v>
      </c>
      <c r="GI10" s="60">
        <f t="shared" si="108"/>
        <v>4.1135008135525784</v>
      </c>
      <c r="GJ10" s="60">
        <f t="shared" si="109"/>
        <v>2.3108378231886069</v>
      </c>
      <c r="GK10" s="60">
        <f t="shared" si="110"/>
        <v>0.66335939140165456</v>
      </c>
      <c r="GL10" s="60">
        <f t="shared" si="111"/>
        <v>0</v>
      </c>
      <c r="GM10" s="60">
        <f t="shared" si="112"/>
        <v>43.368630006655948</v>
      </c>
      <c r="GN10" s="60">
        <f t="shared" si="113"/>
        <v>56.630302571892784</v>
      </c>
      <c r="GO10" s="56">
        <f t="shared" si="114"/>
        <v>0.78432196736825277</v>
      </c>
      <c r="GP10" s="56">
        <f t="shared" si="115"/>
        <v>4.1739149718893996E-2</v>
      </c>
      <c r="GQ10" s="56">
        <f t="shared" si="116"/>
        <v>0.3281390756511377</v>
      </c>
      <c r="GR10" s="56">
        <f t="shared" si="117"/>
        <v>0.14543315051620029</v>
      </c>
      <c r="GS10" s="56">
        <f t="shared" si="118"/>
        <v>3.4787562502794E-3</v>
      </c>
      <c r="GT10" s="56">
        <f t="shared" si="119"/>
        <v>9.2784584093864045E-2</v>
      </c>
      <c r="GU10" s="56">
        <f t="shared" si="120"/>
        <v>0.15205627679241937</v>
      </c>
      <c r="GV10" s="56">
        <f t="shared" si="121"/>
        <v>0.17892744527468427</v>
      </c>
      <c r="GW10" s="56">
        <f t="shared" si="122"/>
        <v>5.9103281298383992E-2</v>
      </c>
      <c r="GX10" s="56">
        <f t="shared" si="123"/>
        <v>2.1416818345646592E-2</v>
      </c>
      <c r="GY10" s="56">
        <f t="shared" si="124"/>
        <v>0</v>
      </c>
      <c r="GZ10" s="60">
        <f t="shared" si="125"/>
        <v>0.22262755343414189</v>
      </c>
      <c r="HA10" s="56">
        <f t="shared" si="126"/>
        <v>1.8074005053097628</v>
      </c>
      <c r="HB10" s="56">
        <f t="shared" si="127"/>
        <v>0.43395028664874202</v>
      </c>
      <c r="HC10" s="56">
        <f t="shared" si="128"/>
        <v>2.3093470205564924E-2</v>
      </c>
      <c r="HD10" s="56">
        <f t="shared" si="129"/>
        <v>0.18155305074173325</v>
      </c>
      <c r="HE10" s="56">
        <f t="shared" si="130"/>
        <v>8.0465370065432792E-2</v>
      </c>
      <c r="HF10" s="56">
        <f t="shared" si="131"/>
        <v>1.9247290459748934E-3</v>
      </c>
      <c r="HG10" s="56">
        <f t="shared" si="132"/>
        <v>5.1335929043553122E-2</v>
      </c>
      <c r="HH10" s="56">
        <f t="shared" si="133"/>
        <v>8.412981867920806E-2</v>
      </c>
      <c r="HI10" s="56">
        <f t="shared" si="134"/>
        <v>9.8997120311205528E-2</v>
      </c>
      <c r="HJ10" s="56">
        <f t="shared" si="135"/>
        <v>3.2700710841205904E-2</v>
      </c>
      <c r="HK10" s="56">
        <f t="shared" si="136"/>
        <v>1.1849514417379258E-2</v>
      </c>
      <c r="HL10" s="56">
        <f t="shared" si="137"/>
        <v>0</v>
      </c>
      <c r="HM10" s="56">
        <f t="shared" si="138"/>
        <v>0.1096672297090782</v>
      </c>
      <c r="HN10" s="56">
        <f t="shared" si="139"/>
        <v>0.99999999999999967</v>
      </c>
      <c r="HO10" s="56">
        <f t="shared" si="140"/>
        <v>0.38949486378813053</v>
      </c>
      <c r="HP10" s="56">
        <f t="shared" si="174"/>
        <v>0.24067782425804682</v>
      </c>
      <c r="HQ10" s="56">
        <f t="shared" si="175"/>
        <v>0.5374464613674218</v>
      </c>
      <c r="HR10" s="60">
        <f t="shared" si="141"/>
        <v>0.24694391733418808</v>
      </c>
      <c r="HS10" s="56">
        <f t="shared" si="142"/>
        <v>0.65463933640291327</v>
      </c>
      <c r="HT10" s="56">
        <f t="shared" si="143"/>
        <v>5631.5536781865512</v>
      </c>
      <c r="HU10" s="56">
        <f t="shared" si="144"/>
        <v>20.734136065388849</v>
      </c>
      <c r="HV10" s="56">
        <f t="shared" si="176"/>
        <v>0.65463933640291327</v>
      </c>
      <c r="HW10" s="56">
        <f t="shared" si="145"/>
        <v>5631.5536781865512</v>
      </c>
      <c r="HX10" s="56">
        <f t="shared" si="146"/>
        <v>16.705414883458754</v>
      </c>
      <c r="HY10" s="56">
        <f t="shared" si="177"/>
        <v>4.5366538335838182</v>
      </c>
      <c r="HZ10" s="56">
        <f t="shared" si="147"/>
        <v>1.2767694062389554</v>
      </c>
      <c r="IA10" s="56">
        <f t="shared" si="148"/>
        <v>2.8184192143535101</v>
      </c>
      <c r="IB10" s="56">
        <f t="shared" si="149"/>
        <v>1.0239727212985705</v>
      </c>
      <c r="IC10" s="56">
        <f t="shared" si="150"/>
        <v>0.35073124513490989</v>
      </c>
      <c r="ID10" s="56">
        <f t="shared" si="151"/>
        <v>7.2726710667588804E-2</v>
      </c>
      <c r="IE10" s="56">
        <f t="shared" si="152"/>
        <v>272.97065090426179</v>
      </c>
      <c r="IF10" s="56">
        <f t="shared" si="153"/>
        <v>1.0313007555555782</v>
      </c>
      <c r="IG10" s="56">
        <f t="shared" si="154"/>
        <v>1.7809024004377079</v>
      </c>
      <c r="IH10" s="56">
        <f t="shared" si="155"/>
        <v>0.64338554222775268</v>
      </c>
      <c r="II10" s="75"/>
      <c r="IJ10" s="75">
        <f t="shared" si="178"/>
        <v>0.274314508673355</v>
      </c>
      <c r="IK10" s="75">
        <f t="shared" si="179"/>
        <v>0.27681516620214486</v>
      </c>
      <c r="IL10" s="75">
        <f t="shared" si="180"/>
        <v>2.2737632326458179</v>
      </c>
      <c r="IM10" s="75">
        <f t="shared" si="181"/>
        <v>0.40881931405943273</v>
      </c>
      <c r="IN10" s="75">
        <f>(1-'OUTPUT DATA'!BL10-'OUTPUT DATA'!BR10-'OUTPUT DATA'!BX10)*'OUTPUT DATA'!BK10^2</f>
        <v>8.3387928289976529E-2</v>
      </c>
      <c r="IO10" s="75">
        <f t="shared" si="156"/>
        <v>0.62360596582365058</v>
      </c>
      <c r="IP10" s="75"/>
      <c r="IQ10" s="56">
        <f t="shared" si="182"/>
        <v>1.2709166386327586</v>
      </c>
      <c r="IR10" s="56">
        <f t="shared" si="183"/>
        <v>0.43531450189908882</v>
      </c>
      <c r="IS10" s="56">
        <f t="shared" si="184"/>
        <v>9.0265672842585895E-2</v>
      </c>
      <c r="IT10" s="56"/>
    </row>
    <row r="11" spans="1:254" s="54" customFormat="1" ht="13.5" customHeight="1">
      <c r="A11" s="67" t="str">
        <f>'INPUT DATA'!A11</f>
        <v>July 2001 - LV</v>
      </c>
      <c r="B11" s="66"/>
      <c r="C11" s="10">
        <f>'INPUT DATA'!AB11</f>
        <v>3.8115941605216364E-2</v>
      </c>
      <c r="D11" s="10"/>
      <c r="E11" s="12">
        <f>'INPUT DATA'!AD11</f>
        <v>5.6950739665805354</v>
      </c>
      <c r="F11" s="10"/>
      <c r="G11" s="16">
        <f>'INPUT DATA'!AF11</f>
        <v>802.85007833963584</v>
      </c>
      <c r="H11" s="16">
        <f>'INPUT DATA'!AG11</f>
        <v>1152.270594907654</v>
      </c>
      <c r="I11" s="10"/>
      <c r="J11" s="81">
        <f t="shared" si="0"/>
        <v>0.1543720019507058</v>
      </c>
      <c r="K11" s="81">
        <f t="shared" si="1"/>
        <v>0.23129432007439035</v>
      </c>
      <c r="L11" s="81">
        <f t="shared" si="2"/>
        <v>0.32535963246794397</v>
      </c>
      <c r="M11" s="81">
        <f t="shared" si="3"/>
        <v>0.43043546559892287</v>
      </c>
      <c r="N11" s="81">
        <f t="shared" si="4"/>
        <v>0.61045282870490558</v>
      </c>
      <c r="O11" s="81">
        <f t="shared" si="5"/>
        <v>0.67201321928244928</v>
      </c>
      <c r="P11" s="81">
        <f t="shared" si="6"/>
        <v>0.71622762606382906</v>
      </c>
      <c r="Q11" s="81">
        <f t="shared" si="7"/>
        <v>0.73961260712012178</v>
      </c>
      <c r="R11" s="81">
        <f t="shared" si="8"/>
        <v>0.7405765651623113</v>
      </c>
      <c r="S11" s="81">
        <f t="shared" si="9"/>
        <v>0.73014301449793217</v>
      </c>
      <c r="T11" s="81">
        <f t="shared" si="10"/>
        <v>0.72193341761077112</v>
      </c>
      <c r="U11" s="81">
        <f t="shared" si="11"/>
        <v>0.6899193629351188</v>
      </c>
      <c r="V11" s="81">
        <f t="shared" si="12"/>
        <v>0.65033820956279897</v>
      </c>
      <c r="W11" s="81">
        <f t="shared" si="13"/>
        <v>0.60794447694937703</v>
      </c>
      <c r="X11" s="81">
        <f t="shared" si="14"/>
        <v>0.56626165000275752</v>
      </c>
      <c r="Y11" s="10"/>
      <c r="Z11" s="81">
        <f t="shared" si="157"/>
        <v>1.7422067651377873</v>
      </c>
      <c r="AA11" s="81">
        <f t="shared" si="158"/>
        <v>0.38703464660696735</v>
      </c>
      <c r="AB11" s="81">
        <f t="shared" si="159"/>
        <v>6.2454282370288036E-2</v>
      </c>
      <c r="AC11" s="72"/>
      <c r="AD11" s="56">
        <f>'INPUT DATA'!AF11/1000</f>
        <v>0.80285007833963584</v>
      </c>
      <c r="AE11" s="55">
        <f>'INPUT DATA'!AG11</f>
        <v>1152.270594907654</v>
      </c>
      <c r="AF11" s="60">
        <f t="shared" si="15"/>
        <v>1425.4105949076538</v>
      </c>
      <c r="AG11" s="55"/>
      <c r="AH11" s="60">
        <f>'INPUT DATA'!P11</f>
        <v>40.896999999999998</v>
      </c>
      <c r="AI11" s="60">
        <f>'INPUT DATA'!Q11</f>
        <v>5.5110000000000001</v>
      </c>
      <c r="AJ11" s="60">
        <f>'INPUT DATA'!R11</f>
        <v>11.121</v>
      </c>
      <c r="AK11" s="60">
        <f>'INPUT DATA'!S11</f>
        <v>8.6690000000000005</v>
      </c>
      <c r="AL11" s="60">
        <f>'INPUT DATA'!T11</f>
        <v>0.184</v>
      </c>
      <c r="AM11" s="60">
        <f>'INPUT DATA'!U11</f>
        <v>10.708</v>
      </c>
      <c r="AN11" s="60">
        <f>'INPUT DATA'!V11</f>
        <v>22.582000000000001</v>
      </c>
      <c r="AO11" s="60">
        <f>'INPUT DATA'!W11</f>
        <v>0.61799999999999999</v>
      </c>
      <c r="AP11" s="60">
        <f>'INPUT DATA'!X11</f>
        <v>3.1E-2</v>
      </c>
      <c r="AQ11" s="60">
        <f>'INPUT DATA'!Y11</f>
        <v>1.7000000000000001E-2</v>
      </c>
      <c r="AR11" s="60">
        <f t="shared" si="16"/>
        <v>100.33799999999999</v>
      </c>
      <c r="AS11" s="60"/>
      <c r="AT11" s="60">
        <f>'INPUT DATA'!C11</f>
        <v>47.125436383944304</v>
      </c>
      <c r="AU11" s="60">
        <f>'INPUT DATA'!D11</f>
        <v>3.3340731925655898</v>
      </c>
      <c r="AV11" s="60">
        <f>'INPUT DATA'!E11</f>
        <v>16.728740085703414</v>
      </c>
      <c r="AW11" s="60">
        <f>'INPUT DATA'!F11</f>
        <v>10.448848305247132</v>
      </c>
      <c r="AX11" s="60">
        <f>'INPUT DATA'!G11</f>
        <v>0.24677392362856987</v>
      </c>
      <c r="AY11" s="60">
        <f>'INPUT DATA'!H11</f>
        <v>3.7396269911527344</v>
      </c>
      <c r="AZ11" s="60">
        <f>'INPUT DATA'!I11</f>
        <v>8.5269206561992181</v>
      </c>
      <c r="BA11" s="60">
        <f>'INPUT DATA'!J11</f>
        <v>5.5448666975164702</v>
      </c>
      <c r="BB11" s="60">
        <f>'INPUT DATA'!K11</f>
        <v>2.7836463425912892</v>
      </c>
      <c r="BC11" s="60">
        <f>'INPUT DATA'!M11</f>
        <v>1.52</v>
      </c>
      <c r="BD11" s="60"/>
      <c r="BE11" s="60">
        <f>'INPUT DATA'!AD11</f>
        <v>5.6950739665805354</v>
      </c>
      <c r="BF11" s="60">
        <f t="shared" si="17"/>
        <v>99.998932578548718</v>
      </c>
      <c r="BG11" s="54">
        <f t="shared" si="18"/>
        <v>2.2824170692281562</v>
      </c>
      <c r="BH11" s="56">
        <f t="shared" si="19"/>
        <v>1.553558532724584</v>
      </c>
      <c r="BI11" s="56">
        <f t="shared" si="20"/>
        <v>0.15746817647337058</v>
      </c>
      <c r="BJ11" s="56">
        <f t="shared" si="21"/>
        <v>0.497891551218335</v>
      </c>
      <c r="BK11" s="56">
        <f t="shared" si="22"/>
        <v>0.446441467275416</v>
      </c>
      <c r="BL11" s="56">
        <f t="shared" si="23"/>
        <v>5.1450083942919E-2</v>
      </c>
      <c r="BM11" s="56">
        <f t="shared" si="24"/>
        <v>0.27539840176403541</v>
      </c>
      <c r="BN11" s="56">
        <f t="shared" si="25"/>
        <v>5.9202495275805398E-3</v>
      </c>
      <c r="BO11" s="56">
        <f t="shared" si="26"/>
        <v>0.60639445160021577</v>
      </c>
      <c r="BP11" s="60">
        <f t="shared" si="27"/>
        <v>0.91912089193983681</v>
      </c>
      <c r="BQ11" s="56">
        <f t="shared" si="28"/>
        <v>4.5516505551331923E-2</v>
      </c>
      <c r="BR11" s="56">
        <f t="shared" si="29"/>
        <v>5.1057425063331344E-4</v>
      </c>
      <c r="BS11" s="56">
        <f t="shared" si="30"/>
        <v>1.5022915866081967E-3</v>
      </c>
      <c r="BT11" s="56">
        <f t="shared" si="31"/>
        <v>4.0617793350499225</v>
      </c>
      <c r="BU11" s="56">
        <f t="shared" si="32"/>
        <v>0.54366279611370927</v>
      </c>
      <c r="BV11" s="56">
        <f t="shared" si="33"/>
        <v>0.68768356342045134</v>
      </c>
      <c r="BW11" s="56">
        <f t="shared" si="34"/>
        <v>0</v>
      </c>
      <c r="BX11" s="2">
        <f>'INPUT DATA'!DJ11</f>
        <v>0.12505713712818733</v>
      </c>
      <c r="BY11" s="56"/>
      <c r="BZ11" s="56">
        <v>60.084299999999999</v>
      </c>
      <c r="CA11" s="56">
        <v>79.878799999999998</v>
      </c>
      <c r="CB11" s="56">
        <v>101.96127999999999</v>
      </c>
      <c r="CC11" s="56">
        <v>71.846400000000003</v>
      </c>
      <c r="CD11" s="56">
        <v>70.937399999999997</v>
      </c>
      <c r="CE11" s="56">
        <v>40.304400000000001</v>
      </c>
      <c r="CF11" s="56">
        <v>56.077400000000004</v>
      </c>
      <c r="CG11" s="56">
        <v>61.978940000000001</v>
      </c>
      <c r="CH11" s="56">
        <v>151.99020000000002</v>
      </c>
      <c r="CI11" s="56">
        <v>94.195999999999998</v>
      </c>
      <c r="CJ11" s="56">
        <v>141.94452000000001</v>
      </c>
      <c r="CK11" s="56">
        <v>28.0855</v>
      </c>
      <c r="CL11" s="56">
        <v>47.88</v>
      </c>
      <c r="CM11" s="56">
        <v>26.981539999999999</v>
      </c>
      <c r="CN11" s="56">
        <v>55.847000000000001</v>
      </c>
      <c r="CO11" s="56">
        <v>54.938000000000002</v>
      </c>
      <c r="CP11" s="56">
        <v>24.305</v>
      </c>
      <c r="CQ11" s="56">
        <v>40.078000000000003</v>
      </c>
      <c r="CR11" s="56">
        <v>22.98977</v>
      </c>
      <c r="CS11" s="56">
        <v>51.996000000000002</v>
      </c>
      <c r="CT11" s="56">
        <v>39.098300000000002</v>
      </c>
      <c r="CU11" s="56">
        <v>30.973759999999999</v>
      </c>
      <c r="CV11" s="56">
        <v>15.9994</v>
      </c>
      <c r="CW11" s="60">
        <f t="shared" si="35"/>
        <v>0.46743492060321917</v>
      </c>
      <c r="CX11" s="60">
        <f t="shared" si="36"/>
        <v>0.59940810327646388</v>
      </c>
      <c r="CY11" s="60">
        <f t="shared" si="37"/>
        <v>0.52925071164269422</v>
      </c>
      <c r="CZ11" s="60">
        <f t="shared" si="38"/>
        <v>0.77731104133262074</v>
      </c>
      <c r="DA11" s="60">
        <f t="shared" si="39"/>
        <v>0.77445747941142484</v>
      </c>
      <c r="DB11" s="60">
        <f t="shared" si="40"/>
        <v>0.60303589682516046</v>
      </c>
      <c r="DC11" s="60">
        <f t="shared" si="41"/>
        <v>0.7146907666903245</v>
      </c>
      <c r="DD11" s="60">
        <f t="shared" si="42"/>
        <v>0.74185747610397978</v>
      </c>
      <c r="DE11" s="60">
        <f t="shared" si="43"/>
        <v>0.68420200776102669</v>
      </c>
      <c r="DF11" s="60">
        <f t="shared" si="44"/>
        <v>0.83014777697566777</v>
      </c>
      <c r="DG11" s="60">
        <f t="shared" si="45"/>
        <v>0.43642065223793064</v>
      </c>
      <c r="DH11" s="60">
        <f t="shared" si="46"/>
        <v>0.53256507939678088</v>
      </c>
      <c r="DI11" s="60">
        <f t="shared" si="47"/>
        <v>0.40059189672353612</v>
      </c>
      <c r="DJ11" s="60">
        <f t="shared" si="48"/>
        <v>0.47074928835730578</v>
      </c>
      <c r="DK11" s="60">
        <f t="shared" si="49"/>
        <v>0.22268895866737926</v>
      </c>
      <c r="DL11" s="60">
        <f t="shared" si="50"/>
        <v>0.22554252058857516</v>
      </c>
      <c r="DM11" s="60">
        <f t="shared" si="51"/>
        <v>0.39696410317483954</v>
      </c>
      <c r="DN11" s="60">
        <f t="shared" si="52"/>
        <v>0.2853092333096755</v>
      </c>
      <c r="DO11" s="60">
        <f t="shared" si="53"/>
        <v>0.25814252389602022</v>
      </c>
      <c r="DP11" s="60">
        <f t="shared" si="54"/>
        <v>0.31579799223897331</v>
      </c>
      <c r="DQ11" s="60">
        <f t="shared" si="55"/>
        <v>0.16985222302433223</v>
      </c>
      <c r="DR11" s="60">
        <f t="shared" si="56"/>
        <v>0.56357934776206942</v>
      </c>
      <c r="DS11" s="60">
        <f t="shared" si="57"/>
        <v>19.116685947909854</v>
      </c>
      <c r="DT11" s="60">
        <f t="shared" si="58"/>
        <v>3.3033380571565925</v>
      </c>
      <c r="DU11" s="60">
        <f t="shared" si="59"/>
        <v>5.8857971641784026</v>
      </c>
      <c r="DV11" s="60">
        <f t="shared" si="60"/>
        <v>6.73850941731249</v>
      </c>
      <c r="DW11" s="60">
        <f t="shared" si="61"/>
        <v>0.14250017621170216</v>
      </c>
      <c r="DX11" s="60">
        <f t="shared" si="62"/>
        <v>6.4573083832038183</v>
      </c>
      <c r="DY11" s="60">
        <f t="shared" si="63"/>
        <v>16.139146893400909</v>
      </c>
      <c r="DZ11" s="60">
        <f t="shared" si="64"/>
        <v>0.45846792023225952</v>
      </c>
      <c r="EA11" s="60">
        <f t="shared" si="65"/>
        <v>1.1631434131937455E-2</v>
      </c>
      <c r="EB11" s="60">
        <f t="shared" si="66"/>
        <v>2.5734581086245701E-2</v>
      </c>
      <c r="EC11" s="60">
        <f t="shared" si="67"/>
        <v>42.058880025175796</v>
      </c>
      <c r="ED11" s="60">
        <f t="shared" si="68"/>
        <v>100.33799999999999</v>
      </c>
      <c r="EE11" s="56">
        <f t="shared" si="69"/>
        <v>0.68066033889052546</v>
      </c>
      <c r="EF11" s="56">
        <f t="shared" si="70"/>
        <v>6.8992022914715789E-2</v>
      </c>
      <c r="EG11" s="56">
        <f t="shared" si="71"/>
        <v>0.21814163180375926</v>
      </c>
      <c r="EH11" s="56">
        <f t="shared" si="72"/>
        <v>0.12066018617495103</v>
      </c>
      <c r="EI11" s="56">
        <f t="shared" si="73"/>
        <v>2.5938362556282017E-3</v>
      </c>
      <c r="EJ11" s="56">
        <f t="shared" si="74"/>
        <v>0.26567818898184808</v>
      </c>
      <c r="EK11" s="56">
        <f t="shared" si="75"/>
        <v>0.40269342016569959</v>
      </c>
      <c r="EL11" s="56">
        <f t="shared" si="76"/>
        <v>1.9942257805635268E-2</v>
      </c>
      <c r="EM11" s="56">
        <f t="shared" si="77"/>
        <v>2.2369863320135115E-4</v>
      </c>
      <c r="EN11" s="56">
        <f t="shared" si="78"/>
        <v>6.5820204679604229E-4</v>
      </c>
      <c r="EO11" s="56">
        <f t="shared" si="79"/>
        <v>2.6287785807702662</v>
      </c>
      <c r="EP11" s="60">
        <f t="shared" si="80"/>
        <v>4.4090223644430262</v>
      </c>
      <c r="EQ11" s="56">
        <f t="shared" si="81"/>
        <v>0.15437897171485782</v>
      </c>
      <c r="ER11" s="56">
        <f t="shared" si="82"/>
        <v>1.5647918566054103E-2</v>
      </c>
      <c r="ES11" s="56">
        <f t="shared" si="83"/>
        <v>4.9476190813406366E-2</v>
      </c>
      <c r="ET11" s="56">
        <f t="shared" si="84"/>
        <v>2.7366653239962312E-2</v>
      </c>
      <c r="EU11" s="56">
        <f t="shared" si="85"/>
        <v>5.8830190487270764E-4</v>
      </c>
      <c r="EV11" s="56">
        <f t="shared" si="86"/>
        <v>6.0257845622293665E-2</v>
      </c>
      <c r="EW11" s="56">
        <f t="shared" si="87"/>
        <v>9.1333948181632818E-2</v>
      </c>
      <c r="EX11" s="56">
        <f t="shared" si="88"/>
        <v>4.5230566228154053E-3</v>
      </c>
      <c r="EY11" s="56">
        <f t="shared" si="89"/>
        <v>5.0736561239831699E-5</v>
      </c>
      <c r="EZ11" s="56">
        <f t="shared" si="90"/>
        <v>1.4928525926839799E-4</v>
      </c>
      <c r="FA11" s="56">
        <f t="shared" si="91"/>
        <v>0.59622709151359654</v>
      </c>
      <c r="FB11" s="56">
        <f t="shared" si="92"/>
        <v>1</v>
      </c>
      <c r="FC11" s="56">
        <f t="shared" si="93"/>
        <v>4.5621028285142196E-2</v>
      </c>
      <c r="FD11" s="56">
        <f t="shared" si="94"/>
        <v>3.8551625282641708E-3</v>
      </c>
      <c r="FE11" s="56">
        <f t="shared" si="160"/>
        <v>0.10776661842268678</v>
      </c>
      <c r="FF11" s="56">
        <f t="shared" si="161"/>
        <v>9.6006290063716623E-2</v>
      </c>
      <c r="FG11" s="56">
        <f t="shared" si="162"/>
        <v>7.7666184226867774E-3</v>
      </c>
      <c r="FH11" s="56">
        <f t="shared" si="163"/>
        <v>0.1037729084864034</v>
      </c>
      <c r="FI11" s="56">
        <f t="shared" si="164"/>
        <v>1.4385764208194832E-3</v>
      </c>
      <c r="FJ11" s="56">
        <f t="shared" si="95"/>
        <v>4.3586102469201082E-2</v>
      </c>
      <c r="FK11" s="56">
        <f t="shared" si="96"/>
        <v>0.88013287392440809</v>
      </c>
      <c r="FL11" s="56">
        <f t="shared" si="97"/>
        <v>0.77189485857428908</v>
      </c>
      <c r="FM11" s="56">
        <f t="shared" si="98"/>
        <v>7.484244718557137E-2</v>
      </c>
      <c r="FN11" s="56">
        <f t="shared" si="165"/>
        <v>0.99856142357918043</v>
      </c>
      <c r="FO11" s="56">
        <f t="shared" si="166"/>
        <v>0.22810514142571098</v>
      </c>
      <c r="FP11" s="56">
        <f t="shared" si="167"/>
        <v>3.8551625282641708E-2</v>
      </c>
      <c r="FQ11" s="56">
        <f t="shared" si="168"/>
        <v>4.5024678890020563E-2</v>
      </c>
      <c r="FR11" s="56">
        <f t="shared" si="99"/>
        <v>0.9549753211099794</v>
      </c>
      <c r="FS11" s="56"/>
      <c r="FT11" s="56">
        <f t="shared" si="169"/>
        <v>0</v>
      </c>
      <c r="FU11" s="56">
        <f t="shared" si="170"/>
        <v>6.5544510765275107E-2</v>
      </c>
      <c r="FV11" s="56">
        <f t="shared" si="171"/>
        <v>3.9791247747895921E-2</v>
      </c>
      <c r="FW11" s="56">
        <f t="shared" si="172"/>
        <v>0.5689949932046855</v>
      </c>
      <c r="FX11" s="56"/>
      <c r="FY11" s="56">
        <f t="shared" si="173"/>
        <v>8.2800710264915076E-2</v>
      </c>
      <c r="FZ11" s="56">
        <f t="shared" si="100"/>
        <v>0.19747724989716312</v>
      </c>
      <c r="GA11" s="56"/>
      <c r="GB11" s="60">
        <f t="shared" si="101"/>
        <v>22.028074614521064</v>
      </c>
      <c r="GC11" s="60">
        <f t="shared" si="102"/>
        <v>1.9984704885406446</v>
      </c>
      <c r="GD11" s="60">
        <f t="shared" si="103"/>
        <v>8.8536975952441974</v>
      </c>
      <c r="GE11" s="60">
        <f t="shared" si="104"/>
        <v>8.1220051568782381</v>
      </c>
      <c r="GF11" s="60">
        <f t="shared" si="105"/>
        <v>0.19111591087784968</v>
      </c>
      <c r="GG11" s="60">
        <f t="shared" si="106"/>
        <v>2.2551293164013657</v>
      </c>
      <c r="GH11" s="60">
        <f t="shared" si="107"/>
        <v>6.0941114612865839</v>
      </c>
      <c r="GI11" s="60">
        <f t="shared" si="108"/>
        <v>4.1135008135525784</v>
      </c>
      <c r="GJ11" s="60">
        <f t="shared" si="109"/>
        <v>2.3108378231886069</v>
      </c>
      <c r="GK11" s="60">
        <f t="shared" si="110"/>
        <v>0.66335939140165456</v>
      </c>
      <c r="GL11" s="60">
        <f t="shared" si="111"/>
        <v>0</v>
      </c>
      <c r="GM11" s="60">
        <f t="shared" si="112"/>
        <v>43.368630006655948</v>
      </c>
      <c r="GN11" s="60">
        <f t="shared" si="113"/>
        <v>56.630302571892784</v>
      </c>
      <c r="GO11" s="56">
        <f t="shared" si="114"/>
        <v>0.78432196736825277</v>
      </c>
      <c r="GP11" s="56">
        <f t="shared" si="115"/>
        <v>4.1739149718893996E-2</v>
      </c>
      <c r="GQ11" s="56">
        <f t="shared" si="116"/>
        <v>0.3281390756511377</v>
      </c>
      <c r="GR11" s="56">
        <f t="shared" si="117"/>
        <v>0.14543315051620029</v>
      </c>
      <c r="GS11" s="56">
        <f t="shared" si="118"/>
        <v>3.4787562502794E-3</v>
      </c>
      <c r="GT11" s="56">
        <f t="shared" si="119"/>
        <v>9.2784584093864045E-2</v>
      </c>
      <c r="GU11" s="56">
        <f t="shared" si="120"/>
        <v>0.15205627679241937</v>
      </c>
      <c r="GV11" s="56">
        <f t="shared" si="121"/>
        <v>0.17892744527468427</v>
      </c>
      <c r="GW11" s="56">
        <f t="shared" si="122"/>
        <v>5.9103281298383992E-2</v>
      </c>
      <c r="GX11" s="56">
        <f t="shared" si="123"/>
        <v>2.1416818345646592E-2</v>
      </c>
      <c r="GY11" s="56">
        <f t="shared" si="124"/>
        <v>0</v>
      </c>
      <c r="GZ11" s="60">
        <f t="shared" si="125"/>
        <v>0.316126047259011</v>
      </c>
      <c r="HA11" s="56">
        <f t="shared" si="126"/>
        <v>1.8074005053097628</v>
      </c>
      <c r="HB11" s="56">
        <f t="shared" si="127"/>
        <v>0.43395028664874202</v>
      </c>
      <c r="HC11" s="56">
        <f t="shared" si="128"/>
        <v>2.3093470205564924E-2</v>
      </c>
      <c r="HD11" s="56">
        <f t="shared" si="129"/>
        <v>0.18155305074173325</v>
      </c>
      <c r="HE11" s="56">
        <f t="shared" si="130"/>
        <v>8.0465370065432792E-2</v>
      </c>
      <c r="HF11" s="56">
        <f t="shared" si="131"/>
        <v>1.9247290459748934E-3</v>
      </c>
      <c r="HG11" s="56">
        <f t="shared" si="132"/>
        <v>5.1335929043553122E-2</v>
      </c>
      <c r="HH11" s="56">
        <f t="shared" si="133"/>
        <v>8.412981867920806E-2</v>
      </c>
      <c r="HI11" s="56">
        <f t="shared" si="134"/>
        <v>9.8997120311205528E-2</v>
      </c>
      <c r="HJ11" s="56">
        <f t="shared" si="135"/>
        <v>3.2700710841205904E-2</v>
      </c>
      <c r="HK11" s="56">
        <f t="shared" si="136"/>
        <v>1.1849514417379258E-2</v>
      </c>
      <c r="HL11" s="56">
        <f t="shared" si="137"/>
        <v>0</v>
      </c>
      <c r="HM11" s="56">
        <f t="shared" si="138"/>
        <v>0.14886842214268603</v>
      </c>
      <c r="HN11" s="56">
        <f t="shared" si="139"/>
        <v>0.99999999999999967</v>
      </c>
      <c r="HO11" s="56">
        <f t="shared" si="140"/>
        <v>0.38949486378813053</v>
      </c>
      <c r="HP11" s="56">
        <f t="shared" si="174"/>
        <v>0.24067782425804682</v>
      </c>
      <c r="HQ11" s="56">
        <f t="shared" si="175"/>
        <v>0.5374464613674218</v>
      </c>
      <c r="HR11" s="60">
        <f t="shared" si="141"/>
        <v>8.9273646486228264E-2</v>
      </c>
      <c r="HS11" s="56">
        <f t="shared" si="142"/>
        <v>0.6536566448811969</v>
      </c>
      <c r="HT11" s="56">
        <f t="shared" si="143"/>
        <v>6514.1963554665745</v>
      </c>
      <c r="HU11" s="56">
        <f t="shared" si="144"/>
        <v>37.110170167920039</v>
      </c>
      <c r="HV11" s="56">
        <f t="shared" si="176"/>
        <v>0.6536566448811969</v>
      </c>
      <c r="HW11" s="56">
        <f t="shared" si="145"/>
        <v>6514.1963554665745</v>
      </c>
      <c r="HX11" s="56">
        <f t="shared" si="146"/>
        <v>35.208581746322643</v>
      </c>
      <c r="HY11" s="56">
        <f t="shared" si="177"/>
        <v>4.5366538335838182</v>
      </c>
      <c r="HZ11" s="56">
        <f t="shared" si="147"/>
        <v>1.2767694062389554</v>
      </c>
      <c r="IA11" s="56">
        <f t="shared" si="148"/>
        <v>1.9929041209057492</v>
      </c>
      <c r="IB11" s="56">
        <f t="shared" si="149"/>
        <v>1.652933118651559</v>
      </c>
      <c r="IC11" s="56">
        <f t="shared" si="150"/>
        <v>0.36720233111462103</v>
      </c>
      <c r="ID11" s="56">
        <f t="shared" si="151"/>
        <v>5.9254018407683566E-2</v>
      </c>
      <c r="IE11" s="56">
        <f t="shared" si="152"/>
        <v>272.82488412386795</v>
      </c>
      <c r="IF11" s="56">
        <f t="shared" si="153"/>
        <v>1.0329571454788802</v>
      </c>
      <c r="IG11" s="56">
        <f t="shared" si="154"/>
        <v>2.1134270625956151</v>
      </c>
      <c r="IH11" s="56">
        <f t="shared" si="155"/>
        <v>0.74293586481368823</v>
      </c>
      <c r="II11" s="75"/>
      <c r="IJ11" s="75">
        <f t="shared" si="178"/>
        <v>0.38005639056431229</v>
      </c>
      <c r="IK11" s="75">
        <f t="shared" si="179"/>
        <v>0.3426083829386955</v>
      </c>
      <c r="IL11" s="75">
        <f t="shared" si="180"/>
        <v>1.8831819549529532</v>
      </c>
      <c r="IM11" s="75">
        <f t="shared" si="181"/>
        <v>0.4968639422733967</v>
      </c>
      <c r="IN11" s="75">
        <f>(1-'OUTPUT DATA'!BL11-'OUTPUT DATA'!BR11-'OUTPUT DATA'!BX11)*'OUTPUT DATA'!BK11^2</f>
        <v>0.16402856980230474</v>
      </c>
      <c r="IO11" s="75">
        <f t="shared" si="156"/>
        <v>0.68966833438550224</v>
      </c>
      <c r="IP11" s="75"/>
      <c r="IQ11" s="56">
        <f t="shared" si="182"/>
        <v>1.7422067651377873</v>
      </c>
      <c r="IR11" s="56">
        <f t="shared" si="183"/>
        <v>0.38703464660696735</v>
      </c>
      <c r="IS11" s="56">
        <f t="shared" si="184"/>
        <v>6.2454282370288036E-2</v>
      </c>
      <c r="IT11" s="56"/>
    </row>
    <row r="12" spans="1:254" s="54" customFormat="1" ht="13.5" customHeight="1">
      <c r="A12" s="67" t="str">
        <f>'INPUT DATA'!A12</f>
        <v>July 2001 - LV</v>
      </c>
      <c r="B12" s="66"/>
      <c r="C12" s="10">
        <f>'INPUT DATA'!AB12</f>
        <v>1.5998478923808568E-2</v>
      </c>
      <c r="D12" s="10"/>
      <c r="E12" s="12">
        <f>'INPUT DATA'!AD12</f>
        <v>6.5691970813478768</v>
      </c>
      <c r="F12" s="10"/>
      <c r="G12" s="16">
        <f>'INPUT DATA'!AF12</f>
        <v>834.88673315152141</v>
      </c>
      <c r="H12" s="16">
        <f>'INPUT DATA'!AG12</f>
        <v>1158.9634118499607</v>
      </c>
      <c r="I12" s="10"/>
      <c r="J12" s="81">
        <f t="shared" si="0"/>
        <v>0.15207691247721114</v>
      </c>
      <c r="K12" s="81">
        <f t="shared" si="1"/>
        <v>0.22860003280542338</v>
      </c>
      <c r="L12" s="81">
        <f t="shared" si="2"/>
        <v>0.3226921284066766</v>
      </c>
      <c r="M12" s="81">
        <f t="shared" si="3"/>
        <v>0.42848874281406141</v>
      </c>
      <c r="N12" s="81">
        <f t="shared" si="4"/>
        <v>0.61197761031619524</v>
      </c>
      <c r="O12" s="81">
        <f t="shared" si="5"/>
        <v>0.67587396423796309</v>
      </c>
      <c r="P12" s="81">
        <f t="shared" si="6"/>
        <v>0.72275435201221838</v>
      </c>
      <c r="Q12" s="81">
        <f t="shared" si="7"/>
        <v>0.74893027846042592</v>
      </c>
      <c r="R12" s="81">
        <f t="shared" si="8"/>
        <v>0.75257293952660975</v>
      </c>
      <c r="S12" s="81">
        <f t="shared" si="9"/>
        <v>0.74362923573193029</v>
      </c>
      <c r="T12" s="81">
        <f t="shared" si="10"/>
        <v>0.7360995226659296</v>
      </c>
      <c r="U12" s="81">
        <f t="shared" si="11"/>
        <v>0.70567954799993338</v>
      </c>
      <c r="V12" s="81">
        <f t="shared" si="12"/>
        <v>0.66714227950900817</v>
      </c>
      <c r="W12" s="81">
        <f t="shared" si="13"/>
        <v>0.62532475420370215</v>
      </c>
      <c r="X12" s="81">
        <f t="shared" si="14"/>
        <v>0.58385805504201738</v>
      </c>
      <c r="Y12" s="10"/>
      <c r="Z12" s="81">
        <f t="shared" si="157"/>
        <v>2.0468740237626308</v>
      </c>
      <c r="AA12" s="81">
        <f t="shared" si="158"/>
        <v>0.40172452467906211</v>
      </c>
      <c r="AB12" s="81">
        <f t="shared" si="159"/>
        <v>6.1858920029663311E-2</v>
      </c>
      <c r="AC12" s="72"/>
      <c r="AD12" s="56">
        <f>'INPUT DATA'!AF12/1000</f>
        <v>0.8348867331515214</v>
      </c>
      <c r="AE12" s="55">
        <f>'INPUT DATA'!AG12</f>
        <v>1158.9634118499607</v>
      </c>
      <c r="AF12" s="60">
        <f t="shared" si="15"/>
        <v>1432.1034118499606</v>
      </c>
      <c r="AG12" s="55"/>
      <c r="AH12" s="60">
        <f>'INPUT DATA'!P12</f>
        <v>40.268999999999998</v>
      </c>
      <c r="AI12" s="60">
        <f>'INPUT DATA'!Q12</f>
        <v>6.1470000000000002</v>
      </c>
      <c r="AJ12" s="60">
        <f>'INPUT DATA'!R12</f>
        <v>11.692</v>
      </c>
      <c r="AK12" s="60">
        <f>'INPUT DATA'!S12</f>
        <v>9.0839999999999996</v>
      </c>
      <c r="AL12" s="60">
        <f>'INPUT DATA'!T12</f>
        <v>0.122</v>
      </c>
      <c r="AM12" s="60">
        <f>'INPUT DATA'!U12</f>
        <v>10.34</v>
      </c>
      <c r="AN12" s="60">
        <f>'INPUT DATA'!V12</f>
        <v>22.035</v>
      </c>
      <c r="AO12" s="60">
        <f>'INPUT DATA'!W12</f>
        <v>0.88100000000000001</v>
      </c>
      <c r="AP12" s="60">
        <f>'INPUT DATA'!X12</f>
        <v>0.13700000000000001</v>
      </c>
      <c r="AQ12" s="60">
        <f>'INPUT DATA'!Y12</f>
        <v>1.0999999999999999E-2</v>
      </c>
      <c r="AR12" s="60">
        <f t="shared" si="16"/>
        <v>100.71799999999999</v>
      </c>
      <c r="AS12" s="60"/>
      <c r="AT12" s="60">
        <f>'INPUT DATA'!C12</f>
        <v>47.125436383944304</v>
      </c>
      <c r="AU12" s="60">
        <f>'INPUT DATA'!D12</f>
        <v>3.3340731925655898</v>
      </c>
      <c r="AV12" s="60">
        <f>'INPUT DATA'!E12</f>
        <v>16.728740085703414</v>
      </c>
      <c r="AW12" s="60">
        <f>'INPUT DATA'!F12</f>
        <v>10.448848305247132</v>
      </c>
      <c r="AX12" s="60">
        <f>'INPUT DATA'!G12</f>
        <v>0.24677392362856987</v>
      </c>
      <c r="AY12" s="60">
        <f>'INPUT DATA'!H12</f>
        <v>3.7396269911527344</v>
      </c>
      <c r="AZ12" s="60">
        <f>'INPUT DATA'!I12</f>
        <v>8.5269206561992181</v>
      </c>
      <c r="BA12" s="60">
        <f>'INPUT DATA'!J12</f>
        <v>5.5448666975164702</v>
      </c>
      <c r="BB12" s="60">
        <f>'INPUT DATA'!K12</f>
        <v>2.7836463425912892</v>
      </c>
      <c r="BC12" s="60">
        <f>'INPUT DATA'!M12</f>
        <v>1.52</v>
      </c>
      <c r="BD12" s="60"/>
      <c r="BE12" s="60">
        <f>'INPUT DATA'!AD12</f>
        <v>6.5691970813478768</v>
      </c>
      <c r="BF12" s="60">
        <f t="shared" si="17"/>
        <v>99.998932578548718</v>
      </c>
      <c r="BG12" s="54">
        <f t="shared" si="18"/>
        <v>2.2797391027117331</v>
      </c>
      <c r="BH12" s="56">
        <f t="shared" si="19"/>
        <v>1.5279078278260232</v>
      </c>
      <c r="BI12" s="56">
        <f t="shared" si="20"/>
        <v>0.17543479843724913</v>
      </c>
      <c r="BJ12" s="56">
        <f t="shared" si="21"/>
        <v>0.52284127438737527</v>
      </c>
      <c r="BK12" s="56">
        <f t="shared" si="22"/>
        <v>0.47209217217397681</v>
      </c>
      <c r="BL12" s="56">
        <f t="shared" si="23"/>
        <v>5.0749102213398456E-2</v>
      </c>
      <c r="BM12" s="56">
        <f t="shared" si="24"/>
        <v>0.28824360450175907</v>
      </c>
      <c r="BN12" s="56">
        <f t="shared" si="25"/>
        <v>3.9207771759565734E-3</v>
      </c>
      <c r="BO12" s="56">
        <f t="shared" si="26"/>
        <v>0.58486756456032452</v>
      </c>
      <c r="BP12" s="60">
        <f t="shared" si="27"/>
        <v>0.89580489555883935</v>
      </c>
      <c r="BQ12" s="56">
        <f t="shared" si="28"/>
        <v>6.4810666499589761E-2</v>
      </c>
      <c r="BR12" s="56">
        <f t="shared" si="29"/>
        <v>3.299839480206469E-4</v>
      </c>
      <c r="BS12" s="56">
        <f t="shared" si="30"/>
        <v>6.6313698473715972E-3</v>
      </c>
      <c r="BT12" s="56">
        <f t="shared" si="31"/>
        <v>4.0641613928951372</v>
      </c>
      <c r="BU12" s="56">
        <f t="shared" si="32"/>
        <v>0.51813211944358428</v>
      </c>
      <c r="BV12" s="56">
        <f t="shared" si="33"/>
        <v>0.66986608954802729</v>
      </c>
      <c r="BW12" s="56">
        <f t="shared" si="34"/>
        <v>1.4061564286191305E-2</v>
      </c>
      <c r="BX12" s="2">
        <f>'INPUT DATA'!DJ12</f>
        <v>0.13495050413771301</v>
      </c>
      <c r="BY12" s="56"/>
      <c r="BZ12" s="56">
        <v>60.084299999999999</v>
      </c>
      <c r="CA12" s="56">
        <v>79.878799999999998</v>
      </c>
      <c r="CB12" s="56">
        <v>101.96127999999999</v>
      </c>
      <c r="CC12" s="56">
        <v>71.846400000000003</v>
      </c>
      <c r="CD12" s="56">
        <v>70.937399999999997</v>
      </c>
      <c r="CE12" s="56">
        <v>40.304400000000001</v>
      </c>
      <c r="CF12" s="56">
        <v>56.077400000000004</v>
      </c>
      <c r="CG12" s="56">
        <v>61.978940000000001</v>
      </c>
      <c r="CH12" s="56">
        <v>151.99020000000002</v>
      </c>
      <c r="CI12" s="56">
        <v>94.195999999999998</v>
      </c>
      <c r="CJ12" s="56">
        <v>141.94452000000001</v>
      </c>
      <c r="CK12" s="56">
        <v>28.0855</v>
      </c>
      <c r="CL12" s="56">
        <v>47.88</v>
      </c>
      <c r="CM12" s="56">
        <v>26.981539999999999</v>
      </c>
      <c r="CN12" s="56">
        <v>55.847000000000001</v>
      </c>
      <c r="CO12" s="56">
        <v>54.938000000000002</v>
      </c>
      <c r="CP12" s="56">
        <v>24.305</v>
      </c>
      <c r="CQ12" s="56">
        <v>40.078000000000003</v>
      </c>
      <c r="CR12" s="56">
        <v>22.98977</v>
      </c>
      <c r="CS12" s="56">
        <v>51.996000000000002</v>
      </c>
      <c r="CT12" s="56">
        <v>39.098300000000002</v>
      </c>
      <c r="CU12" s="56">
        <v>30.973759999999999</v>
      </c>
      <c r="CV12" s="56">
        <v>15.9994</v>
      </c>
      <c r="CW12" s="60">
        <f t="shared" si="35"/>
        <v>0.46743492060321917</v>
      </c>
      <c r="CX12" s="60">
        <f t="shared" si="36"/>
        <v>0.59940810327646388</v>
      </c>
      <c r="CY12" s="60">
        <f t="shared" si="37"/>
        <v>0.52925071164269422</v>
      </c>
      <c r="CZ12" s="60">
        <f t="shared" si="38"/>
        <v>0.77731104133262074</v>
      </c>
      <c r="DA12" s="60">
        <f t="shared" si="39"/>
        <v>0.77445747941142484</v>
      </c>
      <c r="DB12" s="60">
        <f t="shared" si="40"/>
        <v>0.60303589682516046</v>
      </c>
      <c r="DC12" s="60">
        <f t="shared" si="41"/>
        <v>0.7146907666903245</v>
      </c>
      <c r="DD12" s="60">
        <f t="shared" si="42"/>
        <v>0.74185747610397978</v>
      </c>
      <c r="DE12" s="60">
        <f t="shared" si="43"/>
        <v>0.68420200776102669</v>
      </c>
      <c r="DF12" s="60">
        <f t="shared" si="44"/>
        <v>0.83014777697566777</v>
      </c>
      <c r="DG12" s="60">
        <f t="shared" si="45"/>
        <v>0.43642065223793064</v>
      </c>
      <c r="DH12" s="60">
        <f t="shared" si="46"/>
        <v>0.53256507939678088</v>
      </c>
      <c r="DI12" s="60">
        <f t="shared" si="47"/>
        <v>0.40059189672353612</v>
      </c>
      <c r="DJ12" s="60">
        <f t="shared" si="48"/>
        <v>0.47074928835730578</v>
      </c>
      <c r="DK12" s="60">
        <f t="shared" si="49"/>
        <v>0.22268895866737926</v>
      </c>
      <c r="DL12" s="60">
        <f t="shared" si="50"/>
        <v>0.22554252058857516</v>
      </c>
      <c r="DM12" s="60">
        <f t="shared" si="51"/>
        <v>0.39696410317483954</v>
      </c>
      <c r="DN12" s="60">
        <f t="shared" si="52"/>
        <v>0.2853092333096755</v>
      </c>
      <c r="DO12" s="60">
        <f t="shared" si="53"/>
        <v>0.25814252389602022</v>
      </c>
      <c r="DP12" s="60">
        <f t="shared" si="54"/>
        <v>0.31579799223897331</v>
      </c>
      <c r="DQ12" s="60">
        <f t="shared" si="55"/>
        <v>0.16985222302433223</v>
      </c>
      <c r="DR12" s="60">
        <f t="shared" si="56"/>
        <v>0.56357934776206942</v>
      </c>
      <c r="DS12" s="60">
        <f t="shared" si="57"/>
        <v>18.823136817771033</v>
      </c>
      <c r="DT12" s="60">
        <f t="shared" si="58"/>
        <v>3.6845616108404236</v>
      </c>
      <c r="DU12" s="60">
        <f t="shared" si="59"/>
        <v>6.187999320526381</v>
      </c>
      <c r="DV12" s="60">
        <f t="shared" si="60"/>
        <v>7.0610934994655263</v>
      </c>
      <c r="DW12" s="60">
        <f t="shared" si="61"/>
        <v>9.4483812488193833E-2</v>
      </c>
      <c r="DX12" s="60">
        <f t="shared" si="62"/>
        <v>6.2353911731721592</v>
      </c>
      <c r="DY12" s="60">
        <f t="shared" si="63"/>
        <v>15.7482110440213</v>
      </c>
      <c r="DZ12" s="60">
        <f t="shared" si="64"/>
        <v>0.65357643644760621</v>
      </c>
      <c r="EA12" s="60">
        <f t="shared" si="65"/>
        <v>7.5262220853712933E-3</v>
      </c>
      <c r="EB12" s="60">
        <f t="shared" si="66"/>
        <v>0.1137302454456665</v>
      </c>
      <c r="EC12" s="60">
        <f t="shared" si="67"/>
        <v>42.108289817736342</v>
      </c>
      <c r="ED12" s="60">
        <f t="shared" si="68"/>
        <v>100.71800000000002</v>
      </c>
      <c r="EE12" s="56">
        <f t="shared" si="69"/>
        <v>0.6702083572580525</v>
      </c>
      <c r="EF12" s="56">
        <f t="shared" si="70"/>
        <v>7.6954085439440753E-2</v>
      </c>
      <c r="EG12" s="56">
        <f t="shared" si="71"/>
        <v>0.229341961968308</v>
      </c>
      <c r="EH12" s="56">
        <f t="shared" si="72"/>
        <v>0.12643639764831641</v>
      </c>
      <c r="EI12" s="56">
        <f t="shared" si="73"/>
        <v>1.7198262129708732E-3</v>
      </c>
      <c r="EJ12" s="56">
        <f t="shared" si="74"/>
        <v>0.25654767221444802</v>
      </c>
      <c r="EK12" s="56">
        <f t="shared" si="75"/>
        <v>0.39293904496285492</v>
      </c>
      <c r="EL12" s="56">
        <f t="shared" si="76"/>
        <v>2.8429011531981668E-2</v>
      </c>
      <c r="EM12" s="56">
        <f t="shared" si="77"/>
        <v>1.4474617442440367E-4</v>
      </c>
      <c r="EN12" s="56">
        <f t="shared" si="78"/>
        <v>2.9088284003567031E-3</v>
      </c>
      <c r="EO12" s="56">
        <f t="shared" si="79"/>
        <v>2.6318668086138444</v>
      </c>
      <c r="EP12" s="60">
        <f t="shared" si="80"/>
        <v>4.4174967404249985</v>
      </c>
      <c r="EQ12" s="56">
        <f t="shared" si="81"/>
        <v>0.15171677459881341</v>
      </c>
      <c r="ER12" s="56">
        <f t="shared" si="82"/>
        <v>1.7420292523416137E-2</v>
      </c>
      <c r="ES12" s="56">
        <f t="shared" si="83"/>
        <v>5.1916724662086217E-2</v>
      </c>
      <c r="ET12" s="56">
        <f t="shared" si="84"/>
        <v>2.8621729698469957E-2</v>
      </c>
      <c r="EU12" s="56">
        <f t="shared" si="85"/>
        <v>3.8932144470703382E-4</v>
      </c>
      <c r="EV12" s="56">
        <f t="shared" si="86"/>
        <v>5.807535065430882E-2</v>
      </c>
      <c r="EW12" s="56">
        <f t="shared" si="87"/>
        <v>8.895061344743653E-2</v>
      </c>
      <c r="EX12" s="56">
        <f t="shared" si="88"/>
        <v>6.4355478232331577E-3</v>
      </c>
      <c r="EY12" s="56">
        <f t="shared" si="89"/>
        <v>3.2766560549963852E-5</v>
      </c>
      <c r="EZ12" s="56">
        <f t="shared" si="90"/>
        <v>6.5847890135100598E-4</v>
      </c>
      <c r="FA12" s="56">
        <f t="shared" si="91"/>
        <v>0.59578239968562774</v>
      </c>
      <c r="FB12" s="56">
        <f t="shared" si="92"/>
        <v>1</v>
      </c>
      <c r="FC12" s="56">
        <f t="shared" si="93"/>
        <v>4.8283225401186597E-2</v>
      </c>
      <c r="FD12" s="56">
        <f t="shared" si="94"/>
        <v>3.6334992608996197E-3</v>
      </c>
      <c r="FE12" s="56">
        <f t="shared" si="160"/>
        <v>0.10817296014235153</v>
      </c>
      <c r="FF12" s="56">
        <f t="shared" si="161"/>
        <v>9.6044640172020704E-2</v>
      </c>
      <c r="FG12" s="56">
        <f t="shared" si="162"/>
        <v>8.1729601423515263E-3</v>
      </c>
      <c r="FH12" s="56">
        <f t="shared" si="163"/>
        <v>0.10421760031437223</v>
      </c>
      <c r="FI12" s="56">
        <f t="shared" si="164"/>
        <v>6.3183080340048648E-3</v>
      </c>
      <c r="FJ12" s="56">
        <f t="shared" si="95"/>
        <v>6.1751065115876184E-2</v>
      </c>
      <c r="FK12" s="56">
        <f t="shared" si="96"/>
        <v>0.85350855497648326</v>
      </c>
      <c r="FL12" s="56">
        <f t="shared" si="97"/>
        <v>0.75858387299406704</v>
      </c>
      <c r="FM12" s="56">
        <f t="shared" si="98"/>
        <v>7.842207187363559E-2</v>
      </c>
      <c r="FN12" s="56">
        <f t="shared" si="165"/>
        <v>0.99368169196599498</v>
      </c>
      <c r="FO12" s="56">
        <f t="shared" si="166"/>
        <v>0.24141612700593298</v>
      </c>
      <c r="FP12" s="56">
        <f t="shared" si="167"/>
        <v>3.6334992608996197E-2</v>
      </c>
      <c r="FQ12" s="56">
        <f t="shared" si="168"/>
        <v>6.8069373149881054E-2</v>
      </c>
      <c r="FR12" s="56">
        <f t="shared" si="99"/>
        <v>0.93193062685011885</v>
      </c>
      <c r="FS12" s="56"/>
      <c r="FT12" s="56">
        <f t="shared" si="169"/>
        <v>1.3767058170344565E-2</v>
      </c>
      <c r="FU12" s="56">
        <f t="shared" si="170"/>
        <v>7.9246229419472944E-2</v>
      </c>
      <c r="FV12" s="56">
        <f t="shared" si="171"/>
        <v>5.1572966368328602E-2</v>
      </c>
      <c r="FW12" s="56">
        <f t="shared" si="172"/>
        <v>0.53627900614186175</v>
      </c>
      <c r="FX12" s="56"/>
      <c r="FY12" s="56">
        <f t="shared" si="173"/>
        <v>0.10002154247304169</v>
      </c>
      <c r="FZ12" s="56">
        <f t="shared" si="100"/>
        <v>0.20553235413407561</v>
      </c>
      <c r="GA12" s="56"/>
      <c r="GB12" s="60">
        <f t="shared" si="101"/>
        <v>22.028074614521064</v>
      </c>
      <c r="GC12" s="60">
        <f t="shared" si="102"/>
        <v>1.9984704885406446</v>
      </c>
      <c r="GD12" s="60">
        <f t="shared" si="103"/>
        <v>8.8536975952441974</v>
      </c>
      <c r="GE12" s="60">
        <f t="shared" si="104"/>
        <v>8.1220051568782381</v>
      </c>
      <c r="GF12" s="60">
        <f t="shared" si="105"/>
        <v>0.19111591087784968</v>
      </c>
      <c r="GG12" s="60">
        <f t="shared" si="106"/>
        <v>2.2551293164013657</v>
      </c>
      <c r="GH12" s="60">
        <f t="shared" si="107"/>
        <v>6.0941114612865839</v>
      </c>
      <c r="GI12" s="60">
        <f t="shared" si="108"/>
        <v>4.1135008135525784</v>
      </c>
      <c r="GJ12" s="60">
        <f t="shared" si="109"/>
        <v>2.3108378231886069</v>
      </c>
      <c r="GK12" s="60">
        <f t="shared" si="110"/>
        <v>0.66335939140165456</v>
      </c>
      <c r="GL12" s="60">
        <f t="shared" si="111"/>
        <v>0</v>
      </c>
      <c r="GM12" s="60">
        <f t="shared" si="112"/>
        <v>43.368630006655948</v>
      </c>
      <c r="GN12" s="60">
        <f t="shared" si="113"/>
        <v>56.630302571892784</v>
      </c>
      <c r="GO12" s="56">
        <f t="shared" si="114"/>
        <v>0.78432196736825277</v>
      </c>
      <c r="GP12" s="56">
        <f t="shared" si="115"/>
        <v>4.1739149718893996E-2</v>
      </c>
      <c r="GQ12" s="56">
        <f t="shared" si="116"/>
        <v>0.3281390756511377</v>
      </c>
      <c r="GR12" s="56">
        <f t="shared" si="117"/>
        <v>0.14543315051620029</v>
      </c>
      <c r="GS12" s="56">
        <f t="shared" si="118"/>
        <v>3.4787562502794E-3</v>
      </c>
      <c r="GT12" s="56">
        <f t="shared" si="119"/>
        <v>9.2784584093864045E-2</v>
      </c>
      <c r="GU12" s="56">
        <f t="shared" si="120"/>
        <v>0.15205627679241937</v>
      </c>
      <c r="GV12" s="56">
        <f t="shared" si="121"/>
        <v>0.17892744527468427</v>
      </c>
      <c r="GW12" s="56">
        <f t="shared" si="122"/>
        <v>5.9103281298383992E-2</v>
      </c>
      <c r="GX12" s="56">
        <f t="shared" si="123"/>
        <v>2.1416818345646592E-2</v>
      </c>
      <c r="GY12" s="56">
        <f t="shared" si="124"/>
        <v>0</v>
      </c>
      <c r="GZ12" s="60">
        <f t="shared" si="125"/>
        <v>0.36464746887893984</v>
      </c>
      <c r="HA12" s="56">
        <f t="shared" si="126"/>
        <v>1.8074005053097628</v>
      </c>
      <c r="HB12" s="56">
        <f t="shared" si="127"/>
        <v>0.43395028664874202</v>
      </c>
      <c r="HC12" s="56">
        <f t="shared" si="128"/>
        <v>2.3093470205564924E-2</v>
      </c>
      <c r="HD12" s="56">
        <f t="shared" si="129"/>
        <v>0.18155305074173325</v>
      </c>
      <c r="HE12" s="56">
        <f t="shared" si="130"/>
        <v>8.0465370065432792E-2</v>
      </c>
      <c r="HF12" s="56">
        <f t="shared" si="131"/>
        <v>1.9247290459748934E-3</v>
      </c>
      <c r="HG12" s="56">
        <f t="shared" si="132"/>
        <v>5.1335929043553122E-2</v>
      </c>
      <c r="HH12" s="56">
        <f t="shared" si="133"/>
        <v>8.412981867920806E-2</v>
      </c>
      <c r="HI12" s="56">
        <f t="shared" si="134"/>
        <v>9.8997120311205528E-2</v>
      </c>
      <c r="HJ12" s="56">
        <f t="shared" si="135"/>
        <v>3.2700710841205904E-2</v>
      </c>
      <c r="HK12" s="56">
        <f t="shared" si="136"/>
        <v>1.1849514417379258E-2</v>
      </c>
      <c r="HL12" s="56">
        <f t="shared" si="137"/>
        <v>0</v>
      </c>
      <c r="HM12" s="56">
        <f t="shared" si="138"/>
        <v>0.16788186688884804</v>
      </c>
      <c r="HN12" s="56">
        <f t="shared" si="139"/>
        <v>0.99999999999999967</v>
      </c>
      <c r="HO12" s="56">
        <f t="shared" si="140"/>
        <v>0.38949486378813053</v>
      </c>
      <c r="HP12" s="56">
        <f t="shared" si="174"/>
        <v>0.24067782425804682</v>
      </c>
      <c r="HQ12" s="56">
        <f t="shared" si="175"/>
        <v>0.5374464613674218</v>
      </c>
      <c r="HR12" s="60">
        <f t="shared" si="141"/>
        <v>0.203183245255802</v>
      </c>
      <c r="HS12" s="56">
        <f t="shared" si="142"/>
        <v>0.65333828592783982</v>
      </c>
      <c r="HT12" s="56">
        <f t="shared" si="143"/>
        <v>6678.1598109794295</v>
      </c>
      <c r="HU12" s="56">
        <f t="shared" si="144"/>
        <v>44.529501091746525</v>
      </c>
      <c r="HV12" s="56">
        <f t="shared" si="176"/>
        <v>0.65333828592783982</v>
      </c>
      <c r="HW12" s="56">
        <f t="shared" si="145"/>
        <v>6678.1598109794295</v>
      </c>
      <c r="HX12" s="56">
        <f t="shared" si="146"/>
        <v>40.109273741940619</v>
      </c>
      <c r="HY12" s="56">
        <f t="shared" si="177"/>
        <v>4.5366538335838182</v>
      </c>
      <c r="HZ12" s="56">
        <f t="shared" si="147"/>
        <v>1.2767694062389554</v>
      </c>
      <c r="IA12" s="56">
        <f t="shared" si="148"/>
        <v>1.9107291683598169</v>
      </c>
      <c r="IB12" s="56">
        <f t="shared" si="149"/>
        <v>1.8436907785068288</v>
      </c>
      <c r="IC12" s="56">
        <f t="shared" si="150"/>
        <v>0.36184728178304204</v>
      </c>
      <c r="ID12" s="56">
        <f t="shared" si="151"/>
        <v>5.5718485409001151E-2</v>
      </c>
      <c r="IE12" s="56">
        <f t="shared" si="152"/>
        <v>272.80499563214693</v>
      </c>
      <c r="IF12" s="56">
        <f t="shared" si="153"/>
        <v>1.0314307237895588</v>
      </c>
      <c r="IG12" s="56">
        <f t="shared" si="154"/>
        <v>2.1732621038166053</v>
      </c>
      <c r="IH12" s="56">
        <f t="shared" si="155"/>
        <v>0.75389132706018269</v>
      </c>
      <c r="II12" s="75"/>
      <c r="IJ12" s="75">
        <f t="shared" si="178"/>
        <v>0.40955294577308921</v>
      </c>
      <c r="IK12" s="75">
        <f t="shared" si="179"/>
        <v>0.37156081305467309</v>
      </c>
      <c r="IL12" s="75">
        <f t="shared" si="180"/>
        <v>1.7981334495687529</v>
      </c>
      <c r="IM12" s="75">
        <f t="shared" si="181"/>
        <v>0.5020448494551244</v>
      </c>
      <c r="IN12" s="75">
        <f>(1-'OUTPUT DATA'!BL12-'OUTPUT DATA'!BR12-'OUTPUT DATA'!BX12)*'OUTPUT DATA'!BK12^2</f>
        <v>0.18141041466862531</v>
      </c>
      <c r="IO12" s="75">
        <f t="shared" si="156"/>
        <v>0.6905506155935458</v>
      </c>
      <c r="IP12" s="75"/>
      <c r="IQ12" s="56">
        <f t="shared" si="182"/>
        <v>2.0468740237626308</v>
      </c>
      <c r="IR12" s="56">
        <f t="shared" si="183"/>
        <v>0.40172452467906211</v>
      </c>
      <c r="IS12" s="56">
        <f t="shared" si="184"/>
        <v>6.1858920029663311E-2</v>
      </c>
      <c r="IT12" s="56"/>
    </row>
    <row r="13" spans="1:254" s="54" customFormat="1" ht="13.5" customHeight="1">
      <c r="A13" s="67" t="str">
        <f>'INPUT DATA'!A13</f>
        <v>July 2001 - LV</v>
      </c>
      <c r="B13" s="66"/>
      <c r="C13" s="10">
        <f>'INPUT DATA'!AB13</f>
        <v>1.2406314507267702E-2</v>
      </c>
      <c r="D13" s="10"/>
      <c r="E13" s="12">
        <f>'INPUT DATA'!AD13</f>
        <v>1.746762397911289</v>
      </c>
      <c r="F13" s="10"/>
      <c r="G13" s="16">
        <f>'INPUT DATA'!AF13</f>
        <v>288.85350067976475</v>
      </c>
      <c r="H13" s="16">
        <f>'INPUT DATA'!AG13</f>
        <v>1092.0628719110523</v>
      </c>
      <c r="I13" s="10"/>
      <c r="J13" s="81">
        <f t="shared" si="0"/>
        <v>0.14784825073128913</v>
      </c>
      <c r="K13" s="81">
        <f t="shared" si="1"/>
        <v>0.22481965791537029</v>
      </c>
      <c r="L13" s="81">
        <f t="shared" si="2"/>
        <v>0.32018191665841872</v>
      </c>
      <c r="M13" s="81">
        <f t="shared" si="3"/>
        <v>0.42783470758636877</v>
      </c>
      <c r="N13" s="81">
        <f t="shared" si="4"/>
        <v>0.61411257641700279</v>
      </c>
      <c r="O13" s="81">
        <f t="shared" si="5"/>
        <v>0.67812825029921564</v>
      </c>
      <c r="P13" s="81">
        <f t="shared" si="6"/>
        <v>0.72407086849237401</v>
      </c>
      <c r="Q13" s="81">
        <f t="shared" si="7"/>
        <v>0.74817130827292111</v>
      </c>
      <c r="R13" s="81">
        <f t="shared" si="8"/>
        <v>0.74871598481355273</v>
      </c>
      <c r="S13" s="81">
        <f t="shared" si="9"/>
        <v>0.73748029694786443</v>
      </c>
      <c r="T13" s="81">
        <f t="shared" si="10"/>
        <v>0.72873017418223751</v>
      </c>
      <c r="U13" s="81">
        <f t="shared" si="11"/>
        <v>0.69483023403636124</v>
      </c>
      <c r="V13" s="81">
        <f t="shared" si="12"/>
        <v>0.65316294462657487</v>
      </c>
      <c r="W13" s="81">
        <f t="shared" si="13"/>
        <v>0.6087368605767467</v>
      </c>
      <c r="X13" s="81">
        <f t="shared" si="14"/>
        <v>0.56523183591900683</v>
      </c>
      <c r="Y13" s="10"/>
      <c r="Z13" s="81">
        <f t="shared" si="157"/>
        <v>0.87654009043990833</v>
      </c>
      <c r="AA13" s="81">
        <f t="shared" si="158"/>
        <v>0.78394829605688154</v>
      </c>
      <c r="AB13" s="81">
        <f t="shared" si="159"/>
        <v>0.20156081372057297</v>
      </c>
      <c r="AC13" s="72"/>
      <c r="AD13" s="56">
        <f>'INPUT DATA'!AF13/1000</f>
        <v>0.28885350067976473</v>
      </c>
      <c r="AE13" s="55">
        <f>'INPUT DATA'!AG13</f>
        <v>1092.0628719110523</v>
      </c>
      <c r="AF13" s="60">
        <f t="shared" si="15"/>
        <v>1365.2028719110522</v>
      </c>
      <c r="AG13" s="55"/>
      <c r="AH13" s="60">
        <f>'INPUT DATA'!P13</f>
        <v>47.433300000000003</v>
      </c>
      <c r="AI13" s="60">
        <f>'INPUT DATA'!Q13</f>
        <v>1.4599</v>
      </c>
      <c r="AJ13" s="60">
        <f>'INPUT DATA'!R13</f>
        <v>6.2729999999999997</v>
      </c>
      <c r="AK13" s="60">
        <f>'INPUT DATA'!S13</f>
        <v>6.9008000000000003</v>
      </c>
      <c r="AL13" s="60">
        <f>'INPUT DATA'!T13</f>
        <v>0.13039999999999999</v>
      </c>
      <c r="AM13" s="60">
        <f>'INPUT DATA'!U13</f>
        <v>13.1866</v>
      </c>
      <c r="AN13" s="60">
        <f>'INPUT DATA'!V13</f>
        <v>23.161100000000001</v>
      </c>
      <c r="AO13" s="60">
        <f>'INPUT DATA'!W13</f>
        <v>0.31540000000000001</v>
      </c>
      <c r="AP13" s="60">
        <f>'INPUT DATA'!X13</f>
        <v>0</v>
      </c>
      <c r="AQ13" s="60">
        <f>'INPUT DATA'!Y13</f>
        <v>0.11550000000000001</v>
      </c>
      <c r="AR13" s="60">
        <f t="shared" si="16"/>
        <v>98.976000000000013</v>
      </c>
      <c r="AS13" s="60"/>
      <c r="AT13" s="60">
        <f>'INPUT DATA'!C13</f>
        <v>47.582988026943774</v>
      </c>
      <c r="AU13" s="60">
        <f>'INPUT DATA'!D13</f>
        <v>1.6573830971530181</v>
      </c>
      <c r="AV13" s="60">
        <f>'INPUT DATA'!E13</f>
        <v>16.901614400680373</v>
      </c>
      <c r="AW13" s="60">
        <f>'INPUT DATA'!F13</f>
        <v>10.612700567813793</v>
      </c>
      <c r="AX13" s="60">
        <f>'INPUT DATA'!G13</f>
        <v>0.17210984369153923</v>
      </c>
      <c r="AY13" s="60">
        <f>'INPUT DATA'!H13</f>
        <v>6.3989944835764199</v>
      </c>
      <c r="AZ13" s="60">
        <f>'INPUT DATA'!I13</f>
        <v>11.028883151647513</v>
      </c>
      <c r="BA13" s="60">
        <f>'INPUT DATA'!J13</f>
        <v>3.3372233102273574</v>
      </c>
      <c r="BB13" s="60">
        <f>'INPUT DATA'!K13</f>
        <v>1.8383122180881266</v>
      </c>
      <c r="BC13" s="60">
        <f>'INPUT DATA'!M13</f>
        <v>0.46979090017807673</v>
      </c>
      <c r="BD13" s="60"/>
      <c r="BE13" s="60">
        <f>'INPUT DATA'!AD13</f>
        <v>1.746762397911289</v>
      </c>
      <c r="BF13" s="60">
        <f t="shared" si="17"/>
        <v>99.999999999999986</v>
      </c>
      <c r="BG13" s="54">
        <f t="shared" si="18"/>
        <v>2.2680183707112058</v>
      </c>
      <c r="BH13" s="56">
        <f t="shared" si="19"/>
        <v>1.7904865818430171</v>
      </c>
      <c r="BI13" s="56">
        <f t="shared" si="20"/>
        <v>4.1451195175218634E-2</v>
      </c>
      <c r="BJ13" s="56">
        <f t="shared" si="21"/>
        <v>0.27907296396605358</v>
      </c>
      <c r="BK13" s="56">
        <f t="shared" si="22"/>
        <v>0.20951341815698288</v>
      </c>
      <c r="BL13" s="56">
        <f t="shared" si="23"/>
        <v>6.95595458090707E-2</v>
      </c>
      <c r="BM13" s="56">
        <f t="shared" si="24"/>
        <v>0.21784290249427787</v>
      </c>
      <c r="BN13" s="56">
        <f t="shared" si="25"/>
        <v>4.1691866803042306E-3</v>
      </c>
      <c r="BO13" s="56">
        <f t="shared" si="26"/>
        <v>0.74204672110014858</v>
      </c>
      <c r="BP13" s="60">
        <f t="shared" si="27"/>
        <v>0.93674412479054359</v>
      </c>
      <c r="BQ13" s="56">
        <f t="shared" si="28"/>
        <v>2.3083076336253065E-2</v>
      </c>
      <c r="BR13" s="56">
        <f t="shared" si="29"/>
        <v>3.4470178540317686E-3</v>
      </c>
      <c r="BS13" s="56">
        <f t="shared" si="30"/>
        <v>0</v>
      </c>
      <c r="BT13" s="56">
        <f t="shared" si="31"/>
        <v>4.038343770239849</v>
      </c>
      <c r="BU13" s="56">
        <f t="shared" si="32"/>
        <v>0.68457216360882878</v>
      </c>
      <c r="BV13" s="56">
        <f t="shared" si="33"/>
        <v>0.77305421671448227</v>
      </c>
      <c r="BW13" s="56">
        <f t="shared" si="34"/>
        <v>0</v>
      </c>
      <c r="BX13" s="2">
        <f>'INPUT DATA'!DJ13</f>
        <v>7.668371315950584E-2</v>
      </c>
      <c r="BY13" s="56"/>
      <c r="BZ13" s="56">
        <v>60.084299999999999</v>
      </c>
      <c r="CA13" s="56">
        <v>79.878799999999998</v>
      </c>
      <c r="CB13" s="56">
        <v>101.96127999999999</v>
      </c>
      <c r="CC13" s="56">
        <v>71.846400000000003</v>
      </c>
      <c r="CD13" s="56">
        <v>70.937399999999997</v>
      </c>
      <c r="CE13" s="56">
        <v>40.304400000000001</v>
      </c>
      <c r="CF13" s="56">
        <v>56.077400000000004</v>
      </c>
      <c r="CG13" s="56">
        <v>61.978940000000001</v>
      </c>
      <c r="CH13" s="56">
        <v>151.99020000000002</v>
      </c>
      <c r="CI13" s="56">
        <v>94.195999999999998</v>
      </c>
      <c r="CJ13" s="56">
        <v>141.94452000000001</v>
      </c>
      <c r="CK13" s="56">
        <v>28.0855</v>
      </c>
      <c r="CL13" s="56">
        <v>47.88</v>
      </c>
      <c r="CM13" s="56">
        <v>26.981539999999999</v>
      </c>
      <c r="CN13" s="56">
        <v>55.847000000000001</v>
      </c>
      <c r="CO13" s="56">
        <v>54.938000000000002</v>
      </c>
      <c r="CP13" s="56">
        <v>24.305</v>
      </c>
      <c r="CQ13" s="56">
        <v>40.078000000000003</v>
      </c>
      <c r="CR13" s="56">
        <v>22.98977</v>
      </c>
      <c r="CS13" s="56">
        <v>51.996000000000002</v>
      </c>
      <c r="CT13" s="56">
        <v>39.098300000000002</v>
      </c>
      <c r="CU13" s="56">
        <v>30.973759999999999</v>
      </c>
      <c r="CV13" s="56">
        <v>15.9994</v>
      </c>
      <c r="CW13" s="60">
        <f t="shared" si="35"/>
        <v>0.46743492060321917</v>
      </c>
      <c r="CX13" s="60">
        <f t="shared" si="36"/>
        <v>0.59940810327646388</v>
      </c>
      <c r="CY13" s="60">
        <f t="shared" si="37"/>
        <v>0.52925071164269422</v>
      </c>
      <c r="CZ13" s="60">
        <f t="shared" si="38"/>
        <v>0.77731104133262074</v>
      </c>
      <c r="DA13" s="60">
        <f t="shared" si="39"/>
        <v>0.77445747941142484</v>
      </c>
      <c r="DB13" s="60">
        <f t="shared" si="40"/>
        <v>0.60303589682516046</v>
      </c>
      <c r="DC13" s="60">
        <f t="shared" si="41"/>
        <v>0.7146907666903245</v>
      </c>
      <c r="DD13" s="60">
        <f t="shared" si="42"/>
        <v>0.74185747610397978</v>
      </c>
      <c r="DE13" s="60">
        <f t="shared" si="43"/>
        <v>0.68420200776102669</v>
      </c>
      <c r="DF13" s="60">
        <f t="shared" si="44"/>
        <v>0.83014777697566777</v>
      </c>
      <c r="DG13" s="60">
        <f t="shared" si="45"/>
        <v>0.43642065223793064</v>
      </c>
      <c r="DH13" s="60">
        <f t="shared" si="46"/>
        <v>0.53256507939678088</v>
      </c>
      <c r="DI13" s="60">
        <f t="shared" si="47"/>
        <v>0.40059189672353612</v>
      </c>
      <c r="DJ13" s="60">
        <f t="shared" si="48"/>
        <v>0.47074928835730578</v>
      </c>
      <c r="DK13" s="60">
        <f t="shared" si="49"/>
        <v>0.22268895866737926</v>
      </c>
      <c r="DL13" s="60">
        <f t="shared" si="50"/>
        <v>0.22554252058857516</v>
      </c>
      <c r="DM13" s="60">
        <f t="shared" si="51"/>
        <v>0.39696410317483954</v>
      </c>
      <c r="DN13" s="60">
        <f t="shared" si="52"/>
        <v>0.2853092333096755</v>
      </c>
      <c r="DO13" s="60">
        <f t="shared" si="53"/>
        <v>0.25814252389602022</v>
      </c>
      <c r="DP13" s="60">
        <f t="shared" si="54"/>
        <v>0.31579799223897331</v>
      </c>
      <c r="DQ13" s="60">
        <f t="shared" si="55"/>
        <v>0.16985222302433223</v>
      </c>
      <c r="DR13" s="60">
        <f t="shared" si="56"/>
        <v>0.56357934776206942</v>
      </c>
      <c r="DS13" s="60">
        <f t="shared" si="57"/>
        <v>22.171980819448677</v>
      </c>
      <c r="DT13" s="60">
        <f t="shared" si="58"/>
        <v>0.87507588997330965</v>
      </c>
      <c r="DU13" s="60">
        <f t="shared" si="59"/>
        <v>3.3199897141346209</v>
      </c>
      <c r="DV13" s="60">
        <f t="shared" si="60"/>
        <v>5.3640680340281497</v>
      </c>
      <c r="DW13" s="60">
        <f t="shared" si="61"/>
        <v>0.10098925531524978</v>
      </c>
      <c r="DX13" s="60">
        <f t="shared" si="62"/>
        <v>7.9519931570746607</v>
      </c>
      <c r="DY13" s="60">
        <f t="shared" si="63"/>
        <v>16.553024316391276</v>
      </c>
      <c r="DZ13" s="60">
        <f t="shared" si="64"/>
        <v>0.23398184796319524</v>
      </c>
      <c r="EA13" s="60">
        <f t="shared" si="65"/>
        <v>7.9025331896398585E-2</v>
      </c>
      <c r="EB13" s="60">
        <f t="shared" si="66"/>
        <v>0</v>
      </c>
      <c r="EC13" s="60">
        <f t="shared" si="67"/>
        <v>42.325871633774469</v>
      </c>
      <c r="ED13" s="60">
        <f t="shared" si="68"/>
        <v>98.975999999999999</v>
      </c>
      <c r="EE13" s="56">
        <f t="shared" si="69"/>
        <v>0.78944582861080193</v>
      </c>
      <c r="EF13" s="56">
        <f t="shared" si="70"/>
        <v>1.8276438804789255E-2</v>
      </c>
      <c r="EG13" s="56">
        <f t="shared" si="71"/>
        <v>0.12304670949599693</v>
      </c>
      <c r="EH13" s="56">
        <f t="shared" si="72"/>
        <v>9.6049349723855343E-2</v>
      </c>
      <c r="EI13" s="56">
        <f t="shared" si="73"/>
        <v>1.838240476814769E-3</v>
      </c>
      <c r="EJ13" s="56">
        <f t="shared" si="74"/>
        <v>0.32717519675271184</v>
      </c>
      <c r="EK13" s="56">
        <f t="shared" si="75"/>
        <v>0.4130202184837386</v>
      </c>
      <c r="EL13" s="56">
        <f t="shared" si="76"/>
        <v>1.0177650666500589E-2</v>
      </c>
      <c r="EM13" s="56">
        <f t="shared" si="77"/>
        <v>1.5198348314562386E-3</v>
      </c>
      <c r="EN13" s="56">
        <f t="shared" si="78"/>
        <v>0</v>
      </c>
      <c r="EO13" s="56">
        <f t="shared" si="79"/>
        <v>2.6454661820927328</v>
      </c>
      <c r="EP13" s="60">
        <f t="shared" si="80"/>
        <v>4.4260156499393979</v>
      </c>
      <c r="EQ13" s="56">
        <f t="shared" si="81"/>
        <v>0.17836489769791283</v>
      </c>
      <c r="ER13" s="56">
        <f t="shared" si="82"/>
        <v>4.1293208723831559E-3</v>
      </c>
      <c r="ES13" s="56">
        <f t="shared" si="83"/>
        <v>2.7800785001219259E-2</v>
      </c>
      <c r="ET13" s="56">
        <f t="shared" si="84"/>
        <v>2.1701086783362473E-2</v>
      </c>
      <c r="EU13" s="56">
        <f t="shared" si="85"/>
        <v>4.1532624875376085E-4</v>
      </c>
      <c r="EV13" s="56">
        <f t="shared" si="86"/>
        <v>7.3920930839273383E-2</v>
      </c>
      <c r="EW13" s="56">
        <f t="shared" si="87"/>
        <v>9.3316483977952891E-2</v>
      </c>
      <c r="EX13" s="56">
        <f t="shared" si="88"/>
        <v>2.2995062538109065E-3</v>
      </c>
      <c r="EY13" s="56">
        <f t="shared" si="89"/>
        <v>3.4338668266503951E-4</v>
      </c>
      <c r="EZ13" s="56">
        <f t="shared" si="90"/>
        <v>0</v>
      </c>
      <c r="FA13" s="56">
        <f t="shared" si="91"/>
        <v>0.59770827564266638</v>
      </c>
      <c r="FB13" s="56">
        <f t="shared" si="92"/>
        <v>1</v>
      </c>
      <c r="FC13" s="56">
        <f t="shared" si="93"/>
        <v>2.1635102302087178E-2</v>
      </c>
      <c r="FD13" s="56">
        <f t="shared" si="94"/>
        <v>6.1656826991320808E-3</v>
      </c>
      <c r="FE13" s="56">
        <f t="shared" si="160"/>
        <v>0.10667573412556988</v>
      </c>
      <c r="FF13" s="56">
        <f t="shared" si="161"/>
        <v>9.5615990231763801E-2</v>
      </c>
      <c r="FG13" s="56">
        <f t="shared" si="162"/>
        <v>6.6757341255698766E-3</v>
      </c>
      <c r="FH13" s="56">
        <f t="shared" si="163"/>
        <v>0.10229172435733368</v>
      </c>
      <c r="FI13" s="56">
        <f t="shared" si="164"/>
        <v>0</v>
      </c>
      <c r="FJ13" s="56">
        <f t="shared" si="95"/>
        <v>2.2479885526008794E-2</v>
      </c>
      <c r="FK13" s="56">
        <f t="shared" si="96"/>
        <v>0.91225839200805969</v>
      </c>
      <c r="FL13" s="56">
        <f t="shared" si="97"/>
        <v>0.89182448848956408</v>
      </c>
      <c r="FM13" s="56">
        <f t="shared" si="98"/>
        <v>6.526172246593151E-2</v>
      </c>
      <c r="FN13" s="56">
        <f t="shared" si="165"/>
        <v>1</v>
      </c>
      <c r="FO13" s="56">
        <f t="shared" si="166"/>
        <v>0.10817551151043589</v>
      </c>
      <c r="FP13" s="56">
        <f t="shared" si="167"/>
        <v>6.1656826991320794E-2</v>
      </c>
      <c r="FQ13" s="56">
        <f t="shared" si="168"/>
        <v>2.2479885526008794E-2</v>
      </c>
      <c r="FR13" s="56">
        <f t="shared" si="99"/>
        <v>0.97752011447399123</v>
      </c>
      <c r="FS13" s="56"/>
      <c r="FT13" s="56">
        <f t="shared" si="169"/>
        <v>0</v>
      </c>
      <c r="FU13" s="56">
        <f t="shared" si="170"/>
        <v>1.5776312619557996E-2</v>
      </c>
      <c r="FV13" s="56">
        <f t="shared" si="171"/>
        <v>2.9508473904011193E-2</v>
      </c>
      <c r="FW13" s="56">
        <f t="shared" si="172"/>
        <v>0.77747152067396441</v>
      </c>
      <c r="FX13" s="56"/>
      <c r="FY13" s="56">
        <f t="shared" si="173"/>
        <v>2.9969150171631043E-2</v>
      </c>
      <c r="FZ13" s="56">
        <f t="shared" si="100"/>
        <v>0.2148944209441454</v>
      </c>
      <c r="GA13" s="56"/>
      <c r="GB13" s="60">
        <f t="shared" si="101"/>
        <v>22.241950230438391</v>
      </c>
      <c r="GC13" s="60">
        <f t="shared" si="102"/>
        <v>0.99344885866696186</v>
      </c>
      <c r="GD13" s="60">
        <f t="shared" si="103"/>
        <v>8.9451914494704958</v>
      </c>
      <c r="GE13" s="60">
        <f t="shared" si="104"/>
        <v>8.2493693297186343</v>
      </c>
      <c r="GF13" s="60">
        <f t="shared" si="105"/>
        <v>0.13329175572724378</v>
      </c>
      <c r="GG13" s="60">
        <f t="shared" si="106"/>
        <v>3.8588233771827607</v>
      </c>
      <c r="GH13" s="60">
        <f t="shared" si="107"/>
        <v>7.882240955388963</v>
      </c>
      <c r="GI13" s="60">
        <f t="shared" si="108"/>
        <v>2.4757440621206359</v>
      </c>
      <c r="GJ13" s="60">
        <f t="shared" si="109"/>
        <v>1.5260708012330673</v>
      </c>
      <c r="GK13" s="60">
        <f t="shared" si="110"/>
        <v>0.20502645107116083</v>
      </c>
      <c r="GL13" s="60">
        <f t="shared" si="111"/>
        <v>0</v>
      </c>
      <c r="GM13" s="60">
        <f t="shared" si="112"/>
        <v>43.488842728981666</v>
      </c>
      <c r="GN13" s="60">
        <f t="shared" si="113"/>
        <v>56.511157271018313</v>
      </c>
      <c r="GO13" s="56">
        <f t="shared" si="114"/>
        <v>0.79193712878312261</v>
      </c>
      <c r="GP13" s="56">
        <f t="shared" si="115"/>
        <v>2.0748723029802879E-2</v>
      </c>
      <c r="GQ13" s="56">
        <f t="shared" si="116"/>
        <v>0.3315300553441537</v>
      </c>
      <c r="GR13" s="56">
        <f t="shared" si="117"/>
        <v>0.14771374164625914</v>
      </c>
      <c r="GS13" s="56">
        <f t="shared" si="118"/>
        <v>2.4262214810740067E-3</v>
      </c>
      <c r="GT13" s="56">
        <f t="shared" si="119"/>
        <v>0.15876664789889985</v>
      </c>
      <c r="GU13" s="56">
        <f t="shared" si="120"/>
        <v>0.19667251248537757</v>
      </c>
      <c r="GV13" s="56">
        <f t="shared" si="121"/>
        <v>0.1076889443487532</v>
      </c>
      <c r="GW13" s="56">
        <f t="shared" si="122"/>
        <v>3.9031640793412176E-2</v>
      </c>
      <c r="GX13" s="56">
        <f t="shared" si="123"/>
        <v>6.619359453652409E-3</v>
      </c>
      <c r="GY13" s="56">
        <f t="shared" si="124"/>
        <v>0</v>
      </c>
      <c r="GZ13" s="60">
        <f t="shared" si="125"/>
        <v>9.6960477702789247E-2</v>
      </c>
      <c r="HA13" s="56">
        <f t="shared" si="126"/>
        <v>1.8031349752645074</v>
      </c>
      <c r="HB13" s="56">
        <f t="shared" si="127"/>
        <v>0.43920013734243657</v>
      </c>
      <c r="HC13" s="56">
        <f t="shared" si="128"/>
        <v>1.1507027102482545E-2</v>
      </c>
      <c r="HD13" s="56">
        <f t="shared" si="129"/>
        <v>0.18386313830750275</v>
      </c>
      <c r="HE13" s="56">
        <f t="shared" si="130"/>
        <v>8.1920512702933157E-2</v>
      </c>
      <c r="HF13" s="56">
        <f t="shared" si="131"/>
        <v>1.3455573289615197E-3</v>
      </c>
      <c r="HG13" s="56">
        <f t="shared" si="132"/>
        <v>8.8050340144730371E-2</v>
      </c>
      <c r="HH13" s="56">
        <f t="shared" si="133"/>
        <v>0.10907254042727837</v>
      </c>
      <c r="HI13" s="56">
        <f t="shared" si="134"/>
        <v>5.9723174263732519E-2</v>
      </c>
      <c r="HJ13" s="56">
        <f t="shared" si="135"/>
        <v>2.1646544118355034E-2</v>
      </c>
      <c r="HK13" s="56">
        <f t="shared" si="136"/>
        <v>3.6710282615872365E-3</v>
      </c>
      <c r="HL13" s="56">
        <f t="shared" si="137"/>
        <v>0</v>
      </c>
      <c r="HM13" s="56">
        <f t="shared" si="138"/>
        <v>5.1029266740978865E-2</v>
      </c>
      <c r="HN13" s="56">
        <f t="shared" si="139"/>
        <v>1</v>
      </c>
      <c r="HO13" s="56">
        <f t="shared" si="140"/>
        <v>0.51803199589547</v>
      </c>
      <c r="HP13" s="56">
        <f t="shared" si="174"/>
        <v>0.30150636260634345</v>
      </c>
      <c r="HQ13" s="56">
        <f t="shared" si="175"/>
        <v>0.49796259338723164</v>
      </c>
      <c r="HR13" s="60">
        <f t="shared" si="141"/>
        <v>4.306349051211078E-3</v>
      </c>
      <c r="HS13" s="56">
        <f t="shared" si="142"/>
        <v>0.65841556315031891</v>
      </c>
      <c r="HT13" s="56">
        <f t="shared" si="143"/>
        <v>5036.3785922352263</v>
      </c>
      <c r="HU13" s="56">
        <f t="shared" si="144"/>
        <v>17.314751972294353</v>
      </c>
      <c r="HV13" s="56">
        <f t="shared" si="176"/>
        <v>0.65841556315031891</v>
      </c>
      <c r="HW13" s="56">
        <f t="shared" si="145"/>
        <v>5036.3785922352263</v>
      </c>
      <c r="HX13" s="56">
        <f t="shared" si="146"/>
        <v>17.39981752324984</v>
      </c>
      <c r="HY13" s="56">
        <f t="shared" si="177"/>
        <v>4.5181677676191967</v>
      </c>
      <c r="HZ13" s="56">
        <f t="shared" si="147"/>
        <v>1.2669713394972515</v>
      </c>
      <c r="IA13" s="56">
        <f t="shared" si="148"/>
        <v>4.560724827388996</v>
      </c>
      <c r="IB13" s="56">
        <f t="shared" si="149"/>
        <v>0.8808464394911194</v>
      </c>
      <c r="IC13" s="56">
        <f t="shared" si="150"/>
        <v>0.78779975138418867</v>
      </c>
      <c r="ID13" s="56">
        <f t="shared" si="151"/>
        <v>0.20255106074794088</v>
      </c>
      <c r="IE13" s="56">
        <f t="shared" si="152"/>
        <v>271.44578576589254</v>
      </c>
      <c r="IF13" s="56">
        <f t="shared" si="153"/>
        <v>1.0332143195247039</v>
      </c>
      <c r="IG13" s="56">
        <f t="shared" si="154"/>
        <v>1.5018143997947198</v>
      </c>
      <c r="IH13" s="56">
        <f t="shared" si="155"/>
        <v>0.75141316090671451</v>
      </c>
      <c r="II13" s="75"/>
      <c r="IJ13" s="75">
        <f t="shared" si="178"/>
        <v>0.13288599072319951</v>
      </c>
      <c r="IK13" s="75">
        <f t="shared" si="179"/>
        <v>0.25409618095479103</v>
      </c>
      <c r="IL13" s="75">
        <f t="shared" si="180"/>
        <v>2.7071992547484403</v>
      </c>
      <c r="IM13" s="75">
        <f t="shared" si="181"/>
        <v>0.30999866457843933</v>
      </c>
      <c r="IN13" s="75">
        <f>(1-'OUTPUT DATA'!BL13-'OUTPUT DATA'!BR13-'OUTPUT DATA'!BX13)*'OUTPUT DATA'!BK13^2</f>
        <v>3.7325087098719678E-2</v>
      </c>
      <c r="IO13" s="75">
        <f t="shared" si="156"/>
        <v>0.54287876674161661</v>
      </c>
      <c r="IP13" s="75"/>
      <c r="IQ13" s="56">
        <f t="shared" si="182"/>
        <v>0.87654009043990833</v>
      </c>
      <c r="IR13" s="56">
        <f t="shared" si="183"/>
        <v>0.78394829605688154</v>
      </c>
      <c r="IS13" s="56">
        <f t="shared" si="184"/>
        <v>0.20156081372057297</v>
      </c>
      <c r="IT13" s="56"/>
    </row>
    <row r="14" spans="1:254" s="54" customFormat="1" ht="13.5" customHeight="1">
      <c r="A14" s="67" t="str">
        <f>'INPUT DATA'!A14</f>
        <v>July 2001 - LV</v>
      </c>
      <c r="B14" s="66"/>
      <c r="C14" s="10">
        <f>'INPUT DATA'!AB14</f>
        <v>3.9316899688832674E-3</v>
      </c>
      <c r="D14" s="10"/>
      <c r="E14" s="12">
        <f>'INPUT DATA'!AD14</f>
        <v>1.7532962587804133</v>
      </c>
      <c r="F14" s="10"/>
      <c r="G14" s="16">
        <f>'INPUT DATA'!AF14</f>
        <v>304.35151258208049</v>
      </c>
      <c r="H14" s="16">
        <f>'INPUT DATA'!AG14</f>
        <v>1093.8142838461667</v>
      </c>
      <c r="I14" s="10"/>
      <c r="J14" s="81">
        <f t="shared" si="0"/>
        <v>0.13840339770188428</v>
      </c>
      <c r="K14" s="81">
        <f t="shared" si="1"/>
        <v>0.2118230433130853</v>
      </c>
      <c r="L14" s="81">
        <f t="shared" si="2"/>
        <v>0.30362076793674908</v>
      </c>
      <c r="M14" s="81">
        <f t="shared" si="3"/>
        <v>0.40831277753456435</v>
      </c>
      <c r="N14" s="81">
        <f t="shared" si="4"/>
        <v>0.59270603904835895</v>
      </c>
      <c r="O14" s="81">
        <f t="shared" si="5"/>
        <v>0.65765841019841265</v>
      </c>
      <c r="P14" s="81">
        <f t="shared" si="6"/>
        <v>0.70559766393611123</v>
      </c>
      <c r="Q14" s="81">
        <f t="shared" si="7"/>
        <v>0.73257919086495182</v>
      </c>
      <c r="R14" s="81">
        <f t="shared" si="8"/>
        <v>0.73661009790324983</v>
      </c>
      <c r="S14" s="81">
        <f t="shared" si="9"/>
        <v>0.72767532957203396</v>
      </c>
      <c r="T14" s="81">
        <f t="shared" si="10"/>
        <v>0.72008829260535845</v>
      </c>
      <c r="U14" s="81">
        <f t="shared" si="11"/>
        <v>0.68933380450855042</v>
      </c>
      <c r="V14" s="81">
        <f t="shared" si="12"/>
        <v>0.65033884151975196</v>
      </c>
      <c r="W14" s="81">
        <f t="shared" si="13"/>
        <v>0.60806827504673122</v>
      </c>
      <c r="X14" s="81">
        <f t="shared" si="14"/>
        <v>0.56623020383891931</v>
      </c>
      <c r="Y14" s="10"/>
      <c r="Z14" s="81">
        <f t="shared" si="157"/>
        <v>0.90532487924190097</v>
      </c>
      <c r="AA14" s="81">
        <f t="shared" si="158"/>
        <v>0.83021018128261292</v>
      </c>
      <c r="AB14" s="81">
        <f t="shared" si="159"/>
        <v>0.21940188384787909</v>
      </c>
      <c r="AC14" s="72"/>
      <c r="AD14" s="56">
        <f>'INPUT DATA'!AF14/1000</f>
        <v>0.30435151258208049</v>
      </c>
      <c r="AE14" s="55">
        <f>'INPUT DATA'!AG14</f>
        <v>1093.8142838461667</v>
      </c>
      <c r="AF14" s="60">
        <f t="shared" si="15"/>
        <v>1366.9542838461666</v>
      </c>
      <c r="AG14" s="55"/>
      <c r="AH14" s="60">
        <f>'INPUT DATA'!P14</f>
        <v>48.11</v>
      </c>
      <c r="AI14" s="60">
        <f>'INPUT DATA'!Q14</f>
        <v>1.38</v>
      </c>
      <c r="AJ14" s="60">
        <f>'INPUT DATA'!R14</f>
        <v>6.28</v>
      </c>
      <c r="AK14" s="60">
        <f>'INPUT DATA'!S14</f>
        <v>7.05</v>
      </c>
      <c r="AL14" s="60">
        <f>'INPUT DATA'!T14</f>
        <v>0.09</v>
      </c>
      <c r="AM14" s="60">
        <f>'INPUT DATA'!U14</f>
        <v>13.54</v>
      </c>
      <c r="AN14" s="60">
        <f>'INPUT DATA'!V14</f>
        <v>22.78</v>
      </c>
      <c r="AO14" s="60">
        <f>'INPUT DATA'!W14</f>
        <v>0.39</v>
      </c>
      <c r="AP14" s="60">
        <f>'INPUT DATA'!X14</f>
        <v>0</v>
      </c>
      <c r="AQ14" s="60">
        <f>'INPUT DATA'!Y14</f>
        <v>0</v>
      </c>
      <c r="AR14" s="60">
        <f t="shared" si="16"/>
        <v>99.62</v>
      </c>
      <c r="AS14" s="60"/>
      <c r="AT14" s="60">
        <f>'INPUT DATA'!C14</f>
        <v>47.582988026943774</v>
      </c>
      <c r="AU14" s="60">
        <f>'INPUT DATA'!D14</f>
        <v>1.6573830971530181</v>
      </c>
      <c r="AV14" s="60">
        <f>'INPUT DATA'!E14</f>
        <v>16.901614400680373</v>
      </c>
      <c r="AW14" s="60">
        <f>'INPUT DATA'!F14</f>
        <v>10.612700567813793</v>
      </c>
      <c r="AX14" s="60">
        <f>'INPUT DATA'!G14</f>
        <v>0.17210984369153923</v>
      </c>
      <c r="AY14" s="60">
        <f>'INPUT DATA'!H14</f>
        <v>6.3989944835764199</v>
      </c>
      <c r="AZ14" s="60">
        <f>'INPUT DATA'!I14</f>
        <v>11.028883151647513</v>
      </c>
      <c r="BA14" s="60">
        <f>'INPUT DATA'!J14</f>
        <v>3.3372233102273574</v>
      </c>
      <c r="BB14" s="60">
        <f>'INPUT DATA'!K14</f>
        <v>1.8383122180881266</v>
      </c>
      <c r="BC14" s="60">
        <f>'INPUT DATA'!M14</f>
        <v>0.46979090017807673</v>
      </c>
      <c r="BD14" s="60"/>
      <c r="BE14" s="60">
        <f>'INPUT DATA'!AD14</f>
        <v>1.7532962587804133</v>
      </c>
      <c r="BF14" s="60">
        <f t="shared" si="17"/>
        <v>99.999999999999986</v>
      </c>
      <c r="BG14" s="54">
        <f t="shared" si="18"/>
        <v>2.2483571636834672</v>
      </c>
      <c r="BH14" s="56">
        <f t="shared" si="19"/>
        <v>1.8002873168366222</v>
      </c>
      <c r="BI14" s="56">
        <f t="shared" si="20"/>
        <v>3.8842910976391601E-2</v>
      </c>
      <c r="BJ14" s="56">
        <f t="shared" si="21"/>
        <v>0.27696242657353642</v>
      </c>
      <c r="BK14" s="56">
        <f t="shared" si="22"/>
        <v>0.19971268316337776</v>
      </c>
      <c r="BL14" s="56">
        <f t="shared" si="23"/>
        <v>7.7249743410158667E-2</v>
      </c>
      <c r="BM14" s="56">
        <f t="shared" si="24"/>
        <v>0.22062352815700864</v>
      </c>
      <c r="BN14" s="56">
        <f t="shared" si="25"/>
        <v>2.852561353475789E-3</v>
      </c>
      <c r="BO14" s="56">
        <f t="shared" si="26"/>
        <v>0.75532840403617862</v>
      </c>
      <c r="BP14" s="60">
        <f t="shared" si="27"/>
        <v>0.9133437271735183</v>
      </c>
      <c r="BQ14" s="56">
        <f t="shared" si="28"/>
        <v>2.8295367586974693E-2</v>
      </c>
      <c r="BR14" s="56">
        <f t="shared" si="29"/>
        <v>0</v>
      </c>
      <c r="BS14" s="56">
        <f t="shared" si="30"/>
        <v>0</v>
      </c>
      <c r="BT14" s="56">
        <f t="shared" si="31"/>
        <v>4.0365362426937068</v>
      </c>
      <c r="BU14" s="56">
        <f t="shared" si="32"/>
        <v>0.68409140107722455</v>
      </c>
      <c r="BV14" s="56">
        <f t="shared" si="33"/>
        <v>0.77394016971592328</v>
      </c>
      <c r="BW14" s="56">
        <f t="shared" si="34"/>
        <v>0</v>
      </c>
      <c r="BX14" s="2">
        <f>'INPUT DATA'!DJ14</f>
        <v>7.3068703059433207E-2</v>
      </c>
      <c r="BY14" s="56"/>
      <c r="BZ14" s="56">
        <v>60.084299999999999</v>
      </c>
      <c r="CA14" s="56">
        <v>79.878799999999998</v>
      </c>
      <c r="CB14" s="56">
        <v>101.96127999999999</v>
      </c>
      <c r="CC14" s="56">
        <v>71.846400000000003</v>
      </c>
      <c r="CD14" s="56">
        <v>70.937399999999997</v>
      </c>
      <c r="CE14" s="56">
        <v>40.304400000000001</v>
      </c>
      <c r="CF14" s="56">
        <v>56.077400000000004</v>
      </c>
      <c r="CG14" s="56">
        <v>61.978940000000001</v>
      </c>
      <c r="CH14" s="56">
        <v>151.99020000000002</v>
      </c>
      <c r="CI14" s="56">
        <v>94.195999999999998</v>
      </c>
      <c r="CJ14" s="56">
        <v>141.94452000000001</v>
      </c>
      <c r="CK14" s="56">
        <v>28.0855</v>
      </c>
      <c r="CL14" s="56">
        <v>47.88</v>
      </c>
      <c r="CM14" s="56">
        <v>26.981539999999999</v>
      </c>
      <c r="CN14" s="56">
        <v>55.847000000000001</v>
      </c>
      <c r="CO14" s="56">
        <v>54.938000000000002</v>
      </c>
      <c r="CP14" s="56">
        <v>24.305</v>
      </c>
      <c r="CQ14" s="56">
        <v>40.078000000000003</v>
      </c>
      <c r="CR14" s="56">
        <v>22.98977</v>
      </c>
      <c r="CS14" s="56">
        <v>51.996000000000002</v>
      </c>
      <c r="CT14" s="56">
        <v>39.098300000000002</v>
      </c>
      <c r="CU14" s="56">
        <v>30.973759999999999</v>
      </c>
      <c r="CV14" s="56">
        <v>15.9994</v>
      </c>
      <c r="CW14" s="60">
        <f t="shared" si="35"/>
        <v>0.46743492060321917</v>
      </c>
      <c r="CX14" s="60">
        <f t="shared" si="36"/>
        <v>0.59940810327646388</v>
      </c>
      <c r="CY14" s="60">
        <f t="shared" si="37"/>
        <v>0.52925071164269422</v>
      </c>
      <c r="CZ14" s="60">
        <f t="shared" si="38"/>
        <v>0.77731104133262074</v>
      </c>
      <c r="DA14" s="60">
        <f t="shared" si="39"/>
        <v>0.77445747941142484</v>
      </c>
      <c r="DB14" s="60">
        <f t="shared" si="40"/>
        <v>0.60303589682516046</v>
      </c>
      <c r="DC14" s="60">
        <f t="shared" si="41"/>
        <v>0.7146907666903245</v>
      </c>
      <c r="DD14" s="60">
        <f t="shared" si="42"/>
        <v>0.74185747610397978</v>
      </c>
      <c r="DE14" s="60">
        <f t="shared" si="43"/>
        <v>0.68420200776102669</v>
      </c>
      <c r="DF14" s="60">
        <f t="shared" si="44"/>
        <v>0.83014777697566777</v>
      </c>
      <c r="DG14" s="60">
        <f t="shared" si="45"/>
        <v>0.43642065223793064</v>
      </c>
      <c r="DH14" s="60">
        <f t="shared" si="46"/>
        <v>0.53256507939678088</v>
      </c>
      <c r="DI14" s="60">
        <f t="shared" si="47"/>
        <v>0.40059189672353612</v>
      </c>
      <c r="DJ14" s="60">
        <f t="shared" si="48"/>
        <v>0.47074928835730578</v>
      </c>
      <c r="DK14" s="60">
        <f t="shared" si="49"/>
        <v>0.22268895866737926</v>
      </c>
      <c r="DL14" s="60">
        <f t="shared" si="50"/>
        <v>0.22554252058857516</v>
      </c>
      <c r="DM14" s="60">
        <f t="shared" si="51"/>
        <v>0.39696410317483954</v>
      </c>
      <c r="DN14" s="60">
        <f t="shared" si="52"/>
        <v>0.2853092333096755</v>
      </c>
      <c r="DO14" s="60">
        <f t="shared" si="53"/>
        <v>0.25814252389602022</v>
      </c>
      <c r="DP14" s="60">
        <f t="shared" si="54"/>
        <v>0.31579799223897331</v>
      </c>
      <c r="DQ14" s="60">
        <f t="shared" si="55"/>
        <v>0.16985222302433223</v>
      </c>
      <c r="DR14" s="60">
        <f t="shared" si="56"/>
        <v>0.56357934776206942</v>
      </c>
      <c r="DS14" s="60">
        <f t="shared" si="57"/>
        <v>22.488294030220874</v>
      </c>
      <c r="DT14" s="60">
        <f t="shared" si="58"/>
        <v>0.82718318252152012</v>
      </c>
      <c r="DU14" s="60">
        <f t="shared" si="59"/>
        <v>3.3236944691161199</v>
      </c>
      <c r="DV14" s="60">
        <f t="shared" si="60"/>
        <v>5.480042841394976</v>
      </c>
      <c r="DW14" s="60">
        <f t="shared" si="61"/>
        <v>6.9701173147028228E-2</v>
      </c>
      <c r="DX14" s="60">
        <f t="shared" si="62"/>
        <v>8.1651060430126723</v>
      </c>
      <c r="DY14" s="60">
        <f t="shared" si="63"/>
        <v>16.280655665205593</v>
      </c>
      <c r="DZ14" s="60">
        <f t="shared" si="64"/>
        <v>0.28932441568055212</v>
      </c>
      <c r="EA14" s="60">
        <f t="shared" si="65"/>
        <v>0</v>
      </c>
      <c r="EB14" s="60">
        <f t="shared" si="66"/>
        <v>0</v>
      </c>
      <c r="EC14" s="60">
        <f t="shared" si="67"/>
        <v>42.695998179700666</v>
      </c>
      <c r="ED14" s="60">
        <f t="shared" si="68"/>
        <v>99.62</v>
      </c>
      <c r="EE14" s="56">
        <f t="shared" si="69"/>
        <v>0.80070833811827724</v>
      </c>
      <c r="EF14" s="56">
        <f t="shared" si="70"/>
        <v>1.7276173402705097E-2</v>
      </c>
      <c r="EG14" s="56">
        <f t="shared" si="71"/>
        <v>0.12318401652078124</v>
      </c>
      <c r="EH14" s="56">
        <f t="shared" si="72"/>
        <v>9.8126002137894172E-2</v>
      </c>
      <c r="EI14" s="56">
        <f t="shared" si="73"/>
        <v>1.2687242554703161E-3</v>
      </c>
      <c r="EJ14" s="56">
        <f t="shared" si="74"/>
        <v>0.33594347019184007</v>
      </c>
      <c r="EK14" s="56">
        <f t="shared" si="75"/>
        <v>0.40622425433418813</v>
      </c>
      <c r="EL14" s="56">
        <f t="shared" si="76"/>
        <v>1.2584919974430023E-2</v>
      </c>
      <c r="EM14" s="56">
        <f t="shared" si="77"/>
        <v>0</v>
      </c>
      <c r="EN14" s="56">
        <f t="shared" si="78"/>
        <v>0</v>
      </c>
      <c r="EO14" s="56">
        <f t="shared" si="79"/>
        <v>2.668599958729744</v>
      </c>
      <c r="EP14" s="60">
        <f t="shared" si="80"/>
        <v>4.4639158576653299</v>
      </c>
      <c r="EQ14" s="56">
        <f t="shared" si="81"/>
        <v>0.17937352845558679</v>
      </c>
      <c r="ER14" s="56">
        <f t="shared" si="82"/>
        <v>3.8701834787138434E-3</v>
      </c>
      <c r="ES14" s="56">
        <f t="shared" si="83"/>
        <v>2.759550592990067E-2</v>
      </c>
      <c r="ET14" s="56">
        <f t="shared" si="84"/>
        <v>2.1982045644833234E-2</v>
      </c>
      <c r="EU14" s="56">
        <f t="shared" si="85"/>
        <v>2.8421778006673063E-4</v>
      </c>
      <c r="EV14" s="56">
        <f t="shared" si="86"/>
        <v>7.5257572253510541E-2</v>
      </c>
      <c r="EW14" s="56">
        <f t="shared" si="87"/>
        <v>9.1001772275037293E-2</v>
      </c>
      <c r="EX14" s="56">
        <f t="shared" si="88"/>
        <v>2.8192556436339405E-3</v>
      </c>
      <c r="EY14" s="56">
        <f t="shared" si="89"/>
        <v>0</v>
      </c>
      <c r="EZ14" s="56">
        <f t="shared" si="90"/>
        <v>0</v>
      </c>
      <c r="FA14" s="56">
        <f t="shared" si="91"/>
        <v>0.59781591853871696</v>
      </c>
      <c r="FB14" s="56">
        <f t="shared" si="92"/>
        <v>1</v>
      </c>
      <c r="FC14" s="56">
        <f t="shared" si="93"/>
        <v>2.0626471544413216E-2</v>
      </c>
      <c r="FD14" s="56">
        <f t="shared" si="94"/>
        <v>6.9690343854874534E-3</v>
      </c>
      <c r="FE14" s="56">
        <f t="shared" si="160"/>
        <v>0.1083630535426118</v>
      </c>
      <c r="FF14" s="56">
        <f t="shared" si="161"/>
        <v>9.3821027918671238E-2</v>
      </c>
      <c r="FG14" s="56">
        <f t="shared" si="162"/>
        <v>8.363053542611798E-3</v>
      </c>
      <c r="FH14" s="56">
        <f t="shared" si="163"/>
        <v>0.10218408146128304</v>
      </c>
      <c r="FI14" s="56">
        <f t="shared" si="164"/>
        <v>0</v>
      </c>
      <c r="FJ14" s="56">
        <f t="shared" si="95"/>
        <v>2.75899690374194E-2</v>
      </c>
      <c r="FK14" s="56">
        <f t="shared" si="96"/>
        <v>0.89056701370376701</v>
      </c>
      <c r="FL14" s="56">
        <f t="shared" si="97"/>
        <v>0.89686764227793392</v>
      </c>
      <c r="FM14" s="56">
        <f t="shared" si="98"/>
        <v>8.1843017258813558E-2</v>
      </c>
      <c r="FN14" s="56">
        <f t="shared" si="165"/>
        <v>1</v>
      </c>
      <c r="FO14" s="56">
        <f t="shared" si="166"/>
        <v>0.10313235772206608</v>
      </c>
      <c r="FP14" s="56">
        <f t="shared" si="167"/>
        <v>6.9690343854874534E-2</v>
      </c>
      <c r="FQ14" s="56">
        <f t="shared" si="168"/>
        <v>2.75899690374194E-2</v>
      </c>
      <c r="FR14" s="56">
        <f t="shared" si="99"/>
        <v>0.97241003096258061</v>
      </c>
      <c r="FS14" s="56"/>
      <c r="FT14" s="56">
        <f t="shared" si="169"/>
        <v>0</v>
      </c>
      <c r="FU14" s="56">
        <f t="shared" si="170"/>
        <v>1.5446756148673489E-2</v>
      </c>
      <c r="FV14" s="56">
        <f t="shared" si="171"/>
        <v>3.472905865136245E-2</v>
      </c>
      <c r="FW14" s="56">
        <f t="shared" si="172"/>
        <v>0.78217898111595818</v>
      </c>
      <c r="FX14" s="56"/>
      <c r="FY14" s="56">
        <f t="shared" si="173"/>
        <v>3.1245893540250379E-2</v>
      </c>
      <c r="FZ14" s="56">
        <f t="shared" si="100"/>
        <v>0.22148566070181711</v>
      </c>
      <c r="GA14" s="56"/>
      <c r="GB14" s="60">
        <f t="shared" si="101"/>
        <v>22.241950230438391</v>
      </c>
      <c r="GC14" s="60">
        <f t="shared" si="102"/>
        <v>0.99344885866696186</v>
      </c>
      <c r="GD14" s="60">
        <f t="shared" si="103"/>
        <v>8.9451914494704958</v>
      </c>
      <c r="GE14" s="60">
        <f t="shared" si="104"/>
        <v>8.2493693297186343</v>
      </c>
      <c r="GF14" s="60">
        <f t="shared" si="105"/>
        <v>0.13329175572724378</v>
      </c>
      <c r="GG14" s="60">
        <f t="shared" si="106"/>
        <v>3.8588233771827607</v>
      </c>
      <c r="GH14" s="60">
        <f t="shared" si="107"/>
        <v>7.882240955388963</v>
      </c>
      <c r="GI14" s="60">
        <f t="shared" si="108"/>
        <v>2.4757440621206359</v>
      </c>
      <c r="GJ14" s="60">
        <f t="shared" si="109"/>
        <v>1.5260708012330673</v>
      </c>
      <c r="GK14" s="60">
        <f t="shared" si="110"/>
        <v>0.20502645107116083</v>
      </c>
      <c r="GL14" s="60">
        <f t="shared" si="111"/>
        <v>0</v>
      </c>
      <c r="GM14" s="60">
        <f t="shared" si="112"/>
        <v>43.488842728981666</v>
      </c>
      <c r="GN14" s="60">
        <f t="shared" si="113"/>
        <v>56.511157271018313</v>
      </c>
      <c r="GO14" s="56">
        <f t="shared" si="114"/>
        <v>0.79193712878312261</v>
      </c>
      <c r="GP14" s="56">
        <f t="shared" si="115"/>
        <v>2.0748723029802879E-2</v>
      </c>
      <c r="GQ14" s="56">
        <f t="shared" si="116"/>
        <v>0.3315300553441537</v>
      </c>
      <c r="GR14" s="56">
        <f t="shared" si="117"/>
        <v>0.14771374164625914</v>
      </c>
      <c r="GS14" s="56">
        <f t="shared" si="118"/>
        <v>2.4262214810740067E-3</v>
      </c>
      <c r="GT14" s="56">
        <f t="shared" si="119"/>
        <v>0.15876664789889985</v>
      </c>
      <c r="GU14" s="56">
        <f t="shared" si="120"/>
        <v>0.19667251248537757</v>
      </c>
      <c r="GV14" s="56">
        <f t="shared" si="121"/>
        <v>0.1076889443487532</v>
      </c>
      <c r="GW14" s="56">
        <f t="shared" si="122"/>
        <v>3.9031640793412176E-2</v>
      </c>
      <c r="GX14" s="56">
        <f t="shared" si="123"/>
        <v>6.619359453652409E-3</v>
      </c>
      <c r="GY14" s="56">
        <f t="shared" si="124"/>
        <v>0</v>
      </c>
      <c r="GZ14" s="60">
        <f t="shared" si="125"/>
        <v>9.7323163705116414E-2</v>
      </c>
      <c r="HA14" s="56">
        <f t="shared" si="126"/>
        <v>1.8031349752645074</v>
      </c>
      <c r="HB14" s="56">
        <f t="shared" si="127"/>
        <v>0.43920013734243657</v>
      </c>
      <c r="HC14" s="56">
        <f t="shared" si="128"/>
        <v>1.1507027102482545E-2</v>
      </c>
      <c r="HD14" s="56">
        <f t="shared" si="129"/>
        <v>0.18386313830750275</v>
      </c>
      <c r="HE14" s="56">
        <f t="shared" si="130"/>
        <v>8.1920512702933157E-2</v>
      </c>
      <c r="HF14" s="56">
        <f t="shared" si="131"/>
        <v>1.3455573289615197E-3</v>
      </c>
      <c r="HG14" s="56">
        <f t="shared" si="132"/>
        <v>8.8050340144730371E-2</v>
      </c>
      <c r="HH14" s="56">
        <f t="shared" si="133"/>
        <v>0.10907254042727837</v>
      </c>
      <c r="HI14" s="56">
        <f t="shared" si="134"/>
        <v>5.9723174263732519E-2</v>
      </c>
      <c r="HJ14" s="56">
        <f t="shared" si="135"/>
        <v>2.1646544118355034E-2</v>
      </c>
      <c r="HK14" s="56">
        <f t="shared" si="136"/>
        <v>3.6710282615872365E-3</v>
      </c>
      <c r="HL14" s="56">
        <f t="shared" si="137"/>
        <v>0</v>
      </c>
      <c r="HM14" s="56">
        <f t="shared" si="138"/>
        <v>5.1210369599554745E-2</v>
      </c>
      <c r="HN14" s="56">
        <f t="shared" si="139"/>
        <v>1</v>
      </c>
      <c r="HO14" s="56">
        <f t="shared" si="140"/>
        <v>0.51803199589547</v>
      </c>
      <c r="HP14" s="56">
        <f t="shared" si="174"/>
        <v>0.30150636260634345</v>
      </c>
      <c r="HQ14" s="56">
        <f t="shared" si="175"/>
        <v>0.49796259338723164</v>
      </c>
      <c r="HR14" s="60">
        <f t="shared" si="141"/>
        <v>7.2686968085147297E-2</v>
      </c>
      <c r="HS14" s="56">
        <f t="shared" si="142"/>
        <v>0.65851651752727991</v>
      </c>
      <c r="HT14" s="56">
        <f t="shared" si="143"/>
        <v>4949.6493775292947</v>
      </c>
      <c r="HU14" s="56">
        <f t="shared" si="144"/>
        <v>17.11536918002782</v>
      </c>
      <c r="HV14" s="56">
        <f t="shared" si="176"/>
        <v>0.65851651752727991</v>
      </c>
      <c r="HW14" s="56">
        <f t="shared" si="145"/>
        <v>4949.6493775292947</v>
      </c>
      <c r="HX14" s="56">
        <f t="shared" si="146"/>
        <v>15.741205803013431</v>
      </c>
      <c r="HY14" s="56">
        <f t="shared" si="177"/>
        <v>4.5181677676191967</v>
      </c>
      <c r="HZ14" s="56">
        <f t="shared" si="147"/>
        <v>1.2669713394972515</v>
      </c>
      <c r="IA14" s="56">
        <f t="shared" si="148"/>
        <v>4.5838783247323178</v>
      </c>
      <c r="IB14" s="56">
        <f t="shared" si="149"/>
        <v>0.83263791115675367</v>
      </c>
      <c r="IC14" s="56">
        <f t="shared" si="150"/>
        <v>0.7635540423268542</v>
      </c>
      <c r="ID14" s="56">
        <f t="shared" si="151"/>
        <v>0.20178648622130971</v>
      </c>
      <c r="IE14" s="56">
        <f t="shared" si="152"/>
        <v>271.48967121835437</v>
      </c>
      <c r="IF14" s="56">
        <f t="shared" si="153"/>
        <v>1.0312542928067077</v>
      </c>
      <c r="IG14" s="56">
        <f t="shared" si="154"/>
        <v>1.4748904981849962</v>
      </c>
      <c r="IH14" s="56">
        <f t="shared" si="155"/>
        <v>0.73785037677237852</v>
      </c>
      <c r="II14" s="75"/>
      <c r="IJ14" s="75">
        <f t="shared" si="178"/>
        <v>0.12589121157033353</v>
      </c>
      <c r="IK14" s="75">
        <f t="shared" si="179"/>
        <v>0.27830025435139849</v>
      </c>
      <c r="IL14" s="75">
        <f t="shared" si="180"/>
        <v>2.7375962594793797</v>
      </c>
      <c r="IM14" s="75">
        <f t="shared" si="181"/>
        <v>0.29752457089337653</v>
      </c>
      <c r="IN14" s="75">
        <f>(1-'OUTPUT DATA'!BL14-'OUTPUT DATA'!BR14-'OUTPUT DATA'!BX14)*'OUTPUT DATA'!BK14^2</f>
        <v>3.3889681156809522E-2</v>
      </c>
      <c r="IO14" s="75">
        <f t="shared" si="156"/>
        <v>0.53343817620811484</v>
      </c>
      <c r="IP14" s="75"/>
      <c r="IQ14" s="56">
        <f t="shared" si="182"/>
        <v>0.90532487924190097</v>
      </c>
      <c r="IR14" s="56">
        <f t="shared" si="183"/>
        <v>0.83021018128261292</v>
      </c>
      <c r="IS14" s="56">
        <f t="shared" si="184"/>
        <v>0.21940188384787909</v>
      </c>
      <c r="IT14" s="56"/>
    </row>
    <row r="15" spans="1:254" s="54" customFormat="1" ht="13.5" customHeight="1">
      <c r="A15" s="67" t="str">
        <f>'INPUT DATA'!A15</f>
        <v>July 2001 - LV</v>
      </c>
      <c r="B15" s="66"/>
      <c r="C15" s="10">
        <f>'INPUT DATA'!AB15</f>
        <v>1.2256204032198625E-2</v>
      </c>
      <c r="D15" s="10"/>
      <c r="E15" s="12">
        <f>'INPUT DATA'!AD15</f>
        <v>1.7292731153129315</v>
      </c>
      <c r="F15" s="10"/>
      <c r="G15" s="16">
        <f>'INPUT DATA'!AF15</f>
        <v>290.87500877724801</v>
      </c>
      <c r="H15" s="16">
        <f>'INPUT DATA'!AG15</f>
        <v>1093.221477057501</v>
      </c>
      <c r="I15" s="10"/>
      <c r="J15" s="81">
        <f t="shared" si="0"/>
        <v>0.15152537861810939</v>
      </c>
      <c r="K15" s="81">
        <f t="shared" si="1"/>
        <v>0.23012033519547886</v>
      </c>
      <c r="L15" s="81">
        <f t="shared" si="2"/>
        <v>0.32734191895613246</v>
      </c>
      <c r="M15" s="81">
        <f t="shared" si="3"/>
        <v>0.43691483693186134</v>
      </c>
      <c r="N15" s="81">
        <f t="shared" si="4"/>
        <v>0.62602260843752333</v>
      </c>
      <c r="O15" s="81">
        <f t="shared" si="5"/>
        <v>0.6907891036167878</v>
      </c>
      <c r="P15" s="81">
        <f t="shared" si="6"/>
        <v>0.73709495729696584</v>
      </c>
      <c r="Q15" s="81">
        <f t="shared" si="7"/>
        <v>0.7611476645199774</v>
      </c>
      <c r="R15" s="81">
        <f t="shared" si="8"/>
        <v>0.76124934555811608</v>
      </c>
      <c r="S15" s="81">
        <f t="shared" si="9"/>
        <v>0.74956532673765464</v>
      </c>
      <c r="T15" s="81">
        <f t="shared" si="10"/>
        <v>0.7405471338115871</v>
      </c>
      <c r="U15" s="81">
        <f t="shared" si="11"/>
        <v>0.70578315955833093</v>
      </c>
      <c r="V15" s="81">
        <f t="shared" si="12"/>
        <v>0.66320531063421428</v>
      </c>
      <c r="W15" s="81">
        <f t="shared" si="13"/>
        <v>0.61789443415299228</v>
      </c>
      <c r="X15" s="81">
        <f t="shared" si="14"/>
        <v>0.57357648938876682</v>
      </c>
      <c r="Y15" s="10"/>
      <c r="Z15" s="81">
        <f t="shared" si="157"/>
        <v>0.91086616421206423</v>
      </c>
      <c r="AA15" s="81">
        <f t="shared" si="158"/>
        <v>0.79664905331374625</v>
      </c>
      <c r="AB15" s="81">
        <f t="shared" si="159"/>
        <v>0.20015954586182552</v>
      </c>
      <c r="AC15" s="72"/>
      <c r="AD15" s="56">
        <f>'INPUT DATA'!AF15/1000</f>
        <v>0.29087500877724803</v>
      </c>
      <c r="AE15" s="55">
        <f>'INPUT DATA'!AG15</f>
        <v>1093.221477057501</v>
      </c>
      <c r="AF15" s="60">
        <f t="shared" si="15"/>
        <v>1366.3614770575009</v>
      </c>
      <c r="AG15" s="55"/>
      <c r="AH15" s="60">
        <f>'INPUT DATA'!P15</f>
        <v>47.198</v>
      </c>
      <c r="AI15" s="60">
        <f>'INPUT DATA'!Q15</f>
        <v>1.53</v>
      </c>
      <c r="AJ15" s="60">
        <f>'INPUT DATA'!R15</f>
        <v>6.4884000000000004</v>
      </c>
      <c r="AK15" s="60">
        <f>'INPUT DATA'!S15</f>
        <v>7.0473999999999997</v>
      </c>
      <c r="AL15" s="60">
        <f>'INPUT DATA'!T15</f>
        <v>0.17299999999999999</v>
      </c>
      <c r="AM15" s="60">
        <f>'INPUT DATA'!U15</f>
        <v>13.1783</v>
      </c>
      <c r="AN15" s="60">
        <f>'INPUT DATA'!V15</f>
        <v>23.247800000000002</v>
      </c>
      <c r="AO15" s="60">
        <f>'INPUT DATA'!W15</f>
        <v>0.31409999999999999</v>
      </c>
      <c r="AP15" s="60">
        <f>'INPUT DATA'!X15</f>
        <v>0</v>
      </c>
      <c r="AQ15" s="60">
        <f>'INPUT DATA'!Y15</f>
        <v>4.3799999999999999E-2</v>
      </c>
      <c r="AR15" s="60">
        <f t="shared" si="16"/>
        <v>99.220800000000011</v>
      </c>
      <c r="AS15" s="60"/>
      <c r="AT15" s="60">
        <f>'INPUT DATA'!C15</f>
        <v>47.58883034731047</v>
      </c>
      <c r="AU15" s="60">
        <f>'INPUT DATA'!D15</f>
        <v>1.6545737291700915</v>
      </c>
      <c r="AV15" s="60">
        <f>'INPUT DATA'!E15</f>
        <v>16.860023354034727</v>
      </c>
      <c r="AW15" s="60">
        <f>'INPUT DATA'!F15</f>
        <v>10.602461099705403</v>
      </c>
      <c r="AX15" s="60">
        <f>'INPUT DATA'!G15</f>
        <v>0.17204223500638011</v>
      </c>
      <c r="AY15" s="60">
        <f>'INPUT DATA'!H15</f>
        <v>6.4329678884782808</v>
      </c>
      <c r="AZ15" s="60">
        <f>'INPUT DATA'!I15</f>
        <v>11.060081053183236</v>
      </c>
      <c r="BA15" s="60">
        <f>'INPUT DATA'!J15</f>
        <v>3.3278746715913363</v>
      </c>
      <c r="BB15" s="60">
        <f>'INPUT DATA'!K15</f>
        <v>1.8327708489982899</v>
      </c>
      <c r="BC15" s="60">
        <f>'INPUT DATA'!M15</f>
        <v>0.46837477252178522</v>
      </c>
      <c r="BD15" s="60"/>
      <c r="BE15" s="60">
        <f>'INPUT DATA'!AD15</f>
        <v>1.7292731153129315</v>
      </c>
      <c r="BF15" s="60">
        <f t="shared" si="17"/>
        <v>100</v>
      </c>
      <c r="BG15" s="54">
        <f t="shared" si="18"/>
        <v>2.2656157421672036</v>
      </c>
      <c r="BH15" s="56">
        <f t="shared" si="19"/>
        <v>1.7797172591506503</v>
      </c>
      <c r="BI15" s="56">
        <f t="shared" si="20"/>
        <v>4.3395536818385573E-2</v>
      </c>
      <c r="BJ15" s="56">
        <f t="shared" si="21"/>
        <v>0.28834988243500331</v>
      </c>
      <c r="BK15" s="56">
        <f t="shared" si="22"/>
        <v>0.22028274084934973</v>
      </c>
      <c r="BL15" s="56">
        <f t="shared" si="23"/>
        <v>6.8067141585653579E-2</v>
      </c>
      <c r="BM15" s="56">
        <f t="shared" si="24"/>
        <v>0.22223506362705162</v>
      </c>
      <c r="BN15" s="56">
        <f t="shared" si="25"/>
        <v>5.5253467639585288E-3</v>
      </c>
      <c r="BO15" s="56">
        <f t="shared" si="26"/>
        <v>0.74079406349250843</v>
      </c>
      <c r="BP15" s="60">
        <f t="shared" si="27"/>
        <v>0.93925462579586505</v>
      </c>
      <c r="BQ15" s="56">
        <f t="shared" si="28"/>
        <v>2.2963581361903827E-2</v>
      </c>
      <c r="BR15" s="56">
        <f t="shared" si="29"/>
        <v>1.3057960327248308E-3</v>
      </c>
      <c r="BS15" s="56">
        <f t="shared" si="30"/>
        <v>0</v>
      </c>
      <c r="BT15" s="56">
        <f t="shared" si="31"/>
        <v>4.0435411554780512</v>
      </c>
      <c r="BU15" s="56">
        <f t="shared" si="32"/>
        <v>0.68248802509900486</v>
      </c>
      <c r="BV15" s="56">
        <f t="shared" si="33"/>
        <v>0.76923328965992832</v>
      </c>
      <c r="BW15" s="56">
        <f t="shared" si="34"/>
        <v>0</v>
      </c>
      <c r="BX15" s="2">
        <f>'INPUT DATA'!DJ15</f>
        <v>8.7078471872708951E-2</v>
      </c>
      <c r="BY15" s="56"/>
      <c r="BZ15" s="56">
        <v>60.084299999999999</v>
      </c>
      <c r="CA15" s="56">
        <v>79.878799999999998</v>
      </c>
      <c r="CB15" s="56">
        <v>101.96127999999999</v>
      </c>
      <c r="CC15" s="56">
        <v>71.846400000000003</v>
      </c>
      <c r="CD15" s="56">
        <v>70.937399999999997</v>
      </c>
      <c r="CE15" s="56">
        <v>40.304400000000001</v>
      </c>
      <c r="CF15" s="56">
        <v>56.077400000000004</v>
      </c>
      <c r="CG15" s="56">
        <v>61.978940000000001</v>
      </c>
      <c r="CH15" s="56">
        <v>151.99020000000002</v>
      </c>
      <c r="CI15" s="56">
        <v>94.195999999999998</v>
      </c>
      <c r="CJ15" s="56">
        <v>141.94452000000001</v>
      </c>
      <c r="CK15" s="56">
        <v>28.0855</v>
      </c>
      <c r="CL15" s="56">
        <v>47.88</v>
      </c>
      <c r="CM15" s="56">
        <v>26.981539999999999</v>
      </c>
      <c r="CN15" s="56">
        <v>55.847000000000001</v>
      </c>
      <c r="CO15" s="56">
        <v>54.938000000000002</v>
      </c>
      <c r="CP15" s="56">
        <v>24.305</v>
      </c>
      <c r="CQ15" s="56">
        <v>40.078000000000003</v>
      </c>
      <c r="CR15" s="56">
        <v>22.98977</v>
      </c>
      <c r="CS15" s="56">
        <v>51.996000000000002</v>
      </c>
      <c r="CT15" s="56">
        <v>39.098300000000002</v>
      </c>
      <c r="CU15" s="56">
        <v>30.973759999999999</v>
      </c>
      <c r="CV15" s="56">
        <v>15.9994</v>
      </c>
      <c r="CW15" s="60">
        <f t="shared" si="35"/>
        <v>0.46743492060321917</v>
      </c>
      <c r="CX15" s="60">
        <f t="shared" si="36"/>
        <v>0.59940810327646388</v>
      </c>
      <c r="CY15" s="60">
        <f t="shared" si="37"/>
        <v>0.52925071164269422</v>
      </c>
      <c r="CZ15" s="60">
        <f t="shared" si="38"/>
        <v>0.77731104133262074</v>
      </c>
      <c r="DA15" s="60">
        <f t="shared" si="39"/>
        <v>0.77445747941142484</v>
      </c>
      <c r="DB15" s="60">
        <f t="shared" si="40"/>
        <v>0.60303589682516046</v>
      </c>
      <c r="DC15" s="60">
        <f t="shared" si="41"/>
        <v>0.7146907666903245</v>
      </c>
      <c r="DD15" s="60">
        <f t="shared" si="42"/>
        <v>0.74185747610397978</v>
      </c>
      <c r="DE15" s="60">
        <f t="shared" si="43"/>
        <v>0.68420200776102669</v>
      </c>
      <c r="DF15" s="60">
        <f t="shared" si="44"/>
        <v>0.83014777697566777</v>
      </c>
      <c r="DG15" s="60">
        <f t="shared" si="45"/>
        <v>0.43642065223793064</v>
      </c>
      <c r="DH15" s="60">
        <f t="shared" si="46"/>
        <v>0.53256507939678088</v>
      </c>
      <c r="DI15" s="60">
        <f t="shared" si="47"/>
        <v>0.40059189672353612</v>
      </c>
      <c r="DJ15" s="60">
        <f t="shared" si="48"/>
        <v>0.47074928835730578</v>
      </c>
      <c r="DK15" s="60">
        <f t="shared" si="49"/>
        <v>0.22268895866737926</v>
      </c>
      <c r="DL15" s="60">
        <f t="shared" si="50"/>
        <v>0.22554252058857516</v>
      </c>
      <c r="DM15" s="60">
        <f t="shared" si="51"/>
        <v>0.39696410317483954</v>
      </c>
      <c r="DN15" s="60">
        <f t="shared" si="52"/>
        <v>0.2853092333096755</v>
      </c>
      <c r="DO15" s="60">
        <f t="shared" si="53"/>
        <v>0.25814252389602022</v>
      </c>
      <c r="DP15" s="60">
        <f t="shared" si="54"/>
        <v>0.31579799223897331</v>
      </c>
      <c r="DQ15" s="60">
        <f t="shared" si="55"/>
        <v>0.16985222302433223</v>
      </c>
      <c r="DR15" s="60">
        <f t="shared" si="56"/>
        <v>0.56357934776206942</v>
      </c>
      <c r="DS15" s="60">
        <f t="shared" si="57"/>
        <v>22.061993382630739</v>
      </c>
      <c r="DT15" s="60">
        <f t="shared" si="58"/>
        <v>0.91709439801298975</v>
      </c>
      <c r="DU15" s="60">
        <f t="shared" si="59"/>
        <v>3.4339903174224573</v>
      </c>
      <c r="DV15" s="60">
        <f t="shared" si="60"/>
        <v>5.478021832687511</v>
      </c>
      <c r="DW15" s="60">
        <f t="shared" si="61"/>
        <v>0.13398114393817648</v>
      </c>
      <c r="DX15" s="60">
        <f t="shared" si="62"/>
        <v>7.946987959131012</v>
      </c>
      <c r="DY15" s="60">
        <f t="shared" si="63"/>
        <v>16.614988005863328</v>
      </c>
      <c r="DZ15" s="60">
        <f t="shared" si="64"/>
        <v>0.23301743324426005</v>
      </c>
      <c r="EA15" s="60">
        <f t="shared" si="65"/>
        <v>2.9968047939932969E-2</v>
      </c>
      <c r="EB15" s="60">
        <f t="shared" si="66"/>
        <v>0</v>
      </c>
      <c r="EC15" s="60">
        <f t="shared" si="67"/>
        <v>42.370757479129594</v>
      </c>
      <c r="ED15" s="60">
        <f t="shared" si="68"/>
        <v>99.220799999999997</v>
      </c>
      <c r="EE15" s="56">
        <f t="shared" si="69"/>
        <v>0.78552966415519532</v>
      </c>
      <c r="EF15" s="56">
        <f t="shared" si="70"/>
        <v>1.9154018337781738E-2</v>
      </c>
      <c r="EG15" s="56">
        <f t="shared" si="71"/>
        <v>0.12727184280150272</v>
      </c>
      <c r="EH15" s="56">
        <f t="shared" si="72"/>
        <v>9.8089813825048985E-2</v>
      </c>
      <c r="EI15" s="56">
        <f t="shared" si="73"/>
        <v>2.4387699577373854E-3</v>
      </c>
      <c r="EJ15" s="56">
        <f t="shared" si="74"/>
        <v>0.32696926390170794</v>
      </c>
      <c r="EK15" s="56">
        <f t="shared" si="75"/>
        <v>0.41456629586963739</v>
      </c>
      <c r="EL15" s="56">
        <f t="shared" si="76"/>
        <v>1.0135700933252488E-2</v>
      </c>
      <c r="EM15" s="56">
        <f t="shared" si="77"/>
        <v>5.7635294907171643E-4</v>
      </c>
      <c r="EN15" s="56">
        <f t="shared" si="78"/>
        <v>0</v>
      </c>
      <c r="EO15" s="56">
        <f t="shared" si="79"/>
        <v>2.6482716526325736</v>
      </c>
      <c r="EP15" s="60">
        <f t="shared" si="80"/>
        <v>4.4330033753635094</v>
      </c>
      <c r="EQ15" s="56">
        <f t="shared" si="81"/>
        <v>0.17720033071050423</v>
      </c>
      <c r="ER15" s="56">
        <f t="shared" si="82"/>
        <v>4.3207768449332832E-3</v>
      </c>
      <c r="ES15" s="56">
        <f t="shared" si="83"/>
        <v>2.8710071259773481E-2</v>
      </c>
      <c r="ET15" s="56">
        <f t="shared" si="84"/>
        <v>2.2127168765578832E-2</v>
      </c>
      <c r="EU15" s="56">
        <f t="shared" si="85"/>
        <v>5.5013943172046531E-4</v>
      </c>
      <c r="EV15" s="56">
        <f t="shared" si="86"/>
        <v>7.3757955096277417E-2</v>
      </c>
      <c r="EW15" s="56">
        <f t="shared" si="87"/>
        <v>9.3518154796271194E-2</v>
      </c>
      <c r="EX15" s="56">
        <f t="shared" si="88"/>
        <v>2.28641850118631E-3</v>
      </c>
      <c r="EY15" s="56">
        <f t="shared" si="89"/>
        <v>1.3001410111140624E-4</v>
      </c>
      <c r="EZ15" s="56">
        <f t="shared" si="90"/>
        <v>0</v>
      </c>
      <c r="FA15" s="56">
        <f t="shared" si="91"/>
        <v>0.59739897049264334</v>
      </c>
      <c r="FB15" s="56">
        <f t="shared" si="92"/>
        <v>1</v>
      </c>
      <c r="FC15" s="56">
        <f t="shared" si="93"/>
        <v>2.2799669289495783E-2</v>
      </c>
      <c r="FD15" s="56">
        <f t="shared" si="94"/>
        <v>5.9104019702776976E-3</v>
      </c>
      <c r="FE15" s="56">
        <f t="shared" si="160"/>
        <v>0.10679645620989911</v>
      </c>
      <c r="FF15" s="56">
        <f t="shared" si="161"/>
        <v>9.5804573297457507E-2</v>
      </c>
      <c r="FG15" s="56">
        <f t="shared" si="162"/>
        <v>6.7964562098991044E-3</v>
      </c>
      <c r="FH15" s="56">
        <f t="shared" si="163"/>
        <v>0.10260102950735661</v>
      </c>
      <c r="FI15" s="56">
        <f t="shared" si="164"/>
        <v>0</v>
      </c>
      <c r="FJ15" s="56">
        <f t="shared" si="95"/>
        <v>2.2284557105953513E-2</v>
      </c>
      <c r="FK15" s="56">
        <f t="shared" si="96"/>
        <v>0.91147384432010825</v>
      </c>
      <c r="FL15" s="56">
        <f t="shared" si="97"/>
        <v>0.88600165355252114</v>
      </c>
      <c r="FM15" s="56">
        <f t="shared" si="98"/>
        <v>6.6241598573938201E-2</v>
      </c>
      <c r="FN15" s="56">
        <f t="shared" si="165"/>
        <v>1</v>
      </c>
      <c r="FO15" s="56">
        <f t="shared" si="166"/>
        <v>0.11399834644747892</v>
      </c>
      <c r="FP15" s="56">
        <f t="shared" si="167"/>
        <v>5.9104019702776976E-2</v>
      </c>
      <c r="FQ15" s="56">
        <f t="shared" si="168"/>
        <v>2.2284557105953513E-2</v>
      </c>
      <c r="FR15" s="56">
        <f t="shared" si="99"/>
        <v>0.97771544289404644</v>
      </c>
      <c r="FS15" s="56"/>
      <c r="FT15" s="56">
        <f t="shared" si="169"/>
        <v>0</v>
      </c>
      <c r="FU15" s="56">
        <f t="shared" si="170"/>
        <v>1.7207623207416891E-2</v>
      </c>
      <c r="FV15" s="56">
        <f t="shared" si="171"/>
        <v>2.9166624631662502E-2</v>
      </c>
      <c r="FW15" s="56">
        <f t="shared" si="172"/>
        <v>0.76750557661192487</v>
      </c>
      <c r="FX15" s="56"/>
      <c r="FY15" s="56">
        <f t="shared" si="173"/>
        <v>3.126119020255301E-2</v>
      </c>
      <c r="FZ15" s="56">
        <f t="shared" si="100"/>
        <v>0.21278418253283449</v>
      </c>
      <c r="GA15" s="56"/>
      <c r="GB15" s="60">
        <f t="shared" si="101"/>
        <v>22.244681134995137</v>
      </c>
      <c r="GC15" s="60">
        <f t="shared" si="102"/>
        <v>0.99176490073291013</v>
      </c>
      <c r="GD15" s="60">
        <f t="shared" si="103"/>
        <v>8.9231793584353234</v>
      </c>
      <c r="GE15" s="60">
        <f t="shared" si="104"/>
        <v>8.2414100781006105</v>
      </c>
      <c r="GF15" s="60">
        <f t="shared" si="105"/>
        <v>0.13323939567534915</v>
      </c>
      <c r="GG15" s="60">
        <f t="shared" si="106"/>
        <v>3.8793105598759587</v>
      </c>
      <c r="GH15" s="60">
        <f t="shared" si="107"/>
        <v>7.9045378075566584</v>
      </c>
      <c r="GI15" s="60">
        <f t="shared" si="108"/>
        <v>2.4688087046571092</v>
      </c>
      <c r="GJ15" s="60">
        <f t="shared" si="109"/>
        <v>1.5214706460017375</v>
      </c>
      <c r="GK15" s="60">
        <f t="shared" si="110"/>
        <v>0.20440842371574991</v>
      </c>
      <c r="GL15" s="60">
        <f t="shared" si="111"/>
        <v>0</v>
      </c>
      <c r="GM15" s="60">
        <f t="shared" si="112"/>
        <v>43.487188990253465</v>
      </c>
      <c r="GN15" s="60">
        <f t="shared" si="113"/>
        <v>56.512811009746542</v>
      </c>
      <c r="GO15" s="56">
        <f t="shared" si="114"/>
        <v>0.79203436417351081</v>
      </c>
      <c r="GP15" s="56">
        <f t="shared" si="115"/>
        <v>2.0713552646886176E-2</v>
      </c>
      <c r="GQ15" s="56">
        <f t="shared" si="116"/>
        <v>0.33071423493378521</v>
      </c>
      <c r="GR15" s="56">
        <f t="shared" si="117"/>
        <v>0.1475712227711535</v>
      </c>
      <c r="GS15" s="56">
        <f t="shared" si="118"/>
        <v>2.4252684057546534E-3</v>
      </c>
      <c r="GT15" s="56">
        <f t="shared" si="119"/>
        <v>0.15960956839645993</v>
      </c>
      <c r="GU15" s="56">
        <f t="shared" si="120"/>
        <v>0.19722884893349613</v>
      </c>
      <c r="GV15" s="56">
        <f t="shared" si="121"/>
        <v>0.10738727288951169</v>
      </c>
      <c r="GW15" s="56">
        <f t="shared" si="122"/>
        <v>3.8913984648993372E-2</v>
      </c>
      <c r="GX15" s="56">
        <f t="shared" si="123"/>
        <v>6.5994061978833021E-3</v>
      </c>
      <c r="GY15" s="56">
        <f t="shared" si="124"/>
        <v>0</v>
      </c>
      <c r="GZ15" s="60">
        <f t="shared" si="125"/>
        <v>9.5989670684362732E-2</v>
      </c>
      <c r="HA15" s="56">
        <f t="shared" si="126"/>
        <v>1.8031977239974348</v>
      </c>
      <c r="HB15" s="56">
        <f t="shared" si="127"/>
        <v>0.43923877766309644</v>
      </c>
      <c r="HC15" s="56">
        <f t="shared" si="128"/>
        <v>1.1487122222496574E-2</v>
      </c>
      <c r="HD15" s="56">
        <f t="shared" si="129"/>
        <v>0.18340431031636312</v>
      </c>
      <c r="HE15" s="56">
        <f t="shared" si="130"/>
        <v>8.1838625241833676E-2</v>
      </c>
      <c r="HF15" s="56">
        <f t="shared" si="131"/>
        <v>1.3449819581505325E-3</v>
      </c>
      <c r="HG15" s="56">
        <f t="shared" si="132"/>
        <v>8.8514734835971318E-2</v>
      </c>
      <c r="HH15" s="56">
        <f t="shared" si="133"/>
        <v>0.10937727255792427</v>
      </c>
      <c r="HI15" s="56">
        <f t="shared" si="134"/>
        <v>5.9553797933733672E-2</v>
      </c>
      <c r="HJ15" s="56">
        <f t="shared" si="135"/>
        <v>2.1580542239553496E-2</v>
      </c>
      <c r="HK15" s="56">
        <f t="shared" si="136"/>
        <v>3.6598350308768967E-3</v>
      </c>
      <c r="HL15" s="56">
        <f t="shared" si="137"/>
        <v>0</v>
      </c>
      <c r="HM15" s="56">
        <f t="shared" si="138"/>
        <v>5.0542495676391887E-2</v>
      </c>
      <c r="HN15" s="56">
        <f t="shared" si="139"/>
        <v>1.0000000000000002</v>
      </c>
      <c r="HO15" s="56">
        <f t="shared" si="140"/>
        <v>0.51959488674332133</v>
      </c>
      <c r="HP15" s="56">
        <f t="shared" si="174"/>
        <v>0.30197202235436449</v>
      </c>
      <c r="HQ15" s="56">
        <f t="shared" si="175"/>
        <v>0.50066507086905321</v>
      </c>
      <c r="HR15" s="60">
        <f t="shared" si="141"/>
        <v>1.384330809862222E-2</v>
      </c>
      <c r="HS15" s="56">
        <f t="shared" si="142"/>
        <v>0.65832791248145972</v>
      </c>
      <c r="HT15" s="56">
        <f t="shared" si="143"/>
        <v>5118.2585810774126</v>
      </c>
      <c r="HU15" s="56">
        <f t="shared" si="144"/>
        <v>18.649673666422224</v>
      </c>
      <c r="HV15" s="56">
        <f t="shared" si="176"/>
        <v>0.65832791248145972</v>
      </c>
      <c r="HW15" s="56">
        <f t="shared" si="145"/>
        <v>5118.2585810774126</v>
      </c>
      <c r="HX15" s="56">
        <f t="shared" si="146"/>
        <v>18.933110672479391</v>
      </c>
      <c r="HY15" s="56">
        <f t="shared" si="177"/>
        <v>4.5157486256935044</v>
      </c>
      <c r="HZ15" s="56">
        <f t="shared" si="147"/>
        <v>1.265690449294737</v>
      </c>
      <c r="IA15" s="56">
        <f t="shared" si="148"/>
        <v>4.4344252183943524</v>
      </c>
      <c r="IB15" s="56">
        <f t="shared" si="149"/>
        <v>0.92470947231068645</v>
      </c>
      <c r="IC15" s="56">
        <f t="shared" si="150"/>
        <v>0.80875649425819918</v>
      </c>
      <c r="ID15" s="56">
        <f t="shared" si="151"/>
        <v>0.20320156275861351</v>
      </c>
      <c r="IE15" s="56">
        <f t="shared" si="152"/>
        <v>271.41802438649302</v>
      </c>
      <c r="IF15" s="56">
        <f t="shared" si="153"/>
        <v>1.0334586357074544</v>
      </c>
      <c r="IG15" s="56">
        <f t="shared" si="154"/>
        <v>1.5222855791598688</v>
      </c>
      <c r="IH15" s="56">
        <f t="shared" si="155"/>
        <v>0.76420938153611173</v>
      </c>
      <c r="II15" s="75"/>
      <c r="IJ15" s="75">
        <f t="shared" si="178"/>
        <v>0.13745074222477632</v>
      </c>
      <c r="IK15" s="75">
        <f t="shared" si="179"/>
        <v>0.24962108228836308</v>
      </c>
      <c r="IL15" s="75">
        <f t="shared" si="180"/>
        <v>2.6591760781350544</v>
      </c>
      <c r="IM15" s="75">
        <f t="shared" si="181"/>
        <v>0.3212845241637251</v>
      </c>
      <c r="IN15" s="75">
        <f>(1-'OUTPUT DATA'!BL15-'OUTPUT DATA'!BR15-'OUTPUT DATA'!BX15)*'OUTPUT DATA'!BK15^2</f>
        <v>4.0932761699697236E-2</v>
      </c>
      <c r="IO15" s="75">
        <f t="shared" si="156"/>
        <v>0.55087567427361039</v>
      </c>
      <c r="IP15" s="75"/>
      <c r="IQ15" s="56">
        <f t="shared" si="182"/>
        <v>0.91086616421206423</v>
      </c>
      <c r="IR15" s="56">
        <f t="shared" si="183"/>
        <v>0.79664905331374625</v>
      </c>
      <c r="IS15" s="56">
        <f t="shared" si="184"/>
        <v>0.20015954586182552</v>
      </c>
      <c r="IT15" s="56"/>
    </row>
    <row r="16" spans="1:254" s="54" customFormat="1" ht="13.5" customHeight="1">
      <c r="A16" s="67" t="str">
        <f>'INPUT DATA'!A16</f>
        <v>July 2001 - LV</v>
      </c>
      <c r="B16" s="66"/>
      <c r="C16" s="10">
        <f>'INPUT DATA'!AB16</f>
        <v>9.4449533311676825E-3</v>
      </c>
      <c r="D16" s="10"/>
      <c r="E16" s="12">
        <f>'INPUT DATA'!AD16</f>
        <v>1.6777271271587766</v>
      </c>
      <c r="F16" s="10"/>
      <c r="G16" s="16">
        <f>'INPUT DATA'!AF16</f>
        <v>280.71186736704215</v>
      </c>
      <c r="H16" s="16">
        <f>'INPUT DATA'!AG16</f>
        <v>1089.8260022946783</v>
      </c>
      <c r="I16" s="10"/>
      <c r="J16" s="81">
        <f t="shared" si="0"/>
        <v>0.15188613625984665</v>
      </c>
      <c r="K16" s="81">
        <f t="shared" si="1"/>
        <v>0.23091792087178026</v>
      </c>
      <c r="L16" s="81">
        <f t="shared" si="2"/>
        <v>0.32877449721588742</v>
      </c>
      <c r="M16" s="81">
        <f t="shared" si="3"/>
        <v>0.4391503094104105</v>
      </c>
      <c r="N16" s="81">
        <f t="shared" si="4"/>
        <v>0.62979162092979013</v>
      </c>
      <c r="O16" s="81">
        <f t="shared" si="5"/>
        <v>0.69511215467425236</v>
      </c>
      <c r="P16" s="81">
        <f t="shared" si="6"/>
        <v>0.741816371762682</v>
      </c>
      <c r="Q16" s="81">
        <f t="shared" si="7"/>
        <v>0.76606816431985814</v>
      </c>
      <c r="R16" s="81">
        <f t="shared" si="8"/>
        <v>0.76615003771993273</v>
      </c>
      <c r="S16" s="81">
        <f t="shared" si="9"/>
        <v>0.75434704788709772</v>
      </c>
      <c r="T16" s="81">
        <f t="shared" si="10"/>
        <v>0.74524100771630175</v>
      </c>
      <c r="U16" s="81">
        <f t="shared" si="11"/>
        <v>0.71014915454507688</v>
      </c>
      <c r="V16" s="81">
        <f t="shared" si="12"/>
        <v>0.6671830644424569</v>
      </c>
      <c r="W16" s="81">
        <f t="shared" si="13"/>
        <v>0.62147123061441523</v>
      </c>
      <c r="X16" s="81">
        <f t="shared" si="14"/>
        <v>0.57677240593987233</v>
      </c>
      <c r="Y16" s="10"/>
      <c r="Z16" s="81">
        <f t="shared" si="157"/>
        <v>0.91036773997552223</v>
      </c>
      <c r="AA16" s="81">
        <f t="shared" si="158"/>
        <v>0.81936245692520238</v>
      </c>
      <c r="AB16" s="81">
        <f t="shared" si="159"/>
        <v>0.20392671866394971</v>
      </c>
      <c r="AC16" s="72"/>
      <c r="AD16" s="56">
        <f>'INPUT DATA'!AF16/1000</f>
        <v>0.28071186736704212</v>
      </c>
      <c r="AE16" s="55">
        <f>'INPUT DATA'!AG16</f>
        <v>1089.8260022946783</v>
      </c>
      <c r="AF16" s="60">
        <f t="shared" si="15"/>
        <v>1362.9660022946782</v>
      </c>
      <c r="AG16" s="55"/>
      <c r="AH16" s="60">
        <f>'INPUT DATA'!P16</f>
        <v>47.048299999999998</v>
      </c>
      <c r="AI16" s="60">
        <f>'INPUT DATA'!Q16</f>
        <v>1.4965999999999999</v>
      </c>
      <c r="AJ16" s="60">
        <f>'INPUT DATA'!R16</f>
        <v>6.5526999999999997</v>
      </c>
      <c r="AK16" s="60">
        <f>'INPUT DATA'!S16</f>
        <v>7.0602999999999998</v>
      </c>
      <c r="AL16" s="60">
        <f>'INPUT DATA'!T16</f>
        <v>0.155</v>
      </c>
      <c r="AM16" s="60">
        <f>'INPUT DATA'!U16</f>
        <v>13.1203</v>
      </c>
      <c r="AN16" s="60">
        <f>'INPUT DATA'!V16</f>
        <v>23.232399999999998</v>
      </c>
      <c r="AO16" s="60">
        <f>'INPUT DATA'!W16</f>
        <v>0.29120000000000001</v>
      </c>
      <c r="AP16" s="60">
        <f>'INPUT DATA'!X16</f>
        <v>0</v>
      </c>
      <c r="AQ16" s="60">
        <f>'INPUT DATA'!Y16</f>
        <v>7.0199999999999999E-2</v>
      </c>
      <c r="AR16" s="60">
        <f t="shared" si="16"/>
        <v>99.027000000000001</v>
      </c>
      <c r="AS16" s="60"/>
      <c r="AT16" s="60">
        <f>'INPUT DATA'!C16</f>
        <v>47.573171921106493</v>
      </c>
      <c r="AU16" s="60">
        <f>'INPUT DATA'!D16</f>
        <v>1.6621033198942221</v>
      </c>
      <c r="AV16" s="60">
        <f>'INPUT DATA'!E16</f>
        <v>16.971494532226099</v>
      </c>
      <c r="AW16" s="60">
        <f>'INPUT DATA'!F16</f>
        <v>10.629904640230365</v>
      </c>
      <c r="AX16" s="60">
        <f>'INPUT DATA'!G16</f>
        <v>0.17222343794303294</v>
      </c>
      <c r="AY16" s="60">
        <f>'INPUT DATA'!H16</f>
        <v>6.3419133039700233</v>
      </c>
      <c r="AZ16" s="60">
        <f>'INPUT DATA'!I16</f>
        <v>10.9764652963855</v>
      </c>
      <c r="BA16" s="60">
        <f>'INPUT DATA'!J16</f>
        <v>3.3529306354895603</v>
      </c>
      <c r="BB16" s="60">
        <f>'INPUT DATA'!K16</f>
        <v>1.8476226738754122</v>
      </c>
      <c r="BC16" s="60">
        <f>'INPUT DATA'!M16</f>
        <v>0.47217023887927195</v>
      </c>
      <c r="BD16" s="60"/>
      <c r="BE16" s="60">
        <f>'INPUT DATA'!AD16</f>
        <v>1.6777271271587766</v>
      </c>
      <c r="BF16" s="60">
        <f t="shared" si="17"/>
        <v>99.999999999999957</v>
      </c>
      <c r="BG16" s="54">
        <f t="shared" si="18"/>
        <v>2.2703854899737537</v>
      </c>
      <c r="BH16" s="56">
        <f t="shared" si="19"/>
        <v>1.7778073638228504</v>
      </c>
      <c r="BI16" s="56">
        <f t="shared" si="20"/>
        <v>4.2537574635319916E-2</v>
      </c>
      <c r="BJ16" s="56">
        <f t="shared" si="21"/>
        <v>0.29182049999805837</v>
      </c>
      <c r="BK16" s="56">
        <f t="shared" si="22"/>
        <v>0.22219263617714957</v>
      </c>
      <c r="BL16" s="56">
        <f t="shared" si="23"/>
        <v>6.9627863820908797E-2</v>
      </c>
      <c r="BM16" s="56">
        <f t="shared" si="24"/>
        <v>0.22311057922308397</v>
      </c>
      <c r="BN16" s="56">
        <f t="shared" si="25"/>
        <v>4.9608772706194485E-3</v>
      </c>
      <c r="BO16" s="56">
        <f t="shared" si="26"/>
        <v>0.73908641187233626</v>
      </c>
      <c r="BP16" s="60">
        <f t="shared" si="27"/>
        <v>0.94060851788195221</v>
      </c>
      <c r="BQ16" s="56">
        <f t="shared" si="28"/>
        <v>2.1334202058127982E-2</v>
      </c>
      <c r="BR16" s="56">
        <f t="shared" si="29"/>
        <v>2.097257206344595E-3</v>
      </c>
      <c r="BS16" s="56">
        <f t="shared" si="30"/>
        <v>0</v>
      </c>
      <c r="BT16" s="56">
        <f t="shared" si="31"/>
        <v>4.0433632839686924</v>
      </c>
      <c r="BU16" s="56">
        <f t="shared" si="32"/>
        <v>0.68035590651655287</v>
      </c>
      <c r="BV16" s="56">
        <f t="shared" si="33"/>
        <v>0.76812380283055959</v>
      </c>
      <c r="BW16" s="56">
        <f t="shared" si="34"/>
        <v>0</v>
      </c>
      <c r="BX16" s="2">
        <f>'INPUT DATA'!DJ16</f>
        <v>8.6722723370365476E-2</v>
      </c>
      <c r="BY16" s="56"/>
      <c r="BZ16" s="56">
        <v>60.084299999999999</v>
      </c>
      <c r="CA16" s="56">
        <v>79.878799999999998</v>
      </c>
      <c r="CB16" s="56">
        <v>101.96127999999999</v>
      </c>
      <c r="CC16" s="56">
        <v>71.846400000000003</v>
      </c>
      <c r="CD16" s="56">
        <v>70.937399999999997</v>
      </c>
      <c r="CE16" s="56">
        <v>40.304400000000001</v>
      </c>
      <c r="CF16" s="56">
        <v>56.077400000000004</v>
      </c>
      <c r="CG16" s="56">
        <v>61.978940000000001</v>
      </c>
      <c r="CH16" s="56">
        <v>151.99020000000002</v>
      </c>
      <c r="CI16" s="56">
        <v>94.195999999999998</v>
      </c>
      <c r="CJ16" s="56">
        <v>141.94452000000001</v>
      </c>
      <c r="CK16" s="56">
        <v>28.0855</v>
      </c>
      <c r="CL16" s="56">
        <v>47.88</v>
      </c>
      <c r="CM16" s="56">
        <v>26.981539999999999</v>
      </c>
      <c r="CN16" s="56">
        <v>55.847000000000001</v>
      </c>
      <c r="CO16" s="56">
        <v>54.938000000000002</v>
      </c>
      <c r="CP16" s="56">
        <v>24.305</v>
      </c>
      <c r="CQ16" s="56">
        <v>40.078000000000003</v>
      </c>
      <c r="CR16" s="56">
        <v>22.98977</v>
      </c>
      <c r="CS16" s="56">
        <v>51.996000000000002</v>
      </c>
      <c r="CT16" s="56">
        <v>39.098300000000002</v>
      </c>
      <c r="CU16" s="56">
        <v>30.973759999999999</v>
      </c>
      <c r="CV16" s="56">
        <v>15.9994</v>
      </c>
      <c r="CW16" s="60">
        <f t="shared" si="35"/>
        <v>0.46743492060321917</v>
      </c>
      <c r="CX16" s="60">
        <f t="shared" si="36"/>
        <v>0.59940810327646388</v>
      </c>
      <c r="CY16" s="60">
        <f t="shared" si="37"/>
        <v>0.52925071164269422</v>
      </c>
      <c r="CZ16" s="60">
        <f t="shared" si="38"/>
        <v>0.77731104133262074</v>
      </c>
      <c r="DA16" s="60">
        <f t="shared" si="39"/>
        <v>0.77445747941142484</v>
      </c>
      <c r="DB16" s="60">
        <f t="shared" si="40"/>
        <v>0.60303589682516046</v>
      </c>
      <c r="DC16" s="60">
        <f t="shared" si="41"/>
        <v>0.7146907666903245</v>
      </c>
      <c r="DD16" s="60">
        <f t="shared" si="42"/>
        <v>0.74185747610397978</v>
      </c>
      <c r="DE16" s="60">
        <f t="shared" si="43"/>
        <v>0.68420200776102669</v>
      </c>
      <c r="DF16" s="60">
        <f t="shared" si="44"/>
        <v>0.83014777697566777</v>
      </c>
      <c r="DG16" s="60">
        <f t="shared" si="45"/>
        <v>0.43642065223793064</v>
      </c>
      <c r="DH16" s="60">
        <f t="shared" si="46"/>
        <v>0.53256507939678088</v>
      </c>
      <c r="DI16" s="60">
        <f t="shared" si="47"/>
        <v>0.40059189672353612</v>
      </c>
      <c r="DJ16" s="60">
        <f t="shared" si="48"/>
        <v>0.47074928835730578</v>
      </c>
      <c r="DK16" s="60">
        <f t="shared" si="49"/>
        <v>0.22268895866737926</v>
      </c>
      <c r="DL16" s="60">
        <f t="shared" si="50"/>
        <v>0.22554252058857516</v>
      </c>
      <c r="DM16" s="60">
        <f t="shared" si="51"/>
        <v>0.39696410317483954</v>
      </c>
      <c r="DN16" s="60">
        <f t="shared" si="52"/>
        <v>0.2853092333096755</v>
      </c>
      <c r="DO16" s="60">
        <f t="shared" si="53"/>
        <v>0.25814252389602022</v>
      </c>
      <c r="DP16" s="60">
        <f t="shared" si="54"/>
        <v>0.31579799223897331</v>
      </c>
      <c r="DQ16" s="60">
        <f t="shared" si="55"/>
        <v>0.16985222302433223</v>
      </c>
      <c r="DR16" s="60">
        <f t="shared" si="56"/>
        <v>0.56357934776206942</v>
      </c>
      <c r="DS16" s="60">
        <f t="shared" si="57"/>
        <v>21.992018375016436</v>
      </c>
      <c r="DT16" s="60">
        <f t="shared" si="58"/>
        <v>0.89707416736355583</v>
      </c>
      <c r="DU16" s="60">
        <f t="shared" si="59"/>
        <v>3.4680211381810824</v>
      </c>
      <c r="DV16" s="60">
        <f t="shared" si="60"/>
        <v>5.4880491451207023</v>
      </c>
      <c r="DW16" s="60">
        <f t="shared" si="61"/>
        <v>0.12004090930877084</v>
      </c>
      <c r="DX16" s="60">
        <f t="shared" si="62"/>
        <v>7.9120118771151526</v>
      </c>
      <c r="DY16" s="60">
        <f t="shared" si="63"/>
        <v>16.603981768056293</v>
      </c>
      <c r="DZ16" s="60">
        <f t="shared" si="64"/>
        <v>0.21602889704147893</v>
      </c>
      <c r="EA16" s="60">
        <f t="shared" si="65"/>
        <v>4.8030980944824074E-2</v>
      </c>
      <c r="EB16" s="60">
        <f t="shared" si="66"/>
        <v>0</v>
      </c>
      <c r="EC16" s="60">
        <f t="shared" si="67"/>
        <v>42.281742741851701</v>
      </c>
      <c r="ED16" s="60">
        <f t="shared" si="68"/>
        <v>99.026999999999987</v>
      </c>
      <c r="EE16" s="56">
        <f t="shared" si="69"/>
        <v>0.78303816471191312</v>
      </c>
      <c r="EF16" s="56">
        <f t="shared" si="70"/>
        <v>1.8735884865571342E-2</v>
      </c>
      <c r="EG16" s="56">
        <f t="shared" si="71"/>
        <v>0.12853310590059286</v>
      </c>
      <c r="EH16" s="56">
        <f t="shared" si="72"/>
        <v>9.8269363531088547E-2</v>
      </c>
      <c r="EI16" s="56">
        <f t="shared" si="73"/>
        <v>2.1850251066433224E-3</v>
      </c>
      <c r="EJ16" s="56">
        <f t="shared" si="74"/>
        <v>0.32553021506336771</v>
      </c>
      <c r="EK16" s="56">
        <f t="shared" si="75"/>
        <v>0.41429167543431039</v>
      </c>
      <c r="EL16" s="56">
        <f t="shared" si="76"/>
        <v>9.3967402475744182E-3</v>
      </c>
      <c r="EM16" s="56">
        <f t="shared" si="77"/>
        <v>9.2374376769028524E-4</v>
      </c>
      <c r="EN16" s="56">
        <f t="shared" si="78"/>
        <v>0</v>
      </c>
      <c r="EO16" s="56">
        <f t="shared" si="79"/>
        <v>2.6427080229165907</v>
      </c>
      <c r="EP16" s="60">
        <f t="shared" si="80"/>
        <v>4.4236119415453423</v>
      </c>
      <c r="EQ16" s="56">
        <f t="shared" si="81"/>
        <v>0.17701330384743627</v>
      </c>
      <c r="ER16" s="56">
        <f t="shared" si="82"/>
        <v>4.235426866811956E-3</v>
      </c>
      <c r="ES16" s="56">
        <f t="shared" si="83"/>
        <v>2.9056144073906078E-2</v>
      </c>
      <c r="ET16" s="56">
        <f t="shared" si="84"/>
        <v>2.2214734210333823E-2</v>
      </c>
      <c r="EU16" s="56">
        <f t="shared" si="85"/>
        <v>4.939459282407143E-4</v>
      </c>
      <c r="EV16" s="56">
        <f t="shared" si="86"/>
        <v>7.3589234174471274E-2</v>
      </c>
      <c r="EW16" s="56">
        <f t="shared" si="87"/>
        <v>9.3654615483649756E-2</v>
      </c>
      <c r="EX16" s="56">
        <f t="shared" si="88"/>
        <v>2.1242234562491406E-3</v>
      </c>
      <c r="EY16" s="56">
        <f t="shared" si="89"/>
        <v>2.0882115789017087E-4</v>
      </c>
      <c r="EZ16" s="56">
        <f t="shared" si="90"/>
        <v>0</v>
      </c>
      <c r="FA16" s="56">
        <f t="shared" si="91"/>
        <v>0.59740955080101088</v>
      </c>
      <c r="FB16" s="56">
        <f t="shared" si="92"/>
        <v>1</v>
      </c>
      <c r="FC16" s="56">
        <f t="shared" si="93"/>
        <v>2.298669615256374E-2</v>
      </c>
      <c r="FD16" s="56">
        <f t="shared" si="94"/>
        <v>6.0694479213423379E-3</v>
      </c>
      <c r="FE16" s="56">
        <f t="shared" si="160"/>
        <v>0.10681161025909028</v>
      </c>
      <c r="FF16" s="56">
        <f t="shared" si="161"/>
        <v>9.57788389398989E-2</v>
      </c>
      <c r="FG16" s="56">
        <f t="shared" si="162"/>
        <v>6.8116102590902727E-3</v>
      </c>
      <c r="FH16" s="56">
        <f t="shared" si="163"/>
        <v>0.10259044919898917</v>
      </c>
      <c r="FI16" s="56">
        <f t="shared" si="164"/>
        <v>0</v>
      </c>
      <c r="FJ16" s="56">
        <f t="shared" si="95"/>
        <v>2.070585978358374E-2</v>
      </c>
      <c r="FK16" s="56">
        <f t="shared" si="96"/>
        <v>0.91289799601123622</v>
      </c>
      <c r="FL16" s="56">
        <f t="shared" si="97"/>
        <v>0.88506651923718127</v>
      </c>
      <c r="FM16" s="56">
        <f t="shared" si="98"/>
        <v>6.6396144205179947E-2</v>
      </c>
      <c r="FN16" s="56">
        <f t="shared" si="165"/>
        <v>0.99999999999999989</v>
      </c>
      <c r="FO16" s="56">
        <f t="shared" si="166"/>
        <v>0.1149334807628187</v>
      </c>
      <c r="FP16" s="56">
        <f t="shared" si="167"/>
        <v>6.0694479213423379E-2</v>
      </c>
      <c r="FQ16" s="56">
        <f t="shared" si="168"/>
        <v>2.070585978358374E-2</v>
      </c>
      <c r="FR16" s="56">
        <f t="shared" si="99"/>
        <v>0.97929414021641614</v>
      </c>
      <c r="FS16" s="56"/>
      <c r="FT16" s="56">
        <f t="shared" si="169"/>
        <v>0</v>
      </c>
      <c r="FU16" s="56">
        <f t="shared" si="170"/>
        <v>1.7148743175932006E-2</v>
      </c>
      <c r="FV16" s="56">
        <f t="shared" si="171"/>
        <v>2.8312249274517788E-2</v>
      </c>
      <c r="FW16" s="56">
        <f t="shared" si="172"/>
        <v>0.76712295846574641</v>
      </c>
      <c r="FX16" s="56"/>
      <c r="FY16" s="56">
        <f t="shared" si="173"/>
        <v>3.0857414006504019E-2</v>
      </c>
      <c r="FZ16" s="56">
        <f t="shared" si="100"/>
        <v>0.21116367024062538</v>
      </c>
      <c r="GA16" s="56"/>
      <c r="GB16" s="60">
        <f t="shared" si="101"/>
        <v>22.237361839785709</v>
      </c>
      <c r="GC16" s="60">
        <f t="shared" si="102"/>
        <v>0.99627819842730936</v>
      </c>
      <c r="GD16" s="60">
        <f t="shared" si="103"/>
        <v>8.9821755588207566</v>
      </c>
      <c r="GE16" s="60">
        <f t="shared" si="104"/>
        <v>8.2627422451639223</v>
      </c>
      <c r="GF16" s="60">
        <f t="shared" si="105"/>
        <v>0.13337972964493122</v>
      </c>
      <c r="GG16" s="60">
        <f t="shared" si="106"/>
        <v>3.8244013768469793</v>
      </c>
      <c r="GH16" s="60">
        <f t="shared" si="107"/>
        <v>7.8447783982234931</v>
      </c>
      <c r="GI16" s="60">
        <f t="shared" si="108"/>
        <v>2.4873966587959981</v>
      </c>
      <c r="GJ16" s="60">
        <f t="shared" si="109"/>
        <v>1.5337998554075127</v>
      </c>
      <c r="GK16" s="60">
        <f t="shared" si="110"/>
        <v>0.20606484361903138</v>
      </c>
      <c r="GL16" s="60">
        <f t="shared" si="111"/>
        <v>0</v>
      </c>
      <c r="GM16" s="60">
        <f t="shared" si="112"/>
        <v>43.491621295264345</v>
      </c>
      <c r="GN16" s="60">
        <f t="shared" si="113"/>
        <v>56.508378704735641</v>
      </c>
      <c r="GO16" s="56">
        <f t="shared" si="114"/>
        <v>0.79177375655714544</v>
      </c>
      <c r="GP16" s="56">
        <f t="shared" si="115"/>
        <v>2.0807815338916236E-2</v>
      </c>
      <c r="GQ16" s="56">
        <f t="shared" si="116"/>
        <v>0.33290077433759369</v>
      </c>
      <c r="GR16" s="56">
        <f t="shared" si="117"/>
        <v>0.14795319793657533</v>
      </c>
      <c r="GS16" s="56">
        <f t="shared" si="118"/>
        <v>2.4278228119868073E-3</v>
      </c>
      <c r="GT16" s="56">
        <f t="shared" si="119"/>
        <v>0.15735039608504339</v>
      </c>
      <c r="GU16" s="56">
        <f t="shared" si="120"/>
        <v>0.19573777130154929</v>
      </c>
      <c r="GV16" s="56">
        <f t="shared" si="121"/>
        <v>0.10819580442936133</v>
      </c>
      <c r="GW16" s="56">
        <f t="shared" si="122"/>
        <v>3.9229323408115253E-2</v>
      </c>
      <c r="GX16" s="56">
        <f t="shared" si="123"/>
        <v>6.6528843646696881E-3</v>
      </c>
      <c r="GY16" s="56">
        <f t="shared" si="124"/>
        <v>0</v>
      </c>
      <c r="GZ16" s="60">
        <f t="shared" si="125"/>
        <v>9.3128420842331847E-2</v>
      </c>
      <c r="HA16" s="56">
        <f t="shared" si="126"/>
        <v>1.8030295465709565</v>
      </c>
      <c r="HB16" s="56">
        <f t="shared" si="127"/>
        <v>0.43913520888382512</v>
      </c>
      <c r="HC16" s="56">
        <f t="shared" si="128"/>
        <v>1.1540473853292656E-2</v>
      </c>
      <c r="HD16" s="56">
        <f t="shared" si="129"/>
        <v>0.18463412037296456</v>
      </c>
      <c r="HE16" s="56">
        <f t="shared" si="130"/>
        <v>8.2058110593892467E-2</v>
      </c>
      <c r="HF16" s="56">
        <f t="shared" si="131"/>
        <v>1.3465241413287414E-3</v>
      </c>
      <c r="HG16" s="56">
        <f t="shared" si="132"/>
        <v>8.7270004190611317E-2</v>
      </c>
      <c r="HH16" s="56">
        <f t="shared" si="133"/>
        <v>0.10856049013384608</v>
      </c>
      <c r="HI16" s="56">
        <f t="shared" si="134"/>
        <v>6.000778225466722E-2</v>
      </c>
      <c r="HJ16" s="56">
        <f t="shared" si="135"/>
        <v>2.1757449001721847E-2</v>
      </c>
      <c r="HK16" s="56">
        <f t="shared" si="136"/>
        <v>3.689836573849995E-3</v>
      </c>
      <c r="HL16" s="56">
        <f t="shared" si="137"/>
        <v>0</v>
      </c>
      <c r="HM16" s="56">
        <f t="shared" si="138"/>
        <v>4.9114273411184364E-2</v>
      </c>
      <c r="HN16" s="56">
        <f t="shared" si="139"/>
        <v>0.99999999999999989</v>
      </c>
      <c r="HO16" s="56">
        <f t="shared" si="140"/>
        <v>0.51538992388639004</v>
      </c>
      <c r="HP16" s="56">
        <f t="shared" si="174"/>
        <v>0.30072127916658536</v>
      </c>
      <c r="HQ16" s="56">
        <f t="shared" si="175"/>
        <v>0.49343477626433802</v>
      </c>
      <c r="HR16" s="60">
        <f t="shared" si="141"/>
        <v>9.9423680466309561E-3</v>
      </c>
      <c r="HS16" s="56">
        <f t="shared" si="142"/>
        <v>0.65845375047903953</v>
      </c>
      <c r="HT16" s="56">
        <f t="shared" si="143"/>
        <v>5151.9663883464409</v>
      </c>
      <c r="HU16" s="56">
        <f t="shared" si="144"/>
        <v>19.440093079411795</v>
      </c>
      <c r="HV16" s="56">
        <f t="shared" si="176"/>
        <v>0.65845375047903953</v>
      </c>
      <c r="HW16" s="56">
        <f t="shared" si="145"/>
        <v>5151.9663883464409</v>
      </c>
      <c r="HX16" s="56">
        <f t="shared" si="146"/>
        <v>19.227782656086081</v>
      </c>
      <c r="HY16" s="56">
        <f t="shared" si="177"/>
        <v>4.5222463567149438</v>
      </c>
      <c r="HZ16" s="56">
        <f t="shared" si="147"/>
        <v>1.2691315655460322</v>
      </c>
      <c r="IA16" s="56">
        <f t="shared" si="148"/>
        <v>4.6385366329266091</v>
      </c>
      <c r="IB16" s="56">
        <f t="shared" si="149"/>
        <v>0.90042537192889127</v>
      </c>
      <c r="IC16" s="56">
        <f t="shared" si="150"/>
        <v>0.81041398176223012</v>
      </c>
      <c r="ID16" s="56">
        <f t="shared" si="151"/>
        <v>0.20169958076959368</v>
      </c>
      <c r="IE16" s="56">
        <f t="shared" si="152"/>
        <v>271.47013580222415</v>
      </c>
      <c r="IF16" s="56">
        <f t="shared" si="153"/>
        <v>1.0334697496432244</v>
      </c>
      <c r="IG16" s="56">
        <f t="shared" si="154"/>
        <v>1.5431113571675379</v>
      </c>
      <c r="IH16" s="56">
        <f t="shared" si="155"/>
        <v>0.76914746019925406</v>
      </c>
      <c r="II16" s="75"/>
      <c r="IJ16" s="75">
        <f t="shared" si="178"/>
        <v>0.13444421682734356</v>
      </c>
      <c r="IK16" s="75">
        <f t="shared" si="179"/>
        <v>0.25367177840504146</v>
      </c>
      <c r="IL16" s="75">
        <f t="shared" si="180"/>
        <v>2.6526435393749943</v>
      </c>
      <c r="IM16" s="75">
        <f t="shared" si="181"/>
        <v>0.32344580939307871</v>
      </c>
      <c r="IN16" s="75">
        <f>(1-'OUTPUT DATA'!BL16-'OUTPUT DATA'!BR16-'OUTPUT DATA'!BX16)*'OUTPUT DATA'!BK16^2</f>
        <v>4.1547066010827978E-2</v>
      </c>
      <c r="IO16" s="75">
        <f t="shared" si="156"/>
        <v>0.55113134297564947</v>
      </c>
      <c r="IP16" s="75"/>
      <c r="IQ16" s="56">
        <f t="shared" si="182"/>
        <v>0.91036773997552223</v>
      </c>
      <c r="IR16" s="56">
        <f t="shared" si="183"/>
        <v>0.81936245692520238</v>
      </c>
      <c r="IS16" s="56">
        <f t="shared" si="184"/>
        <v>0.20392671866394971</v>
      </c>
      <c r="IT16" s="56"/>
    </row>
    <row r="17" spans="1:254" ht="13.5" customHeight="1">
      <c r="A17" s="67" t="str">
        <f>'INPUT DATA'!A17</f>
        <v>July 2001 - LV</v>
      </c>
      <c r="B17" s="50"/>
      <c r="C17" s="10">
        <f>'INPUT DATA'!AB17</f>
        <v>1.6007111077344316E-2</v>
      </c>
      <c r="D17" s="10"/>
      <c r="E17" s="12">
        <f>'INPUT DATA'!AD17</f>
        <v>1.6107320022561886</v>
      </c>
      <c r="F17" s="10"/>
      <c r="G17" s="16">
        <f>'INPUT DATA'!AF17</f>
        <v>300.12802242802979</v>
      </c>
      <c r="H17" s="16">
        <f>'INPUT DATA'!AG17</f>
        <v>1092.3766575142918</v>
      </c>
      <c r="I17" s="10"/>
      <c r="J17" s="81">
        <f t="shared" si="0"/>
        <v>0.15005899792101829</v>
      </c>
      <c r="K17" s="81">
        <f t="shared" si="1"/>
        <v>0.22818795217981447</v>
      </c>
      <c r="L17" s="81">
        <f t="shared" si="2"/>
        <v>0.32498792847422153</v>
      </c>
      <c r="M17" s="81">
        <f t="shared" si="3"/>
        <v>0.43426805177409505</v>
      </c>
      <c r="N17" s="81">
        <f t="shared" si="4"/>
        <v>0.62337402602814551</v>
      </c>
      <c r="O17" s="81">
        <f t="shared" si="5"/>
        <v>0.68836724432850038</v>
      </c>
      <c r="P17" s="81">
        <f t="shared" si="6"/>
        <v>0.73501597222828463</v>
      </c>
      <c r="Q17" s="81">
        <f t="shared" si="7"/>
        <v>0.75949303089408315</v>
      </c>
      <c r="R17" s="81">
        <f t="shared" si="8"/>
        <v>0.76005775742529125</v>
      </c>
      <c r="S17" s="81">
        <f t="shared" si="9"/>
        <v>0.74865877633004208</v>
      </c>
      <c r="T17" s="81">
        <f t="shared" si="10"/>
        <v>0.73977936584698589</v>
      </c>
      <c r="U17" s="81">
        <f t="shared" si="11"/>
        <v>0.70537396844392941</v>
      </c>
      <c r="V17" s="81">
        <f t="shared" si="12"/>
        <v>0.66308143045294898</v>
      </c>
      <c r="W17" s="81">
        <f t="shared" si="13"/>
        <v>0.6179864228126497</v>
      </c>
      <c r="X17" s="81">
        <f t="shared" si="14"/>
        <v>0.57382491301722849</v>
      </c>
      <c r="Y17" s="10"/>
      <c r="Z17" s="81">
        <f t="shared" si="157"/>
        <v>0.9366808853609796</v>
      </c>
      <c r="AA17" s="81">
        <f t="shared" si="158"/>
        <v>0.8070767728946896</v>
      </c>
      <c r="AB17" s="81">
        <f t="shared" si="159"/>
        <v>0.20233223921574314</v>
      </c>
      <c r="AC17" s="50"/>
      <c r="AD17" s="56">
        <f>'INPUT DATA'!AF17/1000</f>
        <v>0.30012802242802977</v>
      </c>
      <c r="AE17" s="55">
        <f>'INPUT DATA'!AG17</f>
        <v>1092.3766575142918</v>
      </c>
      <c r="AF17" s="60">
        <f t="shared" si="15"/>
        <v>1365.5166575142916</v>
      </c>
      <c r="AG17" s="55"/>
      <c r="AH17" s="60">
        <f>'INPUT DATA'!P17</f>
        <v>47.095300000000002</v>
      </c>
      <c r="AI17" s="60">
        <f>'INPUT DATA'!Q17</f>
        <v>1.4149</v>
      </c>
      <c r="AJ17" s="60">
        <f>'INPUT DATA'!R17</f>
        <v>6.4638999999999998</v>
      </c>
      <c r="AK17" s="60">
        <f>'INPUT DATA'!S17</f>
        <v>7.3316999999999997</v>
      </c>
      <c r="AL17" s="60">
        <f>'INPUT DATA'!T17</f>
        <v>0.13039999999999999</v>
      </c>
      <c r="AM17" s="60">
        <f>'INPUT DATA'!U17</f>
        <v>13.102</v>
      </c>
      <c r="AN17" s="60">
        <f>'INPUT DATA'!V17</f>
        <v>23.107900000000001</v>
      </c>
      <c r="AO17" s="60">
        <f>'INPUT DATA'!W17</f>
        <v>0.3478</v>
      </c>
      <c r="AP17" s="60">
        <f>'INPUT DATA'!X17</f>
        <v>0</v>
      </c>
      <c r="AQ17" s="60">
        <f>'INPUT DATA'!Y17</f>
        <v>3.2199999999999999E-2</v>
      </c>
      <c r="AR17" s="60">
        <f t="shared" si="16"/>
        <v>99.026100000000014</v>
      </c>
      <c r="AS17" s="60"/>
      <c r="AT17" s="60">
        <f>'INPUT DATA'!C17</f>
        <v>47.569217581634</v>
      </c>
      <c r="AU17" s="60">
        <f>'INPUT DATA'!D17</f>
        <v>1.6640048237506373</v>
      </c>
      <c r="AV17" s="60">
        <f>'INPUT DATA'!E17</f>
        <v>16.999645182503915</v>
      </c>
      <c r="AW17" s="60">
        <f>'INPUT DATA'!F17</f>
        <v>10.63683516275859</v>
      </c>
      <c r="AX17" s="60">
        <f>'INPUT DATA'!G17</f>
        <v>0.17226919847577146</v>
      </c>
      <c r="AY17" s="60">
        <f>'INPUT DATA'!H17</f>
        <v>6.3189186087826892</v>
      </c>
      <c r="AZ17" s="60">
        <f>'INPUT DATA'!I17</f>
        <v>10.955349183991977</v>
      </c>
      <c r="BA17" s="60">
        <f>'INPUT DATA'!J17</f>
        <v>3.3592582054364892</v>
      </c>
      <c r="BB17" s="60">
        <f>'INPUT DATA'!K17</f>
        <v>1.8513733162825952</v>
      </c>
      <c r="BC17" s="60">
        <f>'INPUT DATA'!M17</f>
        <v>0.47312873638332986</v>
      </c>
      <c r="BD17" s="60"/>
      <c r="BE17" s="60">
        <f>'INPUT DATA'!AD17</f>
        <v>1.6107320022561886</v>
      </c>
      <c r="BF17" s="60">
        <f t="shared" si="17"/>
        <v>100</v>
      </c>
      <c r="BG17" s="54">
        <f t="shared" si="18"/>
        <v>2.2722548939086433</v>
      </c>
      <c r="BH17" s="56">
        <f t="shared" si="19"/>
        <v>1.781048630335792</v>
      </c>
      <c r="BI17" s="56">
        <f t="shared" si="20"/>
        <v>4.0248544040252625E-2</v>
      </c>
      <c r="BJ17" s="56">
        <f t="shared" si="21"/>
        <v>0.28810287087682701</v>
      </c>
      <c r="BK17" s="56">
        <f t="shared" si="22"/>
        <v>0.21895136966420803</v>
      </c>
      <c r="BL17" s="56">
        <f t="shared" si="23"/>
        <v>6.9151501212618982E-2</v>
      </c>
      <c r="BM17" s="56">
        <f t="shared" si="24"/>
        <v>0.23187778311485677</v>
      </c>
      <c r="BN17" s="56">
        <f t="shared" si="25"/>
        <v>4.1769744726403296E-3</v>
      </c>
      <c r="BO17" s="56">
        <f t="shared" si="26"/>
        <v>0.73866324980128628</v>
      </c>
      <c r="BP17" s="60">
        <f t="shared" si="27"/>
        <v>0.9363382289165173</v>
      </c>
      <c r="BQ17" s="56">
        <f t="shared" si="28"/>
        <v>2.5501871669482441E-2</v>
      </c>
      <c r="BR17" s="56">
        <f t="shared" si="29"/>
        <v>9.6278186175219836E-4</v>
      </c>
      <c r="BS17" s="56">
        <f t="shared" si="30"/>
        <v>0</v>
      </c>
      <c r="BT17" s="56">
        <f t="shared" si="31"/>
        <v>4.0469209350894078</v>
      </c>
      <c r="BU17" s="56">
        <f t="shared" si="32"/>
        <v>0.6770886165348966</v>
      </c>
      <c r="BV17" s="56">
        <f t="shared" si="33"/>
        <v>0.76108399825389816</v>
      </c>
      <c r="BW17" s="56">
        <f t="shared" si="34"/>
        <v>0</v>
      </c>
      <c r="BX17" s="2">
        <f>'INPUT DATA'!DJ17</f>
        <v>9.3838081920154554E-2</v>
      </c>
      <c r="BY17" s="56"/>
      <c r="BZ17" s="56">
        <v>60.084299999999999</v>
      </c>
      <c r="CA17" s="56">
        <v>79.878799999999998</v>
      </c>
      <c r="CB17" s="56">
        <v>101.96127999999999</v>
      </c>
      <c r="CC17" s="56">
        <v>71.846400000000003</v>
      </c>
      <c r="CD17" s="56">
        <v>70.937399999999997</v>
      </c>
      <c r="CE17" s="56">
        <v>40.304400000000001</v>
      </c>
      <c r="CF17" s="56">
        <v>56.077400000000004</v>
      </c>
      <c r="CG17" s="56">
        <v>61.978940000000001</v>
      </c>
      <c r="CH17" s="56">
        <v>151.99020000000002</v>
      </c>
      <c r="CI17" s="56">
        <v>94.195999999999998</v>
      </c>
      <c r="CJ17" s="56">
        <v>141.94452000000001</v>
      </c>
      <c r="CK17" s="56">
        <v>28.0855</v>
      </c>
      <c r="CL17" s="56">
        <v>47.88</v>
      </c>
      <c r="CM17" s="56">
        <v>26.981539999999999</v>
      </c>
      <c r="CN17" s="56">
        <v>55.847000000000001</v>
      </c>
      <c r="CO17" s="56">
        <v>54.938000000000002</v>
      </c>
      <c r="CP17" s="56">
        <v>24.305</v>
      </c>
      <c r="CQ17" s="56">
        <v>40.078000000000003</v>
      </c>
      <c r="CR17" s="56">
        <v>22.98977</v>
      </c>
      <c r="CS17" s="56">
        <v>51.996000000000002</v>
      </c>
      <c r="CT17" s="56">
        <v>39.098300000000002</v>
      </c>
      <c r="CU17" s="56">
        <v>30.973759999999999</v>
      </c>
      <c r="CV17" s="56">
        <v>15.9994</v>
      </c>
      <c r="CW17" s="60">
        <f t="shared" si="35"/>
        <v>0.46743492060321917</v>
      </c>
      <c r="CX17" s="60">
        <f t="shared" si="36"/>
        <v>0.59940810327646388</v>
      </c>
      <c r="CY17" s="60">
        <f t="shared" si="37"/>
        <v>0.52925071164269422</v>
      </c>
      <c r="CZ17" s="60">
        <f t="shared" si="38"/>
        <v>0.77731104133262074</v>
      </c>
      <c r="DA17" s="60">
        <f t="shared" si="39"/>
        <v>0.77445747941142484</v>
      </c>
      <c r="DB17" s="60">
        <f t="shared" si="40"/>
        <v>0.60303589682516046</v>
      </c>
      <c r="DC17" s="60">
        <f t="shared" si="41"/>
        <v>0.7146907666903245</v>
      </c>
      <c r="DD17" s="60">
        <f t="shared" si="42"/>
        <v>0.74185747610397978</v>
      </c>
      <c r="DE17" s="60">
        <f t="shared" si="43"/>
        <v>0.68420200776102669</v>
      </c>
      <c r="DF17" s="60">
        <f t="shared" si="44"/>
        <v>0.83014777697566777</v>
      </c>
      <c r="DG17" s="60">
        <f t="shared" si="45"/>
        <v>0.43642065223793064</v>
      </c>
      <c r="DH17" s="60">
        <f t="shared" si="46"/>
        <v>0.53256507939678088</v>
      </c>
      <c r="DI17" s="60">
        <f t="shared" si="47"/>
        <v>0.40059189672353612</v>
      </c>
      <c r="DJ17" s="60">
        <f t="shared" si="48"/>
        <v>0.47074928835730578</v>
      </c>
      <c r="DK17" s="60">
        <f t="shared" si="49"/>
        <v>0.22268895866737926</v>
      </c>
      <c r="DL17" s="60">
        <f t="shared" si="50"/>
        <v>0.22554252058857516</v>
      </c>
      <c r="DM17" s="60">
        <f t="shared" si="51"/>
        <v>0.39696410317483954</v>
      </c>
      <c r="DN17" s="60">
        <f t="shared" si="52"/>
        <v>0.2853092333096755</v>
      </c>
      <c r="DO17" s="60">
        <f t="shared" si="53"/>
        <v>0.25814252389602022</v>
      </c>
      <c r="DP17" s="60">
        <f t="shared" si="54"/>
        <v>0.31579799223897331</v>
      </c>
      <c r="DQ17" s="60">
        <f t="shared" si="55"/>
        <v>0.16985222302433223</v>
      </c>
      <c r="DR17" s="60">
        <f t="shared" si="56"/>
        <v>0.56357934776206942</v>
      </c>
      <c r="DS17" s="60">
        <f t="shared" si="57"/>
        <v>22.013987816284789</v>
      </c>
      <c r="DT17" s="60">
        <f t="shared" si="58"/>
        <v>0.84810252532586872</v>
      </c>
      <c r="DU17" s="60">
        <f t="shared" si="59"/>
        <v>3.4210236749872109</v>
      </c>
      <c r="DV17" s="60">
        <f t="shared" si="60"/>
        <v>5.6990113617383749</v>
      </c>
      <c r="DW17" s="60">
        <f t="shared" si="61"/>
        <v>0.10098925531524978</v>
      </c>
      <c r="DX17" s="60">
        <f t="shared" si="62"/>
        <v>7.9009763202032524</v>
      </c>
      <c r="DY17" s="60">
        <f t="shared" si="63"/>
        <v>16.515002767603349</v>
      </c>
      <c r="DZ17" s="60">
        <f t="shared" si="64"/>
        <v>0.25801803018896419</v>
      </c>
      <c r="EA17" s="60">
        <f t="shared" si="65"/>
        <v>2.2031304649905058E-2</v>
      </c>
      <c r="EB17" s="60">
        <f t="shared" si="66"/>
        <v>0</v>
      </c>
      <c r="EC17" s="60">
        <f t="shared" si="67"/>
        <v>42.24695694370304</v>
      </c>
      <c r="ED17" s="60">
        <f t="shared" si="68"/>
        <v>99.026100000000014</v>
      </c>
      <c r="EE17" s="56">
        <f t="shared" si="69"/>
        <v>0.78382039900606326</v>
      </c>
      <c r="EF17" s="56">
        <f t="shared" si="70"/>
        <v>1.7713085324266263E-2</v>
      </c>
      <c r="EG17" s="56">
        <f t="shared" si="71"/>
        <v>0.12679126821475761</v>
      </c>
      <c r="EH17" s="56">
        <f t="shared" si="72"/>
        <v>0.10204686664885088</v>
      </c>
      <c r="EI17" s="56">
        <f t="shared" si="73"/>
        <v>1.838240476814769E-3</v>
      </c>
      <c r="EJ17" s="56">
        <f t="shared" si="74"/>
        <v>0.32507617034368452</v>
      </c>
      <c r="EK17" s="56">
        <f t="shared" si="75"/>
        <v>0.41207152970715472</v>
      </c>
      <c r="EL17" s="56">
        <f t="shared" si="76"/>
        <v>1.1223167095145545E-2</v>
      </c>
      <c r="EM17" s="56">
        <f t="shared" si="77"/>
        <v>4.23711528769618E-4</v>
      </c>
      <c r="EN17" s="56">
        <f t="shared" si="78"/>
        <v>0</v>
      </c>
      <c r="EO17" s="56">
        <f t="shared" si="79"/>
        <v>2.6405338290000278</v>
      </c>
      <c r="EP17" s="60">
        <f t="shared" si="80"/>
        <v>4.421538267345535</v>
      </c>
      <c r="EQ17" s="56">
        <f t="shared" si="81"/>
        <v>0.17727323651020413</v>
      </c>
      <c r="ER17" s="56">
        <f t="shared" si="82"/>
        <v>4.0060911504674803E-3</v>
      </c>
      <c r="ES17" s="56">
        <f t="shared" si="83"/>
        <v>2.8675827404039768E-2</v>
      </c>
      <c r="ET17" s="56">
        <f t="shared" si="84"/>
        <v>2.307949416665675E-2</v>
      </c>
      <c r="EU17" s="56">
        <f t="shared" si="85"/>
        <v>4.1574682060104717E-4</v>
      </c>
      <c r="EV17" s="56">
        <f t="shared" si="86"/>
        <v>7.352105776048018E-2</v>
      </c>
      <c r="EW17" s="56">
        <f t="shared" si="87"/>
        <v>9.3196418257970065E-2</v>
      </c>
      <c r="EX17" s="56">
        <f t="shared" si="88"/>
        <v>2.5382946876276523E-3</v>
      </c>
      <c r="EY17" s="56">
        <f t="shared" si="89"/>
        <v>9.5828986011240082E-5</v>
      </c>
      <c r="EZ17" s="56">
        <f t="shared" si="90"/>
        <v>0</v>
      </c>
      <c r="FA17" s="56">
        <f t="shared" si="91"/>
        <v>0.59719800425594172</v>
      </c>
      <c r="FB17" s="56">
        <f t="shared" si="92"/>
        <v>1</v>
      </c>
      <c r="FC17" s="56">
        <f t="shared" si="93"/>
        <v>2.2726763489795881E-2</v>
      </c>
      <c r="FD17" s="56">
        <f t="shared" si="94"/>
        <v>5.9490639142438864E-3</v>
      </c>
      <c r="FE17" s="56">
        <f t="shared" si="160"/>
        <v>0.10706728279846059</v>
      </c>
      <c r="FF17" s="56">
        <f t="shared" si="161"/>
        <v>9.5734712945597711E-2</v>
      </c>
      <c r="FG17" s="56">
        <f t="shared" si="162"/>
        <v>7.0672827984605835E-3</v>
      </c>
      <c r="FH17" s="56">
        <f t="shared" si="163"/>
        <v>0.10280199574405829</v>
      </c>
      <c r="FI17" s="56">
        <f t="shared" si="164"/>
        <v>0</v>
      </c>
      <c r="FJ17" s="56">
        <f t="shared" si="95"/>
        <v>2.4691103215030333E-2</v>
      </c>
      <c r="FK17" s="56">
        <f t="shared" si="96"/>
        <v>0.90656234427585602</v>
      </c>
      <c r="FL17" s="56">
        <f t="shared" si="97"/>
        <v>0.88636618255102062</v>
      </c>
      <c r="FM17" s="56">
        <f t="shared" si="98"/>
        <v>6.874655250911367E-2</v>
      </c>
      <c r="FN17" s="56">
        <f t="shared" si="165"/>
        <v>1</v>
      </c>
      <c r="FO17" s="56">
        <f t="shared" si="166"/>
        <v>0.11363381744897941</v>
      </c>
      <c r="FP17" s="56">
        <f t="shared" si="167"/>
        <v>5.9490639142438864E-2</v>
      </c>
      <c r="FQ17" s="56">
        <f t="shared" si="168"/>
        <v>2.4691103215030333E-2</v>
      </c>
      <c r="FR17" s="56">
        <f t="shared" si="99"/>
        <v>0.97530889678496968</v>
      </c>
      <c r="FS17" s="56"/>
      <c r="FT17" s="56">
        <f t="shared" si="169"/>
        <v>0</v>
      </c>
      <c r="FU17" s="56">
        <f t="shared" si="170"/>
        <v>1.7567650786712102E-2</v>
      </c>
      <c r="FV17" s="56">
        <f t="shared" si="171"/>
        <v>3.1086479384159905E-2</v>
      </c>
      <c r="FW17" s="56">
        <f t="shared" si="172"/>
        <v>0.76624656754840115</v>
      </c>
      <c r="FX17" s="56"/>
      <c r="FY17" s="56">
        <f t="shared" si="173"/>
        <v>3.21481558118515E-2</v>
      </c>
      <c r="FZ17" s="56">
        <f t="shared" si="100"/>
        <v>0.21432894509537764</v>
      </c>
      <c r="GA17" s="56"/>
      <c r="GB17" s="60">
        <f t="shared" si="101"/>
        <v>22.235513443428346</v>
      </c>
      <c r="GC17" s="60">
        <f t="shared" si="102"/>
        <v>0.99741797524725606</v>
      </c>
      <c r="GD17" s="60">
        <f t="shared" si="103"/>
        <v>8.9970743105134954</v>
      </c>
      <c r="GE17" s="60">
        <f t="shared" si="104"/>
        <v>8.2681294168473158</v>
      </c>
      <c r="GF17" s="60">
        <f t="shared" si="105"/>
        <v>0.13341516923177243</v>
      </c>
      <c r="GG17" s="60">
        <f t="shared" si="106"/>
        <v>3.8105347502124642</v>
      </c>
      <c r="GH17" s="60">
        <f t="shared" si="107"/>
        <v>7.8296869076674467</v>
      </c>
      <c r="GI17" s="60">
        <f t="shared" si="108"/>
        <v>2.4920908138666982</v>
      </c>
      <c r="GJ17" s="60">
        <f t="shared" si="109"/>
        <v>1.5369134428640663</v>
      </c>
      <c r="GK17" s="60">
        <f t="shared" si="110"/>
        <v>0.20648315172492077</v>
      </c>
      <c r="GL17" s="60">
        <f t="shared" si="111"/>
        <v>0</v>
      </c>
      <c r="GM17" s="60">
        <f t="shared" si="112"/>
        <v>43.492740618396219</v>
      </c>
      <c r="GN17" s="60">
        <f t="shared" si="113"/>
        <v>56.507259381603774</v>
      </c>
      <c r="GO17" s="56">
        <f t="shared" si="114"/>
        <v>0.79170794336680306</v>
      </c>
      <c r="GP17" s="56">
        <f t="shared" si="115"/>
        <v>2.0831620201488221E-2</v>
      </c>
      <c r="GQ17" s="56">
        <f t="shared" si="116"/>
        <v>0.33345295748550657</v>
      </c>
      <c r="GR17" s="56">
        <f t="shared" si="117"/>
        <v>0.14804966098174147</v>
      </c>
      <c r="GS17" s="56">
        <f t="shared" si="118"/>
        <v>2.4284678952960141E-3</v>
      </c>
      <c r="GT17" s="56">
        <f t="shared" si="119"/>
        <v>0.15677987040577923</v>
      </c>
      <c r="GU17" s="56">
        <f t="shared" si="120"/>
        <v>0.19536121831597</v>
      </c>
      <c r="GV17" s="56">
        <f t="shared" si="121"/>
        <v>0.10839998894580929</v>
      </c>
      <c r="GW17" s="56">
        <f t="shared" si="122"/>
        <v>3.9308958263250988E-2</v>
      </c>
      <c r="GX17" s="56">
        <f t="shared" si="123"/>
        <v>6.6663896060704534E-3</v>
      </c>
      <c r="GY17" s="56">
        <f t="shared" si="124"/>
        <v>0</v>
      </c>
      <c r="GZ17" s="60">
        <f t="shared" si="125"/>
        <v>8.9409609788189334E-2</v>
      </c>
      <c r="HA17" s="56">
        <f t="shared" si="126"/>
        <v>1.8029870754677153</v>
      </c>
      <c r="HB17" s="56">
        <f t="shared" si="127"/>
        <v>0.43910905082967666</v>
      </c>
      <c r="HC17" s="56">
        <f t="shared" si="128"/>
        <v>1.1553948713738982E-2</v>
      </c>
      <c r="HD17" s="56">
        <f t="shared" si="129"/>
        <v>0.18494472978903917</v>
      </c>
      <c r="HE17" s="56">
        <f t="shared" si="130"/>
        <v>8.211354534714882E-2</v>
      </c>
      <c r="HF17" s="56">
        <f t="shared" si="131"/>
        <v>1.3469136458818165E-3</v>
      </c>
      <c r="HG17" s="56">
        <f t="shared" si="132"/>
        <v>8.6955626326444269E-2</v>
      </c>
      <c r="HH17" s="56">
        <f t="shared" si="133"/>
        <v>0.1083541978609531</v>
      </c>
      <c r="HI17" s="56">
        <f t="shared" si="134"/>
        <v>6.0122443705088187E-2</v>
      </c>
      <c r="HJ17" s="56">
        <f t="shared" si="135"/>
        <v>2.1802129808974807E-2</v>
      </c>
      <c r="HK17" s="56">
        <f t="shared" si="136"/>
        <v>3.6974139730541976E-3</v>
      </c>
      <c r="HL17" s="56">
        <f t="shared" si="137"/>
        <v>0</v>
      </c>
      <c r="HM17" s="56">
        <f t="shared" si="138"/>
        <v>4.7246758824299392E-2</v>
      </c>
      <c r="HN17" s="56">
        <f t="shared" si="139"/>
        <v>1</v>
      </c>
      <c r="HO17" s="56">
        <f t="shared" si="140"/>
        <v>0.51431982226967909</v>
      </c>
      <c r="HP17" s="56">
        <f t="shared" si="174"/>
        <v>0.30040405581033625</v>
      </c>
      <c r="HQ17" s="56">
        <f t="shared" si="175"/>
        <v>0.49161530404475151</v>
      </c>
      <c r="HR17" s="60">
        <f t="shared" si="141"/>
        <v>8.6382869510977067E-2</v>
      </c>
      <c r="HS17" s="56">
        <f t="shared" si="142"/>
        <v>0.65826471371656414</v>
      </c>
      <c r="HT17" s="56">
        <f t="shared" si="143"/>
        <v>5117.565546362247</v>
      </c>
      <c r="HU17" s="56">
        <f t="shared" si="144"/>
        <v>19.067340748675505</v>
      </c>
      <c r="HV17" s="56">
        <f t="shared" si="176"/>
        <v>0.65826471371656414</v>
      </c>
      <c r="HW17" s="56">
        <f t="shared" si="145"/>
        <v>5117.565546362247</v>
      </c>
      <c r="HX17" s="56">
        <f t="shared" si="146"/>
        <v>17.308906650621491</v>
      </c>
      <c r="HY17" s="56">
        <f t="shared" si="177"/>
        <v>4.523894369369251</v>
      </c>
      <c r="HZ17" s="56">
        <f t="shared" si="147"/>
        <v>1.2700046813922574</v>
      </c>
      <c r="IA17" s="56">
        <f t="shared" si="148"/>
        <v>4.5339301829585823</v>
      </c>
      <c r="IB17" s="56">
        <f t="shared" si="149"/>
        <v>0.85029801585000253</v>
      </c>
      <c r="IC17" s="56">
        <f t="shared" si="150"/>
        <v>0.7326462932640152</v>
      </c>
      <c r="ID17" s="56">
        <f t="shared" si="151"/>
        <v>0.18367269390933752</v>
      </c>
      <c r="IE17" s="56">
        <f t="shared" si="152"/>
        <v>271.51228368423892</v>
      </c>
      <c r="IF17" s="56">
        <f t="shared" si="153"/>
        <v>1.0332079347755632</v>
      </c>
      <c r="IG17" s="56">
        <f t="shared" si="154"/>
        <v>1.5315780479209014</v>
      </c>
      <c r="IH17" s="56">
        <f t="shared" si="155"/>
        <v>0.76279019343749532</v>
      </c>
      <c r="II17" s="75"/>
      <c r="IJ17" s="75">
        <f t="shared" si="178"/>
        <v>0.1276737840010024</v>
      </c>
      <c r="IK17" s="75">
        <f t="shared" si="179"/>
        <v>0.25074873255291996</v>
      </c>
      <c r="IL17" s="75">
        <f t="shared" si="180"/>
        <v>2.6541817591654495</v>
      </c>
      <c r="IM17" s="75">
        <f t="shared" si="181"/>
        <v>0.31819205796047545</v>
      </c>
      <c r="IN17" s="75">
        <f>(1-'OUTPUT DATA'!BL17-'OUTPUT DATA'!BR17-'OUTPUT DATA'!BX17)*'OUTPUT DATA'!BK17^2</f>
        <v>4.0079874712248553E-2</v>
      </c>
      <c r="IO17" s="75">
        <f t="shared" si="156"/>
        <v>0.54693695996339908</v>
      </c>
      <c r="IQ17" s="56">
        <f t="shared" si="182"/>
        <v>0.9366808853609796</v>
      </c>
      <c r="IR17" s="56">
        <f t="shared" si="183"/>
        <v>0.8070767728946896</v>
      </c>
      <c r="IS17" s="56">
        <f t="shared" si="184"/>
        <v>0.20233223921574314</v>
      </c>
    </row>
    <row r="18" spans="1:254" ht="13.5" customHeight="1">
      <c r="A18" s="67" t="str">
        <f>'INPUT DATA'!A18</f>
        <v>July 2001 - LV</v>
      </c>
      <c r="B18" s="50"/>
      <c r="C18" s="10">
        <f>'INPUT DATA'!AB18</f>
        <v>1.9242315613444028E-2</v>
      </c>
      <c r="D18" s="10"/>
      <c r="E18" s="12">
        <f>'INPUT DATA'!AD18</f>
        <v>1.7300483637616215</v>
      </c>
      <c r="F18" s="10"/>
      <c r="G18" s="16">
        <f>'INPUT DATA'!AF18</f>
        <v>300.83255234160617</v>
      </c>
      <c r="H18" s="16">
        <f>'INPUT DATA'!AG18</f>
        <v>1093.7370813402158</v>
      </c>
      <c r="I18" s="10"/>
      <c r="J18" s="81">
        <f t="shared" si="0"/>
        <v>0.1538156900760822</v>
      </c>
      <c r="K18" s="81">
        <f t="shared" si="1"/>
        <v>0.23327160417893025</v>
      </c>
      <c r="L18" s="81">
        <f t="shared" si="2"/>
        <v>0.33137066391420295</v>
      </c>
      <c r="M18" s="81">
        <f t="shared" si="3"/>
        <v>0.4417011930969536</v>
      </c>
      <c r="N18" s="81">
        <f t="shared" si="4"/>
        <v>0.6314373939643535</v>
      </c>
      <c r="O18" s="81">
        <f t="shared" si="5"/>
        <v>0.69609593124114155</v>
      </c>
      <c r="P18" s="81">
        <f t="shared" si="6"/>
        <v>0.74205851230938269</v>
      </c>
      <c r="Q18" s="81">
        <f t="shared" si="7"/>
        <v>0.7655656091039087</v>
      </c>
      <c r="R18" s="81">
        <f t="shared" si="8"/>
        <v>0.7649742890027591</v>
      </c>
      <c r="S18" s="81">
        <f t="shared" si="9"/>
        <v>0.75281965038326759</v>
      </c>
      <c r="T18" s="81">
        <f t="shared" si="10"/>
        <v>0.74355998074387464</v>
      </c>
      <c r="U18" s="81">
        <f t="shared" si="11"/>
        <v>0.70813053066753728</v>
      </c>
      <c r="V18" s="81">
        <f t="shared" si="12"/>
        <v>0.66497080569088707</v>
      </c>
      <c r="W18" s="81">
        <f t="shared" si="13"/>
        <v>0.61917570400236055</v>
      </c>
      <c r="X18" s="81">
        <f t="shared" si="14"/>
        <v>0.57446991421408211</v>
      </c>
      <c r="Y18" s="10"/>
      <c r="Z18" s="81">
        <f t="shared" si="157"/>
        <v>0.92802958178431816</v>
      </c>
      <c r="AA18" s="81">
        <f t="shared" si="158"/>
        <v>0.76648841321726091</v>
      </c>
      <c r="AB18" s="81">
        <f t="shared" si="159"/>
        <v>0.19047427681743806</v>
      </c>
      <c r="AC18" s="50"/>
      <c r="AD18" s="56">
        <f>'INPUT DATA'!AF18/1000</f>
        <v>0.30083255234160616</v>
      </c>
      <c r="AE18" s="55">
        <f>'INPUT DATA'!AG18</f>
        <v>1093.7370813402158</v>
      </c>
      <c r="AF18" s="60">
        <f t="shared" si="15"/>
        <v>1366.8770813402157</v>
      </c>
      <c r="AG18" s="55"/>
      <c r="AH18" s="60">
        <f>'INPUT DATA'!P18</f>
        <v>46.990499999999997</v>
      </c>
      <c r="AI18" s="60">
        <f>'INPUT DATA'!Q18</f>
        <v>1.4965999999999999</v>
      </c>
      <c r="AJ18" s="60">
        <f>'INPUT DATA'!R18</f>
        <v>6.4127999999999998</v>
      </c>
      <c r="AK18" s="60">
        <f>'INPUT DATA'!S18</f>
        <v>7.4282000000000004</v>
      </c>
      <c r="AL18" s="60">
        <f>'INPUT DATA'!T18</f>
        <v>0.1278</v>
      </c>
      <c r="AM18" s="60">
        <f>'INPUT DATA'!U18</f>
        <v>13.020799999999999</v>
      </c>
      <c r="AN18" s="60">
        <f>'INPUT DATA'!V18</f>
        <v>23.2226</v>
      </c>
      <c r="AO18" s="60">
        <f>'INPUT DATA'!W18</f>
        <v>0.33560000000000001</v>
      </c>
      <c r="AP18" s="60">
        <f>'INPUT DATA'!X18</f>
        <v>0</v>
      </c>
      <c r="AQ18" s="60">
        <f>'INPUT DATA'!Y18</f>
        <v>0.1052</v>
      </c>
      <c r="AR18" s="60">
        <f t="shared" si="16"/>
        <v>99.14009999999999</v>
      </c>
      <c r="AS18" s="60"/>
      <c r="AT18" s="60">
        <f>'INPUT DATA'!C18</f>
        <v>47.57711027101319</v>
      </c>
      <c r="AU18" s="60">
        <f>'INPUT DATA'!D18</f>
        <v>1.6602095048620147</v>
      </c>
      <c r="AV18" s="60">
        <f>'INPUT DATA'!E18</f>
        <v>16.943457710484896</v>
      </c>
      <c r="AW18" s="60">
        <f>'INPUT DATA'!F18</f>
        <v>10.623002141610273</v>
      </c>
      <c r="AX18" s="60">
        <f>'INPUT DATA'!G18</f>
        <v>0.17217786244525546</v>
      </c>
      <c r="AY18" s="60">
        <f>'INPUT DATA'!H18</f>
        <v>6.3648150189783177</v>
      </c>
      <c r="AZ18" s="60">
        <f>'INPUT DATA'!I18</f>
        <v>10.997496024741753</v>
      </c>
      <c r="BA18" s="60">
        <f>'INPUT DATA'!J18</f>
        <v>3.3466286513823986</v>
      </c>
      <c r="BB18" s="60">
        <f>'INPUT DATA'!K18</f>
        <v>1.8438871973749611</v>
      </c>
      <c r="BC18" s="60">
        <f>'INPUT DATA'!M18</f>
        <v>0.47121561710693449</v>
      </c>
      <c r="BD18" s="60"/>
      <c r="BE18" s="60">
        <f>'INPUT DATA'!AD18</f>
        <v>1.7300483637616215</v>
      </c>
      <c r="BF18" s="60">
        <f t="shared" si="17"/>
        <v>99.999999999999986</v>
      </c>
      <c r="BG18" s="54">
        <f t="shared" si="18"/>
        <v>2.2725691286059804</v>
      </c>
      <c r="BH18" s="56">
        <f t="shared" si="19"/>
        <v>1.7773310638066591</v>
      </c>
      <c r="BI18" s="56">
        <f t="shared" si="20"/>
        <v>4.257848693488539E-2</v>
      </c>
      <c r="BJ18" s="56">
        <f t="shared" si="21"/>
        <v>0.28586481709525075</v>
      </c>
      <c r="BK18" s="56">
        <f t="shared" si="22"/>
        <v>0.22266893619334094</v>
      </c>
      <c r="BL18" s="56">
        <f t="shared" si="23"/>
        <v>6.3195880901909807E-2</v>
      </c>
      <c r="BM18" s="56">
        <f t="shared" si="24"/>
        <v>0.23496225261129283</v>
      </c>
      <c r="BN18" s="56">
        <f t="shared" si="25"/>
        <v>4.0942573640814287E-3</v>
      </c>
      <c r="BO18" s="56">
        <f t="shared" si="26"/>
        <v>0.73418688243729524</v>
      </c>
      <c r="BP18" s="60">
        <f t="shared" si="27"/>
        <v>0.94111603413102052</v>
      </c>
      <c r="BQ18" s="56">
        <f t="shared" si="28"/>
        <v>2.4610729426424015E-2</v>
      </c>
      <c r="BR18" s="56">
        <f t="shared" si="29"/>
        <v>3.1459210780886786E-3</v>
      </c>
      <c r="BS18" s="56">
        <f t="shared" si="30"/>
        <v>0</v>
      </c>
      <c r="BT18" s="56">
        <f t="shared" si="31"/>
        <v>4.0478904448849979</v>
      </c>
      <c r="BU18" s="56">
        <f t="shared" si="32"/>
        <v>0.67504474948729953</v>
      </c>
      <c r="BV18" s="56">
        <f t="shared" si="33"/>
        <v>0.75755820841803356</v>
      </c>
      <c r="BW18" s="56">
        <f t="shared" si="34"/>
        <v>0</v>
      </c>
      <c r="BX18" s="2">
        <f>'INPUT DATA'!DJ18</f>
        <v>9.5777091975622716E-2</v>
      </c>
      <c r="BY18" s="56"/>
      <c r="BZ18" s="56">
        <v>60.084299999999999</v>
      </c>
      <c r="CA18" s="56">
        <v>79.878799999999998</v>
      </c>
      <c r="CB18" s="56">
        <v>101.96127999999999</v>
      </c>
      <c r="CC18" s="56">
        <v>71.846400000000003</v>
      </c>
      <c r="CD18" s="56">
        <v>70.937399999999997</v>
      </c>
      <c r="CE18" s="56">
        <v>40.304400000000001</v>
      </c>
      <c r="CF18" s="56">
        <v>56.077400000000004</v>
      </c>
      <c r="CG18" s="56">
        <v>61.978940000000001</v>
      </c>
      <c r="CH18" s="56">
        <v>151.99020000000002</v>
      </c>
      <c r="CI18" s="56">
        <v>94.195999999999998</v>
      </c>
      <c r="CJ18" s="56">
        <v>141.94452000000001</v>
      </c>
      <c r="CK18" s="56">
        <v>28.0855</v>
      </c>
      <c r="CL18" s="56">
        <v>47.88</v>
      </c>
      <c r="CM18" s="56">
        <v>26.981539999999999</v>
      </c>
      <c r="CN18" s="56">
        <v>55.847000000000001</v>
      </c>
      <c r="CO18" s="56">
        <v>54.938000000000002</v>
      </c>
      <c r="CP18" s="56">
        <v>24.305</v>
      </c>
      <c r="CQ18" s="56">
        <v>40.078000000000003</v>
      </c>
      <c r="CR18" s="56">
        <v>22.98977</v>
      </c>
      <c r="CS18" s="56">
        <v>51.996000000000002</v>
      </c>
      <c r="CT18" s="56">
        <v>39.098300000000002</v>
      </c>
      <c r="CU18" s="56">
        <v>30.973759999999999</v>
      </c>
      <c r="CV18" s="56">
        <v>15.9994</v>
      </c>
      <c r="CW18" s="60">
        <f t="shared" si="35"/>
        <v>0.46743492060321917</v>
      </c>
      <c r="CX18" s="60">
        <f t="shared" si="36"/>
        <v>0.59940810327646388</v>
      </c>
      <c r="CY18" s="60">
        <f t="shared" si="37"/>
        <v>0.52925071164269422</v>
      </c>
      <c r="CZ18" s="60">
        <f t="shared" si="38"/>
        <v>0.77731104133262074</v>
      </c>
      <c r="DA18" s="60">
        <f t="shared" si="39"/>
        <v>0.77445747941142484</v>
      </c>
      <c r="DB18" s="60">
        <f t="shared" si="40"/>
        <v>0.60303589682516046</v>
      </c>
      <c r="DC18" s="60">
        <f t="shared" si="41"/>
        <v>0.7146907666903245</v>
      </c>
      <c r="DD18" s="60">
        <f t="shared" si="42"/>
        <v>0.74185747610397978</v>
      </c>
      <c r="DE18" s="60">
        <f t="shared" si="43"/>
        <v>0.68420200776102669</v>
      </c>
      <c r="DF18" s="60">
        <f t="shared" si="44"/>
        <v>0.83014777697566777</v>
      </c>
      <c r="DG18" s="60">
        <f t="shared" si="45"/>
        <v>0.43642065223793064</v>
      </c>
      <c r="DH18" s="60">
        <f t="shared" si="46"/>
        <v>0.53256507939678088</v>
      </c>
      <c r="DI18" s="60">
        <f t="shared" si="47"/>
        <v>0.40059189672353612</v>
      </c>
      <c r="DJ18" s="60">
        <f t="shared" si="48"/>
        <v>0.47074928835730578</v>
      </c>
      <c r="DK18" s="60">
        <f t="shared" si="49"/>
        <v>0.22268895866737926</v>
      </c>
      <c r="DL18" s="60">
        <f t="shared" si="50"/>
        <v>0.22554252058857516</v>
      </c>
      <c r="DM18" s="60">
        <f t="shared" si="51"/>
        <v>0.39696410317483954</v>
      </c>
      <c r="DN18" s="60">
        <f t="shared" si="52"/>
        <v>0.2853092333096755</v>
      </c>
      <c r="DO18" s="60">
        <f t="shared" si="53"/>
        <v>0.25814252389602022</v>
      </c>
      <c r="DP18" s="60">
        <f t="shared" si="54"/>
        <v>0.31579799223897331</v>
      </c>
      <c r="DQ18" s="60">
        <f t="shared" si="55"/>
        <v>0.16985222302433223</v>
      </c>
      <c r="DR18" s="60">
        <f t="shared" si="56"/>
        <v>0.56357934776206942</v>
      </c>
      <c r="DS18" s="60">
        <f t="shared" si="57"/>
        <v>21.96500063660557</v>
      </c>
      <c r="DT18" s="60">
        <f t="shared" si="58"/>
        <v>0.89707416736355583</v>
      </c>
      <c r="DU18" s="60">
        <f t="shared" si="59"/>
        <v>3.3939789636222693</v>
      </c>
      <c r="DV18" s="60">
        <f t="shared" si="60"/>
        <v>5.774021877226974</v>
      </c>
      <c r="DW18" s="60">
        <f t="shared" si="61"/>
        <v>9.8975665868780094E-2</v>
      </c>
      <c r="DX18" s="60">
        <f t="shared" si="62"/>
        <v>7.8520098053810488</v>
      </c>
      <c r="DY18" s="60">
        <f t="shared" si="63"/>
        <v>16.596977798542731</v>
      </c>
      <c r="DZ18" s="60">
        <f t="shared" si="64"/>
        <v>0.24896736898049562</v>
      </c>
      <c r="EA18" s="60">
        <f t="shared" si="65"/>
        <v>7.1978051216460004E-2</v>
      </c>
      <c r="EB18" s="60">
        <f t="shared" si="66"/>
        <v>0</v>
      </c>
      <c r="EC18" s="60">
        <f t="shared" si="67"/>
        <v>42.241115665192119</v>
      </c>
      <c r="ED18" s="60">
        <f t="shared" si="68"/>
        <v>99.140100000000004</v>
      </c>
      <c r="EE18" s="56">
        <f t="shared" si="69"/>
        <v>0.78207618296293713</v>
      </c>
      <c r="EF18" s="56">
        <f t="shared" si="70"/>
        <v>1.8735884865571342E-2</v>
      </c>
      <c r="EG18" s="56">
        <f t="shared" si="71"/>
        <v>0.12578892693383215</v>
      </c>
      <c r="EH18" s="56">
        <f t="shared" si="72"/>
        <v>0.10339000979868164</v>
      </c>
      <c r="EI18" s="56">
        <f t="shared" si="73"/>
        <v>1.8015884427678491E-3</v>
      </c>
      <c r="EJ18" s="56">
        <f t="shared" si="74"/>
        <v>0.32306150197000816</v>
      </c>
      <c r="EK18" s="56">
        <f t="shared" si="75"/>
        <v>0.4141169169754661</v>
      </c>
      <c r="EL18" s="56">
        <f t="shared" si="76"/>
        <v>1.0829484983124913E-2</v>
      </c>
      <c r="EM18" s="56">
        <f t="shared" si="77"/>
        <v>1.3842997772224787E-3</v>
      </c>
      <c r="EN18" s="56">
        <f t="shared" si="78"/>
        <v>0</v>
      </c>
      <c r="EO18" s="56">
        <f t="shared" si="79"/>
        <v>2.6401687354020851</v>
      </c>
      <c r="EP18" s="60">
        <f t="shared" si="80"/>
        <v>4.4213535321116968</v>
      </c>
      <c r="EQ18" s="56">
        <f t="shared" si="81"/>
        <v>0.17688614522291032</v>
      </c>
      <c r="ER18" s="56">
        <f t="shared" si="82"/>
        <v>4.2375903056598224E-3</v>
      </c>
      <c r="ES18" s="56">
        <f t="shared" si="83"/>
        <v>2.8450320930060006E-2</v>
      </c>
      <c r="ET18" s="56">
        <f t="shared" si="84"/>
        <v>2.3384243998534358E-2</v>
      </c>
      <c r="EU18" s="56">
        <f t="shared" si="85"/>
        <v>4.0747441472009741E-4</v>
      </c>
      <c r="EV18" s="56">
        <f t="shared" si="86"/>
        <v>7.3068461868895096E-2</v>
      </c>
      <c r="EW18" s="56">
        <f t="shared" si="87"/>
        <v>9.3662927872152857E-2</v>
      </c>
      <c r="EX18" s="56">
        <f t="shared" si="88"/>
        <v>2.449359659767494E-3</v>
      </c>
      <c r="EY18" s="56">
        <f t="shared" si="89"/>
        <v>3.1309411635339619E-4</v>
      </c>
      <c r="EZ18" s="56">
        <f t="shared" si="90"/>
        <v>0</v>
      </c>
      <c r="FA18" s="56">
        <f t="shared" si="91"/>
        <v>0.59714038161094651</v>
      </c>
      <c r="FB18" s="56">
        <f t="shared" si="92"/>
        <v>1</v>
      </c>
      <c r="FC18" s="56">
        <f t="shared" si="93"/>
        <v>2.3113854777089687E-2</v>
      </c>
      <c r="FD18" s="56">
        <f t="shared" si="94"/>
        <v>5.3364661529703185E-3</v>
      </c>
      <c r="FE18" s="56">
        <f t="shared" si="160"/>
        <v>0.10674733085713309</v>
      </c>
      <c r="FF18" s="56">
        <f t="shared" si="161"/>
        <v>9.6112287531920346E-2</v>
      </c>
      <c r="FG18" s="56">
        <f t="shared" si="162"/>
        <v>6.7473308571330826E-3</v>
      </c>
      <c r="FH18" s="56">
        <f t="shared" si="163"/>
        <v>0.10285961838905343</v>
      </c>
      <c r="FI18" s="56">
        <f t="shared" si="164"/>
        <v>0</v>
      </c>
      <c r="FJ18" s="56">
        <f t="shared" si="95"/>
        <v>2.3812645799473051E-2</v>
      </c>
      <c r="FK18" s="56">
        <f t="shared" si="96"/>
        <v>0.91058988297900101</v>
      </c>
      <c r="FL18" s="56">
        <f t="shared" si="97"/>
        <v>0.88443072611455154</v>
      </c>
      <c r="FM18" s="56">
        <f t="shared" si="98"/>
        <v>6.5597471221526038E-2</v>
      </c>
      <c r="FN18" s="56">
        <f t="shared" si="165"/>
        <v>1</v>
      </c>
      <c r="FO18" s="56">
        <f t="shared" si="166"/>
        <v>0.11556927388544844</v>
      </c>
      <c r="FP18" s="56">
        <f t="shared" si="167"/>
        <v>5.3364661529703185E-2</v>
      </c>
      <c r="FQ18" s="56">
        <f t="shared" si="168"/>
        <v>2.3812645799473051E-2</v>
      </c>
      <c r="FR18" s="56">
        <f t="shared" si="99"/>
        <v>0.97618735420052705</v>
      </c>
      <c r="FS18" s="56"/>
      <c r="FT18" s="56">
        <f t="shared" si="169"/>
        <v>0</v>
      </c>
      <c r="FU18" s="56">
        <f t="shared" si="170"/>
        <v>1.7906133978895365E-2</v>
      </c>
      <c r="FV18" s="56">
        <f t="shared" si="171"/>
        <v>2.9276024186851594E-2</v>
      </c>
      <c r="FW18" s="56">
        <f t="shared" si="172"/>
        <v>0.76359103604598366</v>
      </c>
      <c r="FX18" s="56"/>
      <c r="FY18" s="56">
        <f t="shared" si="173"/>
        <v>3.197754483553511E-2</v>
      </c>
      <c r="FZ18" s="56">
        <f t="shared" si="100"/>
        <v>0.21224126932955559</v>
      </c>
      <c r="GA18" s="56"/>
      <c r="GB18" s="60">
        <f t="shared" si="101"/>
        <v>22.239202762061655</v>
      </c>
      <c r="GC18" s="60">
        <f t="shared" si="102"/>
        <v>0.99514303035089746</v>
      </c>
      <c r="GD18" s="60">
        <f t="shared" si="103"/>
        <v>8.9673370509620263</v>
      </c>
      <c r="GE18" s="60">
        <f t="shared" si="104"/>
        <v>8.2573768567737424</v>
      </c>
      <c r="GF18" s="60">
        <f t="shared" si="105"/>
        <v>0.13334443335979956</v>
      </c>
      <c r="GG18" s="60">
        <f t="shared" si="106"/>
        <v>3.8382119330958404</v>
      </c>
      <c r="GH18" s="60">
        <f t="shared" si="107"/>
        <v>7.85980886559648</v>
      </c>
      <c r="GI18" s="60">
        <f t="shared" si="108"/>
        <v>2.4827214847718118</v>
      </c>
      <c r="GJ18" s="60">
        <f t="shared" si="109"/>
        <v>1.5306988578947183</v>
      </c>
      <c r="GK18" s="60">
        <f t="shared" si="110"/>
        <v>0.20564822696250734</v>
      </c>
      <c r="GL18" s="60">
        <f t="shared" si="111"/>
        <v>0</v>
      </c>
      <c r="GM18" s="60">
        <f t="shared" si="112"/>
        <v>43.490506498170525</v>
      </c>
      <c r="GN18" s="60">
        <f t="shared" si="113"/>
        <v>56.509493501829496</v>
      </c>
      <c r="GO18" s="56">
        <f t="shared" si="114"/>
        <v>0.79183930362862176</v>
      </c>
      <c r="GP18" s="56">
        <f t="shared" si="115"/>
        <v>2.0784106732474883E-2</v>
      </c>
      <c r="GQ18" s="56">
        <f t="shared" si="116"/>
        <v>0.33235082396935189</v>
      </c>
      <c r="GR18" s="56">
        <f t="shared" si="117"/>
        <v>0.14785712494446868</v>
      </c>
      <c r="GS18" s="56">
        <f t="shared" si="118"/>
        <v>2.4271803371036359E-3</v>
      </c>
      <c r="GT18" s="56">
        <f t="shared" si="119"/>
        <v>0.15791861481571037</v>
      </c>
      <c r="GU18" s="56">
        <f t="shared" si="120"/>
        <v>0.19611280167664252</v>
      </c>
      <c r="GV18" s="56">
        <f t="shared" si="121"/>
        <v>0.10799244554303117</v>
      </c>
      <c r="GW18" s="56">
        <f t="shared" si="122"/>
        <v>3.9150010560426364E-2</v>
      </c>
      <c r="GX18" s="56">
        <f t="shared" si="123"/>
        <v>6.6394337323756412E-3</v>
      </c>
      <c r="GY18" s="56">
        <f t="shared" si="124"/>
        <v>0</v>
      </c>
      <c r="GZ18" s="60">
        <f t="shared" si="125"/>
        <v>9.6032703703629235E-2</v>
      </c>
      <c r="HA18" s="56">
        <f t="shared" si="126"/>
        <v>1.8030718459402069</v>
      </c>
      <c r="HB18" s="56">
        <f t="shared" si="127"/>
        <v>0.43916125994176308</v>
      </c>
      <c r="HC18" s="56">
        <f t="shared" si="128"/>
        <v>1.1527054110057975E-2</v>
      </c>
      <c r="HD18" s="56">
        <f t="shared" si="129"/>
        <v>0.18432478146540437</v>
      </c>
      <c r="HE18" s="56">
        <f t="shared" si="130"/>
        <v>8.2002902589479995E-2</v>
      </c>
      <c r="HF18" s="56">
        <f t="shared" si="131"/>
        <v>1.3461362299947563E-3</v>
      </c>
      <c r="HG18" s="56">
        <f t="shared" si="132"/>
        <v>8.7583096131903793E-2</v>
      </c>
      <c r="HH18" s="56">
        <f t="shared" si="133"/>
        <v>0.10876593859429935</v>
      </c>
      <c r="HI18" s="56">
        <f t="shared" si="134"/>
        <v>5.9893589812400852E-2</v>
      </c>
      <c r="HJ18" s="56">
        <f t="shared" si="135"/>
        <v>2.1712950955657399E-2</v>
      </c>
      <c r="HK18" s="56">
        <f t="shared" si="136"/>
        <v>3.6822901690384538E-3</v>
      </c>
      <c r="HL18" s="56">
        <f t="shared" si="137"/>
        <v>0</v>
      </c>
      <c r="HM18" s="56">
        <f t="shared" si="138"/>
        <v>5.056736013909266E-2</v>
      </c>
      <c r="HN18" s="56">
        <f t="shared" si="139"/>
        <v>1.0000000000000002</v>
      </c>
      <c r="HO18" s="56">
        <f t="shared" si="140"/>
        <v>0.51645240050622221</v>
      </c>
      <c r="HP18" s="56">
        <f t="shared" si="174"/>
        <v>0.3010366717870181</v>
      </c>
      <c r="HQ18" s="56">
        <f t="shared" si="175"/>
        <v>0.49524947030822852</v>
      </c>
      <c r="HR18" s="60">
        <f t="shared" si="141"/>
        <v>2.6577087013552991E-2</v>
      </c>
      <c r="HS18" s="56">
        <f t="shared" si="142"/>
        <v>0.65808755010409892</v>
      </c>
      <c r="HT18" s="56">
        <f t="shared" si="143"/>
        <v>5139.1833932615182</v>
      </c>
      <c r="HU18" s="56">
        <f t="shared" si="144"/>
        <v>18.691217443134718</v>
      </c>
      <c r="HV18" s="56">
        <f t="shared" si="176"/>
        <v>0.65808755010409892</v>
      </c>
      <c r="HW18" s="56">
        <f t="shared" si="145"/>
        <v>5139.1833932615182</v>
      </c>
      <c r="HX18" s="56">
        <f t="shared" si="146"/>
        <v>18.155934816237938</v>
      </c>
      <c r="HY18" s="56">
        <f t="shared" si="177"/>
        <v>4.5206078576132871</v>
      </c>
      <c r="HZ18" s="56">
        <f t="shared" si="147"/>
        <v>1.2682636299603627</v>
      </c>
      <c r="IA18" s="56">
        <f t="shared" si="148"/>
        <v>4.393458988417497</v>
      </c>
      <c r="IB18" s="56">
        <f t="shared" si="149"/>
        <v>0.90145249477076517</v>
      </c>
      <c r="IC18" s="56">
        <f t="shared" si="150"/>
        <v>0.74453757279923449</v>
      </c>
      <c r="ID18" s="56">
        <f t="shared" si="151"/>
        <v>0.18501943838536195</v>
      </c>
      <c r="IE18" s="56">
        <f t="shared" si="152"/>
        <v>271.46816968290932</v>
      </c>
      <c r="IF18" s="56">
        <f t="shared" si="153"/>
        <v>1.0338317843607809</v>
      </c>
      <c r="IG18" s="56">
        <f t="shared" si="154"/>
        <v>1.5397804389624008</v>
      </c>
      <c r="IH18" s="56">
        <f t="shared" si="155"/>
        <v>0.76830297377918078</v>
      </c>
      <c r="II18" s="75"/>
      <c r="IJ18" s="75">
        <f t="shared" si="178"/>
        <v>0.13450142551761374</v>
      </c>
      <c r="IK18" s="75">
        <f t="shared" si="179"/>
        <v>0.23333124793484231</v>
      </c>
      <c r="IL18" s="75">
        <f t="shared" si="180"/>
        <v>2.6427162735969665</v>
      </c>
      <c r="IM18" s="75">
        <f t="shared" si="181"/>
        <v>0.3227842058302165</v>
      </c>
      <c r="IN18" s="75">
        <f>(1-'OUTPUT DATA'!BL18-'OUTPUT DATA'!BR18-'OUTPUT DATA'!BX18)*'OUTPUT DATA'!BK18^2</f>
        <v>4.1543364476579629E-2</v>
      </c>
      <c r="IO18" s="75">
        <f t="shared" si="156"/>
        <v>0.55123926131087564</v>
      </c>
      <c r="IQ18" s="56">
        <f t="shared" si="182"/>
        <v>0.92802958178431816</v>
      </c>
      <c r="IR18" s="56">
        <f t="shared" si="183"/>
        <v>0.76648841321726091</v>
      </c>
      <c r="IS18" s="56">
        <f t="shared" si="184"/>
        <v>0.19047427681743806</v>
      </c>
    </row>
    <row r="19" spans="1:254" s="54" customFormat="1" ht="13.5" customHeight="1">
      <c r="A19" s="67" t="str">
        <f>'INPUT DATA'!A19</f>
        <v>October-November 2002 - NF</v>
      </c>
      <c r="B19" s="66"/>
      <c r="C19" s="10">
        <f>'INPUT DATA'!AB19</f>
        <v>6.1356477746701943E-2</v>
      </c>
      <c r="D19" s="10"/>
      <c r="E19" s="12">
        <f>'INPUT DATA'!AD19</f>
        <v>1.5586821411569654</v>
      </c>
      <c r="F19" s="10"/>
      <c r="G19" s="16">
        <f>'INPUT DATA'!AF19</f>
        <v>276.42070564195456</v>
      </c>
      <c r="H19" s="16">
        <f>'INPUT DATA'!AG19</f>
        <v>1077.6505413046907</v>
      </c>
      <c r="I19" s="10"/>
      <c r="J19" s="81">
        <f t="shared" si="0"/>
        <v>0.11872887891696536</v>
      </c>
      <c r="K19" s="81">
        <f t="shared" si="1"/>
        <v>0.18143982221668734</v>
      </c>
      <c r="L19" s="81">
        <f t="shared" si="2"/>
        <v>0.25948062426701479</v>
      </c>
      <c r="M19" s="81">
        <f t="shared" si="3"/>
        <v>0.34790052964256851</v>
      </c>
      <c r="N19" s="81">
        <f t="shared" si="4"/>
        <v>0.50144724347737979</v>
      </c>
      <c r="O19" s="81">
        <f t="shared" si="5"/>
        <v>0.554322983143262</v>
      </c>
      <c r="P19" s="81">
        <f t="shared" si="6"/>
        <v>0.59228036132094519</v>
      </c>
      <c r="Q19" s="81">
        <f t="shared" si="7"/>
        <v>0.6121645493584994</v>
      </c>
      <c r="R19" s="81">
        <f t="shared" si="8"/>
        <v>0.61254077170772503</v>
      </c>
      <c r="S19" s="81">
        <f t="shared" si="9"/>
        <v>0.60319164025934902</v>
      </c>
      <c r="T19" s="81">
        <f t="shared" si="10"/>
        <v>0.59592540144057304</v>
      </c>
      <c r="U19" s="81">
        <f t="shared" si="11"/>
        <v>0.56781369866485065</v>
      </c>
      <c r="V19" s="81">
        <f t="shared" si="12"/>
        <v>0.53330953248347979</v>
      </c>
      <c r="W19" s="81">
        <f t="shared" si="13"/>
        <v>0.49656542281216876</v>
      </c>
      <c r="X19" s="81">
        <f t="shared" si="14"/>
        <v>0.46062441153080397</v>
      </c>
      <c r="Y19" s="10"/>
      <c r="Z19" s="81">
        <f t="shared" si="157"/>
        <v>0.59350850486216977</v>
      </c>
      <c r="AA19" s="81">
        <f t="shared" si="158"/>
        <v>0.45293720204540711</v>
      </c>
      <c r="AB19" s="81">
        <f t="shared" si="159"/>
        <v>0.13532079544518336</v>
      </c>
      <c r="AC19" s="72"/>
      <c r="AD19" s="56">
        <f>'INPUT DATA'!AF19/1000</f>
        <v>0.27642070564195453</v>
      </c>
      <c r="AE19" s="55">
        <f>'INPUT DATA'!AG19</f>
        <v>1077.6505413046907</v>
      </c>
      <c r="AF19" s="60">
        <f t="shared" si="15"/>
        <v>1350.7905413046906</v>
      </c>
      <c r="AG19" s="55"/>
      <c r="AH19" s="60">
        <f>'INPUT DATA'!P19</f>
        <v>50.308599999999998</v>
      </c>
      <c r="AI19" s="60">
        <f>'INPUT DATA'!Q19</f>
        <v>1.0528</v>
      </c>
      <c r="AJ19" s="60">
        <f>'INPUT DATA'!R19</f>
        <v>3.2913999999999999</v>
      </c>
      <c r="AK19" s="60">
        <f>'INPUT DATA'!S19</f>
        <v>7.3974000000000002</v>
      </c>
      <c r="AL19" s="60">
        <f>'INPUT DATA'!T19</f>
        <v>0.20269999999999999</v>
      </c>
      <c r="AM19" s="60">
        <f>'INPUT DATA'!U19</f>
        <v>14.088699999999999</v>
      </c>
      <c r="AN19" s="60">
        <f>'INPUT DATA'!V19</f>
        <v>22.6252</v>
      </c>
      <c r="AO19" s="60">
        <f>'INPUT DATA'!W19</f>
        <v>0.3518</v>
      </c>
      <c r="AP19" s="60">
        <f>'INPUT DATA'!X19</f>
        <v>0</v>
      </c>
      <c r="AQ19" s="60">
        <f>'INPUT DATA'!Y19</f>
        <v>0</v>
      </c>
      <c r="AR19" s="60">
        <f t="shared" ref="AR19:AR48" si="185">SUM(AH19:AQ19)</f>
        <v>99.318600000000004</v>
      </c>
      <c r="AS19" s="60"/>
      <c r="AT19" s="60">
        <f>'INPUT DATA'!C19</f>
        <v>47.410986856231943</v>
      </c>
      <c r="AU19" s="60">
        <f>'INPUT DATA'!D19</f>
        <v>1.73805990015733</v>
      </c>
      <c r="AV19" s="60">
        <f>'INPUT DATA'!E19</f>
        <v>17.65069621598591</v>
      </c>
      <c r="AW19" s="60">
        <f>'INPUT DATA'!F19</f>
        <v>10.43782780581296</v>
      </c>
      <c r="AX19" s="60">
        <f>'INPUT DATA'!G19</f>
        <v>0.17223516485471246</v>
      </c>
      <c r="AY19" s="60">
        <f>'INPUT DATA'!H19</f>
        <v>5.8163512807786812</v>
      </c>
      <c r="AZ19" s="60">
        <f>'INPUT DATA'!I19</f>
        <v>10.597195659942443</v>
      </c>
      <c r="BA19" s="60">
        <f>'INPUT DATA'!J19</f>
        <v>3.6245881428518505</v>
      </c>
      <c r="BB19" s="60">
        <f>'INPUT DATA'!K19</f>
        <v>2.0724648766158449</v>
      </c>
      <c r="BC19" s="60">
        <f>'INPUT DATA'!M19</f>
        <v>0.47959409676831388</v>
      </c>
      <c r="BD19" s="60"/>
      <c r="BE19" s="60">
        <f>'INPUT DATA'!AD19</f>
        <v>1.5586821411569654</v>
      </c>
      <c r="BF19" s="60">
        <f t="shared" ref="BF19:BF48" si="186">SUM(AT19:BD19)</f>
        <v>99.999999999999972</v>
      </c>
      <c r="BG19" s="54">
        <f t="shared" ref="BG19:BG48" si="187">12/((4*AH19/60.084)+(4*AI19/79.879)+(6*AJ19/101.961)+(2*AK19/71.846)+(2*AL19/70.937)+(2*AM19/40.304)+(2*AN19/56.077)+(2*AO19/61.979)+(6*AQ19/151.99)+(2*AP19/94.196))</f>
        <v>2.253661101620724</v>
      </c>
      <c r="BH19" s="56">
        <f t="shared" si="19"/>
        <v>1.8870004476565534</v>
      </c>
      <c r="BI19" s="56">
        <f t="shared" si="20"/>
        <v>2.9703106045222125E-2</v>
      </c>
      <c r="BJ19" s="56">
        <f t="shared" si="21"/>
        <v>0.14550073361137006</v>
      </c>
      <c r="BK19" s="56">
        <f t="shared" ref="BK19:BK48" si="188">2-BH19</f>
        <v>0.11299955234344661</v>
      </c>
      <c r="BL19" s="56">
        <f t="shared" ref="BL19:BL48" si="189">BJ19-BK19</f>
        <v>3.2501181267923451E-2</v>
      </c>
      <c r="BM19" s="56">
        <f t="shared" si="24"/>
        <v>0.23204120804399886</v>
      </c>
      <c r="BN19" s="56">
        <f t="shared" si="25"/>
        <v>6.4397578879642602E-3</v>
      </c>
      <c r="BO19" s="56">
        <f t="shared" si="26"/>
        <v>0.78779166242566223</v>
      </c>
      <c r="BP19" s="60">
        <f t="shared" si="27"/>
        <v>0.90927712175025777</v>
      </c>
      <c r="BQ19" s="56">
        <f t="shared" si="28"/>
        <v>2.5584084143021692E-2</v>
      </c>
      <c r="BR19" s="56">
        <f t="shared" si="29"/>
        <v>0</v>
      </c>
      <c r="BS19" s="56">
        <f t="shared" si="30"/>
        <v>0</v>
      </c>
      <c r="BT19" s="56">
        <f t="shared" ref="BT19:BT48" si="190">BH19+BI19+BJ19+BM19+BN19+BO19+BP19+BQ19+BR19</f>
        <v>4.0233381215640502</v>
      </c>
      <c r="BU19" s="56">
        <f t="shared" ref="BU19:BU48" si="191">BV19*(1-BL19-BI19-BR19)</f>
        <v>0.72442030935226054</v>
      </c>
      <c r="BV19" s="56">
        <f t="shared" ref="BV19:BV48" si="192">BO19/(BO19+BM19)</f>
        <v>0.77247133842907267</v>
      </c>
      <c r="BW19" s="56">
        <f t="shared" ref="BW19:BW48" si="193">IF(BQ19&gt;BL19,BQ19-BL19,0)</f>
        <v>0</v>
      </c>
      <c r="BX19" s="2">
        <f>'INPUT DATA'!DJ19</f>
        <v>4.6672368991830221E-2</v>
      </c>
      <c r="BY19" s="56"/>
      <c r="BZ19" s="56">
        <v>60.084299999999999</v>
      </c>
      <c r="CA19" s="56">
        <v>79.878799999999998</v>
      </c>
      <c r="CB19" s="56">
        <v>101.96127999999999</v>
      </c>
      <c r="CC19" s="56">
        <v>71.846400000000003</v>
      </c>
      <c r="CD19" s="56">
        <v>70.937399999999997</v>
      </c>
      <c r="CE19" s="56">
        <v>40.304400000000001</v>
      </c>
      <c r="CF19" s="56">
        <v>56.077400000000004</v>
      </c>
      <c r="CG19" s="56">
        <v>61.978940000000001</v>
      </c>
      <c r="CH19" s="56">
        <v>151.99020000000002</v>
      </c>
      <c r="CI19" s="56">
        <v>94.195999999999998</v>
      </c>
      <c r="CJ19" s="56">
        <v>141.94452000000001</v>
      </c>
      <c r="CK19" s="56">
        <v>28.0855</v>
      </c>
      <c r="CL19" s="56">
        <v>47.88</v>
      </c>
      <c r="CM19" s="56">
        <v>26.981539999999999</v>
      </c>
      <c r="CN19" s="56">
        <v>55.847000000000001</v>
      </c>
      <c r="CO19" s="56">
        <v>54.938000000000002</v>
      </c>
      <c r="CP19" s="56">
        <v>24.305</v>
      </c>
      <c r="CQ19" s="56">
        <v>40.078000000000003</v>
      </c>
      <c r="CR19" s="56">
        <v>22.98977</v>
      </c>
      <c r="CS19" s="56">
        <v>51.996000000000002</v>
      </c>
      <c r="CT19" s="56">
        <v>39.098300000000002</v>
      </c>
      <c r="CU19" s="56">
        <v>30.973759999999999</v>
      </c>
      <c r="CV19" s="56">
        <v>15.9994</v>
      </c>
      <c r="CW19" s="60">
        <f t="shared" ref="CW19:CW48" si="194">CK19/BZ19</f>
        <v>0.46743492060321917</v>
      </c>
      <c r="CX19" s="60">
        <f t="shared" ref="CX19:CX48" si="195">CL19/CA19</f>
        <v>0.59940810327646388</v>
      </c>
      <c r="CY19" s="60">
        <f t="shared" ref="CY19:CY48" si="196">2*CM19/CB19</f>
        <v>0.52925071164269422</v>
      </c>
      <c r="CZ19" s="60">
        <f t="shared" ref="CZ19:CZ48" si="197">CN19/CC19</f>
        <v>0.77731104133262074</v>
      </c>
      <c r="DA19" s="60">
        <f t="shared" ref="DA19:DA48" si="198">CO19/CD19</f>
        <v>0.77445747941142484</v>
      </c>
      <c r="DB19" s="60">
        <f t="shared" ref="DB19:DB48" si="199">CP19/CE19</f>
        <v>0.60303589682516046</v>
      </c>
      <c r="DC19" s="60">
        <f t="shared" ref="DC19:DC48" si="200">CQ19/CF19</f>
        <v>0.7146907666903245</v>
      </c>
      <c r="DD19" s="60">
        <f t="shared" ref="DD19:DD48" si="201">2*CR19/CG19</f>
        <v>0.74185747610397978</v>
      </c>
      <c r="DE19" s="60">
        <f t="shared" ref="DE19:DE48" si="202">2*CS19/CH19</f>
        <v>0.68420200776102669</v>
      </c>
      <c r="DF19" s="60">
        <f t="shared" ref="DF19:DF48" si="203">2*CT19/CI19</f>
        <v>0.83014777697566777</v>
      </c>
      <c r="DG19" s="60">
        <f t="shared" ref="DG19:DG48" si="204">2*CU19/CJ19</f>
        <v>0.43642065223793064</v>
      </c>
      <c r="DH19" s="60">
        <f t="shared" ref="DH19:DH48" si="205">1-CW19</f>
        <v>0.53256507939678088</v>
      </c>
      <c r="DI19" s="60">
        <f t="shared" ref="DI19:DI48" si="206">1-CX19</f>
        <v>0.40059189672353612</v>
      </c>
      <c r="DJ19" s="60">
        <f t="shared" ref="DJ19:DJ48" si="207">1-CY19</f>
        <v>0.47074928835730578</v>
      </c>
      <c r="DK19" s="60">
        <f t="shared" ref="DK19:DK48" si="208">1-CZ19</f>
        <v>0.22268895866737926</v>
      </c>
      <c r="DL19" s="60">
        <f t="shared" ref="DL19:DL48" si="209">1-DA19</f>
        <v>0.22554252058857516</v>
      </c>
      <c r="DM19" s="60">
        <f t="shared" ref="DM19:DM48" si="210">1-DB19</f>
        <v>0.39696410317483954</v>
      </c>
      <c r="DN19" s="60">
        <f t="shared" ref="DN19:DN48" si="211">1-DC19</f>
        <v>0.2853092333096755</v>
      </c>
      <c r="DO19" s="60">
        <f t="shared" ref="DO19:DO48" si="212">1-DD19</f>
        <v>0.25814252389602022</v>
      </c>
      <c r="DP19" s="60">
        <f t="shared" ref="DP19:DP48" si="213">1-DE19</f>
        <v>0.31579799223897331</v>
      </c>
      <c r="DQ19" s="60">
        <f t="shared" ref="DQ19:DQ48" si="214">1-DF19</f>
        <v>0.16985222302433223</v>
      </c>
      <c r="DR19" s="60">
        <f t="shared" ref="DR19:DR48" si="215">1-DG19</f>
        <v>0.56357934776206942</v>
      </c>
      <c r="DS19" s="60">
        <f t="shared" ref="DS19:DS48" si="216">AH19*CW19</f>
        <v>23.515996446659113</v>
      </c>
      <c r="DT19" s="60">
        <f t="shared" ref="DT19:DT48" si="217">AI19*CX19</f>
        <v>0.63105685112946119</v>
      </c>
      <c r="DU19" s="60">
        <f t="shared" ref="DU19:DU48" si="218">AJ19*CY19</f>
        <v>1.7419757923007637</v>
      </c>
      <c r="DV19" s="60">
        <f t="shared" ref="DV19:DV48" si="219">AK19*CZ19</f>
        <v>5.7500806971539289</v>
      </c>
      <c r="DW19" s="60">
        <f t="shared" ref="DW19:DW48" si="220">AL19*DA19</f>
        <v>0.1569825310766958</v>
      </c>
      <c r="DX19" s="60">
        <f t="shared" ref="DX19:DX48" si="221">AM19*DB19</f>
        <v>8.495991839600638</v>
      </c>
      <c r="DY19" s="60">
        <f t="shared" ref="DY19:DY48" si="222">AN19*DC19</f>
        <v>16.170021534521929</v>
      </c>
      <c r="DZ19" s="60">
        <f t="shared" ref="DZ19:DZ48" si="223">AO19*DD19</f>
        <v>0.26098546009338008</v>
      </c>
      <c r="EA19" s="60">
        <f t="shared" ref="EA19:EA48" si="224">AQ19*DE19</f>
        <v>0</v>
      </c>
      <c r="EB19" s="60">
        <f t="shared" ref="EB19:EB48" si="225">AP19*DF19</f>
        <v>0</v>
      </c>
      <c r="EC19" s="60">
        <f t="shared" ref="EC19:EC48" si="226">AH19*DH19+AI19*DI19+AJ19*DJ19+AK19*DK19+AL19*DL19+AM19*DM19+AN19*DN19+AO19*DO19+AQ19*DP19+AP19*DQ19</f>
        <v>42.595508847464089</v>
      </c>
      <c r="ED19" s="60">
        <f t="shared" ref="ED19:ED48" si="227">SUM(DS19:EC19)</f>
        <v>99.318600000000004</v>
      </c>
      <c r="EE19" s="56">
        <f t="shared" ref="EE19:EE48" si="228">DS19/CK19</f>
        <v>0.83730025980164546</v>
      </c>
      <c r="EF19" s="56">
        <f t="shared" ref="EF19:EF48" si="229">DT19/CL19</f>
        <v>1.3179967650991253E-2</v>
      </c>
      <c r="EG19" s="56">
        <f t="shared" ref="EG19:EG48" si="230">DU19/CM19</f>
        <v>6.4561763053582702E-2</v>
      </c>
      <c r="EH19" s="56">
        <f t="shared" ref="EH19:EH48" si="231">DV19/CN19</f>
        <v>0.10296131747728487</v>
      </c>
      <c r="EI19" s="56">
        <f t="shared" ref="EI19:EI48" si="232">DW19/CO19</f>
        <v>2.8574489620425895E-3</v>
      </c>
      <c r="EJ19" s="56">
        <f t="shared" ref="EJ19:EJ48" si="233">DX19/CP19</f>
        <v>0.34955736842627599</v>
      </c>
      <c r="EK19" s="56">
        <f t="shared" ref="EK19:EK48" si="234">DY19/CQ19</f>
        <v>0.40346378398427885</v>
      </c>
      <c r="EL19" s="56">
        <f t="shared" ref="EL19:EL48" si="235">DZ19/CR19</f>
        <v>1.135224319744739E-2</v>
      </c>
      <c r="EM19" s="56">
        <f t="shared" ref="EM19:EM48" si="236">EA19/CS19</f>
        <v>0</v>
      </c>
      <c r="EN19" s="56">
        <f t="shared" ref="EN19:EN48" si="237">EB19/CT19</f>
        <v>0</v>
      </c>
      <c r="EO19" s="56">
        <f t="shared" ref="EO19:EO48" si="238">EC19/CV19</f>
        <v>2.6623191399342532</v>
      </c>
      <c r="EP19" s="60">
        <f t="shared" ref="EP19:EP48" si="239">SUM(EE19:EO19)</f>
        <v>4.4475532924878021</v>
      </c>
      <c r="EQ19" s="56">
        <f t="shared" si="81"/>
        <v>0.18826087170577549</v>
      </c>
      <c r="ER19" s="56">
        <f t="shared" si="82"/>
        <v>2.9634198365319307E-3</v>
      </c>
      <c r="ES19" s="56">
        <f t="shared" si="83"/>
        <v>1.45162427086892E-2</v>
      </c>
      <c r="ET19" s="56">
        <f t="shared" si="84"/>
        <v>2.3150103147992186E-2</v>
      </c>
      <c r="EU19" s="56">
        <f t="shared" si="85"/>
        <v>6.4247660997542196E-4</v>
      </c>
      <c r="EV19" s="56">
        <f t="shared" si="86"/>
        <v>7.8595431114158981E-2</v>
      </c>
      <c r="EW19" s="56">
        <f t="shared" si="87"/>
        <v>9.0715896460589834E-2</v>
      </c>
      <c r="EX19" s="56">
        <f t="shared" si="88"/>
        <v>2.5524692906146946E-3</v>
      </c>
      <c r="EY19" s="56">
        <f t="shared" si="89"/>
        <v>0</v>
      </c>
      <c r="EZ19" s="56">
        <f t="shared" si="90"/>
        <v>0</v>
      </c>
      <c r="FA19" s="56">
        <f t="shared" si="91"/>
        <v>0.59860308912567228</v>
      </c>
      <c r="FB19" s="56">
        <f t="shared" si="92"/>
        <v>1</v>
      </c>
      <c r="FC19" s="56">
        <f t="shared" ref="FC19:FC48" si="240">IF(EQ19&gt;0.2,0,IF(EQ19=0.2,0,IF((0.2-EQ19)&gt;ES19,ES19,IF(EQ19&lt;0.2,0.2-EQ19))))</f>
        <v>1.1739128294224521E-2</v>
      </c>
      <c r="FD19" s="56">
        <f t="shared" ref="FD19:FD48" si="241">ES19-FC19</f>
        <v>2.7771144144646785E-3</v>
      </c>
      <c r="FE19" s="56">
        <f t="shared" ref="FE19:FE48" si="242">FD19+ER19+ET19+EU19+EV19+EY19</f>
        <v>0.1081285451231232</v>
      </c>
      <c r="FF19" s="56">
        <f t="shared" ref="FF19:FF48" si="243">EX19+EW19+EZ19</f>
        <v>9.3268365751204535E-2</v>
      </c>
      <c r="FG19" s="56">
        <f t="shared" ref="FG19:FG48" si="244">FE19-0.1</f>
        <v>8.1285451231231931E-3</v>
      </c>
      <c r="FH19" s="56">
        <f t="shared" ref="FH19:FH48" si="245">FF19+FG19</f>
        <v>0.10139691087432773</v>
      </c>
      <c r="FI19" s="56">
        <f t="shared" ref="FI19:FI48" si="246">EZ19/FH19</f>
        <v>0</v>
      </c>
      <c r="FJ19" s="56">
        <f t="shared" ref="FJ19:FJ48" si="247">EX19/FH19</f>
        <v>2.5173047863146922E-2</v>
      </c>
      <c r="FK19" s="56">
        <f t="shared" ref="FK19:FK48" si="248">EW19/FH19</f>
        <v>0.89466134301688893</v>
      </c>
      <c r="FL19" s="56">
        <f t="shared" ref="FL19:FL48" si="249">EQ19/(EQ19+FC19)</f>
        <v>0.94130435852887739</v>
      </c>
      <c r="FM19" s="56">
        <f t="shared" ref="FM19:FM48" si="250">FG19/FH19</f>
        <v>8.0165609119964093E-2</v>
      </c>
      <c r="FN19" s="56">
        <f t="shared" ref="FN19:FN48" si="251">FK19+FJ19+FM19</f>
        <v>0.99999999999999989</v>
      </c>
      <c r="FO19" s="56">
        <f t="shared" ref="FO19:FO48" si="252">FC19/(FC19+EQ19)</f>
        <v>5.8695641471122606E-2</v>
      </c>
      <c r="FP19" s="56">
        <f t="shared" ref="FP19:FP48" si="253">FD19/(ER19+EY19+ET19+EV19+EU19+FD19-FG19)</f>
        <v>2.7771144144646785E-2</v>
      </c>
      <c r="FQ19" s="56">
        <f t="shared" ref="FQ19:FQ48" si="254">FI19+FJ19</f>
        <v>2.5173047863146922E-2</v>
      </c>
      <c r="FR19" s="56">
        <f t="shared" ref="FR19:FR48" si="255">FK19+FM19</f>
        <v>0.974826952136853</v>
      </c>
      <c r="FS19" s="56"/>
      <c r="FT19" s="56">
        <f t="shared" ref="FT19:FT48" si="256">BW19-(1.5*BW19^2)+(0.75*BW19^3)</f>
        <v>0</v>
      </c>
      <c r="FU19" s="56">
        <f t="shared" ref="FU19:FU48" si="257">FR19*FO19^2+2*FQ19*FL19*FO19</f>
        <v>6.140097795106627E-3</v>
      </c>
      <c r="FV19" s="56">
        <f t="shared" ref="FV19:FV48" si="258">FQ19*FL19^2+2*FR19*FP19*FO19*FL19</f>
        <v>2.5296164802687163E-2</v>
      </c>
      <c r="FW19" s="56">
        <f t="shared" ref="FW19:FW48" si="259">FR19*FL19^2</f>
        <v>0.86374921826759521</v>
      </c>
      <c r="FX19" s="56"/>
      <c r="FY19" s="56">
        <f t="shared" ref="FY19:FY48" si="260">FU19+FV19*EXP(-14000/(8.314*(AE19+273.15)))+FW19*EXP(-14000*4/(8.314*(AE19+273.15)))</f>
        <v>1.9311870926562152E-2</v>
      </c>
      <c r="FZ19" s="56">
        <f t="shared" ref="FZ19:FZ48" si="261">FV19+((FU19+FW19)*EXP(-16500/(8.314*(AE19+273.15))))</f>
        <v>0.22546475540335992</v>
      </c>
      <c r="GA19" s="56"/>
      <c r="GB19" s="60">
        <f t="shared" ref="GB19:GB48" si="262">AT19*CW19</f>
        <v>22.161550876863046</v>
      </c>
      <c r="GC19" s="60">
        <f t="shared" ref="GC19:GC48" si="263">AU19*CX19</f>
        <v>1.0418071881341853</v>
      </c>
      <c r="GD19" s="60">
        <f t="shared" ref="GD19:GD48" si="264">AV19*CY19</f>
        <v>9.3416435332995533</v>
      </c>
      <c r="GE19" s="60">
        <f t="shared" ref="GE19:GE48" si="265">AW19*CZ19</f>
        <v>8.1134388009870566</v>
      </c>
      <c r="GF19" s="60">
        <f t="shared" ref="GF19:GF48" si="266">AX19*DA19</f>
        <v>0.13338881163939184</v>
      </c>
      <c r="GG19" s="60">
        <f t="shared" ref="GG19:GG48" si="267">AY19*DB19</f>
        <v>3.5074686108545428</v>
      </c>
      <c r="GH19" s="60">
        <f t="shared" ref="GH19:GH48" si="268">AZ19*DC19</f>
        <v>7.5737178909716443</v>
      </c>
      <c r="GI19" s="60">
        <f t="shared" ref="GI19:GI48" si="269">BA19*DD19</f>
        <v>2.6889278115724853</v>
      </c>
      <c r="GJ19" s="60">
        <f t="shared" ref="GJ19:GJ48" si="270">BB19*DF19</f>
        <v>1.7204521101827952</v>
      </c>
      <c r="GK19" s="60">
        <f t="shared" ref="GK19:GK48" si="271">BC19*DG19</f>
        <v>0.20930476852108876</v>
      </c>
      <c r="GL19" s="60">
        <f t="shared" ref="GL19:GL48" si="272">BD19*DE19</f>
        <v>0</v>
      </c>
      <c r="GM19" s="60">
        <f t="shared" ref="GM19:GM48" si="273">AT19*DH19+AU19*DI19+AV19*DJ19+AW19*DK19+AX19*DL19+AY19*DM19+AZ19*DN19+BA19*DO19+BB19*DQ19+BC19*DR19+BD19*DP19</f>
        <v>43.508299596974204</v>
      </c>
      <c r="GN19" s="60">
        <f t="shared" si="113"/>
        <v>56.491700403025789</v>
      </c>
      <c r="GO19" s="56">
        <f t="shared" ref="GO19:GO48" si="274">GB19/CK19</f>
        <v>0.78907446464770248</v>
      </c>
      <c r="GP19" s="56">
        <f t="shared" ref="GP19:GP48" si="275">GC19/CL19</f>
        <v>2.1758713202468364E-2</v>
      </c>
      <c r="GQ19" s="56">
        <f t="shared" ref="GQ19:GQ48" si="276">GD19/CM19</f>
        <v>0.34622351182695849</v>
      </c>
      <c r="GR19" s="56">
        <f t="shared" ref="GR19:GR48" si="277">GE19/CN19</f>
        <v>0.14527976079264879</v>
      </c>
      <c r="GS19" s="56">
        <f t="shared" ref="GS19:GS48" si="278">GF19/CO19</f>
        <v>2.4279881255122471E-3</v>
      </c>
      <c r="GT19" s="56">
        <f t="shared" ref="GT19:GT48" si="279">GG19/CP19</f>
        <v>0.144310578516953</v>
      </c>
      <c r="GU19" s="56">
        <f t="shared" ref="GU19:GU48" si="280">GH19/CQ19</f>
        <v>0.18897444710244132</v>
      </c>
      <c r="GV19" s="56">
        <f t="shared" ref="GV19:GV48" si="281">GI19/CR19</f>
        <v>0.11696192748220123</v>
      </c>
      <c r="GW19" s="56">
        <f t="shared" ref="GW19:GW48" si="282">GJ19/CT19</f>
        <v>4.4003245925853432E-2</v>
      </c>
      <c r="GX19" s="56">
        <f t="shared" ref="GX19:GX48" si="283">GK19/CU19</f>
        <v>6.757486611928573E-3</v>
      </c>
      <c r="GY19" s="56">
        <f t="shared" ref="GY19:GY48" si="284">GL19/CS19</f>
        <v>0</v>
      </c>
      <c r="GZ19" s="60">
        <f t="shared" ref="GZ19:GZ48" si="285">BE19/18.0152</f>
        <v>8.6520390623305063E-2</v>
      </c>
      <c r="HA19" s="56">
        <f t="shared" si="126"/>
        <v>1.8057721242346678</v>
      </c>
      <c r="HB19" s="56">
        <f t="shared" si="127"/>
        <v>0.43697344424459555</v>
      </c>
      <c r="HC19" s="56">
        <f t="shared" si="128"/>
        <v>1.2049534329637667E-2</v>
      </c>
      <c r="HD19" s="56">
        <f t="shared" si="129"/>
        <v>0.19173156301418531</v>
      </c>
      <c r="HE19" s="56">
        <f t="shared" si="130"/>
        <v>8.0452986754473266E-2</v>
      </c>
      <c r="HF19" s="56">
        <f t="shared" si="131"/>
        <v>1.3445706093958506E-3</v>
      </c>
      <c r="HG19" s="56">
        <f t="shared" si="132"/>
        <v>7.9916273255195749E-2</v>
      </c>
      <c r="HH19" s="56">
        <f t="shared" si="133"/>
        <v>0.10465021835605835</v>
      </c>
      <c r="HI19" s="56">
        <f t="shared" si="134"/>
        <v>6.4771144660222657E-2</v>
      </c>
      <c r="HJ19" s="56">
        <f t="shared" si="135"/>
        <v>2.4368105662558683E-2</v>
      </c>
      <c r="HK19" s="56">
        <f t="shared" si="136"/>
        <v>3.7421591136769638E-3</v>
      </c>
      <c r="HL19" s="56">
        <f t="shared" si="137"/>
        <v>0</v>
      </c>
      <c r="HM19" s="56">
        <f t="shared" si="138"/>
        <v>4.572252436870148E-2</v>
      </c>
      <c r="HN19" s="56">
        <f t="shared" si="139"/>
        <v>1.0000000000000002</v>
      </c>
      <c r="HO19" s="56">
        <f t="shared" ref="HO19:HO48" si="286">HG19/(HG19+HE19)</f>
        <v>0.49832663223848156</v>
      </c>
      <c r="HP19" s="56">
        <f t="shared" ref="HP19:HP48" si="287">GU19/(GR19+GS19+GT19+GU19+GV19+GW19)</f>
        <v>0.29437200319303813</v>
      </c>
      <c r="HQ19" s="56">
        <f t="shared" ref="HQ19:HQ48" si="288">(2*(HE19+HF19+HG19+HH19+HI19+HJ19+2*HC19-HD19))/(HB19+2*HD19)</f>
        <v>0.45797764690203518</v>
      </c>
      <c r="HR19" s="60">
        <f t="shared" si="141"/>
        <v>1.2224358490065645E-2</v>
      </c>
      <c r="HS19" s="56">
        <f t="shared" ref="HS19:HS48" si="289">0.659-(0.008*AD19)+(0.028*FP19)</f>
        <v>0.65756622639091444</v>
      </c>
      <c r="HT19" s="56">
        <f t="shared" ref="HT19:HT48" si="290">11228-(5.74*(AE19+273.15))+(15204*FO19)</f>
        <v>4366.8134258380232</v>
      </c>
      <c r="HU19" s="56">
        <f t="shared" si="144"/>
        <v>7.4556926624887936</v>
      </c>
      <c r="HV19" s="56">
        <f t="shared" ref="HV19:HV48" si="291">0.659-(0.008*AD19)+(0.028*FP19)</f>
        <v>0.65756622639091444</v>
      </c>
      <c r="HW19" s="56">
        <f t="shared" ref="HW19:HW48" si="292">11228-(5.74*(AE19+273.15))+(15204*FO19)</f>
        <v>4366.8134258380232</v>
      </c>
      <c r="HX19" s="56">
        <f t="shared" si="146"/>
        <v>7.6092558534984667</v>
      </c>
      <c r="HY19" s="56">
        <f t="shared" ref="HY19:HY48" si="293">(4-((4*HC19+3*HL19+2*HE19+2*HG19+2*HF19+2*HH19+HJ19+HI19+5*HK19)/(HC19+HL19+HE19+HG19+HF19+HH19+HJ19+HI19+HK19)))^2</f>
        <v>4.6007469000176835</v>
      </c>
      <c r="HZ19" s="56">
        <f t="shared" ref="HZ19:HZ48" si="294">(3-((4*HC19+3*HL19+2*HE19+2*HG19+2*HF19+2*HH19+HJ19+HI19+5*HK19)/(HC19+HL19+HE19+HG19+HF19+HH19+HJ19+HI19+HK19)))^2</f>
        <v>1.3108765523182646</v>
      </c>
      <c r="IA19" s="56">
        <f t="shared" ref="IA19:IA48" si="295">FZ19*EXP((-255646-4233*(AD19^2)+160*(AE19+273.15)+2280*HZ19)/(-(AE19+273.15)*8.314))</f>
        <v>6.0006184968125229</v>
      </c>
      <c r="IB19" s="56">
        <f t="shared" ref="IB19:IB48" si="296">AI19/AU19</f>
        <v>0.60573286335223542</v>
      </c>
      <c r="IC19" s="56">
        <f t="shared" si="150"/>
        <v>0.46226624566640151</v>
      </c>
      <c r="ID19" s="56">
        <f t="shared" si="151"/>
        <v>0.13810796681868695</v>
      </c>
      <c r="IE19" s="56">
        <f t="shared" ref="IE19:IE48" si="297">318.6+6.9*AD19-0.036*(273.14+AE19)</f>
        <v>271.87884338196068</v>
      </c>
      <c r="IF19" s="56">
        <f t="shared" ref="IF19:IF48" si="298">0.974+0.067*BP19-0.051*BL19</f>
        <v>1.0332640069126033</v>
      </c>
      <c r="IG19" s="56">
        <f t="shared" si="154"/>
        <v>1.2727113855334364</v>
      </c>
      <c r="IH19" s="56">
        <f t="shared" si="155"/>
        <v>0.61481050738483645</v>
      </c>
      <c r="II19" s="75"/>
      <c r="IJ19" s="75">
        <f t="shared" ref="IJ19:IJ48" si="299">BI19*(BH19)^2</f>
        <v>0.10576594939163124</v>
      </c>
      <c r="IK19" s="75">
        <f t="shared" ref="IK19:IK48" si="300">BL19*(BH19^2)+2*BI19*BK19*BH19</f>
        <v>0.1283964524647537</v>
      </c>
      <c r="IL19" s="75">
        <f t="shared" ref="IL19:IL48" si="301">(1-BL19-BR19-BX19-BI19)*BH19*BH19+2*(BL19+BR19+BX19)*BK19*BH19+BI19*BK19^2</f>
        <v>3.207229543715965</v>
      </c>
      <c r="IM19" s="75">
        <f t="shared" ref="IM19:IM48" si="302">(1-BL19-BX19-BR19-BI19)*BK19*BH19+(BL19+BR19+BX19)*BK19^2</f>
        <v>0.19102537307339842</v>
      </c>
      <c r="IN19" s="75">
        <f>(1-'OUTPUT DATA'!BL19-'OUTPUT DATA'!BR19-'OUTPUT DATA'!BX19)*'OUTPUT DATA'!BK19^2</f>
        <v>1.175793977655492E-2</v>
      </c>
      <c r="IO19" s="75">
        <f t="shared" si="156"/>
        <v>0.45706043502845445</v>
      </c>
      <c r="IP19" s="75"/>
      <c r="IQ19" s="56">
        <f t="shared" si="182"/>
        <v>0.59350850486216977</v>
      </c>
      <c r="IR19" s="56">
        <f t="shared" si="183"/>
        <v>0.45293720204540711</v>
      </c>
      <c r="IS19" s="56">
        <f t="shared" si="184"/>
        <v>0.13532079544518336</v>
      </c>
      <c r="IT19" s="56"/>
    </row>
    <row r="20" spans="1:254" s="54" customFormat="1" ht="13.5" customHeight="1">
      <c r="A20" s="67" t="str">
        <f>'INPUT DATA'!A20</f>
        <v>October-November 2002 - NF</v>
      </c>
      <c r="B20" s="66"/>
      <c r="C20" s="10">
        <f>'INPUT DATA'!AB20</f>
        <v>4.4603535115973147E-2</v>
      </c>
      <c r="D20" s="10"/>
      <c r="E20" s="12">
        <f>'INPUT DATA'!AD20</f>
        <v>1.2360867116064984</v>
      </c>
      <c r="F20" s="10"/>
      <c r="G20" s="16">
        <f>'INPUT DATA'!AF20</f>
        <v>294.26065305073217</v>
      </c>
      <c r="H20" s="16">
        <f>'INPUT DATA'!AG20</f>
        <v>1080.463276819311</v>
      </c>
      <c r="I20" s="10"/>
      <c r="J20" s="81">
        <f t="shared" si="0"/>
        <v>0.12228712150034769</v>
      </c>
      <c r="K20" s="81">
        <f t="shared" si="1"/>
        <v>0.18738258520913201</v>
      </c>
      <c r="L20" s="81">
        <f t="shared" si="2"/>
        <v>0.2687253358363848</v>
      </c>
      <c r="M20" s="81">
        <f t="shared" si="3"/>
        <v>0.36132588905279728</v>
      </c>
      <c r="N20" s="81">
        <f t="shared" si="4"/>
        <v>0.52352127691284145</v>
      </c>
      <c r="O20" s="81">
        <f t="shared" si="5"/>
        <v>0.58007212460975421</v>
      </c>
      <c r="P20" s="81">
        <f t="shared" si="6"/>
        <v>0.62125898359743925</v>
      </c>
      <c r="Q20" s="81">
        <f t="shared" si="7"/>
        <v>0.64365816444067125</v>
      </c>
      <c r="R20" s="81">
        <f t="shared" si="8"/>
        <v>0.6456225420706897</v>
      </c>
      <c r="S20" s="81">
        <f t="shared" si="9"/>
        <v>0.63673139405702728</v>
      </c>
      <c r="T20" s="81">
        <f t="shared" si="10"/>
        <v>0.6295401515540815</v>
      </c>
      <c r="U20" s="81">
        <f t="shared" si="11"/>
        <v>0.60110872960377759</v>
      </c>
      <c r="V20" s="81">
        <f t="shared" si="12"/>
        <v>0.56567492295184563</v>
      </c>
      <c r="W20" s="81">
        <f t="shared" si="13"/>
        <v>0.52762659902639031</v>
      </c>
      <c r="X20" s="81">
        <f t="shared" si="14"/>
        <v>0.49020736052674901</v>
      </c>
      <c r="Y20" s="10"/>
      <c r="Z20" s="81">
        <f t="shared" si="157"/>
        <v>0.7330999067031202</v>
      </c>
      <c r="AA20" s="81">
        <f t="shared" si="158"/>
        <v>0.64638322456257535</v>
      </c>
      <c r="AB20" s="81">
        <f t="shared" si="159"/>
        <v>0.18619658014638746</v>
      </c>
      <c r="AC20" s="72"/>
      <c r="AD20" s="56">
        <f>'INPUT DATA'!AF20/1000</f>
        <v>0.29426065305073218</v>
      </c>
      <c r="AE20" s="55">
        <f>'INPUT DATA'!AG20</f>
        <v>1080.463276819311</v>
      </c>
      <c r="AF20" s="60">
        <f t="shared" si="15"/>
        <v>1353.6032768193108</v>
      </c>
      <c r="AG20" s="55"/>
      <c r="AH20" s="60">
        <f>'INPUT DATA'!P20</f>
        <v>50.53</v>
      </c>
      <c r="AI20" s="60">
        <f>'INPUT DATA'!Q20</f>
        <v>0.98</v>
      </c>
      <c r="AJ20" s="60">
        <f>'INPUT DATA'!R20</f>
        <v>4.74</v>
      </c>
      <c r="AK20" s="60">
        <f>'INPUT DATA'!S20</f>
        <v>6.63</v>
      </c>
      <c r="AL20" s="60">
        <f>'INPUT DATA'!T20</f>
        <v>0</v>
      </c>
      <c r="AM20" s="60">
        <f>'INPUT DATA'!U20</f>
        <v>14.26</v>
      </c>
      <c r="AN20" s="60">
        <f>'INPUT DATA'!V20</f>
        <v>23.31</v>
      </c>
      <c r="AO20" s="60">
        <f>'INPUT DATA'!W20</f>
        <v>0.41</v>
      </c>
      <c r="AP20" s="60">
        <f>'INPUT DATA'!X20</f>
        <v>0</v>
      </c>
      <c r="AQ20" s="60">
        <f>'INPUT DATA'!Y20</f>
        <v>0</v>
      </c>
      <c r="AR20" s="60">
        <f t="shared" si="185"/>
        <v>100.86</v>
      </c>
      <c r="AS20" s="60"/>
      <c r="AT20" s="60">
        <f>'INPUT DATA'!C20</f>
        <v>47.408836231120091</v>
      </c>
      <c r="AU20" s="60">
        <f>'INPUT DATA'!D20</f>
        <v>1.7390919891800596</v>
      </c>
      <c r="AV20" s="60">
        <f>'INPUT DATA'!E20</f>
        <v>17.665521857397351</v>
      </c>
      <c r="AW20" s="60">
        <f>'INPUT DATA'!F20</f>
        <v>10.441111606932521</v>
      </c>
      <c r="AX20" s="60">
        <f>'INPUT DATA'!G20</f>
        <v>0.17225815149733095</v>
      </c>
      <c r="AY20" s="60">
        <f>'INPUT DATA'!H20</f>
        <v>5.8042708424507765</v>
      </c>
      <c r="AZ20" s="60">
        <f>'INPUT DATA'!I20</f>
        <v>10.586207487671182</v>
      </c>
      <c r="BA20" s="60">
        <f>'INPUT DATA'!J20</f>
        <v>3.6280418523814038</v>
      </c>
      <c r="BB20" s="60">
        <f>'INPUT DATA'!K20</f>
        <v>2.074577091791594</v>
      </c>
      <c r="BC20" s="60">
        <f>'INPUT DATA'!M20</f>
        <v>0.48008288957769918</v>
      </c>
      <c r="BD20" s="60"/>
      <c r="BE20" s="60">
        <f>'INPUT DATA'!AD20</f>
        <v>1.2360867116064984</v>
      </c>
      <c r="BF20" s="60">
        <f t="shared" si="186"/>
        <v>100.00000000000001</v>
      </c>
      <c r="BG20" s="54">
        <f t="shared" si="187"/>
        <v>2.2104608521024622</v>
      </c>
      <c r="BH20" s="56">
        <f t="shared" si="19"/>
        <v>1.8589738841744459</v>
      </c>
      <c r="BI20" s="56">
        <f t="shared" si="20"/>
        <v>2.711916317255365E-2</v>
      </c>
      <c r="BJ20" s="56">
        <f t="shared" si="21"/>
        <v>0.20552141385364348</v>
      </c>
      <c r="BK20" s="56">
        <f t="shared" si="188"/>
        <v>0.14102611582555413</v>
      </c>
      <c r="BL20" s="56">
        <f t="shared" si="189"/>
        <v>6.4495298028089343E-2</v>
      </c>
      <c r="BM20" s="56">
        <f t="shared" si="24"/>
        <v>0.20398290022324589</v>
      </c>
      <c r="BN20" s="56">
        <f t="shared" si="25"/>
        <v>0</v>
      </c>
      <c r="BO20" s="56">
        <f t="shared" si="26"/>
        <v>0.7820854443971097</v>
      </c>
      <c r="BP20" s="60">
        <f t="shared" si="27"/>
        <v>0.91884092341795021</v>
      </c>
      <c r="BQ20" s="56">
        <f t="shared" si="28"/>
        <v>2.9245032974459396E-2</v>
      </c>
      <c r="BR20" s="56">
        <f t="shared" si="29"/>
        <v>0</v>
      </c>
      <c r="BS20" s="56">
        <f t="shared" si="30"/>
        <v>0</v>
      </c>
      <c r="BT20" s="56">
        <f t="shared" si="190"/>
        <v>4.0257687622134082</v>
      </c>
      <c r="BU20" s="56">
        <f t="shared" si="191"/>
        <v>0.72047248212731785</v>
      </c>
      <c r="BV20" s="56">
        <f t="shared" si="192"/>
        <v>0.79313512969348898</v>
      </c>
      <c r="BW20" s="56">
        <f t="shared" si="193"/>
        <v>0</v>
      </c>
      <c r="BX20" s="2">
        <f>'INPUT DATA'!DJ20</f>
        <v>5.1533719719063349E-2</v>
      </c>
      <c r="BY20" s="56"/>
      <c r="BZ20" s="56">
        <v>60.084299999999999</v>
      </c>
      <c r="CA20" s="56">
        <v>79.878799999999998</v>
      </c>
      <c r="CB20" s="56">
        <v>101.96127999999999</v>
      </c>
      <c r="CC20" s="56">
        <v>71.846400000000003</v>
      </c>
      <c r="CD20" s="56">
        <v>70.937399999999997</v>
      </c>
      <c r="CE20" s="56">
        <v>40.304400000000001</v>
      </c>
      <c r="CF20" s="56">
        <v>56.077400000000004</v>
      </c>
      <c r="CG20" s="56">
        <v>61.978940000000001</v>
      </c>
      <c r="CH20" s="56">
        <v>151.99020000000002</v>
      </c>
      <c r="CI20" s="56">
        <v>94.195999999999998</v>
      </c>
      <c r="CJ20" s="56">
        <v>141.94452000000001</v>
      </c>
      <c r="CK20" s="56">
        <v>28.0855</v>
      </c>
      <c r="CL20" s="56">
        <v>47.88</v>
      </c>
      <c r="CM20" s="56">
        <v>26.981539999999999</v>
      </c>
      <c r="CN20" s="56">
        <v>55.847000000000001</v>
      </c>
      <c r="CO20" s="56">
        <v>54.938000000000002</v>
      </c>
      <c r="CP20" s="56">
        <v>24.305</v>
      </c>
      <c r="CQ20" s="56">
        <v>40.078000000000003</v>
      </c>
      <c r="CR20" s="56">
        <v>22.98977</v>
      </c>
      <c r="CS20" s="56">
        <v>51.996000000000002</v>
      </c>
      <c r="CT20" s="56">
        <v>39.098300000000002</v>
      </c>
      <c r="CU20" s="56">
        <v>30.973759999999999</v>
      </c>
      <c r="CV20" s="56">
        <v>15.9994</v>
      </c>
      <c r="CW20" s="60">
        <f t="shared" si="194"/>
        <v>0.46743492060321917</v>
      </c>
      <c r="CX20" s="60">
        <f t="shared" si="195"/>
        <v>0.59940810327646388</v>
      </c>
      <c r="CY20" s="60">
        <f t="shared" si="196"/>
        <v>0.52925071164269422</v>
      </c>
      <c r="CZ20" s="60">
        <f t="shared" si="197"/>
        <v>0.77731104133262074</v>
      </c>
      <c r="DA20" s="60">
        <f t="shared" si="198"/>
        <v>0.77445747941142484</v>
      </c>
      <c r="DB20" s="60">
        <f t="shared" si="199"/>
        <v>0.60303589682516046</v>
      </c>
      <c r="DC20" s="60">
        <f t="shared" si="200"/>
        <v>0.7146907666903245</v>
      </c>
      <c r="DD20" s="60">
        <f t="shared" si="201"/>
        <v>0.74185747610397978</v>
      </c>
      <c r="DE20" s="60">
        <f t="shared" si="202"/>
        <v>0.68420200776102669</v>
      </c>
      <c r="DF20" s="60">
        <f t="shared" si="203"/>
        <v>0.83014777697566777</v>
      </c>
      <c r="DG20" s="60">
        <f t="shared" si="204"/>
        <v>0.43642065223793064</v>
      </c>
      <c r="DH20" s="60">
        <f t="shared" si="205"/>
        <v>0.53256507939678088</v>
      </c>
      <c r="DI20" s="60">
        <f t="shared" si="206"/>
        <v>0.40059189672353612</v>
      </c>
      <c r="DJ20" s="60">
        <f t="shared" si="207"/>
        <v>0.47074928835730578</v>
      </c>
      <c r="DK20" s="60">
        <f t="shared" si="208"/>
        <v>0.22268895866737926</v>
      </c>
      <c r="DL20" s="60">
        <f t="shared" si="209"/>
        <v>0.22554252058857516</v>
      </c>
      <c r="DM20" s="60">
        <f t="shared" si="210"/>
        <v>0.39696410317483954</v>
      </c>
      <c r="DN20" s="60">
        <f t="shared" si="211"/>
        <v>0.2853092333096755</v>
      </c>
      <c r="DO20" s="60">
        <f t="shared" si="212"/>
        <v>0.25814252389602022</v>
      </c>
      <c r="DP20" s="60">
        <f t="shared" si="213"/>
        <v>0.31579799223897331</v>
      </c>
      <c r="DQ20" s="60">
        <f t="shared" si="214"/>
        <v>0.16985222302433223</v>
      </c>
      <c r="DR20" s="60">
        <f t="shared" si="215"/>
        <v>0.56357934776206942</v>
      </c>
      <c r="DS20" s="60">
        <f t="shared" si="216"/>
        <v>23.619486538080665</v>
      </c>
      <c r="DT20" s="60">
        <f t="shared" si="217"/>
        <v>0.58741994121093455</v>
      </c>
      <c r="DU20" s="60">
        <f t="shared" si="218"/>
        <v>2.5086483731863707</v>
      </c>
      <c r="DV20" s="60">
        <f t="shared" si="219"/>
        <v>5.1535722040352754</v>
      </c>
      <c r="DW20" s="60">
        <f t="shared" si="220"/>
        <v>0</v>
      </c>
      <c r="DX20" s="60">
        <f t="shared" si="221"/>
        <v>8.5992918887267873</v>
      </c>
      <c r="DY20" s="60">
        <f t="shared" si="222"/>
        <v>16.659441771551464</v>
      </c>
      <c r="DZ20" s="60">
        <f t="shared" si="223"/>
        <v>0.30416156520263171</v>
      </c>
      <c r="EA20" s="60">
        <f t="shared" si="224"/>
        <v>0</v>
      </c>
      <c r="EB20" s="60">
        <f t="shared" si="225"/>
        <v>0</v>
      </c>
      <c r="EC20" s="60">
        <f t="shared" si="226"/>
        <v>43.427977718005877</v>
      </c>
      <c r="ED20" s="60">
        <f t="shared" si="227"/>
        <v>100.86000000000001</v>
      </c>
      <c r="EE20" s="56">
        <f t="shared" si="228"/>
        <v>0.84098508262557781</v>
      </c>
      <c r="EF20" s="56">
        <f t="shared" si="229"/>
        <v>1.2268586909167387E-2</v>
      </c>
      <c r="EG20" s="56">
        <f t="shared" si="230"/>
        <v>9.297647106823298E-2</v>
      </c>
      <c r="EH20" s="56">
        <f t="shared" si="231"/>
        <v>9.2280197755211124E-2</v>
      </c>
      <c r="EI20" s="56">
        <f t="shared" si="232"/>
        <v>0</v>
      </c>
      <c r="EJ20" s="56">
        <f t="shared" si="233"/>
        <v>0.35380752473675325</v>
      </c>
      <c r="EK20" s="56">
        <f t="shared" si="234"/>
        <v>0.41567547710842512</v>
      </c>
      <c r="EL20" s="56">
        <f t="shared" si="235"/>
        <v>1.3230300485939255E-2</v>
      </c>
      <c r="EM20" s="56">
        <f t="shared" si="236"/>
        <v>0</v>
      </c>
      <c r="EN20" s="56">
        <f t="shared" si="237"/>
        <v>0</v>
      </c>
      <c r="EO20" s="56">
        <f t="shared" si="238"/>
        <v>2.7143503955151993</v>
      </c>
      <c r="EP20" s="60">
        <f t="shared" si="239"/>
        <v>4.5355740362045065</v>
      </c>
      <c r="EQ20" s="56">
        <f t="shared" si="81"/>
        <v>0.18541976735746052</v>
      </c>
      <c r="ER20" s="56">
        <f t="shared" si="82"/>
        <v>2.7049689435637743E-3</v>
      </c>
      <c r="ES20" s="56">
        <f t="shared" si="83"/>
        <v>2.0499383391399395E-2</v>
      </c>
      <c r="ET20" s="56">
        <f t="shared" si="84"/>
        <v>2.0345869567688447E-2</v>
      </c>
      <c r="EU20" s="56">
        <f t="shared" si="85"/>
        <v>0</v>
      </c>
      <c r="EV20" s="56">
        <f t="shared" si="86"/>
        <v>7.8007220676487771E-2</v>
      </c>
      <c r="EW20" s="56">
        <f t="shared" si="87"/>
        <v>9.1647820935202684E-2</v>
      </c>
      <c r="EX20" s="56">
        <f t="shared" si="88"/>
        <v>2.9170068397804693E-3</v>
      </c>
      <c r="EY20" s="56">
        <f t="shared" si="89"/>
        <v>0</v>
      </c>
      <c r="EZ20" s="56">
        <f t="shared" si="90"/>
        <v>0</v>
      </c>
      <c r="FA20" s="56">
        <f t="shared" si="91"/>
        <v>0.59845796228841686</v>
      </c>
      <c r="FB20" s="56">
        <f t="shared" si="92"/>
        <v>1</v>
      </c>
      <c r="FC20" s="56">
        <f t="shared" si="240"/>
        <v>1.4580232642539492E-2</v>
      </c>
      <c r="FD20" s="56">
        <f t="shared" si="241"/>
        <v>5.9191507488599027E-3</v>
      </c>
      <c r="FE20" s="56">
        <f t="shared" si="242"/>
        <v>0.1069772099365999</v>
      </c>
      <c r="FF20" s="56">
        <f t="shared" si="243"/>
        <v>9.4564827774983151E-2</v>
      </c>
      <c r="FG20" s="56">
        <f t="shared" si="244"/>
        <v>6.977209936599893E-3</v>
      </c>
      <c r="FH20" s="56">
        <f t="shared" si="245"/>
        <v>0.10154203771158304</v>
      </c>
      <c r="FI20" s="56">
        <f t="shared" si="246"/>
        <v>0</v>
      </c>
      <c r="FJ20" s="56">
        <f t="shared" si="247"/>
        <v>2.8727085899791061E-2</v>
      </c>
      <c r="FK20" s="56">
        <f t="shared" si="248"/>
        <v>0.90256038780230508</v>
      </c>
      <c r="FL20" s="56">
        <f t="shared" si="249"/>
        <v>0.92709883678730254</v>
      </c>
      <c r="FM20" s="56">
        <f t="shared" si="250"/>
        <v>6.8712526297903836E-2</v>
      </c>
      <c r="FN20" s="56">
        <f t="shared" si="251"/>
        <v>1</v>
      </c>
      <c r="FO20" s="56">
        <f t="shared" si="252"/>
        <v>7.2901163212697462E-2</v>
      </c>
      <c r="FP20" s="56">
        <f t="shared" si="253"/>
        <v>5.9191507488599027E-2</v>
      </c>
      <c r="FQ20" s="56">
        <f t="shared" si="254"/>
        <v>2.8727085899791061E-2</v>
      </c>
      <c r="FR20" s="56">
        <f t="shared" si="255"/>
        <v>0.97127291410020888</v>
      </c>
      <c r="FS20" s="56"/>
      <c r="FT20" s="56">
        <f t="shared" si="256"/>
        <v>0</v>
      </c>
      <c r="FU20" s="56">
        <f t="shared" si="257"/>
        <v>9.0450383994972877E-3</v>
      </c>
      <c r="FV20" s="56">
        <f t="shared" si="258"/>
        <v>3.2462537480453302E-2</v>
      </c>
      <c r="FW20" s="56">
        <f t="shared" si="259"/>
        <v>0.83482097084356377</v>
      </c>
      <c r="FX20" s="56"/>
      <c r="FY20" s="56">
        <f t="shared" si="260"/>
        <v>2.4163013683195553E-2</v>
      </c>
      <c r="FZ20" s="56">
        <f t="shared" si="261"/>
        <v>0.22723667926201527</v>
      </c>
      <c r="GA20" s="56"/>
      <c r="GB20" s="60">
        <f t="shared" si="262"/>
        <v>22.160545599584641</v>
      </c>
      <c r="GC20" s="60">
        <f t="shared" si="263"/>
        <v>1.0424258306577121</v>
      </c>
      <c r="GD20" s="60">
        <f t="shared" si="264"/>
        <v>9.3494900145671167</v>
      </c>
      <c r="GE20" s="60">
        <f t="shared" si="265"/>
        <v>8.1159913358548312</v>
      </c>
      <c r="GF20" s="60">
        <f t="shared" si="266"/>
        <v>0.13340661381669427</v>
      </c>
      <c r="GG20" s="60">
        <f t="shared" si="267"/>
        <v>3.5001836728934337</v>
      </c>
      <c r="GH20" s="60">
        <f t="shared" si="268"/>
        <v>7.5658647457065706</v>
      </c>
      <c r="GI20" s="60">
        <f t="shared" si="269"/>
        <v>2.6914899718072758</v>
      </c>
      <c r="GJ20" s="60">
        <f t="shared" si="270"/>
        <v>1.7222055609154376</v>
      </c>
      <c r="GK20" s="60">
        <f t="shared" si="271"/>
        <v>0.2095180877977699</v>
      </c>
      <c r="GL20" s="60">
        <f t="shared" si="272"/>
        <v>0</v>
      </c>
      <c r="GM20" s="60">
        <f t="shared" si="273"/>
        <v>43.508878566398522</v>
      </c>
      <c r="GN20" s="60">
        <f t="shared" si="113"/>
        <v>56.491121433601485</v>
      </c>
      <c r="GO20" s="56">
        <f t="shared" si="274"/>
        <v>0.78903867118565241</v>
      </c>
      <c r="GP20" s="56">
        <f t="shared" si="275"/>
        <v>2.1771633890094236E-2</v>
      </c>
      <c r="GQ20" s="56">
        <f t="shared" si="276"/>
        <v>0.34651432107163332</v>
      </c>
      <c r="GR20" s="56">
        <f t="shared" si="277"/>
        <v>0.14532546664735493</v>
      </c>
      <c r="GS20" s="56">
        <f t="shared" si="278"/>
        <v>2.428312166746046E-3</v>
      </c>
      <c r="GT20" s="56">
        <f t="shared" si="279"/>
        <v>0.1440108485041528</v>
      </c>
      <c r="GU20" s="56">
        <f t="shared" si="280"/>
        <v>0.18877850056655945</v>
      </c>
      <c r="GV20" s="56">
        <f t="shared" si="281"/>
        <v>0.11707337532334058</v>
      </c>
      <c r="GW20" s="56">
        <f t="shared" si="282"/>
        <v>4.4048093163013162E-2</v>
      </c>
      <c r="GX20" s="56">
        <f t="shared" si="283"/>
        <v>6.7643737085122989E-3</v>
      </c>
      <c r="GY20" s="56">
        <f t="shared" si="284"/>
        <v>0</v>
      </c>
      <c r="GZ20" s="60">
        <f t="shared" si="285"/>
        <v>6.8613543652387893E-2</v>
      </c>
      <c r="HA20" s="56">
        <f t="shared" si="126"/>
        <v>1.8057535962270592</v>
      </c>
      <c r="HB20" s="56">
        <f t="shared" si="127"/>
        <v>0.43695810593110235</v>
      </c>
      <c r="HC20" s="56">
        <f t="shared" si="128"/>
        <v>1.2056813252696204E-2</v>
      </c>
      <c r="HD20" s="56">
        <f t="shared" si="129"/>
        <v>0.19189457620111636</v>
      </c>
      <c r="HE20" s="56">
        <f t="shared" si="130"/>
        <v>8.0479123481186965E-2</v>
      </c>
      <c r="HF20" s="56">
        <f t="shared" si="131"/>
        <v>1.3447638547251189E-3</v>
      </c>
      <c r="HG20" s="56">
        <f t="shared" si="132"/>
        <v>7.9751107130590249E-2</v>
      </c>
      <c r="HH20" s="56">
        <f t="shared" si="133"/>
        <v>0.1045427797906609</v>
      </c>
      <c r="HI20" s="56">
        <f t="shared" si="134"/>
        <v>6.4833527435832691E-2</v>
      </c>
      <c r="HJ20" s="56">
        <f t="shared" si="135"/>
        <v>2.4393191438215729E-2</v>
      </c>
      <c r="HK20" s="56">
        <f t="shared" si="136"/>
        <v>3.7460114838734244E-3</v>
      </c>
      <c r="HL20" s="56">
        <f t="shared" si="137"/>
        <v>0</v>
      </c>
      <c r="HM20" s="56">
        <f t="shared" si="138"/>
        <v>3.6606245485503383E-2</v>
      </c>
      <c r="HN20" s="56">
        <f t="shared" si="139"/>
        <v>0.99999999999999989</v>
      </c>
      <c r="HO20" s="56">
        <f t="shared" si="286"/>
        <v>0.49772821786557669</v>
      </c>
      <c r="HP20" s="56">
        <f t="shared" si="287"/>
        <v>0.29420120984415615</v>
      </c>
      <c r="HQ20" s="56">
        <f t="shared" si="288"/>
        <v>0.4570555467132888</v>
      </c>
      <c r="HR20" s="60">
        <f t="shared" si="141"/>
        <v>0.16958744957194416</v>
      </c>
      <c r="HS20" s="56">
        <f t="shared" si="289"/>
        <v>0.65830327698527502</v>
      </c>
      <c r="HT20" s="56">
        <f t="shared" si="290"/>
        <v>4566.6490765430062</v>
      </c>
      <c r="HU20" s="56">
        <f t="shared" si="144"/>
        <v>11.091405645714664</v>
      </c>
      <c r="HV20" s="56">
        <f t="shared" si="291"/>
        <v>0.65830327698527502</v>
      </c>
      <c r="HW20" s="56">
        <f t="shared" si="292"/>
        <v>4566.6490765430062</v>
      </c>
      <c r="HX20" s="56">
        <f t="shared" si="146"/>
        <v>8.5256391268187119</v>
      </c>
      <c r="HY20" s="56">
        <f t="shared" si="293"/>
        <v>4.6017034870998419</v>
      </c>
      <c r="HZ20" s="56">
        <f t="shared" si="294"/>
        <v>1.3113871877578727</v>
      </c>
      <c r="IA20" s="56">
        <f t="shared" si="295"/>
        <v>5.7927592482816443</v>
      </c>
      <c r="IB20" s="56">
        <f t="shared" si="296"/>
        <v>0.56351245713117604</v>
      </c>
      <c r="IC20" s="56">
        <f t="shared" si="150"/>
        <v>0.49685587979366097</v>
      </c>
      <c r="ID20" s="56">
        <f t="shared" si="151"/>
        <v>0.14312386542180167</v>
      </c>
      <c r="IE20" s="56">
        <f t="shared" si="297"/>
        <v>271.9006805405549</v>
      </c>
      <c r="IF20" s="56">
        <f t="shared" si="298"/>
        <v>1.03227308166957</v>
      </c>
      <c r="IG20" s="56">
        <f t="shared" si="154"/>
        <v>1.3332651211795348</v>
      </c>
      <c r="IH20" s="56">
        <f t="shared" si="155"/>
        <v>0.64731298353075439</v>
      </c>
      <c r="II20" s="75"/>
      <c r="IJ20" s="75">
        <f t="shared" si="299"/>
        <v>9.3717967528578139E-2</v>
      </c>
      <c r="IK20" s="75">
        <f t="shared" si="300"/>
        <v>0.23710114201952701</v>
      </c>
      <c r="IL20" s="75">
        <f t="shared" si="301"/>
        <v>3.0224713104312655</v>
      </c>
      <c r="IM20" s="75">
        <f t="shared" si="302"/>
        <v>0.22694321323720523</v>
      </c>
      <c r="IN20" s="75">
        <f>(1-'OUTPUT DATA'!BL20-'OUTPUT DATA'!BR20-'OUTPUT DATA'!BX20)*'OUTPUT DATA'!BK20^2</f>
        <v>1.758073784928401E-2</v>
      </c>
      <c r="IO20" s="75">
        <f t="shared" si="156"/>
        <v>0.47950069918913113</v>
      </c>
      <c r="IP20" s="75"/>
      <c r="IQ20" s="56">
        <f t="shared" si="182"/>
        <v>0.7330999067031202</v>
      </c>
      <c r="IR20" s="56">
        <f t="shared" si="183"/>
        <v>0.64638322456257535</v>
      </c>
      <c r="IS20" s="56">
        <f t="shared" si="184"/>
        <v>0.18619658014638746</v>
      </c>
      <c r="IT20" s="56"/>
    </row>
    <row r="21" spans="1:254" s="54" customFormat="1" ht="13.5" customHeight="1">
      <c r="A21" s="67" t="str">
        <f>'INPUT DATA'!A21</f>
        <v>October-November 2002 - NF</v>
      </c>
      <c r="B21" s="66"/>
      <c r="C21" s="10">
        <f>'INPUT DATA'!AB21</f>
        <v>4.5823094349535798E-2</v>
      </c>
      <c r="D21" s="10"/>
      <c r="E21" s="12">
        <f>'INPUT DATA'!AD21</f>
        <v>1.6360417476857387</v>
      </c>
      <c r="F21" s="10"/>
      <c r="G21" s="16">
        <f>'INPUT DATA'!AF21</f>
        <v>265.59751136852856</v>
      </c>
      <c r="H21" s="16">
        <f>'INPUT DATA'!AG21</f>
        <v>1073.8320538311459</v>
      </c>
      <c r="I21" s="10"/>
      <c r="J21" s="81">
        <f t="shared" si="0"/>
        <v>0.11992164043138091</v>
      </c>
      <c r="K21" s="81">
        <f t="shared" si="1"/>
        <v>0.18401490967672315</v>
      </c>
      <c r="L21" s="81">
        <f t="shared" si="2"/>
        <v>0.26417899743650824</v>
      </c>
      <c r="M21" s="81">
        <f t="shared" si="3"/>
        <v>0.35548193708144843</v>
      </c>
      <c r="N21" s="81">
        <f t="shared" si="4"/>
        <v>0.51535995498536924</v>
      </c>
      <c r="O21" s="81">
        <f t="shared" si="5"/>
        <v>0.57101404192986494</v>
      </c>
      <c r="P21" s="81">
        <f t="shared" si="6"/>
        <v>0.61144011870076909</v>
      </c>
      <c r="Q21" s="81">
        <f t="shared" si="7"/>
        <v>0.63326101950757396</v>
      </c>
      <c r="R21" s="81">
        <f t="shared" si="8"/>
        <v>0.63486870708949306</v>
      </c>
      <c r="S21" s="81">
        <f t="shared" si="9"/>
        <v>0.62588057923638829</v>
      </c>
      <c r="T21" s="81">
        <f t="shared" si="10"/>
        <v>0.61867745906197669</v>
      </c>
      <c r="U21" s="81">
        <f t="shared" si="11"/>
        <v>0.59034082495354312</v>
      </c>
      <c r="V21" s="81">
        <f t="shared" si="12"/>
        <v>0.55515285381826351</v>
      </c>
      <c r="W21" s="81">
        <f t="shared" si="13"/>
        <v>0.51744848843879554</v>
      </c>
      <c r="X21" s="81">
        <f t="shared" si="14"/>
        <v>0.48042369705475324</v>
      </c>
      <c r="Y21" s="10"/>
      <c r="Z21" s="81">
        <f t="shared" si="157"/>
        <v>0.59678854033173445</v>
      </c>
      <c r="AA21" s="81">
        <f t="shared" si="158"/>
        <v>0.48690370782105197</v>
      </c>
      <c r="AB21" s="81">
        <f t="shared" si="159"/>
        <v>0.14141365391849897</v>
      </c>
      <c r="AC21" s="72"/>
      <c r="AD21" s="56">
        <f>'INPUT DATA'!AF21/1000</f>
        <v>0.26559751136852855</v>
      </c>
      <c r="AE21" s="55">
        <f>'INPUT DATA'!AG21</f>
        <v>1073.8320538311459</v>
      </c>
      <c r="AF21" s="60">
        <f t="shared" si="15"/>
        <v>1346.9720538311458</v>
      </c>
      <c r="AG21" s="55"/>
      <c r="AH21" s="60">
        <f>'INPUT DATA'!P21</f>
        <v>50.017699999999998</v>
      </c>
      <c r="AI21" s="60">
        <f>'INPUT DATA'!Q21</f>
        <v>1.1362000000000001</v>
      </c>
      <c r="AJ21" s="60">
        <f>'INPUT DATA'!R21</f>
        <v>3.7997000000000001</v>
      </c>
      <c r="AK21" s="60">
        <f>'INPUT DATA'!S21</f>
        <v>7.4462000000000002</v>
      </c>
      <c r="AL21" s="60">
        <f>'INPUT DATA'!T21</f>
        <v>0.1963</v>
      </c>
      <c r="AM21" s="60">
        <f>'INPUT DATA'!U21</f>
        <v>13.985900000000001</v>
      </c>
      <c r="AN21" s="60">
        <f>'INPUT DATA'!V21</f>
        <v>22.536999999999999</v>
      </c>
      <c r="AO21" s="60">
        <f>'INPUT DATA'!W21</f>
        <v>0.29920000000000002</v>
      </c>
      <c r="AP21" s="60">
        <f>'INPUT DATA'!X21</f>
        <v>0</v>
      </c>
      <c r="AQ21" s="60">
        <f>'INPUT DATA'!Y21</f>
        <v>2.8999999999999998E-3</v>
      </c>
      <c r="AR21" s="60">
        <f t="shared" si="185"/>
        <v>99.421099999999996</v>
      </c>
      <c r="AS21" s="60"/>
      <c r="AT21" s="60">
        <f>'INPUT DATA'!C21</f>
        <v>47.384886747028773</v>
      </c>
      <c r="AU21" s="60">
        <f>'INPUT DATA'!D21</f>
        <v>1.7505853914910245</v>
      </c>
      <c r="AV21" s="60">
        <f>'INPUT DATA'!E21</f>
        <v>17.830621047009068</v>
      </c>
      <c r="AW21" s="60">
        <f>'INPUT DATA'!F21</f>
        <v>10.477680203773582</v>
      </c>
      <c r="AX21" s="60">
        <f>'INPUT DATA'!G21</f>
        <v>0.17251413206254756</v>
      </c>
      <c r="AY21" s="60">
        <f>'INPUT DATA'!H21</f>
        <v>5.669742391185757</v>
      </c>
      <c r="AZ21" s="60">
        <f>'INPUT DATA'!I21</f>
        <v>10.463842573604135</v>
      </c>
      <c r="BA21" s="60">
        <f>'INPUT DATA'!J21</f>
        <v>3.666502558981477</v>
      </c>
      <c r="BB21" s="60">
        <f>'INPUT DATA'!K21</f>
        <v>2.0980988406403478</v>
      </c>
      <c r="BC21" s="60">
        <f>'INPUT DATA'!M21</f>
        <v>0.48552611422329611</v>
      </c>
      <c r="BD21" s="60"/>
      <c r="BE21" s="60">
        <f>'INPUT DATA'!AD21</f>
        <v>1.6360417476857387</v>
      </c>
      <c r="BF21" s="60">
        <f t="shared" si="186"/>
        <v>100.00000000000001</v>
      </c>
      <c r="BG21" s="54">
        <f t="shared" si="187"/>
        <v>2.251094998778973</v>
      </c>
      <c r="BH21" s="56">
        <f t="shared" si="19"/>
        <v>1.8739530377542613</v>
      </c>
      <c r="BI21" s="56">
        <f t="shared" si="20"/>
        <v>3.2019606374800252E-2</v>
      </c>
      <c r="BJ21" s="56">
        <f t="shared" si="21"/>
        <v>0.16777955623935553</v>
      </c>
      <c r="BK21" s="56">
        <f t="shared" si="188"/>
        <v>0.12604696224573875</v>
      </c>
      <c r="BL21" s="56">
        <f t="shared" si="189"/>
        <v>4.1732593993616784E-2</v>
      </c>
      <c r="BM21" s="56">
        <f t="shared" si="24"/>
        <v>0.23330600979745553</v>
      </c>
      <c r="BN21" s="56">
        <f t="shared" si="25"/>
        <v>6.2293295214107224E-3</v>
      </c>
      <c r="BO21" s="56">
        <f t="shared" si="26"/>
        <v>0.78115297596821254</v>
      </c>
      <c r="BP21" s="60">
        <f t="shared" si="27"/>
        <v>0.90470117851314658</v>
      </c>
      <c r="BQ21" s="56">
        <f t="shared" si="28"/>
        <v>2.1734059072739759E-2</v>
      </c>
      <c r="BR21" s="56">
        <f t="shared" si="29"/>
        <v>8.5902697499296281E-5</v>
      </c>
      <c r="BS21" s="56">
        <f t="shared" si="30"/>
        <v>0</v>
      </c>
      <c r="BT21" s="56">
        <f t="shared" si="190"/>
        <v>4.0209616559388817</v>
      </c>
      <c r="BU21" s="56">
        <f t="shared" si="191"/>
        <v>0.71316251536022279</v>
      </c>
      <c r="BV21" s="56">
        <f t="shared" si="192"/>
        <v>0.77001927818563642</v>
      </c>
      <c r="BW21" s="56">
        <f t="shared" si="193"/>
        <v>0</v>
      </c>
      <c r="BX21" s="2">
        <f>'INPUT DATA'!DJ21</f>
        <v>4.1919415386044871E-2</v>
      </c>
      <c r="BY21" s="56"/>
      <c r="BZ21" s="56">
        <v>60.084299999999999</v>
      </c>
      <c r="CA21" s="56">
        <v>79.878799999999998</v>
      </c>
      <c r="CB21" s="56">
        <v>101.96127999999999</v>
      </c>
      <c r="CC21" s="56">
        <v>71.846400000000003</v>
      </c>
      <c r="CD21" s="56">
        <v>70.937399999999997</v>
      </c>
      <c r="CE21" s="56">
        <v>40.304400000000001</v>
      </c>
      <c r="CF21" s="56">
        <v>56.077400000000004</v>
      </c>
      <c r="CG21" s="56">
        <v>61.978940000000001</v>
      </c>
      <c r="CH21" s="56">
        <v>151.99020000000002</v>
      </c>
      <c r="CI21" s="56">
        <v>94.195999999999998</v>
      </c>
      <c r="CJ21" s="56">
        <v>141.94452000000001</v>
      </c>
      <c r="CK21" s="56">
        <v>28.0855</v>
      </c>
      <c r="CL21" s="56">
        <v>47.88</v>
      </c>
      <c r="CM21" s="56">
        <v>26.981539999999999</v>
      </c>
      <c r="CN21" s="56">
        <v>55.847000000000001</v>
      </c>
      <c r="CO21" s="56">
        <v>54.938000000000002</v>
      </c>
      <c r="CP21" s="56">
        <v>24.305</v>
      </c>
      <c r="CQ21" s="56">
        <v>40.078000000000003</v>
      </c>
      <c r="CR21" s="56">
        <v>22.98977</v>
      </c>
      <c r="CS21" s="56">
        <v>51.996000000000002</v>
      </c>
      <c r="CT21" s="56">
        <v>39.098300000000002</v>
      </c>
      <c r="CU21" s="56">
        <v>30.973759999999999</v>
      </c>
      <c r="CV21" s="56">
        <v>15.9994</v>
      </c>
      <c r="CW21" s="60">
        <f t="shared" si="194"/>
        <v>0.46743492060321917</v>
      </c>
      <c r="CX21" s="60">
        <f t="shared" si="195"/>
        <v>0.59940810327646388</v>
      </c>
      <c r="CY21" s="60">
        <f t="shared" si="196"/>
        <v>0.52925071164269422</v>
      </c>
      <c r="CZ21" s="60">
        <f t="shared" si="197"/>
        <v>0.77731104133262074</v>
      </c>
      <c r="DA21" s="60">
        <f t="shared" si="198"/>
        <v>0.77445747941142484</v>
      </c>
      <c r="DB21" s="60">
        <f t="shared" si="199"/>
        <v>0.60303589682516046</v>
      </c>
      <c r="DC21" s="60">
        <f t="shared" si="200"/>
        <v>0.7146907666903245</v>
      </c>
      <c r="DD21" s="60">
        <f t="shared" si="201"/>
        <v>0.74185747610397978</v>
      </c>
      <c r="DE21" s="60">
        <f t="shared" si="202"/>
        <v>0.68420200776102669</v>
      </c>
      <c r="DF21" s="60">
        <f t="shared" si="203"/>
        <v>0.83014777697566777</v>
      </c>
      <c r="DG21" s="60">
        <f t="shared" si="204"/>
        <v>0.43642065223793064</v>
      </c>
      <c r="DH21" s="60">
        <f t="shared" si="205"/>
        <v>0.53256507939678088</v>
      </c>
      <c r="DI21" s="60">
        <f t="shared" si="206"/>
        <v>0.40059189672353612</v>
      </c>
      <c r="DJ21" s="60">
        <f t="shared" si="207"/>
        <v>0.47074928835730578</v>
      </c>
      <c r="DK21" s="60">
        <f t="shared" si="208"/>
        <v>0.22268895866737926</v>
      </c>
      <c r="DL21" s="60">
        <f t="shared" si="209"/>
        <v>0.22554252058857516</v>
      </c>
      <c r="DM21" s="60">
        <f t="shared" si="210"/>
        <v>0.39696410317483954</v>
      </c>
      <c r="DN21" s="60">
        <f t="shared" si="211"/>
        <v>0.2853092333096755</v>
      </c>
      <c r="DO21" s="60">
        <f t="shared" si="212"/>
        <v>0.25814252389602022</v>
      </c>
      <c r="DP21" s="60">
        <f t="shared" si="213"/>
        <v>0.31579799223897331</v>
      </c>
      <c r="DQ21" s="60">
        <f t="shared" si="214"/>
        <v>0.16985222302433223</v>
      </c>
      <c r="DR21" s="60">
        <f t="shared" si="215"/>
        <v>0.56357934776206942</v>
      </c>
      <c r="DS21" s="60">
        <f t="shared" si="216"/>
        <v>23.380019628255635</v>
      </c>
      <c r="DT21" s="60">
        <f t="shared" si="217"/>
        <v>0.68104748694271833</v>
      </c>
      <c r="DU21" s="60">
        <f t="shared" si="218"/>
        <v>2.0109939290287451</v>
      </c>
      <c r="DV21" s="60">
        <f t="shared" si="219"/>
        <v>5.7880134759709607</v>
      </c>
      <c r="DW21" s="60">
        <f t="shared" si="220"/>
        <v>0.15202600320846271</v>
      </c>
      <c r="DX21" s="60">
        <f t="shared" si="221"/>
        <v>8.4339997494070129</v>
      </c>
      <c r="DY21" s="60">
        <f t="shared" si="222"/>
        <v>16.106985808899843</v>
      </c>
      <c r="DZ21" s="60">
        <f t="shared" si="223"/>
        <v>0.22196375685031078</v>
      </c>
      <c r="EA21" s="60">
        <f t="shared" si="224"/>
        <v>1.9841858225069773E-3</v>
      </c>
      <c r="EB21" s="60">
        <f t="shared" si="225"/>
        <v>0</v>
      </c>
      <c r="EC21" s="60">
        <f t="shared" si="226"/>
        <v>42.644065975613813</v>
      </c>
      <c r="ED21" s="60">
        <f t="shared" si="227"/>
        <v>99.42110000000001</v>
      </c>
      <c r="EE21" s="56">
        <f t="shared" si="228"/>
        <v>0.83245872881934224</v>
      </c>
      <c r="EF21" s="56">
        <f t="shared" si="229"/>
        <v>1.4224049434893866E-2</v>
      </c>
      <c r="EG21" s="56">
        <f t="shared" si="230"/>
        <v>7.453221458184911E-2</v>
      </c>
      <c r="EH21" s="56">
        <f t="shared" si="231"/>
        <v>0.1036405442722252</v>
      </c>
      <c r="EI21" s="56">
        <f t="shared" si="232"/>
        <v>2.7672285705424788E-3</v>
      </c>
      <c r="EJ21" s="56">
        <f t="shared" si="233"/>
        <v>0.34700677841625233</v>
      </c>
      <c r="EK21" s="56">
        <f t="shared" si="234"/>
        <v>0.40189095785467943</v>
      </c>
      <c r="EL21" s="56">
        <f t="shared" si="235"/>
        <v>9.6548924521781109E-3</v>
      </c>
      <c r="EM21" s="56">
        <f t="shared" si="236"/>
        <v>3.81603550755246E-5</v>
      </c>
      <c r="EN21" s="56">
        <f t="shared" si="237"/>
        <v>0</v>
      </c>
      <c r="EO21" s="56">
        <f t="shared" si="238"/>
        <v>2.6653540742536479</v>
      </c>
      <c r="EP21" s="60">
        <f t="shared" si="239"/>
        <v>4.451567629010686</v>
      </c>
      <c r="EQ21" s="56">
        <f t="shared" si="81"/>
        <v>0.18700350038360472</v>
      </c>
      <c r="ER21" s="56">
        <f t="shared" si="82"/>
        <v>3.1952899787922599E-3</v>
      </c>
      <c r="ES21" s="56">
        <f t="shared" si="83"/>
        <v>1.674291413571383E-2</v>
      </c>
      <c r="ET21" s="56">
        <f t="shared" si="84"/>
        <v>2.3281808322264716E-2</v>
      </c>
      <c r="EU21" s="56">
        <f t="shared" si="85"/>
        <v>6.2163013148639195E-4</v>
      </c>
      <c r="EV21" s="56">
        <f t="shared" si="86"/>
        <v>7.7951590840678958E-2</v>
      </c>
      <c r="EW21" s="56">
        <f t="shared" si="87"/>
        <v>9.028077103346073E-2</v>
      </c>
      <c r="EX21" s="56">
        <f t="shared" si="88"/>
        <v>2.168874710395854E-3</v>
      </c>
      <c r="EY21" s="56">
        <f t="shared" si="89"/>
        <v>8.5723408596187798E-6</v>
      </c>
      <c r="EZ21" s="56">
        <f t="shared" si="90"/>
        <v>0</v>
      </c>
      <c r="FA21" s="56">
        <f t="shared" si="91"/>
        <v>0.59874504812274298</v>
      </c>
      <c r="FB21" s="56">
        <f t="shared" si="92"/>
        <v>1</v>
      </c>
      <c r="FC21" s="56">
        <f t="shared" si="240"/>
        <v>1.2996499616395291E-2</v>
      </c>
      <c r="FD21" s="56">
        <f t="shared" si="241"/>
        <v>3.7464145193185396E-3</v>
      </c>
      <c r="FE21" s="56">
        <f t="shared" si="242"/>
        <v>0.10880530613340049</v>
      </c>
      <c r="FF21" s="56">
        <f t="shared" si="243"/>
        <v>9.2449645743856584E-2</v>
      </c>
      <c r="FG21" s="56">
        <f t="shared" si="244"/>
        <v>8.805306133400484E-3</v>
      </c>
      <c r="FH21" s="56">
        <f t="shared" si="245"/>
        <v>0.10125495187725707</v>
      </c>
      <c r="FI21" s="56">
        <f t="shared" si="246"/>
        <v>0</v>
      </c>
      <c r="FJ21" s="56">
        <f t="shared" si="247"/>
        <v>2.1419937199960354E-2</v>
      </c>
      <c r="FK21" s="56">
        <f t="shared" si="248"/>
        <v>0.89161832937218299</v>
      </c>
      <c r="FL21" s="56">
        <f t="shared" si="249"/>
        <v>0.93501750191802357</v>
      </c>
      <c r="FM21" s="56">
        <f t="shared" si="250"/>
        <v>8.6961733427856666E-2</v>
      </c>
      <c r="FN21" s="56">
        <f t="shared" si="251"/>
        <v>1</v>
      </c>
      <c r="FO21" s="56">
        <f t="shared" si="252"/>
        <v>6.4982498081976453E-2</v>
      </c>
      <c r="FP21" s="56">
        <f t="shared" si="253"/>
        <v>3.7464145193185396E-2</v>
      </c>
      <c r="FQ21" s="56">
        <f t="shared" si="254"/>
        <v>2.1419937199960354E-2</v>
      </c>
      <c r="FR21" s="56">
        <f t="shared" si="255"/>
        <v>0.97858006280003962</v>
      </c>
      <c r="FS21" s="56"/>
      <c r="FT21" s="56">
        <f t="shared" si="256"/>
        <v>0</v>
      </c>
      <c r="FU21" s="56">
        <f t="shared" si="257"/>
        <v>6.7352155963997812E-3</v>
      </c>
      <c r="FV21" s="56">
        <f t="shared" si="258"/>
        <v>2.3181654605258201E-2</v>
      </c>
      <c r="FW21" s="56">
        <f t="shared" si="259"/>
        <v>0.85553118324355271</v>
      </c>
      <c r="FX21" s="56"/>
      <c r="FY21" s="56">
        <f t="shared" si="260"/>
        <v>1.9137446572080649E-2</v>
      </c>
      <c r="FZ21" s="56">
        <f t="shared" si="261"/>
        <v>0.22077147750987544</v>
      </c>
      <c r="GA21" s="56"/>
      <c r="GB21" s="60">
        <f t="shared" si="262"/>
        <v>22.149350774389926</v>
      </c>
      <c r="GC21" s="60">
        <f t="shared" si="263"/>
        <v>1.0493150691371209</v>
      </c>
      <c r="GD21" s="60">
        <f t="shared" si="264"/>
        <v>9.4368688781607499</v>
      </c>
      <c r="GE21" s="60">
        <f t="shared" si="265"/>
        <v>8.1444165099454295</v>
      </c>
      <c r="GF21" s="60">
        <f t="shared" si="266"/>
        <v>0.13360485988001025</v>
      </c>
      <c r="GG21" s="60">
        <f t="shared" si="267"/>
        <v>3.4190581876363328</v>
      </c>
      <c r="GH21" s="60">
        <f t="shared" si="268"/>
        <v>7.4784116714559969</v>
      </c>
      <c r="GI21" s="60">
        <f t="shared" si="269"/>
        <v>2.7200223345347818</v>
      </c>
      <c r="GJ21" s="60">
        <f t="shared" si="270"/>
        <v>1.7417320884328105</v>
      </c>
      <c r="GK21" s="60">
        <f t="shared" si="271"/>
        <v>0.2118936234478789</v>
      </c>
      <c r="GL21" s="60">
        <f t="shared" si="272"/>
        <v>0</v>
      </c>
      <c r="GM21" s="60">
        <f t="shared" si="273"/>
        <v>43.515326002978973</v>
      </c>
      <c r="GN21" s="60">
        <f t="shared" si="113"/>
        <v>56.484673997021034</v>
      </c>
      <c r="GO21" s="56">
        <f t="shared" si="274"/>
        <v>0.78864007314770701</v>
      </c>
      <c r="GP21" s="56">
        <f t="shared" si="275"/>
        <v>2.1915519405537195E-2</v>
      </c>
      <c r="GQ21" s="56">
        <f t="shared" si="276"/>
        <v>0.34975278943161697</v>
      </c>
      <c r="GR21" s="56">
        <f t="shared" si="277"/>
        <v>0.14583444965612172</v>
      </c>
      <c r="GS21" s="56">
        <f t="shared" si="278"/>
        <v>2.4319207084351497E-3</v>
      </c>
      <c r="GT21" s="56">
        <f t="shared" si="279"/>
        <v>0.14067303796076253</v>
      </c>
      <c r="GU21" s="56">
        <f t="shared" si="280"/>
        <v>0.18659642875033675</v>
      </c>
      <c r="GV21" s="56">
        <f t="shared" si="281"/>
        <v>0.11831446484826867</v>
      </c>
      <c r="GW21" s="56">
        <f t="shared" si="282"/>
        <v>4.4547514557738067E-2</v>
      </c>
      <c r="GX21" s="56">
        <f t="shared" si="283"/>
        <v>6.841068809465784E-3</v>
      </c>
      <c r="GY21" s="56">
        <f t="shared" si="284"/>
        <v>0</v>
      </c>
      <c r="GZ21" s="60">
        <f t="shared" si="285"/>
        <v>9.0814520387547115E-2</v>
      </c>
      <c r="HA21" s="56">
        <f t="shared" si="126"/>
        <v>1.8055472672759898</v>
      </c>
      <c r="HB21" s="56">
        <f t="shared" si="127"/>
        <v>0.43678727632399234</v>
      </c>
      <c r="HC21" s="56">
        <f t="shared" si="128"/>
        <v>1.2137881850415862E-2</v>
      </c>
      <c r="HD21" s="56">
        <f t="shared" si="129"/>
        <v>0.19371012643678132</v>
      </c>
      <c r="HE21" s="56">
        <f t="shared" si="130"/>
        <v>8.07702198104958E-2</v>
      </c>
      <c r="HF21" s="56">
        <f t="shared" si="131"/>
        <v>1.3469161137521274E-3</v>
      </c>
      <c r="HG21" s="56">
        <f t="shared" si="132"/>
        <v>7.7911578672207493E-2</v>
      </c>
      <c r="HH21" s="56">
        <f t="shared" si="133"/>
        <v>0.10334618878842913</v>
      </c>
      <c r="HI21" s="56">
        <f t="shared" si="134"/>
        <v>6.5528312103824593E-2</v>
      </c>
      <c r="HJ21" s="56">
        <f t="shared" si="135"/>
        <v>2.4672582859016721E-2</v>
      </c>
      <c r="HK21" s="56">
        <f t="shared" si="136"/>
        <v>3.7889170410846306E-3</v>
      </c>
      <c r="HL21" s="56">
        <f t="shared" si="137"/>
        <v>0</v>
      </c>
      <c r="HM21" s="56">
        <f t="shared" si="138"/>
        <v>4.788881582529543E-2</v>
      </c>
      <c r="HN21" s="56">
        <f t="shared" si="139"/>
        <v>1</v>
      </c>
      <c r="HO21" s="56">
        <f t="shared" si="286"/>
        <v>0.49099253611434229</v>
      </c>
      <c r="HP21" s="56">
        <f t="shared" si="287"/>
        <v>0.29228863873424049</v>
      </c>
      <c r="HQ21" s="56">
        <f t="shared" si="288"/>
        <v>0.44683269465168718</v>
      </c>
      <c r="HR21" s="60">
        <f t="shared" si="141"/>
        <v>5.2251492518228693E-2</v>
      </c>
      <c r="HS21" s="56">
        <f t="shared" si="289"/>
        <v>0.65792421597446105</v>
      </c>
      <c r="HT21" s="56">
        <f t="shared" si="290"/>
        <v>4484.3169118475917</v>
      </c>
      <c r="HU21" s="56">
        <f t="shared" si="144"/>
        <v>8.3819197529206981</v>
      </c>
      <c r="HV21" s="56">
        <f t="shared" si="291"/>
        <v>0.65792421597446105</v>
      </c>
      <c r="HW21" s="56">
        <f t="shared" si="292"/>
        <v>4484.3169118475917</v>
      </c>
      <c r="HX21" s="56">
        <f t="shared" si="146"/>
        <v>9.1157941282809851</v>
      </c>
      <c r="HY21" s="56">
        <f t="shared" si="293"/>
        <v>4.6124158861684439</v>
      </c>
      <c r="HZ21" s="56">
        <f t="shared" si="294"/>
        <v>1.3171087324629285</v>
      </c>
      <c r="IA21" s="56">
        <f t="shared" si="295"/>
        <v>6.2413632486940243</v>
      </c>
      <c r="IB21" s="56">
        <f t="shared" si="296"/>
        <v>0.64904003284996314</v>
      </c>
      <c r="IC21" s="56">
        <f t="shared" si="150"/>
        <v>0.52953429424646736</v>
      </c>
      <c r="ID21" s="56">
        <f t="shared" si="151"/>
        <v>0.15379504863427298</v>
      </c>
      <c r="IE21" s="56">
        <f t="shared" si="297"/>
        <v>271.9416288905216</v>
      </c>
      <c r="IF21" s="56">
        <f t="shared" si="298"/>
        <v>1.0324866166667064</v>
      </c>
      <c r="IG21" s="56">
        <f t="shared" si="154"/>
        <v>1.3396555746975305</v>
      </c>
      <c r="IH21" s="56">
        <f t="shared" si="155"/>
        <v>0.63667781292898673</v>
      </c>
      <c r="II21" s="75"/>
      <c r="IJ21" s="75">
        <f t="shared" si="299"/>
        <v>0.11244325131281462</v>
      </c>
      <c r="IK21" s="75">
        <f t="shared" si="300"/>
        <v>0.16167880172380603</v>
      </c>
      <c r="IL21" s="75">
        <f t="shared" si="301"/>
        <v>3.1452618430851085</v>
      </c>
      <c r="IM21" s="75">
        <f t="shared" si="302"/>
        <v>0.21019387150507227</v>
      </c>
      <c r="IN21" s="75">
        <f>(1-'OUTPUT DATA'!BL21-'OUTPUT DATA'!BR21-'OUTPUT DATA'!BX21)*'OUTPUT DATA'!BK21^2</f>
        <v>1.4557422419419729E-2</v>
      </c>
      <c r="IO21" s="75">
        <f t="shared" si="156"/>
        <v>0.46950118618701636</v>
      </c>
      <c r="IP21" s="75"/>
      <c r="IQ21" s="56">
        <f t="shared" si="182"/>
        <v>0.59678854033173445</v>
      </c>
      <c r="IR21" s="56">
        <f t="shared" si="183"/>
        <v>0.48690370782105197</v>
      </c>
      <c r="IS21" s="56">
        <f t="shared" si="184"/>
        <v>0.14141365391849897</v>
      </c>
      <c r="IT21" s="56"/>
    </row>
    <row r="22" spans="1:254" s="54" customFormat="1" ht="13.5" customHeight="1">
      <c r="A22" s="67" t="str">
        <f>'INPUT DATA'!A22</f>
        <v>October-November 2002 - NF</v>
      </c>
      <c r="B22" s="66"/>
      <c r="C22" s="10">
        <f>'INPUT DATA'!AB22</f>
        <v>5.7667057343311567E-2</v>
      </c>
      <c r="D22" s="10"/>
      <c r="E22" s="12">
        <f>'INPUT DATA'!AD22</f>
        <v>1.7911444446880043</v>
      </c>
      <c r="F22" s="10"/>
      <c r="G22" s="16">
        <f>'INPUT DATA'!AF22</f>
        <v>297.41882541376964</v>
      </c>
      <c r="H22" s="16">
        <f>'INPUT DATA'!AG22</f>
        <v>1080.5842427828998</v>
      </c>
      <c r="I22" s="10"/>
      <c r="J22" s="81">
        <f t="shared" si="0"/>
        <v>0.12138854104658477</v>
      </c>
      <c r="K22" s="81">
        <f t="shared" si="1"/>
        <v>0.18573700990256253</v>
      </c>
      <c r="L22" s="81">
        <f t="shared" si="2"/>
        <v>0.2659867581213351</v>
      </c>
      <c r="M22" s="81">
        <f t="shared" si="3"/>
        <v>0.35714334782627621</v>
      </c>
      <c r="N22" s="81">
        <f t="shared" si="4"/>
        <v>0.51621322965994687</v>
      </c>
      <c r="O22" s="81">
        <f t="shared" si="5"/>
        <v>0.57138901853220236</v>
      </c>
      <c r="P22" s="81">
        <f t="shared" si="6"/>
        <v>0.61134086448215874</v>
      </c>
      <c r="Q22" s="81">
        <f t="shared" si="7"/>
        <v>0.63275068125933442</v>
      </c>
      <c r="R22" s="81">
        <f t="shared" si="8"/>
        <v>0.63405707436460979</v>
      </c>
      <c r="S22" s="81">
        <f t="shared" si="9"/>
        <v>0.62495046229471696</v>
      </c>
      <c r="T22" s="81">
        <f t="shared" si="10"/>
        <v>0.61770825992672262</v>
      </c>
      <c r="U22" s="81">
        <f t="shared" si="11"/>
        <v>0.58933206428220264</v>
      </c>
      <c r="V22" s="81">
        <f t="shared" si="12"/>
        <v>0.5541874111012105</v>
      </c>
      <c r="W22" s="81">
        <f t="shared" si="13"/>
        <v>0.51657540040375061</v>
      </c>
      <c r="X22" s="81">
        <f t="shared" si="14"/>
        <v>0.47966483381835323</v>
      </c>
      <c r="Y22" s="10"/>
      <c r="Z22" s="81">
        <f t="shared" si="157"/>
        <v>0.65146258559628256</v>
      </c>
      <c r="AA22" s="81">
        <f t="shared" si="158"/>
        <v>0.46755068163966318</v>
      </c>
      <c r="AB22" s="81">
        <f t="shared" si="159"/>
        <v>0.13526243794611897</v>
      </c>
      <c r="AC22" s="72"/>
      <c r="AD22" s="56">
        <f>'INPUT DATA'!AF22/1000</f>
        <v>0.29741882541376963</v>
      </c>
      <c r="AE22" s="55">
        <f>'INPUT DATA'!AG22</f>
        <v>1080.5842427828998</v>
      </c>
      <c r="AF22" s="60">
        <f t="shared" si="15"/>
        <v>1353.7242427828996</v>
      </c>
      <c r="AG22" s="55"/>
      <c r="AH22" s="60">
        <f>'INPUT DATA'!P22</f>
        <v>50.009099999999997</v>
      </c>
      <c r="AI22" s="60">
        <f>'INPUT DATA'!Q22</f>
        <v>1.1262000000000001</v>
      </c>
      <c r="AJ22" s="60">
        <f>'INPUT DATA'!R22</f>
        <v>3.5842999999999998</v>
      </c>
      <c r="AK22" s="60">
        <f>'INPUT DATA'!S22</f>
        <v>8.0457999999999998</v>
      </c>
      <c r="AL22" s="60">
        <f>'INPUT DATA'!T22</f>
        <v>0.23630000000000001</v>
      </c>
      <c r="AM22" s="60">
        <f>'INPUT DATA'!U22</f>
        <v>13.9826</v>
      </c>
      <c r="AN22" s="60">
        <f>'INPUT DATA'!V22</f>
        <v>22.408300000000001</v>
      </c>
      <c r="AO22" s="60">
        <f>'INPUT DATA'!W22</f>
        <v>0.39229999999999998</v>
      </c>
      <c r="AP22" s="60">
        <f>'INPUT DATA'!X22</f>
        <v>0</v>
      </c>
      <c r="AQ22" s="60">
        <f>'INPUT DATA'!Y22</f>
        <v>4.3799999999999999E-2</v>
      </c>
      <c r="AR22" s="60">
        <f t="shared" si="185"/>
        <v>99.828699999999998</v>
      </c>
      <c r="AS22" s="60"/>
      <c r="AT22" s="60">
        <f>'INPUT DATA'!C22</f>
        <v>47.400189713737085</v>
      </c>
      <c r="AU22" s="60">
        <f>'INPUT DATA'!D22</f>
        <v>1.7432414690808677</v>
      </c>
      <c r="AV22" s="60">
        <f>'INPUT DATA'!E22</f>
        <v>17.725127860075947</v>
      </c>
      <c r="AW22" s="60">
        <f>'INPUT DATA'!F22</f>
        <v>10.454314021107821</v>
      </c>
      <c r="AX22" s="60">
        <f>'INPUT DATA'!G22</f>
        <v>0.17235056853639608</v>
      </c>
      <c r="AY22" s="60">
        <f>'INPUT DATA'!H22</f>
        <v>5.7557018382944944</v>
      </c>
      <c r="AZ22" s="60">
        <f>'INPUT DATA'!I22</f>
        <v>10.542029903197264</v>
      </c>
      <c r="BA22" s="60">
        <f>'INPUT DATA'!J22</f>
        <v>3.6419273777193291</v>
      </c>
      <c r="BB22" s="60">
        <f>'INPUT DATA'!K22</f>
        <v>2.0830691832923538</v>
      </c>
      <c r="BC22" s="60">
        <f>'INPUT DATA'!M22</f>
        <v>0.48204806495844266</v>
      </c>
      <c r="BD22" s="60"/>
      <c r="BE22" s="60">
        <f>'INPUT DATA'!AD22</f>
        <v>1.7911444446880043</v>
      </c>
      <c r="BF22" s="60">
        <f t="shared" si="186"/>
        <v>100</v>
      </c>
      <c r="BG22" s="54">
        <f t="shared" si="187"/>
        <v>2.2494344271507614</v>
      </c>
      <c r="BH22" s="56">
        <f t="shared" si="19"/>
        <v>1.8722487053262953</v>
      </c>
      <c r="BI22" s="56">
        <f t="shared" si="20"/>
        <v>3.171438114970377E-2</v>
      </c>
      <c r="BJ22" s="56">
        <f t="shared" si="21"/>
        <v>0.15815160340201595</v>
      </c>
      <c r="BK22" s="56">
        <f t="shared" si="188"/>
        <v>0.12775129467370472</v>
      </c>
      <c r="BL22" s="56">
        <f t="shared" si="189"/>
        <v>3.0400308728311232E-2</v>
      </c>
      <c r="BM22" s="56">
        <f t="shared" si="24"/>
        <v>0.2519068495667065</v>
      </c>
      <c r="BN22" s="56">
        <f t="shared" si="25"/>
        <v>7.4931468082344195E-3</v>
      </c>
      <c r="BO22" s="56">
        <f t="shared" si="26"/>
        <v>0.78039256205533525</v>
      </c>
      <c r="BP22" s="60">
        <f t="shared" si="27"/>
        <v>0.89887122124796992</v>
      </c>
      <c r="BQ22" s="56">
        <f t="shared" si="28"/>
        <v>2.8475874917996215E-2</v>
      </c>
      <c r="BR22" s="56">
        <f t="shared" si="29"/>
        <v>1.2964698718231902E-3</v>
      </c>
      <c r="BS22" s="56">
        <f t="shared" si="30"/>
        <v>0</v>
      </c>
      <c r="BT22" s="56">
        <f t="shared" si="190"/>
        <v>4.0305508143460802</v>
      </c>
      <c r="BU22" s="56">
        <f t="shared" si="191"/>
        <v>0.70803776153160058</v>
      </c>
      <c r="BV22" s="56">
        <f t="shared" si="192"/>
        <v>0.75597501390523136</v>
      </c>
      <c r="BW22" s="56">
        <f t="shared" si="193"/>
        <v>0</v>
      </c>
      <c r="BX22" s="2">
        <f>'INPUT DATA'!DJ22</f>
        <v>6.1097809714329737E-2</v>
      </c>
      <c r="BY22" s="56"/>
      <c r="BZ22" s="56">
        <v>60.084299999999999</v>
      </c>
      <c r="CA22" s="56">
        <v>79.878799999999998</v>
      </c>
      <c r="CB22" s="56">
        <v>101.96127999999999</v>
      </c>
      <c r="CC22" s="56">
        <v>71.846400000000003</v>
      </c>
      <c r="CD22" s="56">
        <v>70.937399999999997</v>
      </c>
      <c r="CE22" s="56">
        <v>40.304400000000001</v>
      </c>
      <c r="CF22" s="56">
        <v>56.077400000000004</v>
      </c>
      <c r="CG22" s="56">
        <v>61.978940000000001</v>
      </c>
      <c r="CH22" s="56">
        <v>151.99020000000002</v>
      </c>
      <c r="CI22" s="56">
        <v>94.195999999999998</v>
      </c>
      <c r="CJ22" s="56">
        <v>141.94452000000001</v>
      </c>
      <c r="CK22" s="56">
        <v>28.0855</v>
      </c>
      <c r="CL22" s="56">
        <v>47.88</v>
      </c>
      <c r="CM22" s="56">
        <v>26.981539999999999</v>
      </c>
      <c r="CN22" s="56">
        <v>55.847000000000001</v>
      </c>
      <c r="CO22" s="56">
        <v>54.938000000000002</v>
      </c>
      <c r="CP22" s="56">
        <v>24.305</v>
      </c>
      <c r="CQ22" s="56">
        <v>40.078000000000003</v>
      </c>
      <c r="CR22" s="56">
        <v>22.98977</v>
      </c>
      <c r="CS22" s="56">
        <v>51.996000000000002</v>
      </c>
      <c r="CT22" s="56">
        <v>39.098300000000002</v>
      </c>
      <c r="CU22" s="56">
        <v>30.973759999999999</v>
      </c>
      <c r="CV22" s="56">
        <v>15.9994</v>
      </c>
      <c r="CW22" s="60">
        <f t="shared" si="194"/>
        <v>0.46743492060321917</v>
      </c>
      <c r="CX22" s="60">
        <f t="shared" si="195"/>
        <v>0.59940810327646388</v>
      </c>
      <c r="CY22" s="60">
        <f t="shared" si="196"/>
        <v>0.52925071164269422</v>
      </c>
      <c r="CZ22" s="60">
        <f t="shared" si="197"/>
        <v>0.77731104133262074</v>
      </c>
      <c r="DA22" s="60">
        <f t="shared" si="198"/>
        <v>0.77445747941142484</v>
      </c>
      <c r="DB22" s="60">
        <f t="shared" si="199"/>
        <v>0.60303589682516046</v>
      </c>
      <c r="DC22" s="60">
        <f t="shared" si="200"/>
        <v>0.7146907666903245</v>
      </c>
      <c r="DD22" s="60">
        <f t="shared" si="201"/>
        <v>0.74185747610397978</v>
      </c>
      <c r="DE22" s="60">
        <f t="shared" si="202"/>
        <v>0.68420200776102669</v>
      </c>
      <c r="DF22" s="60">
        <f t="shared" si="203"/>
        <v>0.83014777697566777</v>
      </c>
      <c r="DG22" s="60">
        <f t="shared" si="204"/>
        <v>0.43642065223793064</v>
      </c>
      <c r="DH22" s="60">
        <f t="shared" si="205"/>
        <v>0.53256507939678088</v>
      </c>
      <c r="DI22" s="60">
        <f t="shared" si="206"/>
        <v>0.40059189672353612</v>
      </c>
      <c r="DJ22" s="60">
        <f t="shared" si="207"/>
        <v>0.47074928835730578</v>
      </c>
      <c r="DK22" s="60">
        <f t="shared" si="208"/>
        <v>0.22268895866737926</v>
      </c>
      <c r="DL22" s="60">
        <f t="shared" si="209"/>
        <v>0.22554252058857516</v>
      </c>
      <c r="DM22" s="60">
        <f t="shared" si="210"/>
        <v>0.39696410317483954</v>
      </c>
      <c r="DN22" s="60">
        <f t="shared" si="211"/>
        <v>0.2853092333096755</v>
      </c>
      <c r="DO22" s="60">
        <f t="shared" si="212"/>
        <v>0.25814252389602022</v>
      </c>
      <c r="DP22" s="60">
        <f t="shared" si="213"/>
        <v>0.31579799223897331</v>
      </c>
      <c r="DQ22" s="60">
        <f t="shared" si="214"/>
        <v>0.16985222302433223</v>
      </c>
      <c r="DR22" s="60">
        <f t="shared" si="215"/>
        <v>0.56357934776206942</v>
      </c>
      <c r="DS22" s="60">
        <f t="shared" si="216"/>
        <v>23.375999687938446</v>
      </c>
      <c r="DT22" s="60">
        <f t="shared" si="217"/>
        <v>0.67505340590995366</v>
      </c>
      <c r="DU22" s="60">
        <f t="shared" si="218"/>
        <v>1.8969933257409088</v>
      </c>
      <c r="DV22" s="60">
        <f t="shared" si="219"/>
        <v>6.2540891763540003</v>
      </c>
      <c r="DW22" s="60">
        <f t="shared" si="220"/>
        <v>0.18300430238491969</v>
      </c>
      <c r="DX22" s="60">
        <f t="shared" si="221"/>
        <v>8.4320097309474882</v>
      </c>
      <c r="DY22" s="60">
        <f t="shared" si="222"/>
        <v>16.015005107226798</v>
      </c>
      <c r="DZ22" s="60">
        <f t="shared" si="223"/>
        <v>0.29103068787559128</v>
      </c>
      <c r="EA22" s="60">
        <f t="shared" si="224"/>
        <v>2.9968047939932969E-2</v>
      </c>
      <c r="EB22" s="60">
        <f t="shared" si="225"/>
        <v>0</v>
      </c>
      <c r="EC22" s="60">
        <f t="shared" si="226"/>
        <v>42.675546527681959</v>
      </c>
      <c r="ED22" s="60">
        <f t="shared" si="227"/>
        <v>99.828699999999998</v>
      </c>
      <c r="EE22" s="56">
        <f t="shared" si="228"/>
        <v>0.83231559658679555</v>
      </c>
      <c r="EF22" s="56">
        <f t="shared" si="229"/>
        <v>1.4098859772555422E-2</v>
      </c>
      <c r="EG22" s="56">
        <f t="shared" si="230"/>
        <v>7.0307081276343344E-2</v>
      </c>
      <c r="EH22" s="56">
        <f t="shared" si="231"/>
        <v>0.11198612595759844</v>
      </c>
      <c r="EI22" s="56">
        <f t="shared" si="232"/>
        <v>3.3311060174181745E-3</v>
      </c>
      <c r="EJ22" s="56">
        <f t="shared" si="233"/>
        <v>0.3469249014995881</v>
      </c>
      <c r="EK22" s="56">
        <f t="shared" si="234"/>
        <v>0.39959591564516189</v>
      </c>
      <c r="EL22" s="56">
        <f t="shared" si="235"/>
        <v>1.2659138733253585E-2</v>
      </c>
      <c r="EM22" s="56">
        <f t="shared" si="236"/>
        <v>5.7635294907171643E-4</v>
      </c>
      <c r="EN22" s="56">
        <f t="shared" si="237"/>
        <v>0</v>
      </c>
      <c r="EO22" s="56">
        <f t="shared" si="238"/>
        <v>2.6673216825432178</v>
      </c>
      <c r="EP22" s="60">
        <f t="shared" si="239"/>
        <v>4.4591167609810043</v>
      </c>
      <c r="EQ22" s="56">
        <f t="shared" si="81"/>
        <v>0.1866548110760137</v>
      </c>
      <c r="ER22" s="56">
        <f t="shared" si="82"/>
        <v>3.1618054714166485E-3</v>
      </c>
      <c r="ES22" s="56">
        <f t="shared" si="83"/>
        <v>1.576704200516961E-2</v>
      </c>
      <c r="ET22" s="56">
        <f t="shared" si="84"/>
        <v>2.5113970313027086E-2</v>
      </c>
      <c r="EU22" s="56">
        <f t="shared" si="85"/>
        <v>7.4703269637759655E-4</v>
      </c>
      <c r="EV22" s="56">
        <f t="shared" si="86"/>
        <v>7.7801259777567411E-2</v>
      </c>
      <c r="EW22" s="56">
        <f t="shared" si="87"/>
        <v>8.9613243398733278E-2</v>
      </c>
      <c r="EX22" s="56">
        <f t="shared" si="88"/>
        <v>2.8389341234627322E-3</v>
      </c>
      <c r="EY22" s="56">
        <f t="shared" si="89"/>
        <v>1.2925271527200802E-4</v>
      </c>
      <c r="EZ22" s="56">
        <f t="shared" si="90"/>
        <v>0</v>
      </c>
      <c r="FA22" s="56">
        <f t="shared" si="91"/>
        <v>0.59817264842295981</v>
      </c>
      <c r="FB22" s="56">
        <f t="shared" si="92"/>
        <v>1</v>
      </c>
      <c r="FC22" s="56">
        <f t="shared" si="240"/>
        <v>1.3345188923986312E-2</v>
      </c>
      <c r="FD22" s="56">
        <f t="shared" si="241"/>
        <v>2.4218530811832978E-3</v>
      </c>
      <c r="FE22" s="56">
        <f t="shared" si="242"/>
        <v>0.10937517405484404</v>
      </c>
      <c r="FF22" s="56">
        <f t="shared" si="243"/>
        <v>9.2452177522196005E-2</v>
      </c>
      <c r="FG22" s="56">
        <f t="shared" si="244"/>
        <v>9.3751740548440321E-3</v>
      </c>
      <c r="FH22" s="56">
        <f t="shared" si="245"/>
        <v>0.10182735157704004</v>
      </c>
      <c r="FI22" s="56">
        <f t="shared" si="246"/>
        <v>0</v>
      </c>
      <c r="FJ22" s="56">
        <f t="shared" si="247"/>
        <v>2.7879877847111299E-2</v>
      </c>
      <c r="FK22" s="56">
        <f t="shared" si="248"/>
        <v>0.88005081160275611</v>
      </c>
      <c r="FL22" s="56">
        <f t="shared" si="249"/>
        <v>0.93327405538006847</v>
      </c>
      <c r="FM22" s="56">
        <f t="shared" si="250"/>
        <v>9.206931055013258E-2</v>
      </c>
      <c r="FN22" s="56">
        <f t="shared" si="251"/>
        <v>1</v>
      </c>
      <c r="FO22" s="56">
        <f t="shared" si="252"/>
        <v>6.672594461993156E-2</v>
      </c>
      <c r="FP22" s="56">
        <f t="shared" si="253"/>
        <v>2.4218530811832974E-2</v>
      </c>
      <c r="FQ22" s="56">
        <f t="shared" si="254"/>
        <v>2.7879877847111299E-2</v>
      </c>
      <c r="FR22" s="56">
        <f t="shared" si="255"/>
        <v>0.97212012215288868</v>
      </c>
      <c r="FS22" s="56"/>
      <c r="FT22" s="56">
        <f t="shared" si="256"/>
        <v>0</v>
      </c>
      <c r="FU22" s="56">
        <f t="shared" si="257"/>
        <v>7.8005809925299329E-3</v>
      </c>
      <c r="FV22" s="56">
        <f t="shared" si="258"/>
        <v>2.7215640890656541E-2</v>
      </c>
      <c r="FW22" s="56">
        <f t="shared" si="259"/>
        <v>0.84671707594779944</v>
      </c>
      <c r="FX22" s="56"/>
      <c r="FY22" s="56">
        <f t="shared" si="260"/>
        <v>2.1491832044938347E-2</v>
      </c>
      <c r="FZ22" s="56">
        <f t="shared" si="261"/>
        <v>0.22447414892528719</v>
      </c>
      <c r="GA22" s="56"/>
      <c r="GB22" s="60">
        <f t="shared" si="262"/>
        <v>22.15650391541822</v>
      </c>
      <c r="GC22" s="60">
        <f t="shared" si="263"/>
        <v>1.0449130625346394</v>
      </c>
      <c r="GD22" s="60">
        <f t="shared" si="264"/>
        <v>9.3810365339029413</v>
      </c>
      <c r="GE22" s="60">
        <f t="shared" si="265"/>
        <v>8.1262537181655379</v>
      </c>
      <c r="GF22" s="60">
        <f t="shared" si="266"/>
        <v>0.13347818688382332</v>
      </c>
      <c r="GG22" s="60">
        <f t="shared" si="267"/>
        <v>3.4708948199141449</v>
      </c>
      <c r="GH22" s="60">
        <f t="shared" si="268"/>
        <v>7.53429143398838</v>
      </c>
      <c r="GI22" s="60">
        <f t="shared" si="269"/>
        <v>2.7017910525888471</v>
      </c>
      <c r="GJ22" s="60">
        <f t="shared" si="270"/>
        <v>1.7292552517966673</v>
      </c>
      <c r="GK22" s="60">
        <f t="shared" si="271"/>
        <v>0.2103757309191959</v>
      </c>
      <c r="GL22" s="60">
        <f t="shared" si="272"/>
        <v>0</v>
      </c>
      <c r="GM22" s="60">
        <f t="shared" si="273"/>
        <v>43.511206293887604</v>
      </c>
      <c r="GN22" s="60">
        <f t="shared" si="113"/>
        <v>56.488793706112389</v>
      </c>
      <c r="GO22" s="56">
        <f t="shared" si="274"/>
        <v>0.78889476475114273</v>
      </c>
      <c r="GP22" s="56">
        <f t="shared" si="275"/>
        <v>2.1823581088860473E-2</v>
      </c>
      <c r="GQ22" s="56">
        <f t="shared" si="276"/>
        <v>0.34768351005550246</v>
      </c>
      <c r="GR22" s="56">
        <f t="shared" si="277"/>
        <v>0.14550922552985007</v>
      </c>
      <c r="GS22" s="56">
        <f t="shared" si="278"/>
        <v>2.4296149638469424E-3</v>
      </c>
      <c r="GT22" s="56">
        <f t="shared" si="279"/>
        <v>0.14280579386604175</v>
      </c>
      <c r="GU22" s="56">
        <f t="shared" si="280"/>
        <v>0.18799070397695442</v>
      </c>
      <c r="GV22" s="56">
        <f t="shared" si="281"/>
        <v>0.11752144769559883</v>
      </c>
      <c r="GW22" s="56">
        <f t="shared" si="282"/>
        <v>4.4228400001960884E-2</v>
      </c>
      <c r="GX22" s="56">
        <f t="shared" si="283"/>
        <v>6.7920630533456674E-3</v>
      </c>
      <c r="GY22" s="56">
        <f t="shared" si="284"/>
        <v>0</v>
      </c>
      <c r="GZ22" s="60">
        <f t="shared" si="285"/>
        <v>9.9424066604201139E-2</v>
      </c>
      <c r="HA22" s="56">
        <f t="shared" si="126"/>
        <v>1.8056791049831038</v>
      </c>
      <c r="HB22" s="56">
        <f t="shared" si="127"/>
        <v>0.43689643557044128</v>
      </c>
      <c r="HC22" s="56">
        <f t="shared" si="128"/>
        <v>1.2086079430522447E-2</v>
      </c>
      <c r="HD22" s="56">
        <f t="shared" si="129"/>
        <v>0.19254999910892573</v>
      </c>
      <c r="HE22" s="56">
        <f t="shared" si="130"/>
        <v>8.0584210742811718E-2</v>
      </c>
      <c r="HF22" s="56">
        <f t="shared" si="131"/>
        <v>1.3455408312263086E-3</v>
      </c>
      <c r="HG22" s="56">
        <f t="shared" si="132"/>
        <v>7.9087027961913539E-2</v>
      </c>
      <c r="HH22" s="56">
        <f t="shared" si="133"/>
        <v>0.10411080432739099</v>
      </c>
      <c r="HI22" s="56">
        <f t="shared" si="134"/>
        <v>6.5084348249518295E-2</v>
      </c>
      <c r="HJ22" s="56">
        <f t="shared" si="135"/>
        <v>2.4494053168087549E-2</v>
      </c>
      <c r="HK22" s="56">
        <f t="shared" si="136"/>
        <v>3.7615006091623474E-3</v>
      </c>
      <c r="HL22" s="56">
        <f t="shared" si="137"/>
        <v>0</v>
      </c>
      <c r="HM22" s="56">
        <f t="shared" si="138"/>
        <v>5.2188284648837374E-2</v>
      </c>
      <c r="HN22" s="56">
        <f t="shared" si="139"/>
        <v>1</v>
      </c>
      <c r="HO22" s="56">
        <f t="shared" si="286"/>
        <v>0.49531167042654789</v>
      </c>
      <c r="HP22" s="56">
        <f t="shared" si="287"/>
        <v>0.29351296185467241</v>
      </c>
      <c r="HQ22" s="56">
        <f t="shared" si="288"/>
        <v>0.45335511779375159</v>
      </c>
      <c r="HR22" s="60">
        <f t="shared" si="141"/>
        <v>5.4247187976029787E-3</v>
      </c>
      <c r="HS22" s="56">
        <f t="shared" si="289"/>
        <v>0.65729876825942113</v>
      </c>
      <c r="HT22" s="56">
        <f t="shared" si="290"/>
        <v>4472.0667084275938</v>
      </c>
      <c r="HU22" s="56">
        <f t="shared" si="144"/>
        <v>8.4225382666705357</v>
      </c>
      <c r="HV22" s="56">
        <f t="shared" si="291"/>
        <v>0.65729876825942113</v>
      </c>
      <c r="HW22" s="56">
        <f t="shared" si="292"/>
        <v>4472.0667084275938</v>
      </c>
      <c r="HX22" s="56">
        <f t="shared" si="146"/>
        <v>8.3524039217842247</v>
      </c>
      <c r="HY22" s="56">
        <f t="shared" si="293"/>
        <v>4.6055583148895938</v>
      </c>
      <c r="HZ22" s="56">
        <f t="shared" si="294"/>
        <v>1.3134454017012223</v>
      </c>
      <c r="IA22" s="56">
        <f t="shared" si="295"/>
        <v>5.7124842139563832</v>
      </c>
      <c r="IB22" s="56">
        <f t="shared" si="296"/>
        <v>0.64603786679867958</v>
      </c>
      <c r="IC22" s="56">
        <f t="shared" si="150"/>
        <v>0.46365739440014925</v>
      </c>
      <c r="ID22" s="56">
        <f t="shared" si="151"/>
        <v>0.13413610973332635</v>
      </c>
      <c r="IE22" s="56">
        <f t="shared" si="297"/>
        <v>271.91811715517065</v>
      </c>
      <c r="IF22" s="56">
        <f t="shared" si="298"/>
        <v>1.0326739560784701</v>
      </c>
      <c r="IG22" s="56">
        <f t="shared" si="154"/>
        <v>1.3304341093939842</v>
      </c>
      <c r="IH22" s="56">
        <f t="shared" si="155"/>
        <v>0.63597984694473431</v>
      </c>
      <c r="II22" s="75"/>
      <c r="IJ22" s="75">
        <f t="shared" si="299"/>
        <v>0.11116890276555286</v>
      </c>
      <c r="IK22" s="75">
        <f t="shared" si="300"/>
        <v>0.12173369537368908</v>
      </c>
      <c r="IL22" s="75">
        <f t="shared" si="301"/>
        <v>3.1137792475833548</v>
      </c>
      <c r="IM22" s="75">
        <f t="shared" si="302"/>
        <v>0.21091631148796827</v>
      </c>
      <c r="IN22" s="75">
        <f>(1-'OUTPUT DATA'!BL22-'OUTPUT DATA'!BR22-'OUTPUT DATA'!BX22)*'OUTPUT DATA'!BK22^2</f>
        <v>1.4805949114257087E-2</v>
      </c>
      <c r="IO22" s="75">
        <f t="shared" si="156"/>
        <v>0.47088081002279791</v>
      </c>
      <c r="IP22" s="75"/>
      <c r="IQ22" s="56">
        <f t="shared" si="182"/>
        <v>0.65146258559628256</v>
      </c>
      <c r="IR22" s="56">
        <f t="shared" si="183"/>
        <v>0.46755068163966318</v>
      </c>
      <c r="IS22" s="56">
        <f t="shared" si="184"/>
        <v>0.13526243794611897</v>
      </c>
      <c r="IT22" s="56"/>
    </row>
    <row r="23" spans="1:254" s="54" customFormat="1" ht="13.5" customHeight="1">
      <c r="A23" s="67" t="str">
        <f>'INPUT DATA'!A23</f>
        <v>October-November 2002 - NF</v>
      </c>
      <c r="B23" s="66"/>
      <c r="C23" s="10">
        <f>'INPUT DATA'!AB23</f>
        <v>5.2310962922155979E-2</v>
      </c>
      <c r="D23" s="10"/>
      <c r="E23" s="12">
        <f>'INPUT DATA'!AD23</f>
        <v>1.9498934333317897</v>
      </c>
      <c r="F23" s="10"/>
      <c r="G23" s="16">
        <f>'INPUT DATA'!AF23</f>
        <v>298.51956206620565</v>
      </c>
      <c r="H23" s="16">
        <f>'INPUT DATA'!AG23</f>
        <v>1081.5471165879167</v>
      </c>
      <c r="I23" s="10"/>
      <c r="J23" s="81">
        <f t="shared" si="0"/>
        <v>0.11552793767499872</v>
      </c>
      <c r="K23" s="81">
        <f t="shared" si="1"/>
        <v>0.17732963510316457</v>
      </c>
      <c r="L23" s="81">
        <f t="shared" si="2"/>
        <v>0.25475178925188308</v>
      </c>
      <c r="M23" s="81">
        <f t="shared" si="3"/>
        <v>0.34314235720068031</v>
      </c>
      <c r="N23" s="81">
        <f t="shared" si="4"/>
        <v>0.49875247139731826</v>
      </c>
      <c r="O23" s="81">
        <f t="shared" si="5"/>
        <v>0.55339722998411078</v>
      </c>
      <c r="P23" s="81">
        <f t="shared" si="6"/>
        <v>0.59352153531940854</v>
      </c>
      <c r="Q23" s="81">
        <f t="shared" si="7"/>
        <v>0.61578932885137239</v>
      </c>
      <c r="R23" s="81">
        <f t="shared" si="8"/>
        <v>0.61854686301648731</v>
      </c>
      <c r="S23" s="81">
        <f t="shared" si="9"/>
        <v>0.6105647886829112</v>
      </c>
      <c r="T23" s="81">
        <f t="shared" si="10"/>
        <v>0.60393501691833118</v>
      </c>
      <c r="U23" s="81">
        <f t="shared" si="11"/>
        <v>0.57736105517404501</v>
      </c>
      <c r="V23" s="81">
        <f t="shared" si="12"/>
        <v>0.54393004788526189</v>
      </c>
      <c r="W23" s="81">
        <f t="shared" si="13"/>
        <v>0.50785274323127838</v>
      </c>
      <c r="X23" s="81">
        <f t="shared" si="14"/>
        <v>0.47225734103569045</v>
      </c>
      <c r="Y23" s="10"/>
      <c r="Z23" s="81">
        <f t="shared" si="157"/>
        <v>0.61326281036048425</v>
      </c>
      <c r="AA23" s="81">
        <f t="shared" si="158"/>
        <v>0.45954085783520754</v>
      </c>
      <c r="AB23" s="81">
        <f t="shared" si="159"/>
        <v>0.13839838369321816</v>
      </c>
      <c r="AC23" s="72"/>
      <c r="AD23" s="56">
        <f>'INPUT DATA'!AF23/1000</f>
        <v>0.29851956206620567</v>
      </c>
      <c r="AE23" s="55">
        <f>'INPUT DATA'!AG23</f>
        <v>1081.5471165879167</v>
      </c>
      <c r="AF23" s="60">
        <f t="shared" si="15"/>
        <v>1354.6871165879165</v>
      </c>
      <c r="AG23" s="55"/>
      <c r="AH23" s="60">
        <f>'INPUT DATA'!P23</f>
        <v>50.167400000000001</v>
      </c>
      <c r="AI23" s="60">
        <f>'INPUT DATA'!Q23</f>
        <v>1.1762999999999999</v>
      </c>
      <c r="AJ23" s="60">
        <f>'INPUT DATA'!R23</f>
        <v>3.3368000000000002</v>
      </c>
      <c r="AK23" s="60">
        <f>'INPUT DATA'!S23</f>
        <v>7.9196999999999997</v>
      </c>
      <c r="AL23" s="60">
        <f>'INPUT DATA'!T23</f>
        <v>0.2324</v>
      </c>
      <c r="AM23" s="60">
        <f>'INPUT DATA'!U23</f>
        <v>13.9146</v>
      </c>
      <c r="AN23" s="60">
        <f>'INPUT DATA'!V23</f>
        <v>22.022099999999998</v>
      </c>
      <c r="AO23" s="60">
        <f>'INPUT DATA'!W23</f>
        <v>0.38150000000000001</v>
      </c>
      <c r="AP23" s="60">
        <f>'INPUT DATA'!X23</f>
        <v>0</v>
      </c>
      <c r="AQ23" s="60">
        <f>'INPUT DATA'!Y23</f>
        <v>1.46E-2</v>
      </c>
      <c r="AR23" s="60">
        <f t="shared" si="185"/>
        <v>99.165399999999991</v>
      </c>
      <c r="AS23" s="60"/>
      <c r="AT23" s="60">
        <f>'INPUT DATA'!C23</f>
        <v>47.404521802787393</v>
      </c>
      <c r="AU23" s="60">
        <f>'INPUT DATA'!D23</f>
        <v>1.7411624914247203</v>
      </c>
      <c r="AV23" s="60">
        <f>'INPUT DATA'!E23</f>
        <v>17.695263985396874</v>
      </c>
      <c r="AW23" s="60">
        <f>'INPUT DATA'!F23</f>
        <v>10.447699330897533</v>
      </c>
      <c r="AX23" s="60">
        <f>'INPUT DATA'!G23</f>
        <v>0.17230426563486223</v>
      </c>
      <c r="AY23" s="60">
        <f>'INPUT DATA'!H23</f>
        <v>5.780035942046287</v>
      </c>
      <c r="AZ23" s="60">
        <f>'INPUT DATA'!I23</f>
        <v>10.564163812318249</v>
      </c>
      <c r="BA23" s="60">
        <f>'INPUT DATA'!J23</f>
        <v>3.6349704342923235</v>
      </c>
      <c r="BB23" s="60">
        <f>'INPUT DATA'!K23</f>
        <v>2.07881446489244</v>
      </c>
      <c r="BC23" s="60">
        <f>'INPUT DATA'!M23</f>
        <v>0.48106347030932012</v>
      </c>
      <c r="BD23" s="60"/>
      <c r="BE23" s="60">
        <f>'INPUT DATA'!AD23</f>
        <v>1.9498934333317897</v>
      </c>
      <c r="BF23" s="60">
        <f t="shared" si="186"/>
        <v>100.00000000000001</v>
      </c>
      <c r="BG23" s="54">
        <f t="shared" si="187"/>
        <v>2.2595093394887535</v>
      </c>
      <c r="BH23" s="56">
        <f t="shared" si="19"/>
        <v>1.8865872584692778</v>
      </c>
      <c r="BI23" s="56">
        <f t="shared" si="20"/>
        <v>3.3273586750467841E-2</v>
      </c>
      <c r="BJ23" s="56">
        <f t="shared" si="21"/>
        <v>0.14789048291025145</v>
      </c>
      <c r="BK23" s="56">
        <f t="shared" si="188"/>
        <v>0.11341274153072223</v>
      </c>
      <c r="BL23" s="56">
        <f t="shared" si="189"/>
        <v>3.447774137952922E-2</v>
      </c>
      <c r="BM23" s="56">
        <f t="shared" si="24"/>
        <v>0.249069344374761</v>
      </c>
      <c r="BN23" s="56">
        <f t="shared" si="25"/>
        <v>7.4024834782579806E-3</v>
      </c>
      <c r="BO23" s="56">
        <f t="shared" si="26"/>
        <v>0.7800756415058111</v>
      </c>
      <c r="BP23" s="60">
        <f t="shared" si="27"/>
        <v>0.88733599559811116</v>
      </c>
      <c r="BQ23" s="56">
        <f t="shared" si="28"/>
        <v>2.7815963891478068E-2</v>
      </c>
      <c r="BR23" s="56">
        <f t="shared" si="29"/>
        <v>4.3409219496724522E-4</v>
      </c>
      <c r="BS23" s="56">
        <f t="shared" si="30"/>
        <v>0</v>
      </c>
      <c r="BT23" s="56">
        <f t="shared" si="190"/>
        <v>4.0198848491733843</v>
      </c>
      <c r="BU23" s="56">
        <f t="shared" si="191"/>
        <v>0.70630073116716641</v>
      </c>
      <c r="BV23" s="56">
        <f t="shared" si="192"/>
        <v>0.75798420262267652</v>
      </c>
      <c r="BW23" s="56">
        <f t="shared" si="193"/>
        <v>0</v>
      </c>
      <c r="BX23" s="2">
        <f>'INPUT DATA'!DJ23</f>
        <v>3.976586904313574E-2</v>
      </c>
      <c r="BY23" s="56"/>
      <c r="BZ23" s="56">
        <v>60.084299999999999</v>
      </c>
      <c r="CA23" s="56">
        <v>79.878799999999998</v>
      </c>
      <c r="CB23" s="56">
        <v>101.96127999999999</v>
      </c>
      <c r="CC23" s="56">
        <v>71.846400000000003</v>
      </c>
      <c r="CD23" s="56">
        <v>70.937399999999997</v>
      </c>
      <c r="CE23" s="56">
        <v>40.304400000000001</v>
      </c>
      <c r="CF23" s="56">
        <v>56.077400000000004</v>
      </c>
      <c r="CG23" s="56">
        <v>61.978940000000001</v>
      </c>
      <c r="CH23" s="56">
        <v>151.99020000000002</v>
      </c>
      <c r="CI23" s="56">
        <v>94.195999999999998</v>
      </c>
      <c r="CJ23" s="56">
        <v>141.94452000000001</v>
      </c>
      <c r="CK23" s="56">
        <v>28.0855</v>
      </c>
      <c r="CL23" s="56">
        <v>47.88</v>
      </c>
      <c r="CM23" s="56">
        <v>26.981539999999999</v>
      </c>
      <c r="CN23" s="56">
        <v>55.847000000000001</v>
      </c>
      <c r="CO23" s="56">
        <v>54.938000000000002</v>
      </c>
      <c r="CP23" s="56">
        <v>24.305</v>
      </c>
      <c r="CQ23" s="56">
        <v>40.078000000000003</v>
      </c>
      <c r="CR23" s="56">
        <v>22.98977</v>
      </c>
      <c r="CS23" s="56">
        <v>51.996000000000002</v>
      </c>
      <c r="CT23" s="56">
        <v>39.098300000000002</v>
      </c>
      <c r="CU23" s="56">
        <v>30.973759999999999</v>
      </c>
      <c r="CV23" s="56">
        <v>15.9994</v>
      </c>
      <c r="CW23" s="60">
        <f t="shared" si="194"/>
        <v>0.46743492060321917</v>
      </c>
      <c r="CX23" s="60">
        <f t="shared" si="195"/>
        <v>0.59940810327646388</v>
      </c>
      <c r="CY23" s="60">
        <f t="shared" si="196"/>
        <v>0.52925071164269422</v>
      </c>
      <c r="CZ23" s="60">
        <f t="shared" si="197"/>
        <v>0.77731104133262074</v>
      </c>
      <c r="DA23" s="60">
        <f t="shared" si="198"/>
        <v>0.77445747941142484</v>
      </c>
      <c r="DB23" s="60">
        <f t="shared" si="199"/>
        <v>0.60303589682516046</v>
      </c>
      <c r="DC23" s="60">
        <f t="shared" si="200"/>
        <v>0.7146907666903245</v>
      </c>
      <c r="DD23" s="60">
        <f t="shared" si="201"/>
        <v>0.74185747610397978</v>
      </c>
      <c r="DE23" s="60">
        <f t="shared" si="202"/>
        <v>0.68420200776102669</v>
      </c>
      <c r="DF23" s="60">
        <f t="shared" si="203"/>
        <v>0.83014777697566777</v>
      </c>
      <c r="DG23" s="60">
        <f t="shared" si="204"/>
        <v>0.43642065223793064</v>
      </c>
      <c r="DH23" s="60">
        <f t="shared" si="205"/>
        <v>0.53256507939678088</v>
      </c>
      <c r="DI23" s="60">
        <f t="shared" si="206"/>
        <v>0.40059189672353612</v>
      </c>
      <c r="DJ23" s="60">
        <f t="shared" si="207"/>
        <v>0.47074928835730578</v>
      </c>
      <c r="DK23" s="60">
        <f t="shared" si="208"/>
        <v>0.22268895866737926</v>
      </c>
      <c r="DL23" s="60">
        <f t="shared" si="209"/>
        <v>0.22554252058857516</v>
      </c>
      <c r="DM23" s="60">
        <f t="shared" si="210"/>
        <v>0.39696410317483954</v>
      </c>
      <c r="DN23" s="60">
        <f t="shared" si="211"/>
        <v>0.2853092333096755</v>
      </c>
      <c r="DO23" s="60">
        <f t="shared" si="212"/>
        <v>0.25814252389602022</v>
      </c>
      <c r="DP23" s="60">
        <f t="shared" si="213"/>
        <v>0.31579799223897331</v>
      </c>
      <c r="DQ23" s="60">
        <f t="shared" si="214"/>
        <v>0.16985222302433223</v>
      </c>
      <c r="DR23" s="60">
        <f t="shared" si="215"/>
        <v>0.56357934776206942</v>
      </c>
      <c r="DS23" s="60">
        <f t="shared" si="216"/>
        <v>23.449994635869938</v>
      </c>
      <c r="DT23" s="60">
        <f t="shared" si="217"/>
        <v>0.70508375188410444</v>
      </c>
      <c r="DU23" s="60">
        <f t="shared" si="218"/>
        <v>1.7660037746093422</v>
      </c>
      <c r="DV23" s="60">
        <f t="shared" si="219"/>
        <v>6.1560702540419561</v>
      </c>
      <c r="DW23" s="60">
        <f t="shared" si="220"/>
        <v>0.17998391821521512</v>
      </c>
      <c r="DX23" s="60">
        <f t="shared" si="221"/>
        <v>8.3910032899633773</v>
      </c>
      <c r="DY23" s="60">
        <f t="shared" si="222"/>
        <v>15.738991533130994</v>
      </c>
      <c r="DZ23" s="60">
        <f t="shared" si="223"/>
        <v>0.28301862713366827</v>
      </c>
      <c r="EA23" s="60">
        <f t="shared" si="224"/>
        <v>9.9893493133109898E-3</v>
      </c>
      <c r="EB23" s="60">
        <f t="shared" si="225"/>
        <v>0</v>
      </c>
      <c r="EC23" s="60">
        <f t="shared" si="226"/>
        <v>42.485260865838086</v>
      </c>
      <c r="ED23" s="60">
        <f t="shared" si="227"/>
        <v>99.165399999999991</v>
      </c>
      <c r="EE23" s="56">
        <f t="shared" si="228"/>
        <v>0.83495022826262444</v>
      </c>
      <c r="EF23" s="56">
        <f t="shared" si="229"/>
        <v>1.472605998087102E-2</v>
      </c>
      <c r="EG23" s="56">
        <f t="shared" si="230"/>
        <v>6.5452297185755237E-2</v>
      </c>
      <c r="EH23" s="56">
        <f t="shared" si="231"/>
        <v>0.11023099278460716</v>
      </c>
      <c r="EI23" s="56">
        <f t="shared" si="232"/>
        <v>3.2761279663477941E-3</v>
      </c>
      <c r="EJ23" s="56">
        <f t="shared" si="233"/>
        <v>0.34523774079256853</v>
      </c>
      <c r="EK23" s="56">
        <f t="shared" si="234"/>
        <v>0.39270900576702911</v>
      </c>
      <c r="EL23" s="56">
        <f t="shared" si="235"/>
        <v>1.2310633257038598E-2</v>
      </c>
      <c r="EM23" s="56">
        <f t="shared" si="236"/>
        <v>1.9211764969057215E-4</v>
      </c>
      <c r="EN23" s="56">
        <f t="shared" si="237"/>
        <v>0</v>
      </c>
      <c r="EO23" s="56">
        <f t="shared" si="238"/>
        <v>2.6554283826792311</v>
      </c>
      <c r="EP23" s="60">
        <f t="shared" si="239"/>
        <v>4.4345135863257639</v>
      </c>
      <c r="EQ23" s="56">
        <f t="shared" si="81"/>
        <v>0.18828451238423788</v>
      </c>
      <c r="ER23" s="56">
        <f t="shared" si="82"/>
        <v>3.3207835976148993E-3</v>
      </c>
      <c r="ES23" s="56">
        <f t="shared" si="83"/>
        <v>1.4759746680579241E-2</v>
      </c>
      <c r="ET23" s="56">
        <f t="shared" si="84"/>
        <v>2.4857516081248393E-2</v>
      </c>
      <c r="EU23" s="56">
        <f t="shared" si="85"/>
        <v>7.387795532863041E-4</v>
      </c>
      <c r="EV23" s="56">
        <f t="shared" si="86"/>
        <v>7.7852448542979166E-2</v>
      </c>
      <c r="EW23" s="56">
        <f t="shared" si="87"/>
        <v>8.8557402773098703E-2</v>
      </c>
      <c r="EX23" s="56">
        <f t="shared" si="88"/>
        <v>2.7760955102267776E-3</v>
      </c>
      <c r="EY23" s="56">
        <f t="shared" si="89"/>
        <v>4.3323274571304696E-5</v>
      </c>
      <c r="EZ23" s="56">
        <f t="shared" si="90"/>
        <v>0</v>
      </c>
      <c r="FA23" s="56">
        <f t="shared" si="91"/>
        <v>0.59880939160215729</v>
      </c>
      <c r="FB23" s="56">
        <f t="shared" si="92"/>
        <v>1</v>
      </c>
      <c r="FC23" s="56">
        <f t="shared" si="240"/>
        <v>1.1715487615762132E-2</v>
      </c>
      <c r="FD23" s="56">
        <f t="shared" si="241"/>
        <v>3.0442590648171088E-3</v>
      </c>
      <c r="FE23" s="56">
        <f t="shared" si="242"/>
        <v>0.10985711011451718</v>
      </c>
      <c r="FF23" s="56">
        <f t="shared" si="243"/>
        <v>9.1333498283325487E-2</v>
      </c>
      <c r="FG23" s="56">
        <f t="shared" si="244"/>
        <v>9.8571101145171758E-3</v>
      </c>
      <c r="FH23" s="56">
        <f t="shared" si="245"/>
        <v>0.10119060839784266</v>
      </c>
      <c r="FI23" s="56">
        <f t="shared" si="246"/>
        <v>0</v>
      </c>
      <c r="FJ23" s="56">
        <f t="shared" si="247"/>
        <v>2.7434319786992827E-2</v>
      </c>
      <c r="FK23" s="56">
        <f t="shared" si="248"/>
        <v>0.87515436635112376</v>
      </c>
      <c r="FL23" s="56">
        <f t="shared" si="249"/>
        <v>0.94142256192118934</v>
      </c>
      <c r="FM23" s="56">
        <f t="shared" si="250"/>
        <v>9.74113138618833E-2</v>
      </c>
      <c r="FN23" s="56">
        <f t="shared" si="251"/>
        <v>0.99999999999999989</v>
      </c>
      <c r="FO23" s="56">
        <f t="shared" si="252"/>
        <v>5.8577438078810662E-2</v>
      </c>
      <c r="FP23" s="56">
        <f t="shared" si="253"/>
        <v>3.0442590648171092E-2</v>
      </c>
      <c r="FQ23" s="56">
        <f t="shared" si="254"/>
        <v>2.7434319786992827E-2</v>
      </c>
      <c r="FR23" s="56">
        <f t="shared" si="255"/>
        <v>0.97256568021300704</v>
      </c>
      <c r="FS23" s="56"/>
      <c r="FT23" s="56">
        <f t="shared" si="256"/>
        <v>0</v>
      </c>
      <c r="FU23" s="56">
        <f t="shared" si="257"/>
        <v>6.3629731069577327E-3</v>
      </c>
      <c r="FV23" s="56">
        <f t="shared" si="258"/>
        <v>2.7579859934429133E-2</v>
      </c>
      <c r="FW23" s="56">
        <f t="shared" si="259"/>
        <v>0.86196204881703209</v>
      </c>
      <c r="FX23" s="56"/>
      <c r="FY23" s="56">
        <f t="shared" si="260"/>
        <v>2.0292587630556847E-2</v>
      </c>
      <c r="FZ23" s="56">
        <f t="shared" si="261"/>
        <v>0.22823466018339364</v>
      </c>
      <c r="GA23" s="56"/>
      <c r="GB23" s="60">
        <f t="shared" si="262"/>
        <v>22.158528885119498</v>
      </c>
      <c r="GC23" s="60">
        <f t="shared" si="263"/>
        <v>1.043666906481014</v>
      </c>
      <c r="GD23" s="60">
        <f t="shared" si="264"/>
        <v>9.3652310569766328</v>
      </c>
      <c r="GE23" s="60">
        <f t="shared" si="265"/>
        <v>8.1211120464300866</v>
      </c>
      <c r="GF23" s="60">
        <f t="shared" si="266"/>
        <v>0.133442327255412</v>
      </c>
      <c r="GG23" s="60">
        <f t="shared" si="267"/>
        <v>3.4855691579935439</v>
      </c>
      <c r="GH23" s="60">
        <f t="shared" si="268"/>
        <v>7.5501103344679104</v>
      </c>
      <c r="GI23" s="60">
        <f t="shared" si="269"/>
        <v>2.6966299920966903</v>
      </c>
      <c r="GJ23" s="60">
        <f t="shared" si="270"/>
        <v>1.7257232067753214</v>
      </c>
      <c r="GK23" s="60">
        <f t="shared" si="271"/>
        <v>0.20994603348023586</v>
      </c>
      <c r="GL23" s="60">
        <f t="shared" si="272"/>
        <v>0</v>
      </c>
      <c r="GM23" s="60">
        <f t="shared" si="273"/>
        <v>43.510040052923657</v>
      </c>
      <c r="GN23" s="60">
        <f t="shared" si="113"/>
        <v>56.489959947076336</v>
      </c>
      <c r="GO23" s="56">
        <f t="shared" si="274"/>
        <v>0.78896686493455692</v>
      </c>
      <c r="GP23" s="56">
        <f t="shared" si="275"/>
        <v>2.1797554437782245E-2</v>
      </c>
      <c r="GQ23" s="56">
        <f t="shared" si="276"/>
        <v>0.3470977215154003</v>
      </c>
      <c r="GR23" s="56">
        <f t="shared" si="277"/>
        <v>0.14541715842265629</v>
      </c>
      <c r="GS23" s="56">
        <f t="shared" si="278"/>
        <v>2.4289622347994466E-3</v>
      </c>
      <c r="GT23" s="56">
        <f t="shared" si="279"/>
        <v>0.14340955186149121</v>
      </c>
      <c r="GU23" s="56">
        <f t="shared" si="280"/>
        <v>0.18838540681840185</v>
      </c>
      <c r="GV23" s="56">
        <f t="shared" si="281"/>
        <v>0.11729695391022574</v>
      </c>
      <c r="GW23" s="56">
        <f t="shared" si="282"/>
        <v>4.4138062441981402E-2</v>
      </c>
      <c r="GX23" s="56">
        <f t="shared" si="283"/>
        <v>6.7781901028559615E-3</v>
      </c>
      <c r="GY23" s="56">
        <f t="shared" si="284"/>
        <v>0</v>
      </c>
      <c r="GZ23" s="60">
        <f t="shared" si="285"/>
        <v>0.10823601366245113</v>
      </c>
      <c r="HA23" s="56">
        <f t="shared" si="126"/>
        <v>1.8057164266801513</v>
      </c>
      <c r="HB23" s="56">
        <f t="shared" si="127"/>
        <v>0.43692733436838116</v>
      </c>
      <c r="HC23" s="56">
        <f t="shared" si="128"/>
        <v>1.2071416151348593E-2</v>
      </c>
      <c r="HD23" s="56">
        <f t="shared" si="129"/>
        <v>0.19222161153706011</v>
      </c>
      <c r="HE23" s="56">
        <f t="shared" si="130"/>
        <v>8.053155870659541E-2</v>
      </c>
      <c r="HF23" s="56">
        <f t="shared" si="131"/>
        <v>1.3451515414660907E-3</v>
      </c>
      <c r="HG23" s="56">
        <f t="shared" si="132"/>
        <v>7.941975259379612E-2</v>
      </c>
      <c r="HH23" s="56">
        <f t="shared" si="133"/>
        <v>0.10432723767416377</v>
      </c>
      <c r="HI23" s="56">
        <f t="shared" si="134"/>
        <v>6.4958679102165962E-2</v>
      </c>
      <c r="HJ23" s="56">
        <f t="shared" si="135"/>
        <v>2.4443518256701127E-2</v>
      </c>
      <c r="HK23" s="56">
        <f t="shared" si="136"/>
        <v>3.753740068321697E-3</v>
      </c>
      <c r="HL23" s="56">
        <f t="shared" si="137"/>
        <v>0</v>
      </c>
      <c r="HM23" s="56">
        <f t="shared" si="138"/>
        <v>5.6551046609641248E-2</v>
      </c>
      <c r="HN23" s="56">
        <f t="shared" si="139"/>
        <v>1</v>
      </c>
      <c r="HO23" s="56">
        <f t="shared" si="286"/>
        <v>0.49652454830235404</v>
      </c>
      <c r="HP23" s="56">
        <f t="shared" si="287"/>
        <v>0.29385810527807976</v>
      </c>
      <c r="HQ23" s="56">
        <f t="shared" si="288"/>
        <v>0.45520774258727287</v>
      </c>
      <c r="HR23" s="60">
        <f t="shared" si="141"/>
        <v>6.2320316311101021E-2</v>
      </c>
      <c r="HS23" s="56">
        <f t="shared" si="289"/>
        <v>0.65746423604161919</v>
      </c>
      <c r="HT23" s="56">
        <f t="shared" si="290"/>
        <v>4342.6499193355958</v>
      </c>
      <c r="HU23" s="56">
        <f t="shared" si="144"/>
        <v>7.467892239593648</v>
      </c>
      <c r="HV23" s="56">
        <f t="shared" si="291"/>
        <v>0.65746423604161919</v>
      </c>
      <c r="HW23" s="56">
        <f t="shared" si="292"/>
        <v>4342.6499193355958</v>
      </c>
      <c r="HX23" s="56">
        <f t="shared" si="146"/>
        <v>8.2267861406849665</v>
      </c>
      <c r="HY23" s="56">
        <f t="shared" si="293"/>
        <v>4.6036251797728713</v>
      </c>
      <c r="HZ23" s="56">
        <f t="shared" si="294"/>
        <v>1.3124131459656989</v>
      </c>
      <c r="IA23" s="56">
        <f t="shared" si="295"/>
        <v>5.7187159283210853</v>
      </c>
      <c r="IB23" s="56">
        <f t="shared" si="296"/>
        <v>0.67558312667158527</v>
      </c>
      <c r="IC23" s="56">
        <f t="shared" si="150"/>
        <v>0.50623981158609721</v>
      </c>
      <c r="ID23" s="56">
        <f t="shared" si="151"/>
        <v>0.15246255145782886</v>
      </c>
      <c r="IE23" s="56">
        <f t="shared" si="297"/>
        <v>271.89104878109185</v>
      </c>
      <c r="IF23" s="56">
        <f t="shared" si="298"/>
        <v>1.0316931468947173</v>
      </c>
      <c r="IG23" s="56">
        <f t="shared" si="154"/>
        <v>1.2973590948727172</v>
      </c>
      <c r="IH23" s="56">
        <f t="shared" si="155"/>
        <v>0.61982810222465012</v>
      </c>
      <c r="II23" s="75"/>
      <c r="IJ23" s="75">
        <f t="shared" si="299"/>
        <v>0.11842773207010041</v>
      </c>
      <c r="IK23" s="75">
        <f t="shared" si="300"/>
        <v>0.13695220814196746</v>
      </c>
      <c r="IL23" s="75">
        <f t="shared" si="301"/>
        <v>3.2073745303676024</v>
      </c>
      <c r="IM23" s="75">
        <f t="shared" si="302"/>
        <v>0.19182598602919068</v>
      </c>
      <c r="IN23" s="75">
        <f>(1-'OUTPUT DATA'!BL23-'OUTPUT DATA'!BR23-'OUTPUT DATA'!BX23)*'OUTPUT DATA'!BK23^2</f>
        <v>1.1901911729847814E-2</v>
      </c>
      <c r="IO23" s="75">
        <f t="shared" si="156"/>
        <v>0.45980034412606474</v>
      </c>
      <c r="IP23" s="75"/>
      <c r="IQ23" s="56">
        <f t="shared" si="182"/>
        <v>0.61326281036048425</v>
      </c>
      <c r="IR23" s="56">
        <f t="shared" si="183"/>
        <v>0.45954085783520754</v>
      </c>
      <c r="IS23" s="56">
        <f t="shared" si="184"/>
        <v>0.13839838369321816</v>
      </c>
      <c r="IT23" s="56"/>
    </row>
    <row r="24" spans="1:254" s="54" customFormat="1" ht="13.5" customHeight="1">
      <c r="A24" s="67" t="str">
        <f>'INPUT DATA'!A24</f>
        <v>October-November 2002 - NF</v>
      </c>
      <c r="B24" s="66"/>
      <c r="C24" s="10">
        <f>'INPUT DATA'!AB24</f>
        <v>6.0281677121577948E-2</v>
      </c>
      <c r="D24" s="10"/>
      <c r="E24" s="12">
        <f>'INPUT DATA'!AD24</f>
        <v>1.6492632049753631</v>
      </c>
      <c r="F24" s="10"/>
      <c r="G24" s="16">
        <f>'INPUT DATA'!AF24</f>
        <v>296.56893201147392</v>
      </c>
      <c r="H24" s="16">
        <f>'INPUT DATA'!AG24</f>
        <v>1078.2963070132651</v>
      </c>
      <c r="I24" s="10"/>
      <c r="J24" s="81">
        <f t="shared" si="0"/>
        <v>0.12089423407820826</v>
      </c>
      <c r="K24" s="81">
        <f t="shared" si="1"/>
        <v>0.18511920929238429</v>
      </c>
      <c r="L24" s="81">
        <f t="shared" si="2"/>
        <v>0.26526624249434205</v>
      </c>
      <c r="M24" s="81">
        <f t="shared" si="3"/>
        <v>0.35635167134254658</v>
      </c>
      <c r="N24" s="81">
        <f t="shared" si="4"/>
        <v>0.51536490305006522</v>
      </c>
      <c r="O24" s="81">
        <f t="shared" si="5"/>
        <v>0.5705273338000636</v>
      </c>
      <c r="P24" s="81">
        <f t="shared" si="6"/>
        <v>0.61046119610313976</v>
      </c>
      <c r="Q24" s="81">
        <f t="shared" si="7"/>
        <v>0.63184307287084052</v>
      </c>
      <c r="R24" s="81">
        <f t="shared" si="8"/>
        <v>0.6331105052417153</v>
      </c>
      <c r="S24" s="81">
        <f t="shared" si="9"/>
        <v>0.62397584857423083</v>
      </c>
      <c r="T24" s="81">
        <f t="shared" si="10"/>
        <v>0.61671904544447764</v>
      </c>
      <c r="U24" s="81">
        <f t="shared" si="11"/>
        <v>0.58830318938867454</v>
      </c>
      <c r="V24" s="81">
        <f t="shared" si="12"/>
        <v>0.55312695595854966</v>
      </c>
      <c r="W24" s="81">
        <f t="shared" si="13"/>
        <v>0.51549395604937231</v>
      </c>
      <c r="X24" s="81">
        <f t="shared" si="14"/>
        <v>0.47857307762270995</v>
      </c>
      <c r="Y24" s="10"/>
      <c r="Z24" s="81">
        <f t="shared" si="157"/>
        <v>0.66020105783963112</v>
      </c>
      <c r="AA24" s="81">
        <f t="shared" si="158"/>
        <v>0.47610452668605052</v>
      </c>
      <c r="AB24" s="81">
        <f t="shared" si="159"/>
        <v>0.13713517600101427</v>
      </c>
      <c r="AC24" s="72"/>
      <c r="AD24" s="56">
        <f>'INPUT DATA'!AF24/1000</f>
        <v>0.29656893201147394</v>
      </c>
      <c r="AE24" s="55">
        <f>'INPUT DATA'!AG24</f>
        <v>1078.2963070132651</v>
      </c>
      <c r="AF24" s="60">
        <f t="shared" si="15"/>
        <v>1351.4363070132649</v>
      </c>
      <c r="AG24" s="55"/>
      <c r="AH24" s="60">
        <f>'INPUT DATA'!P24</f>
        <v>49.8187</v>
      </c>
      <c r="AI24" s="60">
        <f>'INPUT DATA'!Q24</f>
        <v>1.0478000000000001</v>
      </c>
      <c r="AJ24" s="60">
        <f>'INPUT DATA'!R24</f>
        <v>3.5804999999999998</v>
      </c>
      <c r="AK24" s="60">
        <f>'INPUT DATA'!S24</f>
        <v>8.1783000000000001</v>
      </c>
      <c r="AL24" s="60">
        <f>'INPUT DATA'!T24</f>
        <v>0.22470000000000001</v>
      </c>
      <c r="AM24" s="60">
        <f>'INPUT DATA'!U24</f>
        <v>13.8698</v>
      </c>
      <c r="AN24" s="60">
        <f>'INPUT DATA'!V24</f>
        <v>22.346699999999998</v>
      </c>
      <c r="AO24" s="60">
        <f>'INPUT DATA'!W24</f>
        <v>0.39900000000000002</v>
      </c>
      <c r="AP24" s="60">
        <f>'INPUT DATA'!X24</f>
        <v>0</v>
      </c>
      <c r="AQ24" s="60">
        <f>'INPUT DATA'!Y24</f>
        <v>1.17E-2</v>
      </c>
      <c r="AR24" s="60">
        <f t="shared" si="185"/>
        <v>99.477200000000011</v>
      </c>
      <c r="AS24" s="60"/>
      <c r="AT24" s="60">
        <f>'INPUT DATA'!C24</f>
        <v>47.382682563681882</v>
      </c>
      <c r="AU24" s="60">
        <f>'INPUT DATA'!D24</f>
        <v>1.7516431832111397</v>
      </c>
      <c r="AV24" s="60">
        <f>'INPUT DATA'!E24</f>
        <v>17.845815899764062</v>
      </c>
      <c r="AW24" s="60">
        <f>'INPUT DATA'!F24</f>
        <v>10.481045783251975</v>
      </c>
      <c r="AX24" s="60">
        <f>'INPUT DATA'!G24</f>
        <v>0.17253769115454404</v>
      </c>
      <c r="AY24" s="60">
        <f>'INPUT DATA'!H24</f>
        <v>5.6573611068612397</v>
      </c>
      <c r="AZ24" s="60">
        <f>'INPUT DATA'!I24</f>
        <v>10.452580756656397</v>
      </c>
      <c r="BA24" s="60">
        <f>'INPUT DATA'!J24</f>
        <v>3.6700422781952144</v>
      </c>
      <c r="BB24" s="60">
        <f>'INPUT DATA'!K24</f>
        <v>2.1002636575067259</v>
      </c>
      <c r="BC24" s="60">
        <f>'INPUT DATA'!M24</f>
        <v>0.4860270797168077</v>
      </c>
      <c r="BD24" s="60"/>
      <c r="BE24" s="60">
        <f>'INPUT DATA'!AD24</f>
        <v>1.6492632049753631</v>
      </c>
      <c r="BF24" s="60">
        <f t="shared" si="186"/>
        <v>99.999999999999986</v>
      </c>
      <c r="BG24" s="54">
        <f t="shared" si="187"/>
        <v>2.2588808821283273</v>
      </c>
      <c r="BH24" s="56">
        <f t="shared" si="19"/>
        <v>1.8729530158192946</v>
      </c>
      <c r="BI24" s="56">
        <f t="shared" si="20"/>
        <v>2.9630508497778658E-2</v>
      </c>
      <c r="BJ24" s="56">
        <f t="shared" si="21"/>
        <v>0.15864738475418005</v>
      </c>
      <c r="BK24" s="56">
        <f t="shared" si="188"/>
        <v>0.12704698418070537</v>
      </c>
      <c r="BL24" s="56">
        <f t="shared" si="189"/>
        <v>3.1600400573474685E-2</v>
      </c>
      <c r="BM24" s="56">
        <f t="shared" si="24"/>
        <v>0.25713060599490711</v>
      </c>
      <c r="BN24" s="56">
        <f t="shared" si="25"/>
        <v>7.155229770278348E-3</v>
      </c>
      <c r="BO24" s="56">
        <f t="shared" si="26"/>
        <v>0.77734780813178528</v>
      </c>
      <c r="BP24" s="60">
        <f t="shared" si="27"/>
        <v>0.90016465589559158</v>
      </c>
      <c r="BQ24" s="56">
        <f t="shared" si="28"/>
        <v>2.9083833942761341E-2</v>
      </c>
      <c r="BR24" s="56">
        <f t="shared" si="29"/>
        <v>3.4777164709390654E-4</v>
      </c>
      <c r="BS24" s="56">
        <f t="shared" si="30"/>
        <v>0</v>
      </c>
      <c r="BT24" s="56">
        <f t="shared" si="190"/>
        <v>4.0324608144536711</v>
      </c>
      <c r="BU24" s="56">
        <f t="shared" si="191"/>
        <v>0.70516672526565805</v>
      </c>
      <c r="BV24" s="56">
        <f t="shared" si="192"/>
        <v>0.75143937033043162</v>
      </c>
      <c r="BW24" s="56">
        <f t="shared" si="193"/>
        <v>0</v>
      </c>
      <c r="BX24" s="2">
        <f>'INPUT DATA'!DJ24</f>
        <v>6.4917834462681748E-2</v>
      </c>
      <c r="BY24" s="56"/>
      <c r="BZ24" s="56">
        <v>60.084299999999999</v>
      </c>
      <c r="CA24" s="56">
        <v>79.878799999999998</v>
      </c>
      <c r="CB24" s="56">
        <v>101.96127999999999</v>
      </c>
      <c r="CC24" s="56">
        <v>71.846400000000003</v>
      </c>
      <c r="CD24" s="56">
        <v>70.937399999999997</v>
      </c>
      <c r="CE24" s="56">
        <v>40.304400000000001</v>
      </c>
      <c r="CF24" s="56">
        <v>56.077400000000004</v>
      </c>
      <c r="CG24" s="56">
        <v>61.978940000000001</v>
      </c>
      <c r="CH24" s="56">
        <v>151.99020000000002</v>
      </c>
      <c r="CI24" s="56">
        <v>94.195999999999998</v>
      </c>
      <c r="CJ24" s="56">
        <v>141.94452000000001</v>
      </c>
      <c r="CK24" s="56">
        <v>28.0855</v>
      </c>
      <c r="CL24" s="56">
        <v>47.88</v>
      </c>
      <c r="CM24" s="56">
        <v>26.981539999999999</v>
      </c>
      <c r="CN24" s="56">
        <v>55.847000000000001</v>
      </c>
      <c r="CO24" s="56">
        <v>54.938000000000002</v>
      </c>
      <c r="CP24" s="56">
        <v>24.305</v>
      </c>
      <c r="CQ24" s="56">
        <v>40.078000000000003</v>
      </c>
      <c r="CR24" s="56">
        <v>22.98977</v>
      </c>
      <c r="CS24" s="56">
        <v>51.996000000000002</v>
      </c>
      <c r="CT24" s="56">
        <v>39.098300000000002</v>
      </c>
      <c r="CU24" s="56">
        <v>30.973759999999999</v>
      </c>
      <c r="CV24" s="56">
        <v>15.9994</v>
      </c>
      <c r="CW24" s="60">
        <f t="shared" si="194"/>
        <v>0.46743492060321917</v>
      </c>
      <c r="CX24" s="60">
        <f t="shared" si="195"/>
        <v>0.59940810327646388</v>
      </c>
      <c r="CY24" s="60">
        <f t="shared" si="196"/>
        <v>0.52925071164269422</v>
      </c>
      <c r="CZ24" s="60">
        <f t="shared" si="197"/>
        <v>0.77731104133262074</v>
      </c>
      <c r="DA24" s="60">
        <f t="shared" si="198"/>
        <v>0.77445747941142484</v>
      </c>
      <c r="DB24" s="60">
        <f t="shared" si="199"/>
        <v>0.60303589682516046</v>
      </c>
      <c r="DC24" s="60">
        <f t="shared" si="200"/>
        <v>0.7146907666903245</v>
      </c>
      <c r="DD24" s="60">
        <f t="shared" si="201"/>
        <v>0.74185747610397978</v>
      </c>
      <c r="DE24" s="60">
        <f t="shared" si="202"/>
        <v>0.68420200776102669</v>
      </c>
      <c r="DF24" s="60">
        <f t="shared" si="203"/>
        <v>0.83014777697566777</v>
      </c>
      <c r="DG24" s="60">
        <f t="shared" si="204"/>
        <v>0.43642065223793064</v>
      </c>
      <c r="DH24" s="60">
        <f t="shared" si="205"/>
        <v>0.53256507939678088</v>
      </c>
      <c r="DI24" s="60">
        <f t="shared" si="206"/>
        <v>0.40059189672353612</v>
      </c>
      <c r="DJ24" s="60">
        <f t="shared" si="207"/>
        <v>0.47074928835730578</v>
      </c>
      <c r="DK24" s="60">
        <f t="shared" si="208"/>
        <v>0.22268895866737926</v>
      </c>
      <c r="DL24" s="60">
        <f t="shared" si="209"/>
        <v>0.22554252058857516</v>
      </c>
      <c r="DM24" s="60">
        <f t="shared" si="210"/>
        <v>0.39696410317483954</v>
      </c>
      <c r="DN24" s="60">
        <f t="shared" si="211"/>
        <v>0.2853092333096755</v>
      </c>
      <c r="DO24" s="60">
        <f t="shared" si="212"/>
        <v>0.25814252389602022</v>
      </c>
      <c r="DP24" s="60">
        <f t="shared" si="213"/>
        <v>0.31579799223897331</v>
      </c>
      <c r="DQ24" s="60">
        <f t="shared" si="214"/>
        <v>0.16985222302433223</v>
      </c>
      <c r="DR24" s="60">
        <f t="shared" si="215"/>
        <v>0.56357934776206942</v>
      </c>
      <c r="DS24" s="60">
        <f t="shared" si="216"/>
        <v>23.287000079055595</v>
      </c>
      <c r="DT24" s="60">
        <f t="shared" si="217"/>
        <v>0.62805981061307892</v>
      </c>
      <c r="DU24" s="60">
        <f t="shared" si="218"/>
        <v>1.8949821730366665</v>
      </c>
      <c r="DV24" s="60">
        <f t="shared" si="219"/>
        <v>6.357082889330572</v>
      </c>
      <c r="DW24" s="60">
        <f t="shared" si="220"/>
        <v>0.17402059562374717</v>
      </c>
      <c r="DX24" s="60">
        <f t="shared" si="221"/>
        <v>8.3639872817856098</v>
      </c>
      <c r="DY24" s="60">
        <f t="shared" si="222"/>
        <v>15.970980155998673</v>
      </c>
      <c r="DZ24" s="60">
        <f t="shared" si="223"/>
        <v>0.29600113296548797</v>
      </c>
      <c r="EA24" s="60">
        <f t="shared" si="224"/>
        <v>8.0051634908040129E-3</v>
      </c>
      <c r="EB24" s="60">
        <f t="shared" si="225"/>
        <v>0</v>
      </c>
      <c r="EC24" s="60">
        <f t="shared" si="226"/>
        <v>42.497080718099767</v>
      </c>
      <c r="ED24" s="60">
        <f t="shared" si="227"/>
        <v>99.477200000000011</v>
      </c>
      <c r="EE24" s="56">
        <f t="shared" si="228"/>
        <v>0.82914671553134522</v>
      </c>
      <c r="EF24" s="56">
        <f t="shared" si="229"/>
        <v>1.3117372819822032E-2</v>
      </c>
      <c r="EG24" s="56">
        <f t="shared" si="230"/>
        <v>7.0232543177174714E-2</v>
      </c>
      <c r="EH24" s="56">
        <f t="shared" si="231"/>
        <v>0.1138303380545163</v>
      </c>
      <c r="EI24" s="56">
        <f t="shared" si="232"/>
        <v>3.1675815578242231E-3</v>
      </c>
      <c r="EJ24" s="56">
        <f t="shared" si="233"/>
        <v>0.34412619962088498</v>
      </c>
      <c r="EK24" s="56">
        <f t="shared" si="234"/>
        <v>0.39849743390385428</v>
      </c>
      <c r="EL24" s="56">
        <f t="shared" si="235"/>
        <v>1.2875341204609179E-2</v>
      </c>
      <c r="EM24" s="56">
        <f t="shared" si="236"/>
        <v>1.5395729461504756E-4</v>
      </c>
      <c r="EN24" s="56">
        <f t="shared" si="237"/>
        <v>0</v>
      </c>
      <c r="EO24" s="56">
        <f t="shared" si="238"/>
        <v>2.6561671511494036</v>
      </c>
      <c r="EP24" s="60">
        <f t="shared" si="239"/>
        <v>4.4413146343140495</v>
      </c>
      <c r="EQ24" s="56">
        <f t="shared" si="81"/>
        <v>0.1866894790847001</v>
      </c>
      <c r="ER24" s="56">
        <f t="shared" si="82"/>
        <v>2.9534887527390813E-3</v>
      </c>
      <c r="ES24" s="56">
        <f t="shared" si="83"/>
        <v>1.5813458167217187E-2</v>
      </c>
      <c r="ET24" s="56">
        <f t="shared" si="84"/>
        <v>2.5629874806673569E-2</v>
      </c>
      <c r="EU24" s="56">
        <f t="shared" si="85"/>
        <v>7.132080968439311E-4</v>
      </c>
      <c r="EV24" s="56">
        <f t="shared" si="86"/>
        <v>7.7482958978436448E-2</v>
      </c>
      <c r="EW24" s="56">
        <f t="shared" si="87"/>
        <v>8.9725107702350676E-2</v>
      </c>
      <c r="EX24" s="56">
        <f t="shared" si="88"/>
        <v>2.8989932631957619E-3</v>
      </c>
      <c r="EY24" s="56">
        <f t="shared" si="89"/>
        <v>3.4664802494639268E-5</v>
      </c>
      <c r="EZ24" s="56">
        <f t="shared" si="90"/>
        <v>0</v>
      </c>
      <c r="FA24" s="56">
        <f t="shared" si="91"/>
        <v>0.5980587663453486</v>
      </c>
      <c r="FB24" s="56">
        <f t="shared" si="92"/>
        <v>1</v>
      </c>
      <c r="FC24" s="56">
        <f t="shared" si="240"/>
        <v>1.3310520915299912E-2</v>
      </c>
      <c r="FD24" s="56">
        <f t="shared" si="241"/>
        <v>2.5029372519172755E-3</v>
      </c>
      <c r="FE24" s="56">
        <f t="shared" si="242"/>
        <v>0.10931713268910495</v>
      </c>
      <c r="FF24" s="56">
        <f t="shared" si="243"/>
        <v>9.2624100965546435E-2</v>
      </c>
      <c r="FG24" s="56">
        <f t="shared" si="244"/>
        <v>9.3171326891049455E-3</v>
      </c>
      <c r="FH24" s="56">
        <f t="shared" si="245"/>
        <v>0.10194123365465138</v>
      </c>
      <c r="FI24" s="56">
        <f t="shared" si="246"/>
        <v>0</v>
      </c>
      <c r="FJ24" s="56">
        <f t="shared" si="247"/>
        <v>2.8437886802672476E-2</v>
      </c>
      <c r="FK24" s="56">
        <f t="shared" si="248"/>
        <v>0.88016501748756981</v>
      </c>
      <c r="FL24" s="56">
        <f t="shared" si="249"/>
        <v>0.93344739542350041</v>
      </c>
      <c r="FM24" s="56">
        <f t="shared" si="250"/>
        <v>9.1397095709757709E-2</v>
      </c>
      <c r="FN24" s="56">
        <f t="shared" si="251"/>
        <v>1</v>
      </c>
      <c r="FO24" s="56">
        <f t="shared" si="252"/>
        <v>6.6552604576499558E-2</v>
      </c>
      <c r="FP24" s="56">
        <f t="shared" si="253"/>
        <v>2.5029372519172758E-2</v>
      </c>
      <c r="FQ24" s="56">
        <f t="shared" si="254"/>
        <v>2.8437886802672476E-2</v>
      </c>
      <c r="FR24" s="56">
        <f t="shared" si="255"/>
        <v>0.97156211319732755</v>
      </c>
      <c r="FS24" s="56"/>
      <c r="FT24" s="56">
        <f t="shared" si="256"/>
        <v>0</v>
      </c>
      <c r="FU24" s="56">
        <f t="shared" si="257"/>
        <v>7.8366045865983624E-3</v>
      </c>
      <c r="FV24" s="56">
        <f t="shared" si="258"/>
        <v>2.779999499777892E-2</v>
      </c>
      <c r="FW24" s="56">
        <f t="shared" si="259"/>
        <v>0.8465454256042978</v>
      </c>
      <c r="FX24" s="56"/>
      <c r="FY24" s="56">
        <f t="shared" si="260"/>
        <v>2.1629230196103515E-2</v>
      </c>
      <c r="FZ24" s="56">
        <f t="shared" si="261"/>
        <v>0.2245383020252848</v>
      </c>
      <c r="GA24" s="56"/>
      <c r="GB24" s="60">
        <f t="shared" si="262"/>
        <v>22.148320462122179</v>
      </c>
      <c r="GC24" s="60">
        <f t="shared" si="263"/>
        <v>1.0499491180657368</v>
      </c>
      <c r="GD24" s="60">
        <f t="shared" si="264"/>
        <v>9.4449107647946366</v>
      </c>
      <c r="GE24" s="60">
        <f t="shared" si="265"/>
        <v>8.1470326120344669</v>
      </c>
      <c r="GF24" s="60">
        <f t="shared" si="266"/>
        <v>0.13362310539501507</v>
      </c>
      <c r="GG24" s="60">
        <f t="shared" si="267"/>
        <v>3.4115918287398501</v>
      </c>
      <c r="GH24" s="60">
        <f t="shared" si="268"/>
        <v>7.4703629548672925</v>
      </c>
      <c r="GI24" s="60">
        <f t="shared" si="269"/>
        <v>2.7226483016968017</v>
      </c>
      <c r="GJ24" s="60">
        <f t="shared" si="270"/>
        <v>1.7435292063419938</v>
      </c>
      <c r="GK24" s="60">
        <f t="shared" si="271"/>
        <v>0.21211225513530593</v>
      </c>
      <c r="GL24" s="60">
        <f t="shared" si="272"/>
        <v>0</v>
      </c>
      <c r="GM24" s="60">
        <f t="shared" si="273"/>
        <v>43.515919390806708</v>
      </c>
      <c r="GN24" s="60">
        <f t="shared" si="113"/>
        <v>56.484080609193278</v>
      </c>
      <c r="GO24" s="56">
        <f t="shared" si="274"/>
        <v>0.78860338830080212</v>
      </c>
      <c r="GP24" s="56">
        <f t="shared" si="275"/>
        <v>2.1928761864363759E-2</v>
      </c>
      <c r="GQ24" s="56">
        <f t="shared" si="276"/>
        <v>0.35005084086359184</v>
      </c>
      <c r="GR24" s="56">
        <f t="shared" si="277"/>
        <v>0.14588129374960995</v>
      </c>
      <c r="GS24" s="56">
        <f t="shared" si="278"/>
        <v>2.4322528194512917E-3</v>
      </c>
      <c r="GT24" s="56">
        <f t="shared" si="279"/>
        <v>0.14036584360172188</v>
      </c>
      <c r="GU24" s="56">
        <f t="shared" si="280"/>
        <v>0.18639560244691084</v>
      </c>
      <c r="GV24" s="56">
        <f t="shared" si="281"/>
        <v>0.11842868813810672</v>
      </c>
      <c r="GW24" s="56">
        <f t="shared" si="282"/>
        <v>4.4593478651040935E-2</v>
      </c>
      <c r="GX24" s="56">
        <f t="shared" si="283"/>
        <v>6.8481274193157677E-3</v>
      </c>
      <c r="GY24" s="56">
        <f t="shared" si="284"/>
        <v>0</v>
      </c>
      <c r="GZ24" s="60">
        <f t="shared" si="285"/>
        <v>9.1548426049966866E-2</v>
      </c>
      <c r="HA24" s="56">
        <f t="shared" si="126"/>
        <v>1.8055282778549151</v>
      </c>
      <c r="HB24" s="56">
        <f t="shared" si="127"/>
        <v>0.43677155211200247</v>
      </c>
      <c r="HC24" s="56">
        <f t="shared" si="128"/>
        <v>1.2145343904785891E-2</v>
      </c>
      <c r="HD24" s="56">
        <f t="shared" si="129"/>
        <v>0.19387724089233041</v>
      </c>
      <c r="HE24" s="56">
        <f t="shared" si="130"/>
        <v>8.0797014114299223E-2</v>
      </c>
      <c r="HF24" s="56">
        <f t="shared" si="131"/>
        <v>1.3471142209641636E-3</v>
      </c>
      <c r="HG24" s="56">
        <f t="shared" si="132"/>
        <v>7.774225711296287E-2</v>
      </c>
      <c r="HH24" s="56">
        <f t="shared" si="133"/>
        <v>0.10323604716308343</v>
      </c>
      <c r="HI24" s="56">
        <f t="shared" si="134"/>
        <v>6.5592264375281734E-2</v>
      </c>
      <c r="HJ24" s="56">
        <f t="shared" si="135"/>
        <v>2.4698299770757888E-2</v>
      </c>
      <c r="HK24" s="56">
        <f t="shared" si="136"/>
        <v>3.7928663335319167E-3</v>
      </c>
      <c r="HL24" s="56">
        <f t="shared" si="137"/>
        <v>0</v>
      </c>
      <c r="HM24" s="56">
        <f t="shared" si="138"/>
        <v>4.8257630206267631E-2</v>
      </c>
      <c r="HN24" s="56">
        <f t="shared" si="139"/>
        <v>1</v>
      </c>
      <c r="HO24" s="56">
        <f t="shared" si="286"/>
        <v>0.490365929596846</v>
      </c>
      <c r="HP24" s="56">
        <f t="shared" si="287"/>
        <v>0.29211163174614235</v>
      </c>
      <c r="HQ24" s="56">
        <f t="shared" si="288"/>
        <v>0.44589603267185457</v>
      </c>
      <c r="HR24" s="60">
        <f t="shared" si="141"/>
        <v>6.2019870002530175E-2</v>
      </c>
      <c r="HS24" s="56">
        <f t="shared" si="289"/>
        <v>0.65732827097444502</v>
      </c>
      <c r="HT24" s="56">
        <f t="shared" si="290"/>
        <v>4482.5639977249575</v>
      </c>
      <c r="HU24" s="56">
        <f t="shared" si="144"/>
        <v>8.6497249443896269</v>
      </c>
      <c r="HV24" s="56">
        <f t="shared" si="291"/>
        <v>0.65732827097444502</v>
      </c>
      <c r="HW24" s="56">
        <f t="shared" si="292"/>
        <v>4482.5639977249575</v>
      </c>
      <c r="HX24" s="56">
        <f t="shared" si="146"/>
        <v>7.8371621497098936</v>
      </c>
      <c r="HY24" s="56">
        <f t="shared" si="293"/>
        <v>4.6134073457523552</v>
      </c>
      <c r="HZ24" s="56">
        <f t="shared" si="294"/>
        <v>1.3176385690361989</v>
      </c>
      <c r="IA24" s="56">
        <f t="shared" si="295"/>
        <v>5.9296101401962131</v>
      </c>
      <c r="IB24" s="56">
        <f t="shared" si="296"/>
        <v>0.59818118783710095</v>
      </c>
      <c r="IC24" s="56">
        <f t="shared" si="150"/>
        <v>0.43137884728573428</v>
      </c>
      <c r="ID24" s="56">
        <f t="shared" si="151"/>
        <v>0.12425257654534516</v>
      </c>
      <c r="IE24" s="56">
        <f t="shared" si="297"/>
        <v>271.99461857840163</v>
      </c>
      <c r="IF24" s="56">
        <f t="shared" si="298"/>
        <v>1.0326994115157575</v>
      </c>
      <c r="IG24" s="56">
        <f t="shared" si="154"/>
        <v>1.338279742526324</v>
      </c>
      <c r="IH24" s="56">
        <f t="shared" si="155"/>
        <v>0.63505154657881013</v>
      </c>
      <c r="II24" s="75"/>
      <c r="IJ24" s="75">
        <f t="shared" si="299"/>
        <v>0.10394243116050295</v>
      </c>
      <c r="IK24" s="75">
        <f t="shared" si="300"/>
        <v>0.12495405865975549</v>
      </c>
      <c r="IL24" s="75">
        <f t="shared" si="301"/>
        <v>3.1107865537714967</v>
      </c>
      <c r="IM24" s="75">
        <f t="shared" si="302"/>
        <v>0.2094163108582788</v>
      </c>
      <c r="IN24" s="75">
        <f>(1-'OUTPUT DATA'!BL24-'OUTPUT DATA'!BR24-'OUTPUT DATA'!BX24)*'OUTPUT DATA'!BK24^2</f>
        <v>1.4577428156614862E-2</v>
      </c>
      <c r="IO24" s="75">
        <f t="shared" si="156"/>
        <v>0.46802174561810189</v>
      </c>
      <c r="IP24" s="75"/>
      <c r="IQ24" s="56">
        <f t="shared" si="182"/>
        <v>0.66020105783963112</v>
      </c>
      <c r="IR24" s="56">
        <f t="shared" si="183"/>
        <v>0.47610452668605052</v>
      </c>
      <c r="IS24" s="56">
        <f t="shared" si="184"/>
        <v>0.13713517600101427</v>
      </c>
      <c r="IT24" s="56"/>
    </row>
    <row r="25" spans="1:254" s="54" customFormat="1" ht="13.5" customHeight="1">
      <c r="A25" s="67" t="str">
        <f>'INPUT DATA'!A25</f>
        <v>October-November 2002 - NF</v>
      </c>
      <c r="B25" s="66"/>
      <c r="C25" s="10">
        <f>'INPUT DATA'!AB25</f>
        <v>5.9720944657223218E-2</v>
      </c>
      <c r="D25" s="10"/>
      <c r="E25" s="12">
        <f>'INPUT DATA'!AD25</f>
        <v>1.8993244395477062</v>
      </c>
      <c r="F25" s="10"/>
      <c r="G25" s="16">
        <f>'INPUT DATA'!AF25</f>
        <v>332.08224286058118</v>
      </c>
      <c r="H25" s="16">
        <f>'INPUT DATA'!AG25</f>
        <v>1092.0337225159478</v>
      </c>
      <c r="I25" s="10"/>
      <c r="J25" s="81">
        <f t="shared" si="0"/>
        <v>0.12895361623827925</v>
      </c>
      <c r="K25" s="81">
        <f t="shared" si="1"/>
        <v>0.19629967772685655</v>
      </c>
      <c r="L25" s="81">
        <f t="shared" si="2"/>
        <v>0.27984283902897095</v>
      </c>
      <c r="M25" s="81">
        <f t="shared" si="3"/>
        <v>0.37427472398985601</v>
      </c>
      <c r="N25" s="81">
        <f t="shared" si="4"/>
        <v>0.5379977753449694</v>
      </c>
      <c r="O25" s="81">
        <f t="shared" si="5"/>
        <v>0.59440206862940159</v>
      </c>
      <c r="P25" s="81">
        <f t="shared" si="6"/>
        <v>0.63498995793414481</v>
      </c>
      <c r="Q25" s="81">
        <f t="shared" si="7"/>
        <v>0.65642611079180113</v>
      </c>
      <c r="R25" s="81">
        <f t="shared" si="8"/>
        <v>0.65717800059085552</v>
      </c>
      <c r="S25" s="81">
        <f t="shared" si="9"/>
        <v>0.64746911556989828</v>
      </c>
      <c r="T25" s="81">
        <f t="shared" si="10"/>
        <v>0.63985901167498349</v>
      </c>
      <c r="U25" s="81">
        <f t="shared" si="11"/>
        <v>0.61027051516276509</v>
      </c>
      <c r="V25" s="81">
        <f t="shared" si="12"/>
        <v>0.57381174264203683</v>
      </c>
      <c r="W25" s="81">
        <f t="shared" si="13"/>
        <v>0.53488807741873323</v>
      </c>
      <c r="X25" s="81">
        <f t="shared" si="14"/>
        <v>0.49674021192456297</v>
      </c>
      <c r="Y25" s="10"/>
      <c r="Z25" s="81">
        <f t="shared" si="157"/>
        <v>0.76959182430361739</v>
      </c>
      <c r="AA25" s="81">
        <f t="shared" si="158"/>
        <v>0.52346568749196754</v>
      </c>
      <c r="AB25" s="81">
        <f t="shared" si="159"/>
        <v>0.14781080736114985</v>
      </c>
      <c r="AC25" s="72"/>
      <c r="AD25" s="56">
        <f>'INPUT DATA'!AF25/1000</f>
        <v>0.33208224286058119</v>
      </c>
      <c r="AE25" s="55">
        <f>'INPUT DATA'!AG25</f>
        <v>1092.0337225159478</v>
      </c>
      <c r="AF25" s="60">
        <f t="shared" si="15"/>
        <v>1365.1737225159477</v>
      </c>
      <c r="AG25" s="55"/>
      <c r="AH25" s="60">
        <f>'INPUT DATA'!P25</f>
        <v>49.202599999999997</v>
      </c>
      <c r="AI25" s="60">
        <f>'INPUT DATA'!Q25</f>
        <v>1.2681</v>
      </c>
      <c r="AJ25" s="60">
        <f>'INPUT DATA'!R25</f>
        <v>4.1246999999999998</v>
      </c>
      <c r="AK25" s="60">
        <f>'INPUT DATA'!S25</f>
        <v>7.8399000000000001</v>
      </c>
      <c r="AL25" s="60">
        <f>'INPUT DATA'!T25</f>
        <v>0.22470000000000001</v>
      </c>
      <c r="AM25" s="60">
        <f>'INPUT DATA'!U25</f>
        <v>13.762</v>
      </c>
      <c r="AN25" s="60">
        <f>'INPUT DATA'!V25</f>
        <v>22.501999999999999</v>
      </c>
      <c r="AO25" s="60">
        <f>'INPUT DATA'!W25</f>
        <v>0.49070000000000003</v>
      </c>
      <c r="AP25" s="60">
        <f>'INPUT DATA'!X25</f>
        <v>0</v>
      </c>
      <c r="AQ25" s="60">
        <f>'INPUT DATA'!Y25</f>
        <v>3.5099999999999999E-2</v>
      </c>
      <c r="AR25" s="60">
        <f t="shared" si="185"/>
        <v>99.449799999999996</v>
      </c>
      <c r="AS25" s="60"/>
      <c r="AT25" s="60">
        <f>'INPUT DATA'!C25</f>
        <v>47.444810821846737</v>
      </c>
      <c r="AU25" s="60">
        <f>'INPUT DATA'!D25</f>
        <v>1.7218277156526136</v>
      </c>
      <c r="AV25" s="60">
        <f>'INPUT DATA'!E25</f>
        <v>17.417525877486586</v>
      </c>
      <c r="AW25" s="60">
        <f>'INPUT DATA'!F25</f>
        <v>10.386181809706445</v>
      </c>
      <c r="AX25" s="60">
        <f>'INPUT DATA'!G25</f>
        <v>0.1718736423349401</v>
      </c>
      <c r="AY25" s="60">
        <f>'INPUT DATA'!H25</f>
        <v>6.0063464260790695</v>
      </c>
      <c r="AZ25" s="60">
        <f>'INPUT DATA'!I25</f>
        <v>10.770012186180738</v>
      </c>
      <c r="BA25" s="60">
        <f>'INPUT DATA'!J25</f>
        <v>3.5702699115028471</v>
      </c>
      <c r="BB25" s="60">
        <f>'INPUT DATA'!K25</f>
        <v>2.0392450034350089</v>
      </c>
      <c r="BC25" s="60">
        <f>'INPUT DATA'!M25</f>
        <v>0.47190660577501087</v>
      </c>
      <c r="BD25" s="60"/>
      <c r="BE25" s="60">
        <f>'INPUT DATA'!AD25</f>
        <v>1.8993244395477062</v>
      </c>
      <c r="BF25" s="60">
        <f t="shared" si="186"/>
        <v>100</v>
      </c>
      <c r="BG25" s="54">
        <f t="shared" si="187"/>
        <v>2.2602883959880575</v>
      </c>
      <c r="BH25" s="56">
        <f t="shared" si="19"/>
        <v>1.8509431101864389</v>
      </c>
      <c r="BI25" s="56">
        <f t="shared" si="20"/>
        <v>3.5882668973728458E-2</v>
      </c>
      <c r="BJ25" s="56">
        <f t="shared" si="21"/>
        <v>0.18287407041774681</v>
      </c>
      <c r="BK25" s="56">
        <f t="shared" si="188"/>
        <v>0.14905688981356113</v>
      </c>
      <c r="BL25" s="56">
        <f t="shared" si="189"/>
        <v>3.3817180604185676E-2</v>
      </c>
      <c r="BM25" s="56">
        <f t="shared" si="24"/>
        <v>0.24664469832289579</v>
      </c>
      <c r="BN25" s="56">
        <f t="shared" si="25"/>
        <v>7.1596882103629501E-3</v>
      </c>
      <c r="BO25" s="56">
        <f t="shared" si="26"/>
        <v>0.77178664414419529</v>
      </c>
      <c r="BP25" s="60">
        <f t="shared" si="27"/>
        <v>0.90698520759889556</v>
      </c>
      <c r="BQ25" s="56">
        <f t="shared" si="28"/>
        <v>3.5790300453745302E-2</v>
      </c>
      <c r="BR25" s="56">
        <f t="shared" si="29"/>
        <v>1.0439650332150906E-3</v>
      </c>
      <c r="BS25" s="56">
        <f t="shared" si="30"/>
        <v>0</v>
      </c>
      <c r="BT25" s="56">
        <f t="shared" si="190"/>
        <v>4.0391103533412247</v>
      </c>
      <c r="BU25" s="56">
        <f t="shared" si="191"/>
        <v>0.70420801380107512</v>
      </c>
      <c r="BV25" s="56">
        <f t="shared" si="192"/>
        <v>0.7578190222176262</v>
      </c>
      <c r="BW25" s="56">
        <f t="shared" si="193"/>
        <v>1.9731198495596264E-3</v>
      </c>
      <c r="BX25" s="2">
        <f>'INPUT DATA'!DJ25</f>
        <v>7.8216958523992325E-2</v>
      </c>
      <c r="BY25" s="56"/>
      <c r="BZ25" s="56">
        <v>60.084299999999999</v>
      </c>
      <c r="CA25" s="56">
        <v>79.878799999999998</v>
      </c>
      <c r="CB25" s="56">
        <v>101.96127999999999</v>
      </c>
      <c r="CC25" s="56">
        <v>71.846400000000003</v>
      </c>
      <c r="CD25" s="56">
        <v>70.937399999999997</v>
      </c>
      <c r="CE25" s="56">
        <v>40.304400000000001</v>
      </c>
      <c r="CF25" s="56">
        <v>56.077400000000004</v>
      </c>
      <c r="CG25" s="56">
        <v>61.978940000000001</v>
      </c>
      <c r="CH25" s="56">
        <v>151.99020000000002</v>
      </c>
      <c r="CI25" s="56">
        <v>94.195999999999998</v>
      </c>
      <c r="CJ25" s="56">
        <v>141.94452000000001</v>
      </c>
      <c r="CK25" s="56">
        <v>28.0855</v>
      </c>
      <c r="CL25" s="56">
        <v>47.88</v>
      </c>
      <c r="CM25" s="56">
        <v>26.981539999999999</v>
      </c>
      <c r="CN25" s="56">
        <v>55.847000000000001</v>
      </c>
      <c r="CO25" s="56">
        <v>54.938000000000002</v>
      </c>
      <c r="CP25" s="56">
        <v>24.305</v>
      </c>
      <c r="CQ25" s="56">
        <v>40.078000000000003</v>
      </c>
      <c r="CR25" s="56">
        <v>22.98977</v>
      </c>
      <c r="CS25" s="56">
        <v>51.996000000000002</v>
      </c>
      <c r="CT25" s="56">
        <v>39.098300000000002</v>
      </c>
      <c r="CU25" s="56">
        <v>30.973759999999999</v>
      </c>
      <c r="CV25" s="56">
        <v>15.9994</v>
      </c>
      <c r="CW25" s="60">
        <f t="shared" si="194"/>
        <v>0.46743492060321917</v>
      </c>
      <c r="CX25" s="60">
        <f t="shared" si="195"/>
        <v>0.59940810327646388</v>
      </c>
      <c r="CY25" s="60">
        <f t="shared" si="196"/>
        <v>0.52925071164269422</v>
      </c>
      <c r="CZ25" s="60">
        <f t="shared" si="197"/>
        <v>0.77731104133262074</v>
      </c>
      <c r="DA25" s="60">
        <f t="shared" si="198"/>
        <v>0.77445747941142484</v>
      </c>
      <c r="DB25" s="60">
        <f t="shared" si="199"/>
        <v>0.60303589682516046</v>
      </c>
      <c r="DC25" s="60">
        <f t="shared" si="200"/>
        <v>0.7146907666903245</v>
      </c>
      <c r="DD25" s="60">
        <f t="shared" si="201"/>
        <v>0.74185747610397978</v>
      </c>
      <c r="DE25" s="60">
        <f t="shared" si="202"/>
        <v>0.68420200776102669</v>
      </c>
      <c r="DF25" s="60">
        <f t="shared" si="203"/>
        <v>0.83014777697566777</v>
      </c>
      <c r="DG25" s="60">
        <f t="shared" si="204"/>
        <v>0.43642065223793064</v>
      </c>
      <c r="DH25" s="60">
        <f t="shared" si="205"/>
        <v>0.53256507939678088</v>
      </c>
      <c r="DI25" s="60">
        <f t="shared" si="206"/>
        <v>0.40059189672353612</v>
      </c>
      <c r="DJ25" s="60">
        <f t="shared" si="207"/>
        <v>0.47074928835730578</v>
      </c>
      <c r="DK25" s="60">
        <f t="shared" si="208"/>
        <v>0.22268895866737926</v>
      </c>
      <c r="DL25" s="60">
        <f t="shared" si="209"/>
        <v>0.22554252058857516</v>
      </c>
      <c r="DM25" s="60">
        <f t="shared" si="210"/>
        <v>0.39696410317483954</v>
      </c>
      <c r="DN25" s="60">
        <f t="shared" si="211"/>
        <v>0.2853092333096755</v>
      </c>
      <c r="DO25" s="60">
        <f t="shared" si="212"/>
        <v>0.25814252389602022</v>
      </c>
      <c r="DP25" s="60">
        <f t="shared" si="213"/>
        <v>0.31579799223897331</v>
      </c>
      <c r="DQ25" s="60">
        <f t="shared" si="214"/>
        <v>0.16985222302433223</v>
      </c>
      <c r="DR25" s="60">
        <f t="shared" si="215"/>
        <v>0.56357934776206942</v>
      </c>
      <c r="DS25" s="60">
        <f t="shared" si="216"/>
        <v>22.999013424471951</v>
      </c>
      <c r="DT25" s="60">
        <f t="shared" si="217"/>
        <v>0.76010941576488389</v>
      </c>
      <c r="DU25" s="60">
        <f t="shared" si="218"/>
        <v>2.1830004103126206</v>
      </c>
      <c r="DV25" s="60">
        <f t="shared" si="219"/>
        <v>6.0940408329436133</v>
      </c>
      <c r="DW25" s="60">
        <f t="shared" si="220"/>
        <v>0.17402059562374717</v>
      </c>
      <c r="DX25" s="60">
        <f t="shared" si="221"/>
        <v>8.2989800121078581</v>
      </c>
      <c r="DY25" s="60">
        <f t="shared" si="222"/>
        <v>16.081971632065681</v>
      </c>
      <c r="DZ25" s="60">
        <f t="shared" si="223"/>
        <v>0.36402946352422288</v>
      </c>
      <c r="EA25" s="60">
        <f t="shared" si="224"/>
        <v>2.4015490472412037E-2</v>
      </c>
      <c r="EB25" s="60">
        <f t="shared" si="225"/>
        <v>0</v>
      </c>
      <c r="EC25" s="60">
        <f t="shared" si="226"/>
        <v>42.470618722713013</v>
      </c>
      <c r="ED25" s="60">
        <f t="shared" si="227"/>
        <v>99.44980000000001</v>
      </c>
      <c r="EE25" s="56">
        <f t="shared" si="228"/>
        <v>0.81889278896483775</v>
      </c>
      <c r="EF25" s="56">
        <f t="shared" si="229"/>
        <v>1.5875301081137924E-2</v>
      </c>
      <c r="EG25" s="56">
        <f t="shared" si="230"/>
        <v>8.0907183589692094E-2</v>
      </c>
      <c r="EH25" s="56">
        <f t="shared" si="231"/>
        <v>0.10912028995189739</v>
      </c>
      <c r="EI25" s="56">
        <f t="shared" si="232"/>
        <v>3.1675815578242231E-3</v>
      </c>
      <c r="EJ25" s="56">
        <f t="shared" si="233"/>
        <v>0.34145155367652164</v>
      </c>
      <c r="EK25" s="56">
        <f t="shared" si="234"/>
        <v>0.40126682050166373</v>
      </c>
      <c r="EL25" s="56">
        <f t="shared" si="235"/>
        <v>1.5834410849879008E-2</v>
      </c>
      <c r="EM25" s="56">
        <f t="shared" si="236"/>
        <v>4.6187188384514262E-4</v>
      </c>
      <c r="EN25" s="56">
        <f t="shared" si="237"/>
        <v>0</v>
      </c>
      <c r="EO25" s="56">
        <f t="shared" si="238"/>
        <v>2.654513214415104</v>
      </c>
      <c r="EP25" s="60">
        <f t="shared" si="239"/>
        <v>4.4414910164724031</v>
      </c>
      <c r="EQ25" s="56">
        <f t="shared" si="81"/>
        <v>0.18437339756576449</v>
      </c>
      <c r="ER25" s="56">
        <f t="shared" si="82"/>
        <v>3.5743179536467185E-3</v>
      </c>
      <c r="ES25" s="56">
        <f t="shared" si="83"/>
        <v>1.8216221374675115E-2</v>
      </c>
      <c r="ET25" s="56">
        <f t="shared" si="84"/>
        <v>2.4568391458453239E-2</v>
      </c>
      <c r="EU25" s="56">
        <f t="shared" si="85"/>
        <v>7.1317977365628756E-4</v>
      </c>
      <c r="EV25" s="56">
        <f t="shared" si="86"/>
        <v>7.6877686436865766E-2</v>
      </c>
      <c r="EW25" s="56">
        <f t="shared" si="87"/>
        <v>9.0345070836226685E-2</v>
      </c>
      <c r="EX25" s="56">
        <f t="shared" si="88"/>
        <v>3.565111533751403E-3</v>
      </c>
      <c r="EY25" s="56">
        <f t="shared" si="89"/>
        <v>1.0399027761897364E-4</v>
      </c>
      <c r="EZ25" s="56">
        <f t="shared" si="90"/>
        <v>0</v>
      </c>
      <c r="FA25" s="56">
        <f t="shared" si="91"/>
        <v>0.59766263278934129</v>
      </c>
      <c r="FB25" s="56">
        <f t="shared" si="92"/>
        <v>1</v>
      </c>
      <c r="FC25" s="56">
        <f t="shared" si="240"/>
        <v>1.5626602434235526E-2</v>
      </c>
      <c r="FD25" s="56">
        <f t="shared" si="241"/>
        <v>2.5896189404395892E-3</v>
      </c>
      <c r="FE25" s="56">
        <f t="shared" si="242"/>
        <v>0.10842718484068058</v>
      </c>
      <c r="FF25" s="56">
        <f t="shared" si="243"/>
        <v>9.3910182369978085E-2</v>
      </c>
      <c r="FG25" s="56">
        <f t="shared" si="244"/>
        <v>8.4271848406805711E-3</v>
      </c>
      <c r="FH25" s="56">
        <f t="shared" si="245"/>
        <v>0.10233736721065866</v>
      </c>
      <c r="FI25" s="56">
        <f t="shared" si="246"/>
        <v>0</v>
      </c>
      <c r="FJ25" s="56">
        <f t="shared" si="247"/>
        <v>3.4836850223171359E-2</v>
      </c>
      <c r="FK25" s="56">
        <f t="shared" si="248"/>
        <v>0.88281605535399243</v>
      </c>
      <c r="FL25" s="56">
        <f t="shared" si="249"/>
        <v>0.92186698782882237</v>
      </c>
      <c r="FM25" s="56">
        <f t="shared" si="250"/>
        <v>8.234709442283622E-2</v>
      </c>
      <c r="FN25" s="56">
        <f t="shared" si="251"/>
        <v>1</v>
      </c>
      <c r="FO25" s="56">
        <f t="shared" si="252"/>
        <v>7.8133012171177629E-2</v>
      </c>
      <c r="FP25" s="56">
        <f t="shared" si="253"/>
        <v>2.5896189404395892E-2</v>
      </c>
      <c r="FQ25" s="56">
        <f t="shared" si="254"/>
        <v>3.4836850223171359E-2</v>
      </c>
      <c r="FR25" s="56">
        <f t="shared" si="255"/>
        <v>0.96516314977682871</v>
      </c>
      <c r="FS25" s="56"/>
      <c r="FT25" s="56">
        <f t="shared" si="256"/>
        <v>1.9672858079640577E-3</v>
      </c>
      <c r="FU25" s="56">
        <f t="shared" si="257"/>
        <v>1.0910571053287785E-2</v>
      </c>
      <c r="FV25" s="56">
        <f t="shared" si="258"/>
        <v>3.3206259778690433E-2</v>
      </c>
      <c r="FW25" s="56">
        <f t="shared" si="259"/>
        <v>0.82023303823618698</v>
      </c>
      <c r="FX25" s="56"/>
      <c r="FY25" s="56">
        <f t="shared" si="260"/>
        <v>2.6487514558779578E-2</v>
      </c>
      <c r="FZ25" s="56">
        <f t="shared" si="261"/>
        <v>0.22744260828531862</v>
      </c>
      <c r="GA25" s="56"/>
      <c r="GB25" s="60">
        <f t="shared" si="262"/>
        <v>22.177361379544685</v>
      </c>
      <c r="GC25" s="60">
        <f t="shared" si="263"/>
        <v>1.0320774852081798</v>
      </c>
      <c r="GD25" s="60">
        <f t="shared" si="264"/>
        <v>9.2182379657148168</v>
      </c>
      <c r="GE25" s="60">
        <f t="shared" si="265"/>
        <v>8.0732937979728394</v>
      </c>
      <c r="GF25" s="60">
        <f t="shared" si="266"/>
        <v>0.13310882781997846</v>
      </c>
      <c r="GG25" s="60">
        <f t="shared" si="267"/>
        <v>3.6220425036931889</v>
      </c>
      <c r="GH25" s="60">
        <f t="shared" si="268"/>
        <v>7.6972282666056495</v>
      </c>
      <c r="GI25" s="60">
        <f t="shared" si="269"/>
        <v>2.6486314255574812</v>
      </c>
      <c r="GJ25" s="60">
        <f t="shared" si="270"/>
        <v>1.6928747063103107</v>
      </c>
      <c r="GK25" s="60">
        <f t="shared" si="271"/>
        <v>0.20594978868771824</v>
      </c>
      <c r="GL25" s="60">
        <f t="shared" si="272"/>
        <v>0</v>
      </c>
      <c r="GM25" s="60">
        <f t="shared" si="273"/>
        <v>43.499193852885156</v>
      </c>
      <c r="GN25" s="60">
        <f t="shared" si="113"/>
        <v>56.500806147114851</v>
      </c>
      <c r="GO25" s="56">
        <f t="shared" si="274"/>
        <v>0.78963740647468217</v>
      </c>
      <c r="GP25" s="56">
        <f t="shared" si="275"/>
        <v>2.1555503032752291E-2</v>
      </c>
      <c r="GQ25" s="56">
        <f t="shared" si="276"/>
        <v>0.34164980819163093</v>
      </c>
      <c r="GR25" s="56">
        <f t="shared" si="277"/>
        <v>0.14456092176791663</v>
      </c>
      <c r="GS25" s="56">
        <f t="shared" si="278"/>
        <v>2.4228917656263145E-3</v>
      </c>
      <c r="GT25" s="56">
        <f t="shared" si="279"/>
        <v>0.1490245835710014</v>
      </c>
      <c r="GU25" s="56">
        <f t="shared" si="280"/>
        <v>0.1920561970808336</v>
      </c>
      <c r="GV25" s="56">
        <f t="shared" si="281"/>
        <v>0.11520913108558638</v>
      </c>
      <c r="GW25" s="56">
        <f t="shared" si="282"/>
        <v>4.3297910812242747E-2</v>
      </c>
      <c r="GX25" s="56">
        <f t="shared" si="283"/>
        <v>6.6491697710487283E-3</v>
      </c>
      <c r="GY25" s="56">
        <f t="shared" si="284"/>
        <v>0</v>
      </c>
      <c r="GZ25" s="60">
        <f t="shared" si="285"/>
        <v>0.1054289954897923</v>
      </c>
      <c r="HA25" s="56">
        <f t="shared" si="126"/>
        <v>1.8060635235533211</v>
      </c>
      <c r="HB25" s="56">
        <f t="shared" si="127"/>
        <v>0.43721463623888385</v>
      </c>
      <c r="HC25" s="56">
        <f t="shared" si="128"/>
        <v>1.1935074681284265E-2</v>
      </c>
      <c r="HD25" s="56">
        <f t="shared" si="129"/>
        <v>0.18916821237796527</v>
      </c>
      <c r="HE25" s="56">
        <f t="shared" si="130"/>
        <v>8.0041991814054095E-2</v>
      </c>
      <c r="HF25" s="56">
        <f t="shared" si="131"/>
        <v>1.3415318642056515E-3</v>
      </c>
      <c r="HG25" s="56">
        <f t="shared" si="132"/>
        <v>8.2513478417306454E-2</v>
      </c>
      <c r="HH25" s="56">
        <f t="shared" si="133"/>
        <v>0.10633966888549667</v>
      </c>
      <c r="HI25" s="56">
        <f t="shared" si="134"/>
        <v>6.3790187655702921E-2</v>
      </c>
      <c r="HJ25" s="56">
        <f t="shared" si="135"/>
        <v>2.3973636722952423E-2</v>
      </c>
      <c r="HK25" s="56">
        <f t="shared" si="136"/>
        <v>3.6815813421484131E-3</v>
      </c>
      <c r="HL25" s="56">
        <f t="shared" si="137"/>
        <v>0</v>
      </c>
      <c r="HM25" s="56">
        <f t="shared" si="138"/>
        <v>5.5155327284550242E-2</v>
      </c>
      <c r="HN25" s="56">
        <f t="shared" si="139"/>
        <v>0.99999999999999989</v>
      </c>
      <c r="HO25" s="56">
        <f t="shared" si="286"/>
        <v>0.50760197918819572</v>
      </c>
      <c r="HP25" s="56">
        <f t="shared" si="287"/>
        <v>0.29703777023729194</v>
      </c>
      <c r="HQ25" s="56">
        <f t="shared" si="288"/>
        <v>0.4725698771313272</v>
      </c>
      <c r="HR25" s="60">
        <f t="shared" si="141"/>
        <v>3.3106989919731378E-2</v>
      </c>
      <c r="HS25" s="56">
        <f t="shared" si="289"/>
        <v>0.65706843536043846</v>
      </c>
      <c r="HT25" s="56">
        <f t="shared" si="290"/>
        <v>4579.7797498090431</v>
      </c>
      <c r="HU25" s="56">
        <f t="shared" si="144"/>
        <v>10.115347437852131</v>
      </c>
      <c r="HV25" s="56">
        <f t="shared" si="291"/>
        <v>0.65706843536043846</v>
      </c>
      <c r="HW25" s="56">
        <f t="shared" si="292"/>
        <v>4579.7797498090431</v>
      </c>
      <c r="HX25" s="56">
        <f t="shared" si="146"/>
        <v>9.6801963680462855</v>
      </c>
      <c r="HY25" s="56">
        <f t="shared" si="293"/>
        <v>4.5858171003827852</v>
      </c>
      <c r="HZ25" s="56">
        <f t="shared" si="294"/>
        <v>1.3029128986137168</v>
      </c>
      <c r="IA25" s="56">
        <f t="shared" si="295"/>
        <v>4.8428319125216905</v>
      </c>
      <c r="IB25" s="56">
        <f t="shared" si="296"/>
        <v>0.73648483438388601</v>
      </c>
      <c r="IC25" s="56">
        <f t="shared" si="150"/>
        <v>0.50094677202037508</v>
      </c>
      <c r="ID25" s="56">
        <f t="shared" si="151"/>
        <v>0.14145214975227907</v>
      </c>
      <c r="IE25" s="56">
        <f t="shared" si="297"/>
        <v>271.74511346516391</v>
      </c>
      <c r="IF25" s="56">
        <f t="shared" si="298"/>
        <v>1.0330433326983126</v>
      </c>
      <c r="IG25" s="56">
        <f t="shared" si="154"/>
        <v>1.3488069724142036</v>
      </c>
      <c r="IH25" s="56">
        <f t="shared" si="155"/>
        <v>0.65941911127257835</v>
      </c>
      <c r="II25" s="75"/>
      <c r="IJ25" s="75">
        <f t="shared" si="299"/>
        <v>0.12293367932798566</v>
      </c>
      <c r="IK25" s="75">
        <f t="shared" si="300"/>
        <v>0.13565709300063625</v>
      </c>
      <c r="IL25" s="75">
        <f t="shared" si="301"/>
        <v>2.9788450116819249</v>
      </c>
      <c r="IM25" s="75">
        <f t="shared" si="302"/>
        <v>0.23731053248185341</v>
      </c>
      <c r="IN25" s="75">
        <f>(1-'OUTPUT DATA'!BL25-'OUTPUT DATA'!BR25-'OUTPUT DATA'!BX25)*'OUTPUT DATA'!BK25^2</f>
        <v>1.9705592012738735E-2</v>
      </c>
      <c r="IO25" s="75">
        <f t="shared" si="156"/>
        <v>0.49172467075207904</v>
      </c>
      <c r="IP25" s="75"/>
      <c r="IQ25" s="56">
        <f t="shared" si="182"/>
        <v>0.76959182430361739</v>
      </c>
      <c r="IR25" s="56">
        <f t="shared" si="183"/>
        <v>0.52346568749196754</v>
      </c>
      <c r="IS25" s="56">
        <f t="shared" si="184"/>
        <v>0.14781080736114985</v>
      </c>
      <c r="IT25" s="56"/>
    </row>
    <row r="26" spans="1:254" s="54" customFormat="1" ht="13.5" customHeight="1">
      <c r="A26" s="67" t="str">
        <f>'INPUT DATA'!A26</f>
        <v>October-November 2002 - NF</v>
      </c>
      <c r="B26" s="66"/>
      <c r="C26" s="10">
        <f>'INPUT DATA'!AB26</f>
        <v>6.0353779105984717E-2</v>
      </c>
      <c r="D26" s="10"/>
      <c r="E26" s="12">
        <f>'INPUT DATA'!AD26</f>
        <v>1.8650927028601587</v>
      </c>
      <c r="F26" s="10"/>
      <c r="G26" s="16">
        <f>'INPUT DATA'!AF26</f>
        <v>347.21494345531443</v>
      </c>
      <c r="H26" s="16">
        <f>'INPUT DATA'!AG26</f>
        <v>1093.5410060791237</v>
      </c>
      <c r="I26" s="10"/>
      <c r="J26" s="81">
        <f t="shared" si="0"/>
        <v>0.12233247651488575</v>
      </c>
      <c r="K26" s="81">
        <f t="shared" si="1"/>
        <v>0.18692856301318911</v>
      </c>
      <c r="L26" s="81">
        <f t="shared" si="2"/>
        <v>0.26749611896335579</v>
      </c>
      <c r="M26" s="81">
        <f t="shared" si="3"/>
        <v>0.35912004767419625</v>
      </c>
      <c r="N26" s="81">
        <f t="shared" si="4"/>
        <v>0.51967119948273721</v>
      </c>
      <c r="O26" s="81">
        <f t="shared" si="5"/>
        <v>0.57581338205239307</v>
      </c>
      <c r="P26" s="81">
        <f t="shared" si="6"/>
        <v>0.61690646416394612</v>
      </c>
      <c r="Q26" s="81">
        <f t="shared" si="7"/>
        <v>0.63956805781875437</v>
      </c>
      <c r="R26" s="81">
        <f t="shared" si="8"/>
        <v>0.64213967321734566</v>
      </c>
      <c r="S26" s="81">
        <f t="shared" si="9"/>
        <v>0.63376824463562675</v>
      </c>
      <c r="T26" s="81">
        <f t="shared" si="10"/>
        <v>0.62687030270486122</v>
      </c>
      <c r="U26" s="81">
        <f t="shared" si="11"/>
        <v>0.59932794019377134</v>
      </c>
      <c r="V26" s="81">
        <f t="shared" si="12"/>
        <v>0.56475830545873329</v>
      </c>
      <c r="W26" s="81">
        <f t="shared" si="13"/>
        <v>0.52748491056112812</v>
      </c>
      <c r="X26" s="81">
        <f t="shared" si="14"/>
        <v>0.49072003520435548</v>
      </c>
      <c r="Y26" s="10"/>
      <c r="Z26" s="81">
        <f t="shared" si="157"/>
        <v>0.75357649340715571</v>
      </c>
      <c r="AA26" s="81">
        <f t="shared" si="158"/>
        <v>0.52579204966818571</v>
      </c>
      <c r="AB26" s="81">
        <f t="shared" si="159"/>
        <v>0.15416401057575663</v>
      </c>
      <c r="AC26" s="72"/>
      <c r="AD26" s="56">
        <f>'INPUT DATA'!AF26/1000</f>
        <v>0.34721494345531445</v>
      </c>
      <c r="AE26" s="55">
        <f>'INPUT DATA'!AG26</f>
        <v>1093.5410060791237</v>
      </c>
      <c r="AF26" s="60">
        <f t="shared" si="15"/>
        <v>1366.6810060791236</v>
      </c>
      <c r="AG26" s="55"/>
      <c r="AH26" s="60">
        <f>'INPUT DATA'!P26</f>
        <v>50.75</v>
      </c>
      <c r="AI26" s="60">
        <f>'INPUT DATA'!Q26</f>
        <v>1.28</v>
      </c>
      <c r="AJ26" s="60">
        <f>'INPUT DATA'!R26</f>
        <v>4.0199999999999996</v>
      </c>
      <c r="AK26" s="60">
        <f>'INPUT DATA'!S26</f>
        <v>8.17</v>
      </c>
      <c r="AL26" s="60">
        <f>'INPUT DATA'!T26</f>
        <v>0</v>
      </c>
      <c r="AM26" s="60">
        <f>'INPUT DATA'!U26</f>
        <v>14.14</v>
      </c>
      <c r="AN26" s="60">
        <f>'INPUT DATA'!V26</f>
        <v>22.69</v>
      </c>
      <c r="AO26" s="60">
        <f>'INPUT DATA'!W26</f>
        <v>0.53</v>
      </c>
      <c r="AP26" s="60">
        <f>'INPUT DATA'!X26</f>
        <v>0</v>
      </c>
      <c r="AQ26" s="60">
        <f>'INPUT DATA'!Y26</f>
        <v>0</v>
      </c>
      <c r="AR26" s="60">
        <f t="shared" si="185"/>
        <v>101.58</v>
      </c>
      <c r="AS26" s="60"/>
      <c r="AT26" s="60">
        <f>'INPUT DATA'!C26</f>
        <v>47.434357900790886</v>
      </c>
      <c r="AU26" s="60">
        <f>'INPUT DATA'!D26</f>
        <v>1.7268440920622949</v>
      </c>
      <c r="AV26" s="60">
        <f>'INPUT DATA'!E26</f>
        <v>17.489584581917008</v>
      </c>
      <c r="AW26" s="60">
        <f>'INPUT DATA'!F26</f>
        <v>10.402142431423625</v>
      </c>
      <c r="AX26" s="60">
        <f>'INPUT DATA'!G26</f>
        <v>0.17198536685601287</v>
      </c>
      <c r="AY26" s="60">
        <f>'INPUT DATA'!H26</f>
        <v>5.9476305357710286</v>
      </c>
      <c r="AZ26" s="60">
        <f>'INPUT DATA'!I26</f>
        <v>10.716605157374916</v>
      </c>
      <c r="BA26" s="60">
        <f>'INPUT DATA'!J26</f>
        <v>3.5870563578542654</v>
      </c>
      <c r="BB26" s="60">
        <f>'INPUT DATA'!K26</f>
        <v>2.049511236430853</v>
      </c>
      <c r="BC26" s="60">
        <f>'INPUT DATA'!M26</f>
        <v>0.47428233951911891</v>
      </c>
      <c r="BD26" s="60"/>
      <c r="BE26" s="60">
        <f>'INPUT DATA'!AD26</f>
        <v>1.8650927028601587</v>
      </c>
      <c r="BF26" s="60">
        <f t="shared" si="186"/>
        <v>100.00000000000001</v>
      </c>
      <c r="BG26" s="54">
        <f t="shared" si="187"/>
        <v>2.2080309235694591</v>
      </c>
      <c r="BH26" s="56">
        <f t="shared" si="19"/>
        <v>1.8650151349968385</v>
      </c>
      <c r="BI26" s="56">
        <f t="shared" si="20"/>
        <v>3.5382010067338196E-2</v>
      </c>
      <c r="BJ26" s="56">
        <f t="shared" si="21"/>
        <v>0.17411136243758346</v>
      </c>
      <c r="BK26" s="56">
        <f t="shared" si="188"/>
        <v>0.13498486500316154</v>
      </c>
      <c r="BL26" s="56">
        <f t="shared" si="189"/>
        <v>3.9126497434421925E-2</v>
      </c>
      <c r="BM26" s="56">
        <f t="shared" si="24"/>
        <v>0.25108722330488098</v>
      </c>
      <c r="BN26" s="56">
        <f t="shared" si="25"/>
        <v>0</v>
      </c>
      <c r="BO26" s="56">
        <f t="shared" si="26"/>
        <v>0.77465157947777274</v>
      </c>
      <c r="BP26" s="60">
        <f t="shared" si="27"/>
        <v>0.89341836503006644</v>
      </c>
      <c r="BQ26" s="56">
        <f t="shared" si="28"/>
        <v>3.7762996805105392E-2</v>
      </c>
      <c r="BR26" s="56">
        <f t="shared" si="29"/>
        <v>0</v>
      </c>
      <c r="BS26" s="56">
        <f t="shared" si="30"/>
        <v>0</v>
      </c>
      <c r="BT26" s="56">
        <f t="shared" si="190"/>
        <v>4.0314286721195849</v>
      </c>
      <c r="BU26" s="56">
        <f t="shared" si="191"/>
        <v>0.69894347811751401</v>
      </c>
      <c r="BV26" s="56">
        <f t="shared" si="192"/>
        <v>0.75521329345860333</v>
      </c>
      <c r="BW26" s="56">
        <f t="shared" si="193"/>
        <v>0</v>
      </c>
      <c r="BX26" s="2">
        <f>'INPUT DATA'!DJ26</f>
        <v>6.2853623492215502E-2</v>
      </c>
      <c r="BY26" s="56"/>
      <c r="BZ26" s="56">
        <v>60.084299999999999</v>
      </c>
      <c r="CA26" s="56">
        <v>79.878799999999998</v>
      </c>
      <c r="CB26" s="56">
        <v>101.96127999999999</v>
      </c>
      <c r="CC26" s="56">
        <v>71.846400000000003</v>
      </c>
      <c r="CD26" s="56">
        <v>70.937399999999997</v>
      </c>
      <c r="CE26" s="56">
        <v>40.304400000000001</v>
      </c>
      <c r="CF26" s="56">
        <v>56.077400000000004</v>
      </c>
      <c r="CG26" s="56">
        <v>61.978940000000001</v>
      </c>
      <c r="CH26" s="56">
        <v>151.99020000000002</v>
      </c>
      <c r="CI26" s="56">
        <v>94.195999999999998</v>
      </c>
      <c r="CJ26" s="56">
        <v>141.94452000000001</v>
      </c>
      <c r="CK26" s="56">
        <v>28.0855</v>
      </c>
      <c r="CL26" s="56">
        <v>47.88</v>
      </c>
      <c r="CM26" s="56">
        <v>26.981539999999999</v>
      </c>
      <c r="CN26" s="56">
        <v>55.847000000000001</v>
      </c>
      <c r="CO26" s="56">
        <v>54.938000000000002</v>
      </c>
      <c r="CP26" s="56">
        <v>24.305</v>
      </c>
      <c r="CQ26" s="56">
        <v>40.078000000000003</v>
      </c>
      <c r="CR26" s="56">
        <v>22.98977</v>
      </c>
      <c r="CS26" s="56">
        <v>51.996000000000002</v>
      </c>
      <c r="CT26" s="56">
        <v>39.098300000000002</v>
      </c>
      <c r="CU26" s="56">
        <v>30.973759999999999</v>
      </c>
      <c r="CV26" s="56">
        <v>15.9994</v>
      </c>
      <c r="CW26" s="60">
        <f t="shared" si="194"/>
        <v>0.46743492060321917</v>
      </c>
      <c r="CX26" s="60">
        <f t="shared" si="195"/>
        <v>0.59940810327646388</v>
      </c>
      <c r="CY26" s="60">
        <f t="shared" si="196"/>
        <v>0.52925071164269422</v>
      </c>
      <c r="CZ26" s="60">
        <f t="shared" si="197"/>
        <v>0.77731104133262074</v>
      </c>
      <c r="DA26" s="60">
        <f t="shared" si="198"/>
        <v>0.77445747941142484</v>
      </c>
      <c r="DB26" s="60">
        <f t="shared" si="199"/>
        <v>0.60303589682516046</v>
      </c>
      <c r="DC26" s="60">
        <f t="shared" si="200"/>
        <v>0.7146907666903245</v>
      </c>
      <c r="DD26" s="60">
        <f t="shared" si="201"/>
        <v>0.74185747610397978</v>
      </c>
      <c r="DE26" s="60">
        <f t="shared" si="202"/>
        <v>0.68420200776102669</v>
      </c>
      <c r="DF26" s="60">
        <f t="shared" si="203"/>
        <v>0.83014777697566777</v>
      </c>
      <c r="DG26" s="60">
        <f t="shared" si="204"/>
        <v>0.43642065223793064</v>
      </c>
      <c r="DH26" s="60">
        <f t="shared" si="205"/>
        <v>0.53256507939678088</v>
      </c>
      <c r="DI26" s="60">
        <f t="shared" si="206"/>
        <v>0.40059189672353612</v>
      </c>
      <c r="DJ26" s="60">
        <f t="shared" si="207"/>
        <v>0.47074928835730578</v>
      </c>
      <c r="DK26" s="60">
        <f t="shared" si="208"/>
        <v>0.22268895866737926</v>
      </c>
      <c r="DL26" s="60">
        <f t="shared" si="209"/>
        <v>0.22554252058857516</v>
      </c>
      <c r="DM26" s="60">
        <f t="shared" si="210"/>
        <v>0.39696410317483954</v>
      </c>
      <c r="DN26" s="60">
        <f t="shared" si="211"/>
        <v>0.2853092333096755</v>
      </c>
      <c r="DO26" s="60">
        <f t="shared" si="212"/>
        <v>0.25814252389602022</v>
      </c>
      <c r="DP26" s="60">
        <f t="shared" si="213"/>
        <v>0.31579799223897331</v>
      </c>
      <c r="DQ26" s="60">
        <f t="shared" si="214"/>
        <v>0.16985222302433223</v>
      </c>
      <c r="DR26" s="60">
        <f t="shared" si="215"/>
        <v>0.56357934776206942</v>
      </c>
      <c r="DS26" s="60">
        <f t="shared" si="216"/>
        <v>23.722322220613371</v>
      </c>
      <c r="DT26" s="60">
        <f t="shared" si="217"/>
        <v>0.76724237219387381</v>
      </c>
      <c r="DU26" s="60">
        <f t="shared" si="218"/>
        <v>2.1275878608036307</v>
      </c>
      <c r="DV26" s="60">
        <f t="shared" si="219"/>
        <v>6.3506312076875115</v>
      </c>
      <c r="DW26" s="60">
        <f t="shared" si="220"/>
        <v>0</v>
      </c>
      <c r="DX26" s="60">
        <f t="shared" si="221"/>
        <v>8.5269275811077687</v>
      </c>
      <c r="DY26" s="60">
        <f t="shared" si="222"/>
        <v>16.216333496203465</v>
      </c>
      <c r="DZ26" s="60">
        <f t="shared" si="223"/>
        <v>0.39318446233510929</v>
      </c>
      <c r="EA26" s="60">
        <f t="shared" si="224"/>
        <v>0</v>
      </c>
      <c r="EB26" s="60">
        <f t="shared" si="225"/>
        <v>0</v>
      </c>
      <c r="EC26" s="60">
        <f t="shared" si="226"/>
        <v>43.475770799055269</v>
      </c>
      <c r="ED26" s="60">
        <f t="shared" si="227"/>
        <v>101.57999999999998</v>
      </c>
      <c r="EE26" s="56">
        <f t="shared" si="228"/>
        <v>0.84464660485351417</v>
      </c>
      <c r="EF26" s="56">
        <f t="shared" si="229"/>
        <v>1.6024276779320671E-2</v>
      </c>
      <c r="EG26" s="56">
        <f t="shared" si="230"/>
        <v>7.8853462804703914E-2</v>
      </c>
      <c r="EH26" s="56">
        <f t="shared" si="231"/>
        <v>0.113714813825049</v>
      </c>
      <c r="EI26" s="56">
        <f t="shared" si="232"/>
        <v>0</v>
      </c>
      <c r="EJ26" s="56">
        <f t="shared" si="233"/>
        <v>0.35083018231260105</v>
      </c>
      <c r="EK26" s="56">
        <f t="shared" si="234"/>
        <v>0.40461932971214792</v>
      </c>
      <c r="EL26" s="56">
        <f t="shared" si="235"/>
        <v>1.7102583554994649E-2</v>
      </c>
      <c r="EM26" s="56">
        <f t="shared" si="236"/>
        <v>0</v>
      </c>
      <c r="EN26" s="56">
        <f t="shared" si="237"/>
        <v>0</v>
      </c>
      <c r="EO26" s="56">
        <f t="shared" si="238"/>
        <v>2.7173375751000206</v>
      </c>
      <c r="EP26" s="60">
        <f t="shared" si="239"/>
        <v>4.5431288289423524</v>
      </c>
      <c r="EQ26" s="56">
        <f t="shared" si="81"/>
        <v>0.18591737911384504</v>
      </c>
      <c r="ER26" s="56">
        <f t="shared" si="82"/>
        <v>3.5271455824093696E-3</v>
      </c>
      <c r="ES26" s="56">
        <f t="shared" si="83"/>
        <v>1.7356642475635262E-2</v>
      </c>
      <c r="ET26" s="56">
        <f t="shared" si="84"/>
        <v>2.5030065865757539E-2</v>
      </c>
      <c r="EU26" s="56">
        <f t="shared" si="85"/>
        <v>0</v>
      </c>
      <c r="EV26" s="56">
        <f t="shared" si="86"/>
        <v>7.7222151411954321E-2</v>
      </c>
      <c r="EW26" s="56">
        <f t="shared" si="87"/>
        <v>8.906182169752469E-2</v>
      </c>
      <c r="EX26" s="56">
        <f t="shared" si="88"/>
        <v>3.7644945144503323E-3</v>
      </c>
      <c r="EY26" s="56">
        <f t="shared" si="89"/>
        <v>0</v>
      </c>
      <c r="EZ26" s="56">
        <f t="shared" si="90"/>
        <v>0</v>
      </c>
      <c r="FA26" s="56">
        <f t="shared" si="91"/>
        <v>0.59812029933842337</v>
      </c>
      <c r="FB26" s="56">
        <f t="shared" si="92"/>
        <v>1</v>
      </c>
      <c r="FC26" s="56">
        <f t="shared" si="240"/>
        <v>1.4082620886154973E-2</v>
      </c>
      <c r="FD26" s="56">
        <f t="shared" si="241"/>
        <v>3.2740215894802895E-3</v>
      </c>
      <c r="FE26" s="56">
        <f t="shared" si="242"/>
        <v>0.10905338444960153</v>
      </c>
      <c r="FF26" s="56">
        <f t="shared" si="243"/>
        <v>9.2826316211975027E-2</v>
      </c>
      <c r="FG26" s="56">
        <f t="shared" si="244"/>
        <v>9.0533844496015203E-3</v>
      </c>
      <c r="FH26" s="56">
        <f t="shared" si="245"/>
        <v>0.10187970066157655</v>
      </c>
      <c r="FI26" s="56">
        <f t="shared" si="246"/>
        <v>0</v>
      </c>
      <c r="FJ26" s="56">
        <f t="shared" si="247"/>
        <v>3.6950388448383949E-2</v>
      </c>
      <c r="FK26" s="56">
        <f t="shared" si="248"/>
        <v>0.87418613442308568</v>
      </c>
      <c r="FL26" s="56">
        <f t="shared" si="249"/>
        <v>0.92958689556922514</v>
      </c>
      <c r="FM26" s="56">
        <f t="shared" si="250"/>
        <v>8.8863477128530294E-2</v>
      </c>
      <c r="FN26" s="56">
        <f t="shared" si="251"/>
        <v>0.99999999999999989</v>
      </c>
      <c r="FO26" s="56">
        <f t="shared" si="252"/>
        <v>7.0413104430774864E-2</v>
      </c>
      <c r="FP26" s="56">
        <f t="shared" si="253"/>
        <v>3.2740215894802895E-2</v>
      </c>
      <c r="FQ26" s="56">
        <f t="shared" si="254"/>
        <v>3.6950388448383949E-2</v>
      </c>
      <c r="FR26" s="56">
        <f t="shared" si="255"/>
        <v>0.96304961155161595</v>
      </c>
      <c r="FS26" s="56"/>
      <c r="FT26" s="56">
        <f t="shared" si="256"/>
        <v>0</v>
      </c>
      <c r="FU26" s="56">
        <f t="shared" si="257"/>
        <v>9.6119877341413525E-3</v>
      </c>
      <c r="FV26" s="56">
        <f t="shared" si="258"/>
        <v>3.6057663298364954E-2</v>
      </c>
      <c r="FW26" s="56">
        <f t="shared" si="259"/>
        <v>0.83220179086593116</v>
      </c>
      <c r="FX26" s="56"/>
      <c r="FY26" s="56">
        <f t="shared" si="260"/>
        <v>2.615263548344219E-2</v>
      </c>
      <c r="FZ26" s="56">
        <f t="shared" si="261"/>
        <v>0.23310327057861047</v>
      </c>
      <c r="GA26" s="56"/>
      <c r="GB26" s="60">
        <f t="shared" si="262"/>
        <v>22.172475319220869</v>
      </c>
      <c r="GC26" s="60">
        <f t="shared" si="263"/>
        <v>1.0350843418772275</v>
      </c>
      <c r="GD26" s="60">
        <f t="shared" si="264"/>
        <v>9.2563750863146694</v>
      </c>
      <c r="GE26" s="60">
        <f t="shared" si="265"/>
        <v>8.0857001654601373</v>
      </c>
      <c r="GF26" s="60">
        <f t="shared" si="266"/>
        <v>0.13319535371095695</v>
      </c>
      <c r="GG26" s="60">
        <f t="shared" si="267"/>
        <v>3.5866347141233916</v>
      </c>
      <c r="GH26" s="60">
        <f t="shared" si="268"/>
        <v>7.6590587562417642</v>
      </c>
      <c r="GI26" s="60">
        <f t="shared" si="269"/>
        <v>2.6610845762804995</v>
      </c>
      <c r="GJ26" s="60">
        <f t="shared" si="270"/>
        <v>1.7013971968097248</v>
      </c>
      <c r="GK26" s="60">
        <f t="shared" si="271"/>
        <v>0.20698660795786555</v>
      </c>
      <c r="GL26" s="60">
        <f t="shared" si="272"/>
        <v>0</v>
      </c>
      <c r="GM26" s="60">
        <f t="shared" si="273"/>
        <v>43.5020078820029</v>
      </c>
      <c r="GN26" s="60">
        <f t="shared" si="113"/>
        <v>56.497992117997107</v>
      </c>
      <c r="GO26" s="56">
        <f t="shared" si="274"/>
        <v>0.78946343555289633</v>
      </c>
      <c r="GP26" s="56">
        <f t="shared" si="275"/>
        <v>2.1618302879641341E-2</v>
      </c>
      <c r="GQ26" s="56">
        <f t="shared" si="276"/>
        <v>0.34306326052236713</v>
      </c>
      <c r="GR26" s="56">
        <f t="shared" si="277"/>
        <v>0.14478307098788004</v>
      </c>
      <c r="GS26" s="56">
        <f t="shared" si="278"/>
        <v>2.4244667390687126E-3</v>
      </c>
      <c r="GT26" s="56">
        <f t="shared" si="279"/>
        <v>0.14756777264445142</v>
      </c>
      <c r="GU26" s="56">
        <f t="shared" si="280"/>
        <v>0.1911038164639394</v>
      </c>
      <c r="GV26" s="56">
        <f t="shared" si="281"/>
        <v>0.11575081335222143</v>
      </c>
      <c r="GW26" s="56">
        <f t="shared" si="282"/>
        <v>4.3515886798395957E-2</v>
      </c>
      <c r="GX26" s="56">
        <f t="shared" si="283"/>
        <v>6.6826438881771397E-3</v>
      </c>
      <c r="GY26" s="56">
        <f t="shared" si="284"/>
        <v>0</v>
      </c>
      <c r="GZ26" s="60">
        <f t="shared" si="285"/>
        <v>0.10352883691883291</v>
      </c>
      <c r="HA26" s="56">
        <f t="shared" si="126"/>
        <v>1.8059734698290391</v>
      </c>
      <c r="HB26" s="56">
        <f t="shared" si="127"/>
        <v>0.4371401068408996</v>
      </c>
      <c r="HC26" s="56">
        <f t="shared" si="128"/>
        <v>1.1970443221232823E-2</v>
      </c>
      <c r="HD26" s="56">
        <f t="shared" si="129"/>
        <v>0.18996029911493822</v>
      </c>
      <c r="HE26" s="56">
        <f t="shared" si="130"/>
        <v>8.0168991076920867E-2</v>
      </c>
      <c r="HF26" s="56">
        <f t="shared" si="131"/>
        <v>1.342470849972244E-3</v>
      </c>
      <c r="HG26" s="56">
        <f t="shared" si="132"/>
        <v>8.1710930481398936E-2</v>
      </c>
      <c r="HH26" s="56">
        <f t="shared" si="133"/>
        <v>0.10581762116473953</v>
      </c>
      <c r="HI26" s="56">
        <f t="shared" si="134"/>
        <v>6.4093307729032628E-2</v>
      </c>
      <c r="HJ26" s="56">
        <f t="shared" si="135"/>
        <v>2.4095529378133862E-2</v>
      </c>
      <c r="HK26" s="56">
        <f t="shared" si="136"/>
        <v>3.7003001427311924E-3</v>
      </c>
      <c r="HL26" s="56">
        <f t="shared" si="137"/>
        <v>0</v>
      </c>
      <c r="HM26" s="56">
        <f t="shared" si="138"/>
        <v>5.4217707175832554E-2</v>
      </c>
      <c r="HN26" s="56">
        <f t="shared" si="139"/>
        <v>0.99999999999999989</v>
      </c>
      <c r="HO26" s="56">
        <f t="shared" si="286"/>
        <v>0.50476260239575954</v>
      </c>
      <c r="HP26" s="56">
        <f t="shared" si="287"/>
        <v>0.29621801532337783</v>
      </c>
      <c r="HQ26" s="56">
        <f t="shared" si="288"/>
        <v>0.46804218296402444</v>
      </c>
      <c r="HR26" s="60">
        <f t="shared" si="141"/>
        <v>1.2339918615188461E-2</v>
      </c>
      <c r="HS26" s="56">
        <f t="shared" si="289"/>
        <v>0.65713900649741197</v>
      </c>
      <c r="HT26" s="56">
        <f t="shared" si="290"/>
        <v>4453.7544648713301</v>
      </c>
      <c r="HU26" s="56">
        <f t="shared" si="144"/>
        <v>9.265143870325625</v>
      </c>
      <c r="HV26" s="56">
        <f t="shared" si="291"/>
        <v>0.65713900649741197</v>
      </c>
      <c r="HW26" s="56">
        <f t="shared" si="292"/>
        <v>4453.7544648713301</v>
      </c>
      <c r="HX26" s="56">
        <f t="shared" si="146"/>
        <v>9.1134258664891412</v>
      </c>
      <c r="HY26" s="56">
        <f t="shared" si="293"/>
        <v>4.5904080390771931</v>
      </c>
      <c r="HZ26" s="56">
        <f t="shared" si="294"/>
        <v>1.3053605298529638</v>
      </c>
      <c r="IA26" s="56">
        <f t="shared" si="295"/>
        <v>4.8589596393875443</v>
      </c>
      <c r="IB26" s="56">
        <f t="shared" si="296"/>
        <v>0.74123657479196725</v>
      </c>
      <c r="IC26" s="56">
        <f t="shared" si="150"/>
        <v>0.51718213261506318</v>
      </c>
      <c r="ID26" s="56">
        <f t="shared" si="151"/>
        <v>0.15163955372162272</v>
      </c>
      <c r="IE26" s="56">
        <f t="shared" si="297"/>
        <v>271.79526689099322</v>
      </c>
      <c r="IF26" s="56">
        <f t="shared" si="298"/>
        <v>1.0318635790878588</v>
      </c>
      <c r="IG26" s="56">
        <f t="shared" si="154"/>
        <v>1.3229122085926983</v>
      </c>
      <c r="IH26" s="56">
        <f t="shared" si="155"/>
        <v>0.64355527940579937</v>
      </c>
      <c r="II26" s="75"/>
      <c r="IJ26" s="75">
        <f t="shared" si="299"/>
        <v>0.12306858941422949</v>
      </c>
      <c r="IK26" s="75">
        <f t="shared" si="300"/>
        <v>0.15390772867734867</v>
      </c>
      <c r="IL26" s="75">
        <f t="shared" si="301"/>
        <v>3.0524887430795893</v>
      </c>
      <c r="IM26" s="75">
        <f t="shared" si="302"/>
        <v>0.21902623334500237</v>
      </c>
      <c r="IN26" s="75">
        <f>(1-'OUTPUT DATA'!BL26-'OUTPUT DATA'!BR26-'OUTPUT DATA'!BX26)*'OUTPUT DATA'!BK26^2</f>
        <v>1.636274278925149E-2</v>
      </c>
      <c r="IO26" s="75">
        <f t="shared" si="156"/>
        <v>0.48011533722627647</v>
      </c>
      <c r="IP26" s="75"/>
      <c r="IQ26" s="56">
        <f t="shared" si="182"/>
        <v>0.75357649340715571</v>
      </c>
      <c r="IR26" s="56">
        <f t="shared" si="183"/>
        <v>0.52579204966818571</v>
      </c>
      <c r="IS26" s="56">
        <f t="shared" si="184"/>
        <v>0.15416401057575663</v>
      </c>
      <c r="IT26" s="56"/>
    </row>
    <row r="27" spans="1:254" ht="13.5" customHeight="1">
      <c r="A27" s="67" t="str">
        <f>'INPUT DATA'!A27</f>
        <v>October-November 2002 - NF</v>
      </c>
      <c r="B27" s="50"/>
      <c r="C27" s="10">
        <f>'INPUT DATA'!AB27</f>
        <v>6.3802700628069586E-2</v>
      </c>
      <c r="D27" s="10"/>
      <c r="E27" s="12">
        <f>'INPUT DATA'!AD27</f>
        <v>2.0217315169923378</v>
      </c>
      <c r="F27" s="10"/>
      <c r="G27" s="16">
        <f>'INPUT DATA'!AF27</f>
        <v>348.37357802033557</v>
      </c>
      <c r="H27" s="16">
        <f>'INPUT DATA'!AG27</f>
        <v>1094.703825347191</v>
      </c>
      <c r="I27" s="10"/>
      <c r="J27" s="81">
        <f t="shared" si="0"/>
        <v>0.11782486376392988</v>
      </c>
      <c r="K27" s="81">
        <f t="shared" si="1"/>
        <v>0.18002038190894229</v>
      </c>
      <c r="L27" s="81">
        <f t="shared" si="2"/>
        <v>0.25759662847890386</v>
      </c>
      <c r="M27" s="81">
        <f t="shared" si="3"/>
        <v>0.34583115046191304</v>
      </c>
      <c r="N27" s="81">
        <f t="shared" si="4"/>
        <v>0.50051274249629485</v>
      </c>
      <c r="O27" s="81">
        <f t="shared" si="5"/>
        <v>0.55464821668940034</v>
      </c>
      <c r="P27" s="81">
        <f t="shared" si="6"/>
        <v>0.59431635936771243</v>
      </c>
      <c r="Q27" s="81">
        <f t="shared" si="7"/>
        <v>0.6162549337496932</v>
      </c>
      <c r="R27" s="81">
        <f t="shared" si="8"/>
        <v>0.61885780493652498</v>
      </c>
      <c r="S27" s="81">
        <f t="shared" si="9"/>
        <v>0.61087432255186791</v>
      </c>
      <c r="T27" s="81">
        <f t="shared" si="10"/>
        <v>0.60426967481349936</v>
      </c>
      <c r="U27" s="81">
        <f t="shared" si="11"/>
        <v>0.5778439303915367</v>
      </c>
      <c r="V27" s="81">
        <f t="shared" si="12"/>
        <v>0.54462841527625105</v>
      </c>
      <c r="W27" s="81">
        <f t="shared" si="13"/>
        <v>0.50878685659710232</v>
      </c>
      <c r="X27" s="81">
        <f t="shared" si="14"/>
        <v>0.47341547237364145</v>
      </c>
      <c r="Y27" s="10"/>
      <c r="Z27" s="81">
        <f t="shared" si="157"/>
        <v>0.69436737884017607</v>
      </c>
      <c r="AA27" s="81">
        <f t="shared" si="158"/>
        <v>0.49742019777561997</v>
      </c>
      <c r="AB27" s="81">
        <f t="shared" si="159"/>
        <v>0.15331009859417663</v>
      </c>
      <c r="AC27" s="50"/>
      <c r="AD27" s="56">
        <f>'INPUT DATA'!AF27/1000</f>
        <v>0.34837357802033558</v>
      </c>
      <c r="AE27" s="55">
        <f>'INPUT DATA'!AG27</f>
        <v>1094.703825347191</v>
      </c>
      <c r="AF27" s="60">
        <f t="shared" si="15"/>
        <v>1367.8438253471909</v>
      </c>
      <c r="AG27" s="55"/>
      <c r="AH27" s="60">
        <f>'INPUT DATA'!P27</f>
        <v>50.3065</v>
      </c>
      <c r="AI27" s="60">
        <f>'INPUT DATA'!Q27</f>
        <v>1.2564</v>
      </c>
      <c r="AJ27" s="60">
        <f>'INPUT DATA'!R27</f>
        <v>3.4992999999999999</v>
      </c>
      <c r="AK27" s="60">
        <f>'INPUT DATA'!S27</f>
        <v>7.8849</v>
      </c>
      <c r="AL27" s="60">
        <f>'INPUT DATA'!T27</f>
        <v>0.22470000000000001</v>
      </c>
      <c r="AM27" s="60">
        <f>'INPUT DATA'!U27</f>
        <v>13.647600000000001</v>
      </c>
      <c r="AN27" s="60">
        <f>'INPUT DATA'!V27</f>
        <v>22.229199999999999</v>
      </c>
      <c r="AO27" s="60">
        <f>'INPUT DATA'!W27</f>
        <v>0.50819999999999999</v>
      </c>
      <c r="AP27" s="60">
        <f>'INPUT DATA'!X27</f>
        <v>0</v>
      </c>
      <c r="AQ27" s="60">
        <f>'INPUT DATA'!Y27</f>
        <v>0</v>
      </c>
      <c r="AR27" s="60">
        <f t="shared" si="185"/>
        <v>99.556799999999996</v>
      </c>
      <c r="AS27" s="60"/>
      <c r="AT27" s="60">
        <f>'INPUT DATA'!C27</f>
        <v>47.440642245020079</v>
      </c>
      <c r="AU27" s="60">
        <f>'INPUT DATA'!D27</f>
        <v>1.7238282234861149</v>
      </c>
      <c r="AV27" s="60">
        <f>'INPUT DATA'!E27</f>
        <v>17.446262557295295</v>
      </c>
      <c r="AW27" s="60">
        <f>'INPUT DATA'!F27</f>
        <v>10.392546832217743</v>
      </c>
      <c r="AX27" s="60">
        <f>'INPUT DATA'!G27</f>
        <v>0.17191819755993654</v>
      </c>
      <c r="AY27" s="60">
        <f>'INPUT DATA'!H27</f>
        <v>5.9829307991565104</v>
      </c>
      <c r="AZ27" s="60">
        <f>'INPUT DATA'!I27</f>
        <v>10.748713708800956</v>
      </c>
      <c r="BA27" s="60">
        <f>'INPUT DATA'!J27</f>
        <v>3.5769642690789341</v>
      </c>
      <c r="BB27" s="60">
        <f>'INPUT DATA'!K27</f>
        <v>2.0433391299222272</v>
      </c>
      <c r="BC27" s="60">
        <f>'INPUT DATA'!M27</f>
        <v>0.47285403746220006</v>
      </c>
      <c r="BD27" s="60"/>
      <c r="BE27" s="60">
        <f>'INPUT DATA'!AD27</f>
        <v>2.0217315169923378</v>
      </c>
      <c r="BF27" s="60">
        <f t="shared" si="186"/>
        <v>99.999999999999986</v>
      </c>
      <c r="BG27" s="54">
        <f t="shared" si="187"/>
        <v>2.2513291064579763</v>
      </c>
      <c r="BH27" s="56">
        <f t="shared" si="19"/>
        <v>1.8849691713938515</v>
      </c>
      <c r="BI27" s="56">
        <f t="shared" si="20"/>
        <v>3.5410682273861731E-2</v>
      </c>
      <c r="BJ27" s="56">
        <f t="shared" si="21"/>
        <v>0.1545311627431743</v>
      </c>
      <c r="BK27" s="56">
        <f t="shared" si="188"/>
        <v>0.11503082860614855</v>
      </c>
      <c r="BL27" s="56">
        <f t="shared" si="189"/>
        <v>3.950033413702575E-2</v>
      </c>
      <c r="BM27" s="56">
        <f t="shared" si="24"/>
        <v>0.24707714934040165</v>
      </c>
      <c r="BN27" s="56">
        <f t="shared" si="25"/>
        <v>7.1313087700509937E-3</v>
      </c>
      <c r="BO27" s="56">
        <f t="shared" si="26"/>
        <v>0.76233721499840901</v>
      </c>
      <c r="BP27" s="60">
        <f t="shared" si="27"/>
        <v>0.89243798657695039</v>
      </c>
      <c r="BQ27" s="56">
        <f t="shared" si="28"/>
        <v>3.6919777728002826E-2</v>
      </c>
      <c r="BR27" s="56">
        <f t="shared" si="29"/>
        <v>0</v>
      </c>
      <c r="BS27" s="56">
        <f t="shared" si="30"/>
        <v>0</v>
      </c>
      <c r="BT27" s="56">
        <f t="shared" si="190"/>
        <v>4.0208144538247028</v>
      </c>
      <c r="BU27" s="56">
        <f t="shared" si="191"/>
        <v>0.69865239121792611</v>
      </c>
      <c r="BV27" s="56">
        <f t="shared" si="192"/>
        <v>0.75522723069010134</v>
      </c>
      <c r="BW27" s="56">
        <f t="shared" si="193"/>
        <v>0</v>
      </c>
      <c r="BX27" s="2">
        <f>'INPUT DATA'!DJ27</f>
        <v>4.162519980390321E-2</v>
      </c>
      <c r="BY27" s="56"/>
      <c r="BZ27" s="56">
        <v>60.084299999999999</v>
      </c>
      <c r="CA27" s="56">
        <v>79.878799999999998</v>
      </c>
      <c r="CB27" s="56">
        <v>101.96127999999999</v>
      </c>
      <c r="CC27" s="56">
        <v>71.846400000000003</v>
      </c>
      <c r="CD27" s="56">
        <v>70.937399999999997</v>
      </c>
      <c r="CE27" s="56">
        <v>40.304400000000001</v>
      </c>
      <c r="CF27" s="56">
        <v>56.077400000000004</v>
      </c>
      <c r="CG27" s="56">
        <v>61.978940000000001</v>
      </c>
      <c r="CH27" s="56">
        <v>151.99020000000002</v>
      </c>
      <c r="CI27" s="56">
        <v>94.195999999999998</v>
      </c>
      <c r="CJ27" s="56">
        <v>141.94452000000001</v>
      </c>
      <c r="CK27" s="56">
        <v>28.0855</v>
      </c>
      <c r="CL27" s="56">
        <v>47.88</v>
      </c>
      <c r="CM27" s="56">
        <v>26.981539999999999</v>
      </c>
      <c r="CN27" s="56">
        <v>55.847000000000001</v>
      </c>
      <c r="CO27" s="56">
        <v>54.938000000000002</v>
      </c>
      <c r="CP27" s="56">
        <v>24.305</v>
      </c>
      <c r="CQ27" s="56">
        <v>40.078000000000003</v>
      </c>
      <c r="CR27" s="56">
        <v>22.98977</v>
      </c>
      <c r="CS27" s="56">
        <v>51.996000000000002</v>
      </c>
      <c r="CT27" s="56">
        <v>39.098300000000002</v>
      </c>
      <c r="CU27" s="56">
        <v>30.973759999999999</v>
      </c>
      <c r="CV27" s="56">
        <v>15.9994</v>
      </c>
      <c r="CW27" s="60">
        <f t="shared" si="194"/>
        <v>0.46743492060321917</v>
      </c>
      <c r="CX27" s="60">
        <f t="shared" si="195"/>
        <v>0.59940810327646388</v>
      </c>
      <c r="CY27" s="60">
        <f t="shared" si="196"/>
        <v>0.52925071164269422</v>
      </c>
      <c r="CZ27" s="60">
        <f t="shared" si="197"/>
        <v>0.77731104133262074</v>
      </c>
      <c r="DA27" s="60">
        <f t="shared" si="198"/>
        <v>0.77445747941142484</v>
      </c>
      <c r="DB27" s="60">
        <f t="shared" si="199"/>
        <v>0.60303589682516046</v>
      </c>
      <c r="DC27" s="60">
        <f t="shared" si="200"/>
        <v>0.7146907666903245</v>
      </c>
      <c r="DD27" s="60">
        <f t="shared" si="201"/>
        <v>0.74185747610397978</v>
      </c>
      <c r="DE27" s="60">
        <f t="shared" si="202"/>
        <v>0.68420200776102669</v>
      </c>
      <c r="DF27" s="60">
        <f t="shared" si="203"/>
        <v>0.83014777697566777</v>
      </c>
      <c r="DG27" s="60">
        <f t="shared" si="204"/>
        <v>0.43642065223793064</v>
      </c>
      <c r="DH27" s="60">
        <f t="shared" si="205"/>
        <v>0.53256507939678088</v>
      </c>
      <c r="DI27" s="60">
        <f t="shared" si="206"/>
        <v>0.40059189672353612</v>
      </c>
      <c r="DJ27" s="60">
        <f t="shared" si="207"/>
        <v>0.47074928835730578</v>
      </c>
      <c r="DK27" s="60">
        <f t="shared" si="208"/>
        <v>0.22268895866737926</v>
      </c>
      <c r="DL27" s="60">
        <f t="shared" si="209"/>
        <v>0.22554252058857516</v>
      </c>
      <c r="DM27" s="60">
        <f t="shared" si="210"/>
        <v>0.39696410317483954</v>
      </c>
      <c r="DN27" s="60">
        <f t="shared" si="211"/>
        <v>0.2853092333096755</v>
      </c>
      <c r="DO27" s="60">
        <f t="shared" si="212"/>
        <v>0.25814252389602022</v>
      </c>
      <c r="DP27" s="60">
        <f t="shared" si="213"/>
        <v>0.31579799223897331</v>
      </c>
      <c r="DQ27" s="60">
        <f t="shared" si="214"/>
        <v>0.16985222302433223</v>
      </c>
      <c r="DR27" s="60">
        <f t="shared" si="215"/>
        <v>0.56357934776206942</v>
      </c>
      <c r="DS27" s="60">
        <f t="shared" si="216"/>
        <v>23.515014833325846</v>
      </c>
      <c r="DT27" s="60">
        <f t="shared" si="217"/>
        <v>0.7530963409565492</v>
      </c>
      <c r="DU27" s="60">
        <f t="shared" si="218"/>
        <v>1.8520070152512798</v>
      </c>
      <c r="DV27" s="60">
        <f t="shared" si="219"/>
        <v>6.129019829803581</v>
      </c>
      <c r="DW27" s="60">
        <f t="shared" si="220"/>
        <v>0.17402059562374717</v>
      </c>
      <c r="DX27" s="60">
        <f t="shared" si="221"/>
        <v>8.2299927055110604</v>
      </c>
      <c r="DY27" s="60">
        <f t="shared" si="222"/>
        <v>15.887003990912561</v>
      </c>
      <c r="DZ27" s="60">
        <f t="shared" si="223"/>
        <v>0.37701196935604253</v>
      </c>
      <c r="EA27" s="60">
        <f t="shared" si="224"/>
        <v>0</v>
      </c>
      <c r="EB27" s="60">
        <f t="shared" si="225"/>
        <v>0</v>
      </c>
      <c r="EC27" s="60">
        <f t="shared" si="226"/>
        <v>42.639632719259332</v>
      </c>
      <c r="ED27" s="60">
        <f t="shared" si="227"/>
        <v>99.556799999999996</v>
      </c>
      <c r="EE27" s="56">
        <f t="shared" si="228"/>
        <v>0.8372653089076515</v>
      </c>
      <c r="EF27" s="56">
        <f t="shared" si="229"/>
        <v>1.5728829176201945E-2</v>
      </c>
      <c r="EG27" s="56">
        <f t="shared" si="230"/>
        <v>6.8639781689676715E-2</v>
      </c>
      <c r="EH27" s="56">
        <f t="shared" si="231"/>
        <v>0.10974662613575628</v>
      </c>
      <c r="EI27" s="56">
        <f t="shared" si="232"/>
        <v>3.1675815578242231E-3</v>
      </c>
      <c r="EJ27" s="56">
        <f t="shared" si="233"/>
        <v>0.3386131538988299</v>
      </c>
      <c r="EK27" s="56">
        <f t="shared" si="234"/>
        <v>0.39640211564730177</v>
      </c>
      <c r="EL27" s="56">
        <f t="shared" si="235"/>
        <v>1.6399118797449583E-2</v>
      </c>
      <c r="EM27" s="56">
        <f t="shared" si="236"/>
        <v>0</v>
      </c>
      <c r="EN27" s="56">
        <f t="shared" si="237"/>
        <v>0</v>
      </c>
      <c r="EO27" s="56">
        <f t="shared" si="238"/>
        <v>2.6650769853406584</v>
      </c>
      <c r="EP27" s="60">
        <f t="shared" si="239"/>
        <v>4.4510395011513504</v>
      </c>
      <c r="EQ27" s="56">
        <f t="shared" si="81"/>
        <v>0.18810556695600569</v>
      </c>
      <c r="ER27" s="56">
        <f t="shared" si="82"/>
        <v>3.5337428868320239E-3</v>
      </c>
      <c r="ES27" s="56">
        <f t="shared" si="83"/>
        <v>1.5421067746516665E-2</v>
      </c>
      <c r="ET27" s="56">
        <f t="shared" si="84"/>
        <v>2.4656403545142234E-2</v>
      </c>
      <c r="EU27" s="56">
        <f t="shared" si="85"/>
        <v>7.1164984202114244E-4</v>
      </c>
      <c r="EV27" s="56">
        <f t="shared" si="86"/>
        <v>7.6075072758002002E-2</v>
      </c>
      <c r="EW27" s="56">
        <f t="shared" si="87"/>
        <v>8.9058323464611899E-2</v>
      </c>
      <c r="EX27" s="56">
        <f t="shared" si="88"/>
        <v>3.6843345904271625E-3</v>
      </c>
      <c r="EY27" s="56">
        <f t="shared" si="89"/>
        <v>0</v>
      </c>
      <c r="EZ27" s="56">
        <f t="shared" si="90"/>
        <v>0</v>
      </c>
      <c r="FA27" s="56">
        <f t="shared" si="91"/>
        <v>0.59875383821044115</v>
      </c>
      <c r="FB27" s="56">
        <f t="shared" si="92"/>
        <v>1</v>
      </c>
      <c r="FC27" s="56">
        <f t="shared" si="240"/>
        <v>1.1894433043994318E-2</v>
      </c>
      <c r="FD27" s="56">
        <f t="shared" si="241"/>
        <v>3.5266347025223466E-3</v>
      </c>
      <c r="FE27" s="56">
        <f t="shared" si="242"/>
        <v>0.10850350373451975</v>
      </c>
      <c r="FF27" s="56">
        <f t="shared" si="243"/>
        <v>9.2742658055039062E-2</v>
      </c>
      <c r="FG27" s="56">
        <f t="shared" si="244"/>
        <v>8.5035037345197462E-3</v>
      </c>
      <c r="FH27" s="56">
        <f t="shared" si="245"/>
        <v>0.10124616178955881</v>
      </c>
      <c r="FI27" s="56">
        <f t="shared" si="246"/>
        <v>0</v>
      </c>
      <c r="FJ27" s="56">
        <f t="shared" si="247"/>
        <v>3.638986925830423E-2</v>
      </c>
      <c r="FK27" s="56">
        <f t="shared" si="248"/>
        <v>0.87962172481876932</v>
      </c>
      <c r="FL27" s="56">
        <f t="shared" si="249"/>
        <v>0.94052783478002844</v>
      </c>
      <c r="FM27" s="56">
        <f t="shared" si="250"/>
        <v>8.3988405922926404E-2</v>
      </c>
      <c r="FN27" s="56">
        <f t="shared" si="251"/>
        <v>1</v>
      </c>
      <c r="FO27" s="56">
        <f t="shared" si="252"/>
        <v>5.947216521997159E-2</v>
      </c>
      <c r="FP27" s="56">
        <f t="shared" si="253"/>
        <v>3.5266347025223466E-2</v>
      </c>
      <c r="FQ27" s="56">
        <f t="shared" si="254"/>
        <v>3.638986925830423E-2</v>
      </c>
      <c r="FR27" s="56">
        <f t="shared" si="255"/>
        <v>0.96361013074169577</v>
      </c>
      <c r="FS27" s="56"/>
      <c r="FT27" s="56">
        <f t="shared" si="256"/>
        <v>0</v>
      </c>
      <c r="FU27" s="56">
        <f t="shared" si="257"/>
        <v>7.4791808879008173E-3</v>
      </c>
      <c r="FV27" s="56">
        <f t="shared" si="258"/>
        <v>3.5991904012228064E-2</v>
      </c>
      <c r="FW27" s="56">
        <f t="shared" si="259"/>
        <v>0.85240239864417133</v>
      </c>
      <c r="FX27" s="56"/>
      <c r="FY27" s="56">
        <f t="shared" si="260"/>
        <v>2.418376333441942E-2</v>
      </c>
      <c r="FZ27" s="56">
        <f t="shared" si="261"/>
        <v>0.23751530845739946</v>
      </c>
      <c r="GA27" s="56"/>
      <c r="GB27" s="60">
        <f t="shared" si="262"/>
        <v>22.175412841166686</v>
      </c>
      <c r="GC27" s="60">
        <f t="shared" si="263"/>
        <v>1.0332766058142484</v>
      </c>
      <c r="GD27" s="60">
        <f t="shared" si="264"/>
        <v>9.2334468739538256</v>
      </c>
      <c r="GE27" s="60">
        <f t="shared" si="265"/>
        <v>8.0782414002492029</v>
      </c>
      <c r="GF27" s="60">
        <f t="shared" si="266"/>
        <v>0.13314333394722383</v>
      </c>
      <c r="GG27" s="60">
        <f t="shared" si="267"/>
        <v>3.6079220401122201</v>
      </c>
      <c r="GH27" s="60">
        <f t="shared" si="268"/>
        <v>7.6820064414777569</v>
      </c>
      <c r="GI27" s="60">
        <f t="shared" si="269"/>
        <v>2.6535976847730147</v>
      </c>
      <c r="GJ27" s="60">
        <f t="shared" si="270"/>
        <v>1.6962734363123322</v>
      </c>
      <c r="GK27" s="60">
        <f t="shared" si="271"/>
        <v>0.20636326744259223</v>
      </c>
      <c r="GL27" s="60">
        <f t="shared" si="272"/>
        <v>0</v>
      </c>
      <c r="GM27" s="60">
        <f t="shared" si="273"/>
        <v>43.500316074750899</v>
      </c>
      <c r="GN27" s="60">
        <f t="shared" si="113"/>
        <v>56.499683925249101</v>
      </c>
      <c r="GO27" s="56">
        <f t="shared" si="274"/>
        <v>0.78956802767145629</v>
      </c>
      <c r="GP27" s="56">
        <f t="shared" si="275"/>
        <v>2.1580547322770434E-2</v>
      </c>
      <c r="GQ27" s="56">
        <f t="shared" si="276"/>
        <v>0.3422134864783043</v>
      </c>
      <c r="GR27" s="56">
        <f t="shared" si="277"/>
        <v>0.14464951385480335</v>
      </c>
      <c r="GS27" s="56">
        <f t="shared" si="278"/>
        <v>2.4235198577892136E-3</v>
      </c>
      <c r="GT27" s="56">
        <f t="shared" si="279"/>
        <v>0.14844361407579593</v>
      </c>
      <c r="GU27" s="56">
        <f t="shared" si="280"/>
        <v>0.19167639207240272</v>
      </c>
      <c r="GV27" s="56">
        <f t="shared" si="281"/>
        <v>0.11542515148142042</v>
      </c>
      <c r="GW27" s="56">
        <f t="shared" si="282"/>
        <v>4.3384838632685621E-2</v>
      </c>
      <c r="GX27" s="56">
        <f t="shared" si="283"/>
        <v>6.6625190949562542E-3</v>
      </c>
      <c r="GY27" s="56">
        <f t="shared" si="284"/>
        <v>0</v>
      </c>
      <c r="GZ27" s="60">
        <f t="shared" si="285"/>
        <v>0.11222365097208678</v>
      </c>
      <c r="HA27" s="56">
        <f t="shared" si="126"/>
        <v>1.8060276105423845</v>
      </c>
      <c r="HB27" s="56">
        <f t="shared" si="127"/>
        <v>0.43718491514885199</v>
      </c>
      <c r="HC27" s="56">
        <f t="shared" si="128"/>
        <v>1.1949179069465823E-2</v>
      </c>
      <c r="HD27" s="56">
        <f t="shared" si="129"/>
        <v>0.18948408345514223</v>
      </c>
      <c r="HE27" s="56">
        <f t="shared" si="130"/>
        <v>8.0092637017527293E-2</v>
      </c>
      <c r="HF27" s="56">
        <f t="shared" si="131"/>
        <v>1.3419063161838288E-3</v>
      </c>
      <c r="HG27" s="56">
        <f t="shared" si="132"/>
        <v>8.2193435587186559E-2</v>
      </c>
      <c r="HH27" s="56">
        <f t="shared" si="133"/>
        <v>0.10613148489730932</v>
      </c>
      <c r="HI27" s="56">
        <f t="shared" si="134"/>
        <v>6.3911066922590437E-2</v>
      </c>
      <c r="HJ27" s="56">
        <f t="shared" si="135"/>
        <v>2.4022245495824025E-2</v>
      </c>
      <c r="HK27" s="56">
        <f t="shared" si="136"/>
        <v>3.6890460899185106E-3</v>
      </c>
      <c r="HL27" s="56">
        <f t="shared" si="137"/>
        <v>0</v>
      </c>
      <c r="HM27" s="56">
        <f t="shared" si="138"/>
        <v>5.850310291649985E-2</v>
      </c>
      <c r="HN27" s="56">
        <f t="shared" si="139"/>
        <v>0.99999999999999989</v>
      </c>
      <c r="HO27" s="56">
        <f t="shared" si="286"/>
        <v>0.50647251651340497</v>
      </c>
      <c r="HP27" s="56">
        <f t="shared" si="287"/>
        <v>0.29671128954279208</v>
      </c>
      <c r="HQ27" s="56">
        <f t="shared" si="288"/>
        <v>0.47076229972869549</v>
      </c>
      <c r="HR27" s="60">
        <f t="shared" si="141"/>
        <v>3.4475543489503546E-2</v>
      </c>
      <c r="HS27" s="56">
        <f t="shared" si="289"/>
        <v>0.65720046909254359</v>
      </c>
      <c r="HT27" s="56">
        <f t="shared" si="290"/>
        <v>4280.7338425115704</v>
      </c>
      <c r="HU27" s="56">
        <f t="shared" si="144"/>
        <v>7.7730789532478415</v>
      </c>
      <c r="HV27" s="56">
        <f t="shared" si="291"/>
        <v>0.65720046909254359</v>
      </c>
      <c r="HW27" s="56">
        <f t="shared" si="292"/>
        <v>4280.7338425115704</v>
      </c>
      <c r="HX27" s="56">
        <f t="shared" si="146"/>
        <v>8.1590145972114989</v>
      </c>
      <c r="HY27" s="56">
        <f t="shared" si="293"/>
        <v>4.587645499897639</v>
      </c>
      <c r="HZ27" s="56">
        <f t="shared" si="294"/>
        <v>1.3038875702766675</v>
      </c>
      <c r="IA27" s="56">
        <f t="shared" si="295"/>
        <v>4.8609229184732179</v>
      </c>
      <c r="IB27" s="56">
        <f t="shared" si="296"/>
        <v>0.72884292232967962</v>
      </c>
      <c r="IC27" s="56">
        <f t="shared" si="150"/>
        <v>0.52211725611038085</v>
      </c>
      <c r="ID27" s="56">
        <f t="shared" si="151"/>
        <v>0.16092198983868189</v>
      </c>
      <c r="IE27" s="56">
        <f t="shared" si="297"/>
        <v>271.76139997584147</v>
      </c>
      <c r="IF27" s="56">
        <f t="shared" si="298"/>
        <v>1.0317788280596674</v>
      </c>
      <c r="IG27" s="56">
        <f t="shared" si="154"/>
        <v>1.2742899143377571</v>
      </c>
      <c r="IH27" s="56">
        <f t="shared" si="155"/>
        <v>0.62017358189610561</v>
      </c>
      <c r="II27" s="75"/>
      <c r="IJ27" s="75">
        <f t="shared" si="299"/>
        <v>0.12581800599054244</v>
      </c>
      <c r="IK27" s="75">
        <f t="shared" si="300"/>
        <v>0.1557051496367787</v>
      </c>
      <c r="IL27" s="75">
        <f t="shared" si="301"/>
        <v>3.1746923103911411</v>
      </c>
      <c r="IM27" s="75">
        <f t="shared" si="302"/>
        <v>0.192634529024859</v>
      </c>
      <c r="IN27" s="75">
        <f>(1-'OUTPUT DATA'!BL27-'OUTPUT DATA'!BR27-'OUTPUT DATA'!BX27)*'OUTPUT DATA'!BK27^2</f>
        <v>1.2158631039305466E-2</v>
      </c>
      <c r="IO27" s="75">
        <f t="shared" si="156"/>
        <v>0.46433109710287068</v>
      </c>
      <c r="IQ27" s="56">
        <f t="shared" si="182"/>
        <v>0.69436737884017607</v>
      </c>
      <c r="IR27" s="56">
        <f t="shared" si="183"/>
        <v>0.49742019777561997</v>
      </c>
      <c r="IS27" s="56">
        <f t="shared" si="184"/>
        <v>0.15331009859417663</v>
      </c>
    </row>
    <row r="28" spans="1:254" ht="13.5" customHeight="1">
      <c r="A28" s="67" t="str">
        <f>'INPUT DATA'!A28</f>
        <v>October-November 2002 - NF</v>
      </c>
      <c r="B28" s="50"/>
      <c r="C28" s="10">
        <f>'INPUT DATA'!AB28</f>
        <v>3.5030312759601001E-2</v>
      </c>
      <c r="D28" s="10"/>
      <c r="E28" s="12">
        <f>'INPUT DATA'!AD28</f>
        <v>1.7704210226211869</v>
      </c>
      <c r="F28" s="10"/>
      <c r="G28" s="16">
        <f>'INPUT DATA'!AF28</f>
        <v>302.63325469803317</v>
      </c>
      <c r="H28" s="16">
        <f>'INPUT DATA'!AG28</f>
        <v>1079.0186605700032</v>
      </c>
      <c r="I28" s="10"/>
      <c r="J28" s="81">
        <f t="shared" si="0"/>
        <v>0.11636876182206239</v>
      </c>
      <c r="K28" s="81">
        <f t="shared" si="1"/>
        <v>0.17950833447499345</v>
      </c>
      <c r="L28" s="81">
        <f t="shared" si="2"/>
        <v>0.25910903781424183</v>
      </c>
      <c r="M28" s="81">
        <f t="shared" si="3"/>
        <v>0.35059973905023795</v>
      </c>
      <c r="N28" s="81">
        <f t="shared" si="4"/>
        <v>0.5134379602407958</v>
      </c>
      <c r="O28" s="81">
        <f t="shared" si="5"/>
        <v>0.57144195834081635</v>
      </c>
      <c r="P28" s="81">
        <f t="shared" si="6"/>
        <v>0.61468822740316909</v>
      </c>
      <c r="Q28" s="81">
        <f t="shared" si="7"/>
        <v>0.63956646838910214</v>
      </c>
      <c r="R28" s="81">
        <f t="shared" si="8"/>
        <v>0.64418988159434487</v>
      </c>
      <c r="S28" s="81">
        <f t="shared" si="9"/>
        <v>0.63691399196887855</v>
      </c>
      <c r="T28" s="81">
        <f t="shared" si="10"/>
        <v>0.6305021430090515</v>
      </c>
      <c r="U28" s="81">
        <f t="shared" si="11"/>
        <v>0.60405528123037588</v>
      </c>
      <c r="V28" s="81">
        <f t="shared" si="12"/>
        <v>0.57015408988716243</v>
      </c>
      <c r="W28" s="81">
        <f t="shared" si="13"/>
        <v>0.53321513169977497</v>
      </c>
      <c r="X28" s="81">
        <f t="shared" si="14"/>
        <v>0.49654848749456859</v>
      </c>
      <c r="Y28" s="10"/>
      <c r="Z28" s="81">
        <f t="shared" si="157"/>
        <v>0.7044315910591572</v>
      </c>
      <c r="AA28" s="81">
        <f t="shared" si="158"/>
        <v>0.58989120566329545</v>
      </c>
      <c r="AB28" s="81">
        <f t="shared" si="159"/>
        <v>0.1711696010169442</v>
      </c>
      <c r="AC28" s="50"/>
      <c r="AD28" s="56">
        <f>'INPUT DATA'!AF28/1000</f>
        <v>0.30263325469803315</v>
      </c>
      <c r="AE28" s="55">
        <f>'INPUT DATA'!AG28</f>
        <v>1079.0186605700032</v>
      </c>
      <c r="AF28" s="60">
        <f t="shared" si="15"/>
        <v>1352.1586605700031</v>
      </c>
      <c r="AG28" s="55"/>
      <c r="AH28" s="60">
        <f>'INPUT DATA'!P28</f>
        <v>50.066899999999997</v>
      </c>
      <c r="AI28" s="60">
        <f>'INPUT DATA'!Q28</f>
        <v>1.0645</v>
      </c>
      <c r="AJ28" s="60">
        <f>'INPUT DATA'!R28</f>
        <v>4.3457999999999997</v>
      </c>
      <c r="AK28" s="60">
        <f>'INPUT DATA'!S28</f>
        <v>7.6391999999999998</v>
      </c>
      <c r="AL28" s="60">
        <f>'INPUT DATA'!T28</f>
        <v>0.20269999999999999</v>
      </c>
      <c r="AM28" s="60">
        <f>'INPUT DATA'!U28</f>
        <v>13.899699999999999</v>
      </c>
      <c r="AN28" s="60">
        <f>'INPUT DATA'!V28</f>
        <v>22.2362</v>
      </c>
      <c r="AO28" s="60">
        <f>'INPUT DATA'!W28</f>
        <v>0.40439999999999998</v>
      </c>
      <c r="AP28" s="60">
        <f>'INPUT DATA'!X28</f>
        <v>0</v>
      </c>
      <c r="AQ28" s="60">
        <f>'INPUT DATA'!Y28</f>
        <v>3.95E-2</v>
      </c>
      <c r="AR28" s="60">
        <f t="shared" si="185"/>
        <v>99.898899999999998</v>
      </c>
      <c r="AS28" s="60"/>
      <c r="AT28" s="60">
        <f>'INPUT DATA'!C28</f>
        <v>47.376042637604129</v>
      </c>
      <c r="AU28" s="60">
        <f>'INPUT DATA'!D28</f>
        <v>1.7548296961830214</v>
      </c>
      <c r="AV28" s="60">
        <f>'INPUT DATA'!E28</f>
        <v>17.891589178651465</v>
      </c>
      <c r="AW28" s="60">
        <f>'INPUT DATA'!F28</f>
        <v>10.491184322306401</v>
      </c>
      <c r="AX28" s="60">
        <f>'INPUT DATA'!G28</f>
        <v>0.17260866103531072</v>
      </c>
      <c r="AY28" s="60">
        <f>'INPUT DATA'!H28</f>
        <v>5.620063477887256</v>
      </c>
      <c r="AZ28" s="60">
        <f>'INPUT DATA'!I28</f>
        <v>10.418655433638181</v>
      </c>
      <c r="BA28" s="60">
        <f>'INPUT DATA'!J28</f>
        <v>3.6807053992774676</v>
      </c>
      <c r="BB28" s="60">
        <f>'INPUT DATA'!K28</f>
        <v>2.1067849952098698</v>
      </c>
      <c r="BC28" s="60">
        <f>'INPUT DATA'!M28</f>
        <v>0.48753619820694472</v>
      </c>
      <c r="BD28" s="60"/>
      <c r="BE28" s="60">
        <f>'INPUT DATA'!AD28</f>
        <v>1.7704210226211869</v>
      </c>
      <c r="BF28" s="60">
        <f t="shared" si="186"/>
        <v>100.00000000000003</v>
      </c>
      <c r="BG28" s="54">
        <f t="shared" si="187"/>
        <v>2.2396638863115412</v>
      </c>
      <c r="BH28" s="56">
        <f t="shared" si="19"/>
        <v>1.8662710177346928</v>
      </c>
      <c r="BI28" s="56">
        <f t="shared" si="20"/>
        <v>2.9846670676631347E-2</v>
      </c>
      <c r="BJ28" s="56">
        <f t="shared" si="21"/>
        <v>0.19091871043110004</v>
      </c>
      <c r="BK28" s="56">
        <f t="shared" si="188"/>
        <v>0.13372898226530716</v>
      </c>
      <c r="BL28" s="56">
        <f t="shared" si="189"/>
        <v>5.7189728165792875E-2</v>
      </c>
      <c r="BM28" s="56">
        <f t="shared" si="24"/>
        <v>0.23813768839338481</v>
      </c>
      <c r="BN28" s="56">
        <f t="shared" si="25"/>
        <v>6.3997613340760024E-3</v>
      </c>
      <c r="BO28" s="56">
        <f t="shared" si="26"/>
        <v>0.77239619195525322</v>
      </c>
      <c r="BP28" s="60">
        <f t="shared" si="27"/>
        <v>0.88809340921947844</v>
      </c>
      <c r="BQ28" s="56">
        <f t="shared" si="28"/>
        <v>2.9226675991041718E-2</v>
      </c>
      <c r="BR28" s="56">
        <f t="shared" si="29"/>
        <v>1.1641124219923136E-3</v>
      </c>
      <c r="BS28" s="56">
        <f t="shared" si="30"/>
        <v>0</v>
      </c>
      <c r="BT28" s="56">
        <f t="shared" si="190"/>
        <v>4.0224542381576498</v>
      </c>
      <c r="BU28" s="56">
        <f t="shared" si="191"/>
        <v>0.69692908532976183</v>
      </c>
      <c r="BV28" s="56">
        <f t="shared" si="192"/>
        <v>0.76434467658696759</v>
      </c>
      <c r="BW28" s="56">
        <f t="shared" si="193"/>
        <v>0</v>
      </c>
      <c r="BX28" s="2">
        <f>'INPUT DATA'!DJ28</f>
        <v>4.4904707927627088E-2</v>
      </c>
      <c r="BY28" s="56"/>
      <c r="BZ28" s="56">
        <v>60.084299999999999</v>
      </c>
      <c r="CA28" s="56">
        <v>79.878799999999998</v>
      </c>
      <c r="CB28" s="56">
        <v>101.96127999999999</v>
      </c>
      <c r="CC28" s="56">
        <v>71.846400000000003</v>
      </c>
      <c r="CD28" s="56">
        <v>70.937399999999997</v>
      </c>
      <c r="CE28" s="56">
        <v>40.304400000000001</v>
      </c>
      <c r="CF28" s="56">
        <v>56.077400000000004</v>
      </c>
      <c r="CG28" s="56">
        <v>61.978940000000001</v>
      </c>
      <c r="CH28" s="56">
        <v>151.99020000000002</v>
      </c>
      <c r="CI28" s="56">
        <v>94.195999999999998</v>
      </c>
      <c r="CJ28" s="56">
        <v>141.94452000000001</v>
      </c>
      <c r="CK28" s="56">
        <v>28.0855</v>
      </c>
      <c r="CL28" s="56">
        <v>47.88</v>
      </c>
      <c r="CM28" s="56">
        <v>26.981539999999999</v>
      </c>
      <c r="CN28" s="56">
        <v>55.847000000000001</v>
      </c>
      <c r="CO28" s="56">
        <v>54.938000000000002</v>
      </c>
      <c r="CP28" s="56">
        <v>24.305</v>
      </c>
      <c r="CQ28" s="56">
        <v>40.078000000000003</v>
      </c>
      <c r="CR28" s="56">
        <v>22.98977</v>
      </c>
      <c r="CS28" s="56">
        <v>51.996000000000002</v>
      </c>
      <c r="CT28" s="56">
        <v>39.098300000000002</v>
      </c>
      <c r="CU28" s="56">
        <v>30.973759999999999</v>
      </c>
      <c r="CV28" s="56">
        <v>15.9994</v>
      </c>
      <c r="CW28" s="60">
        <f t="shared" si="194"/>
        <v>0.46743492060321917</v>
      </c>
      <c r="CX28" s="60">
        <f t="shared" si="195"/>
        <v>0.59940810327646388</v>
      </c>
      <c r="CY28" s="60">
        <f t="shared" si="196"/>
        <v>0.52925071164269422</v>
      </c>
      <c r="CZ28" s="60">
        <f t="shared" si="197"/>
        <v>0.77731104133262074</v>
      </c>
      <c r="DA28" s="60">
        <f t="shared" si="198"/>
        <v>0.77445747941142484</v>
      </c>
      <c r="DB28" s="60">
        <f t="shared" si="199"/>
        <v>0.60303589682516046</v>
      </c>
      <c r="DC28" s="60">
        <f t="shared" si="200"/>
        <v>0.7146907666903245</v>
      </c>
      <c r="DD28" s="60">
        <f t="shared" si="201"/>
        <v>0.74185747610397978</v>
      </c>
      <c r="DE28" s="60">
        <f t="shared" si="202"/>
        <v>0.68420200776102669</v>
      </c>
      <c r="DF28" s="60">
        <f t="shared" si="203"/>
        <v>0.83014777697566777</v>
      </c>
      <c r="DG28" s="60">
        <f t="shared" si="204"/>
        <v>0.43642065223793064</v>
      </c>
      <c r="DH28" s="60">
        <f t="shared" si="205"/>
        <v>0.53256507939678088</v>
      </c>
      <c r="DI28" s="60">
        <f t="shared" si="206"/>
        <v>0.40059189672353612</v>
      </c>
      <c r="DJ28" s="60">
        <f t="shared" si="207"/>
        <v>0.47074928835730578</v>
      </c>
      <c r="DK28" s="60">
        <f t="shared" si="208"/>
        <v>0.22268895866737926</v>
      </c>
      <c r="DL28" s="60">
        <f t="shared" si="209"/>
        <v>0.22554252058857516</v>
      </c>
      <c r="DM28" s="60">
        <f t="shared" si="210"/>
        <v>0.39696410317483954</v>
      </c>
      <c r="DN28" s="60">
        <f t="shared" si="211"/>
        <v>0.2853092333096755</v>
      </c>
      <c r="DO28" s="60">
        <f t="shared" si="212"/>
        <v>0.25814252389602022</v>
      </c>
      <c r="DP28" s="60">
        <f t="shared" si="213"/>
        <v>0.31579799223897331</v>
      </c>
      <c r="DQ28" s="60">
        <f t="shared" si="214"/>
        <v>0.16985222302433223</v>
      </c>
      <c r="DR28" s="60">
        <f t="shared" si="215"/>
        <v>0.56357934776206942</v>
      </c>
      <c r="DS28" s="60">
        <f t="shared" si="216"/>
        <v>23.403017426349312</v>
      </c>
      <c r="DT28" s="60">
        <f t="shared" si="217"/>
        <v>0.63806992593779577</v>
      </c>
      <c r="DU28" s="60">
        <f t="shared" si="218"/>
        <v>2.3000177426568205</v>
      </c>
      <c r="DV28" s="60">
        <f t="shared" si="219"/>
        <v>5.9380345069481564</v>
      </c>
      <c r="DW28" s="60">
        <f t="shared" si="220"/>
        <v>0.1569825310766958</v>
      </c>
      <c r="DX28" s="60">
        <f t="shared" si="221"/>
        <v>8.3820180551006818</v>
      </c>
      <c r="DY28" s="60">
        <f t="shared" si="222"/>
        <v>15.892006826279394</v>
      </c>
      <c r="DZ28" s="60">
        <f t="shared" si="223"/>
        <v>0.30000716333644939</v>
      </c>
      <c r="EA28" s="60">
        <f t="shared" si="224"/>
        <v>2.7025979306560553E-2</v>
      </c>
      <c r="EB28" s="60">
        <f t="shared" si="225"/>
        <v>0</v>
      </c>
      <c r="EC28" s="60">
        <f t="shared" si="226"/>
        <v>42.861719843008132</v>
      </c>
      <c r="ED28" s="60">
        <f t="shared" si="227"/>
        <v>99.898899999999998</v>
      </c>
      <c r="EE28" s="56">
        <f t="shared" si="228"/>
        <v>0.83327757833577154</v>
      </c>
      <c r="EF28" s="56">
        <f t="shared" si="229"/>
        <v>1.3326439555927229E-2</v>
      </c>
      <c r="EG28" s="56">
        <f t="shared" si="230"/>
        <v>8.5244124043950806E-2</v>
      </c>
      <c r="EH28" s="56">
        <f t="shared" si="231"/>
        <v>0.10632683057188669</v>
      </c>
      <c r="EI28" s="56">
        <f t="shared" si="232"/>
        <v>2.8574489620425895E-3</v>
      </c>
      <c r="EJ28" s="56">
        <f t="shared" si="233"/>
        <v>0.34486805410823623</v>
      </c>
      <c r="EK28" s="56">
        <f t="shared" si="234"/>
        <v>0.39652694311790487</v>
      </c>
      <c r="EL28" s="56">
        <f t="shared" si="235"/>
        <v>1.3049593942716669E-2</v>
      </c>
      <c r="EM28" s="56">
        <f t="shared" si="236"/>
        <v>5.1977035361490409E-4</v>
      </c>
      <c r="EN28" s="56">
        <f t="shared" si="237"/>
        <v>0</v>
      </c>
      <c r="EO28" s="56">
        <f t="shared" si="238"/>
        <v>2.6789579511111747</v>
      </c>
      <c r="EP28" s="60">
        <f t="shared" si="239"/>
        <v>4.4749547341032265</v>
      </c>
      <c r="EQ28" s="56">
        <f t="shared" si="81"/>
        <v>0.18620916363364265</v>
      </c>
      <c r="ER28" s="56">
        <f t="shared" si="82"/>
        <v>2.9780054431316665E-3</v>
      </c>
      <c r="ES28" s="56">
        <f t="shared" si="83"/>
        <v>1.9049158954461153E-2</v>
      </c>
      <c r="ET28" s="56">
        <f t="shared" si="84"/>
        <v>2.3760425946117287E-2</v>
      </c>
      <c r="EU28" s="56">
        <f t="shared" si="85"/>
        <v>6.385425399426342E-4</v>
      </c>
      <c r="EV28" s="56">
        <f t="shared" si="86"/>
        <v>7.7066266498748662E-2</v>
      </c>
      <c r="EW28" s="56">
        <f t="shared" si="87"/>
        <v>8.8610269081832005E-2</v>
      </c>
      <c r="EX28" s="56">
        <f t="shared" si="88"/>
        <v>2.916139875844305E-3</v>
      </c>
      <c r="EY28" s="56">
        <f t="shared" si="89"/>
        <v>1.1615097459059889E-4</v>
      </c>
      <c r="EZ28" s="56">
        <f t="shared" si="90"/>
        <v>0</v>
      </c>
      <c r="FA28" s="56">
        <f t="shared" si="91"/>
        <v>0.59865587705168899</v>
      </c>
      <c r="FB28" s="56">
        <f t="shared" si="92"/>
        <v>1</v>
      </c>
      <c r="FC28" s="56">
        <f t="shared" si="240"/>
        <v>1.3790836366357362E-2</v>
      </c>
      <c r="FD28" s="56">
        <f t="shared" si="241"/>
        <v>5.2583225881037907E-3</v>
      </c>
      <c r="FE28" s="56">
        <f t="shared" si="242"/>
        <v>0.10981771399063463</v>
      </c>
      <c r="FF28" s="56">
        <f t="shared" si="243"/>
        <v>9.1526408957676303E-2</v>
      </c>
      <c r="FG28" s="56">
        <f t="shared" si="244"/>
        <v>9.8177139906346217E-3</v>
      </c>
      <c r="FH28" s="56">
        <f t="shared" si="245"/>
        <v>0.10134412294831092</v>
      </c>
      <c r="FI28" s="56">
        <f t="shared" si="246"/>
        <v>0</v>
      </c>
      <c r="FJ28" s="56">
        <f t="shared" si="247"/>
        <v>2.8774632322109483E-2</v>
      </c>
      <c r="FK28" s="56">
        <f t="shared" si="248"/>
        <v>0.87435034715359239</v>
      </c>
      <c r="FL28" s="56">
        <f t="shared" si="249"/>
        <v>0.93104581816821319</v>
      </c>
      <c r="FM28" s="56">
        <f t="shared" si="250"/>
        <v>9.6875020524298208E-2</v>
      </c>
      <c r="FN28" s="56">
        <f t="shared" si="251"/>
        <v>1.0000000000000002</v>
      </c>
      <c r="FO28" s="56">
        <f t="shared" si="252"/>
        <v>6.8954181831786809E-2</v>
      </c>
      <c r="FP28" s="56">
        <f t="shared" si="253"/>
        <v>5.25832258810379E-2</v>
      </c>
      <c r="FQ28" s="56">
        <f t="shared" si="254"/>
        <v>2.8774632322109483E-2</v>
      </c>
      <c r="FR28" s="56">
        <f t="shared" si="255"/>
        <v>0.97122536767789058</v>
      </c>
      <c r="FS28" s="56"/>
      <c r="FT28" s="56">
        <f t="shared" si="256"/>
        <v>0</v>
      </c>
      <c r="FU28" s="56">
        <f t="shared" si="257"/>
        <v>8.3124992139681931E-3</v>
      </c>
      <c r="FV28" s="56">
        <f t="shared" si="258"/>
        <v>3.1500542123640958E-2</v>
      </c>
      <c r="FW28" s="56">
        <f t="shared" si="259"/>
        <v>0.84190313151940921</v>
      </c>
      <c r="FX28" s="56"/>
      <c r="FY28" s="56">
        <f t="shared" si="260"/>
        <v>2.3159212713400323E-2</v>
      </c>
      <c r="FZ28" s="56">
        <f t="shared" si="261"/>
        <v>0.22743310275010173</v>
      </c>
      <c r="GA28" s="56"/>
      <c r="GB28" s="60">
        <f t="shared" si="262"/>
        <v>22.145216728803213</v>
      </c>
      <c r="GC28" s="60">
        <f t="shared" si="263"/>
        <v>1.0518591397622783</v>
      </c>
      <c r="GD28" s="60">
        <f t="shared" si="264"/>
        <v>9.4691363052200153</v>
      </c>
      <c r="GE28" s="60">
        <f t="shared" si="265"/>
        <v>8.1549134103844541</v>
      </c>
      <c r="GF28" s="60">
        <f t="shared" si="266"/>
        <v>0.13367806854998776</v>
      </c>
      <c r="GG28" s="60">
        <f t="shared" si="267"/>
        <v>3.389100019602072</v>
      </c>
      <c r="GH28" s="60">
        <f t="shared" si="268"/>
        <v>7.4461168397491866</v>
      </c>
      <c r="GI28" s="60">
        <f t="shared" si="269"/>
        <v>2.7305588177902735</v>
      </c>
      <c r="GJ28" s="60">
        <f t="shared" si="270"/>
        <v>1.7489428803391662</v>
      </c>
      <c r="GK28" s="60">
        <f t="shared" si="271"/>
        <v>0.21277086561107583</v>
      </c>
      <c r="GL28" s="60">
        <f t="shared" si="272"/>
        <v>0</v>
      </c>
      <c r="GM28" s="60">
        <f t="shared" si="273"/>
        <v>43.517706924188332</v>
      </c>
      <c r="GN28" s="60">
        <f t="shared" si="113"/>
        <v>56.482293075811732</v>
      </c>
      <c r="GO28" s="56">
        <f t="shared" si="274"/>
        <v>0.78849287813295876</v>
      </c>
      <c r="GP28" s="56">
        <f t="shared" si="275"/>
        <v>2.1968653712662451E-2</v>
      </c>
      <c r="GQ28" s="56">
        <f t="shared" si="276"/>
        <v>0.35094869696911352</v>
      </c>
      <c r="GR28" s="56">
        <f t="shared" si="277"/>
        <v>0.14602240783541559</v>
      </c>
      <c r="GS28" s="56">
        <f t="shared" si="278"/>
        <v>2.4332532773305863E-3</v>
      </c>
      <c r="GT28" s="56">
        <f t="shared" si="279"/>
        <v>0.13944044515951748</v>
      </c>
      <c r="GU28" s="56">
        <f t="shared" si="280"/>
        <v>0.18579062926665965</v>
      </c>
      <c r="GV28" s="56">
        <f t="shared" si="281"/>
        <v>0.1187727766650242</v>
      </c>
      <c r="GW28" s="56">
        <f t="shared" si="282"/>
        <v>4.4731941806655691E-2</v>
      </c>
      <c r="GX28" s="56">
        <f t="shared" si="283"/>
        <v>6.8693909170561094E-3</v>
      </c>
      <c r="GY28" s="56">
        <f t="shared" si="284"/>
        <v>0</v>
      </c>
      <c r="GZ28" s="60">
        <f t="shared" si="285"/>
        <v>9.8273736767906378E-2</v>
      </c>
      <c r="HA28" s="56">
        <f t="shared" si="126"/>
        <v>1.8054710737423938</v>
      </c>
      <c r="HB28" s="56">
        <f t="shared" si="127"/>
        <v>0.43672418218175318</v>
      </c>
      <c r="HC28" s="56">
        <f t="shared" si="128"/>
        <v>1.2167823695522113E-2</v>
      </c>
      <c r="HD28" s="56">
        <f t="shared" si="129"/>
        <v>0.1943806810715967</v>
      </c>
      <c r="HE28" s="56">
        <f t="shared" si="130"/>
        <v>8.0877733218256032E-2</v>
      </c>
      <c r="HF28" s="56">
        <f t="shared" si="131"/>
        <v>1.3477110282841148E-3</v>
      </c>
      <c r="HG28" s="56">
        <f t="shared" si="132"/>
        <v>7.7232167929716142E-2</v>
      </c>
      <c r="HH28" s="56">
        <f t="shared" si="133"/>
        <v>0.10290424032191857</v>
      </c>
      <c r="HI28" s="56">
        <f t="shared" si="134"/>
        <v>6.5784923609344292E-2</v>
      </c>
      <c r="HJ28" s="56">
        <f t="shared" si="135"/>
        <v>2.4775773180311877E-2</v>
      </c>
      <c r="HK28" s="56">
        <f t="shared" si="136"/>
        <v>3.8047637632970684E-3</v>
      </c>
      <c r="HL28" s="56">
        <f t="shared" si="137"/>
        <v>0</v>
      </c>
      <c r="HM28" s="56">
        <f t="shared" si="138"/>
        <v>5.1621276247400004E-2</v>
      </c>
      <c r="HN28" s="56">
        <f t="shared" si="139"/>
        <v>1</v>
      </c>
      <c r="HO28" s="56">
        <f t="shared" si="286"/>
        <v>0.48847141999940885</v>
      </c>
      <c r="HP28" s="56">
        <f t="shared" si="287"/>
        <v>0.29157740283121875</v>
      </c>
      <c r="HQ28" s="56">
        <f t="shared" si="288"/>
        <v>0.4430786628900435</v>
      </c>
      <c r="HR28" s="60">
        <f t="shared" si="141"/>
        <v>9.7820019397574676E-2</v>
      </c>
      <c r="HS28" s="56">
        <f t="shared" si="289"/>
        <v>0.65805126428708482</v>
      </c>
      <c r="HT28" s="56">
        <f t="shared" si="290"/>
        <v>4514.9312688986665</v>
      </c>
      <c r="HU28" s="56">
        <f t="shared" si="144"/>
        <v>10.101254133773446</v>
      </c>
      <c r="HV28" s="56">
        <f t="shared" si="291"/>
        <v>0.65805126428708482</v>
      </c>
      <c r="HW28" s="56">
        <f t="shared" si="292"/>
        <v>4514.9312688986665</v>
      </c>
      <c r="HX28" s="56">
        <f t="shared" si="146"/>
        <v>8.6985560040375667</v>
      </c>
      <c r="HY28" s="56">
        <f t="shared" si="293"/>
        <v>4.6163997287451677</v>
      </c>
      <c r="HZ28" s="56">
        <f t="shared" si="294"/>
        <v>1.3192380009321836</v>
      </c>
      <c r="IA28" s="56">
        <f t="shared" si="295"/>
        <v>5.9404355915985292</v>
      </c>
      <c r="IB28" s="56">
        <f t="shared" si="296"/>
        <v>0.60661157166158253</v>
      </c>
      <c r="IC28" s="56">
        <f t="shared" si="150"/>
        <v>0.5079766948536909</v>
      </c>
      <c r="ID28" s="56">
        <f t="shared" si="151"/>
        <v>0.14740034662195431</v>
      </c>
      <c r="IE28" s="56">
        <f t="shared" si="297"/>
        <v>272.01045767689635</v>
      </c>
      <c r="IF28" s="56">
        <f t="shared" si="298"/>
        <v>1.0305855822812495</v>
      </c>
      <c r="IG28" s="56">
        <f t="shared" si="154"/>
        <v>1.3676053455777639</v>
      </c>
      <c r="IH28" s="56">
        <f t="shared" si="155"/>
        <v>0.64496993104213429</v>
      </c>
      <c r="II28" s="75"/>
      <c r="IJ28" s="75">
        <f t="shared" si="299"/>
        <v>0.10395498429722036</v>
      </c>
      <c r="IK28" s="75">
        <f t="shared" si="300"/>
        <v>0.21408790244501394</v>
      </c>
      <c r="IL28" s="75">
        <f t="shared" si="301"/>
        <v>3.0714415248812355</v>
      </c>
      <c r="IM28" s="75">
        <f t="shared" si="302"/>
        <v>0.21820147026227893</v>
      </c>
      <c r="IN28" s="75">
        <f>(1-'OUTPUT DATA'!BL28-'OUTPUT DATA'!BR28-'OUTPUT DATA'!BX28)*'OUTPUT DATA'!BK28^2</f>
        <v>1.6036822568807351E-2</v>
      </c>
      <c r="IO28" s="75">
        <f t="shared" si="156"/>
        <v>0.47401672041925591</v>
      </c>
      <c r="IQ28" s="56">
        <f t="shared" si="182"/>
        <v>0.7044315910591572</v>
      </c>
      <c r="IR28" s="56">
        <f t="shared" si="183"/>
        <v>0.58989120566329545</v>
      </c>
      <c r="IS28" s="56">
        <f t="shared" si="184"/>
        <v>0.1711696010169442</v>
      </c>
    </row>
    <row r="29" spans="1:254" s="54" customFormat="1" ht="13.5" customHeight="1">
      <c r="A29" s="67" t="str">
        <f>'INPUT DATA'!A29</f>
        <v>October-November 2002 - NF</v>
      </c>
      <c r="B29" s="66"/>
      <c r="C29" s="10">
        <f>'INPUT DATA'!AB29</f>
        <v>5.7882594011127164E-2</v>
      </c>
      <c r="D29" s="10"/>
      <c r="E29" s="12">
        <f>'INPUT DATA'!AD29</f>
        <v>2.0018373177926434</v>
      </c>
      <c r="F29" s="10"/>
      <c r="G29" s="16">
        <f>'INPUT DATA'!AF29</f>
        <v>326.20304155561348</v>
      </c>
      <c r="H29" s="16">
        <f>'INPUT DATA'!AG29</f>
        <v>1087.8753793325482</v>
      </c>
      <c r="I29" s="10"/>
      <c r="J29" s="81">
        <f t="shared" si="0"/>
        <v>0.12191220349723714</v>
      </c>
      <c r="K29" s="81">
        <f t="shared" si="1"/>
        <v>0.1864242254230051</v>
      </c>
      <c r="L29" s="81">
        <f t="shared" si="2"/>
        <v>0.26689951357168246</v>
      </c>
      <c r="M29" s="81">
        <f t="shared" si="3"/>
        <v>0.35839281814112828</v>
      </c>
      <c r="N29" s="81">
        <f t="shared" si="4"/>
        <v>0.51848666197968774</v>
      </c>
      <c r="O29" s="81">
        <f t="shared" si="5"/>
        <v>0.57430178674078469</v>
      </c>
      <c r="P29" s="81">
        <f t="shared" si="6"/>
        <v>0.61498903452566966</v>
      </c>
      <c r="Q29" s="81">
        <f t="shared" si="7"/>
        <v>0.63718586271290234</v>
      </c>
      <c r="R29" s="81">
        <f t="shared" si="8"/>
        <v>0.63926860119780315</v>
      </c>
      <c r="S29" s="81">
        <f t="shared" si="9"/>
        <v>0.63060362114451196</v>
      </c>
      <c r="T29" s="81">
        <f t="shared" si="10"/>
        <v>0.6235653811720363</v>
      </c>
      <c r="U29" s="81">
        <f t="shared" si="11"/>
        <v>0.59567313059266069</v>
      </c>
      <c r="V29" s="81">
        <f t="shared" si="12"/>
        <v>0.56084826775876429</v>
      </c>
      <c r="W29" s="81">
        <f t="shared" si="13"/>
        <v>0.52341008768827502</v>
      </c>
      <c r="X29" s="81">
        <f t="shared" si="14"/>
        <v>0.48655708280250864</v>
      </c>
      <c r="Y29" s="10"/>
      <c r="Z29" s="81">
        <f t="shared" si="157"/>
        <v>0.67663625235002789</v>
      </c>
      <c r="AA29" s="81">
        <f t="shared" si="158"/>
        <v>0.48360126173156415</v>
      </c>
      <c r="AB29" s="81">
        <f t="shared" si="159"/>
        <v>0.14223778773553231</v>
      </c>
      <c r="AC29" s="72"/>
      <c r="AD29" s="56">
        <f>'INPUT DATA'!AF29/1000</f>
        <v>0.32620304155561347</v>
      </c>
      <c r="AE29" s="55">
        <f>'INPUT DATA'!AG29</f>
        <v>1087.8753793325482</v>
      </c>
      <c r="AF29" s="60">
        <f t="shared" si="15"/>
        <v>1361.015379332548</v>
      </c>
      <c r="AG29" s="55"/>
      <c r="AH29" s="60">
        <f>'INPUT DATA'!P29</f>
        <v>50.058300000000003</v>
      </c>
      <c r="AI29" s="60">
        <f>'INPUT DATA'!Q29</f>
        <v>1.2681</v>
      </c>
      <c r="AJ29" s="60">
        <f>'INPUT DATA'!R29</f>
        <v>3.7486999999999999</v>
      </c>
      <c r="AK29" s="60">
        <f>'INPUT DATA'!S29</f>
        <v>8.1448</v>
      </c>
      <c r="AL29" s="60">
        <f>'INPUT DATA'!T29</f>
        <v>0.22470000000000001</v>
      </c>
      <c r="AM29" s="60">
        <f>'INPUT DATA'!U29</f>
        <v>13.7073</v>
      </c>
      <c r="AN29" s="60">
        <f>'INPUT DATA'!V29</f>
        <v>22.3691</v>
      </c>
      <c r="AO29" s="60">
        <f>'INPUT DATA'!W29</f>
        <v>0.43</v>
      </c>
      <c r="AP29" s="60">
        <f>'INPUT DATA'!X29</f>
        <v>0</v>
      </c>
      <c r="AQ29" s="60">
        <f>'INPUT DATA'!Y29</f>
        <v>4.9700000000000001E-2</v>
      </c>
      <c r="AR29" s="60">
        <f t="shared" si="185"/>
        <v>100.00070000000001</v>
      </c>
      <c r="AS29" s="60"/>
      <c r="AT29" s="60">
        <f>'INPUT DATA'!C29</f>
        <v>47.410986856231943</v>
      </c>
      <c r="AU29" s="60">
        <f>'INPUT DATA'!D29</f>
        <v>1.73805990015733</v>
      </c>
      <c r="AV29" s="60">
        <f>'INPUT DATA'!E29</f>
        <v>17.65069621598591</v>
      </c>
      <c r="AW29" s="60">
        <f>'INPUT DATA'!F29</f>
        <v>10.43782780581296</v>
      </c>
      <c r="AX29" s="60">
        <f>'INPUT DATA'!G29</f>
        <v>0.17223516485471246</v>
      </c>
      <c r="AY29" s="60">
        <f>'INPUT DATA'!H29</f>
        <v>5.8163512807786812</v>
      </c>
      <c r="AZ29" s="60">
        <f>'INPUT DATA'!I29</f>
        <v>10.597195659942443</v>
      </c>
      <c r="BA29" s="60">
        <f>'INPUT DATA'!J29</f>
        <v>3.6245881428518505</v>
      </c>
      <c r="BB29" s="60">
        <f>'INPUT DATA'!K29</f>
        <v>2.0724648766158449</v>
      </c>
      <c r="BC29" s="60">
        <f>'INPUT DATA'!M29</f>
        <v>0.47959409676831388</v>
      </c>
      <c r="BD29" s="60"/>
      <c r="BE29" s="60">
        <f>'INPUT DATA'!AD29</f>
        <v>2.0018373177926434</v>
      </c>
      <c r="BF29" s="60">
        <f t="shared" si="186"/>
        <v>99.999999999999972</v>
      </c>
      <c r="BG29" s="54">
        <f t="shared" si="187"/>
        <v>2.245698597815474</v>
      </c>
      <c r="BH29" s="56">
        <f t="shared" si="19"/>
        <v>1.8709781991715988</v>
      </c>
      <c r="BI29" s="56">
        <f t="shared" si="20"/>
        <v>3.5651052114946388E-2</v>
      </c>
      <c r="BJ29" s="56">
        <f t="shared" si="21"/>
        <v>0.16513079184454579</v>
      </c>
      <c r="BK29" s="56">
        <f t="shared" si="188"/>
        <v>0.1290218008284012</v>
      </c>
      <c r="BL29" s="56">
        <f t="shared" si="189"/>
        <v>3.6108991016144593E-2</v>
      </c>
      <c r="BM29" s="56">
        <f t="shared" si="24"/>
        <v>0.25458294044884155</v>
      </c>
      <c r="BN29" s="56">
        <f t="shared" si="25"/>
        <v>7.1134735741451866E-3</v>
      </c>
      <c r="BO29" s="56">
        <f t="shared" si="26"/>
        <v>0.76375705611939371</v>
      </c>
      <c r="BP29" s="60">
        <f t="shared" si="27"/>
        <v>0.89580855795413661</v>
      </c>
      <c r="BQ29" s="56">
        <f t="shared" si="28"/>
        <v>3.1160567194070697E-2</v>
      </c>
      <c r="BR29" s="56">
        <f t="shared" si="29"/>
        <v>1.4686653110261077E-3</v>
      </c>
      <c r="BS29" s="56">
        <f t="shared" si="30"/>
        <v>0</v>
      </c>
      <c r="BT29" s="56">
        <f t="shared" si="190"/>
        <v>4.0256513037327046</v>
      </c>
      <c r="BU29" s="56">
        <f t="shared" si="191"/>
        <v>0.69508034224479964</v>
      </c>
      <c r="BV29" s="56">
        <f t="shared" si="192"/>
        <v>0.75000202161677265</v>
      </c>
      <c r="BW29" s="56">
        <f t="shared" si="193"/>
        <v>0</v>
      </c>
      <c r="BX29" s="2">
        <f>'INPUT DATA'!DJ29</f>
        <v>5.1298842368695467E-2</v>
      </c>
      <c r="BY29" s="56"/>
      <c r="BZ29" s="56">
        <v>60.084299999999999</v>
      </c>
      <c r="CA29" s="56">
        <v>79.878799999999998</v>
      </c>
      <c r="CB29" s="56">
        <v>101.96127999999999</v>
      </c>
      <c r="CC29" s="56">
        <v>71.846400000000003</v>
      </c>
      <c r="CD29" s="56">
        <v>70.937399999999997</v>
      </c>
      <c r="CE29" s="56">
        <v>40.304400000000001</v>
      </c>
      <c r="CF29" s="56">
        <v>56.077400000000004</v>
      </c>
      <c r="CG29" s="56">
        <v>61.978940000000001</v>
      </c>
      <c r="CH29" s="56">
        <v>151.99020000000002</v>
      </c>
      <c r="CI29" s="56">
        <v>94.195999999999998</v>
      </c>
      <c r="CJ29" s="56">
        <v>141.94452000000001</v>
      </c>
      <c r="CK29" s="56">
        <v>28.0855</v>
      </c>
      <c r="CL29" s="56">
        <v>47.88</v>
      </c>
      <c r="CM29" s="56">
        <v>26.981539999999999</v>
      </c>
      <c r="CN29" s="56">
        <v>55.847000000000001</v>
      </c>
      <c r="CO29" s="56">
        <v>54.938000000000002</v>
      </c>
      <c r="CP29" s="56">
        <v>24.305</v>
      </c>
      <c r="CQ29" s="56">
        <v>40.078000000000003</v>
      </c>
      <c r="CR29" s="56">
        <v>22.98977</v>
      </c>
      <c r="CS29" s="56">
        <v>51.996000000000002</v>
      </c>
      <c r="CT29" s="56">
        <v>39.098300000000002</v>
      </c>
      <c r="CU29" s="56">
        <v>30.973759999999999</v>
      </c>
      <c r="CV29" s="56">
        <v>15.9994</v>
      </c>
      <c r="CW29" s="60">
        <f t="shared" si="194"/>
        <v>0.46743492060321917</v>
      </c>
      <c r="CX29" s="60">
        <f t="shared" si="195"/>
        <v>0.59940810327646388</v>
      </c>
      <c r="CY29" s="60">
        <f t="shared" si="196"/>
        <v>0.52925071164269422</v>
      </c>
      <c r="CZ29" s="60">
        <f t="shared" si="197"/>
        <v>0.77731104133262074</v>
      </c>
      <c r="DA29" s="60">
        <f t="shared" si="198"/>
        <v>0.77445747941142484</v>
      </c>
      <c r="DB29" s="60">
        <f t="shared" si="199"/>
        <v>0.60303589682516046</v>
      </c>
      <c r="DC29" s="60">
        <f t="shared" si="200"/>
        <v>0.7146907666903245</v>
      </c>
      <c r="DD29" s="60">
        <f t="shared" si="201"/>
        <v>0.74185747610397978</v>
      </c>
      <c r="DE29" s="60">
        <f t="shared" si="202"/>
        <v>0.68420200776102669</v>
      </c>
      <c r="DF29" s="60">
        <f t="shared" si="203"/>
        <v>0.83014777697566777</v>
      </c>
      <c r="DG29" s="60">
        <f t="shared" si="204"/>
        <v>0.43642065223793064</v>
      </c>
      <c r="DH29" s="60">
        <f t="shared" si="205"/>
        <v>0.53256507939678088</v>
      </c>
      <c r="DI29" s="60">
        <f t="shared" si="206"/>
        <v>0.40059189672353612</v>
      </c>
      <c r="DJ29" s="60">
        <f t="shared" si="207"/>
        <v>0.47074928835730578</v>
      </c>
      <c r="DK29" s="60">
        <f t="shared" si="208"/>
        <v>0.22268895866737926</v>
      </c>
      <c r="DL29" s="60">
        <f t="shared" si="209"/>
        <v>0.22554252058857516</v>
      </c>
      <c r="DM29" s="60">
        <f t="shared" si="210"/>
        <v>0.39696410317483954</v>
      </c>
      <c r="DN29" s="60">
        <f t="shared" si="211"/>
        <v>0.2853092333096755</v>
      </c>
      <c r="DO29" s="60">
        <f t="shared" si="212"/>
        <v>0.25814252389602022</v>
      </c>
      <c r="DP29" s="60">
        <f t="shared" si="213"/>
        <v>0.31579799223897331</v>
      </c>
      <c r="DQ29" s="60">
        <f t="shared" si="214"/>
        <v>0.16985222302433223</v>
      </c>
      <c r="DR29" s="60">
        <f t="shared" si="215"/>
        <v>0.56357934776206942</v>
      </c>
      <c r="DS29" s="60">
        <f t="shared" si="216"/>
        <v>23.398997486032126</v>
      </c>
      <c r="DT29" s="60">
        <f t="shared" si="217"/>
        <v>0.76010941576488389</v>
      </c>
      <c r="DU29" s="60">
        <f t="shared" si="218"/>
        <v>1.9840021427349677</v>
      </c>
      <c r="DV29" s="60">
        <f t="shared" si="219"/>
        <v>6.3310429694459298</v>
      </c>
      <c r="DW29" s="60">
        <f t="shared" si="220"/>
        <v>0.17402059562374717</v>
      </c>
      <c r="DX29" s="60">
        <f t="shared" si="221"/>
        <v>8.2659939485515217</v>
      </c>
      <c r="DY29" s="60">
        <f t="shared" si="222"/>
        <v>15.986989229172538</v>
      </c>
      <c r="DZ29" s="60">
        <f t="shared" si="223"/>
        <v>0.31899871472471131</v>
      </c>
      <c r="EA29" s="60">
        <f t="shared" si="224"/>
        <v>3.400483978572303E-2</v>
      </c>
      <c r="EB29" s="60">
        <f t="shared" si="225"/>
        <v>0</v>
      </c>
      <c r="EC29" s="60">
        <f t="shared" si="226"/>
        <v>42.746540658163852</v>
      </c>
      <c r="ED29" s="60">
        <f t="shared" si="227"/>
        <v>100.00069999999999</v>
      </c>
      <c r="EE29" s="56">
        <f t="shared" si="228"/>
        <v>0.83313444610322507</v>
      </c>
      <c r="EF29" s="56">
        <f t="shared" si="229"/>
        <v>1.5875301081137924E-2</v>
      </c>
      <c r="EG29" s="56">
        <f t="shared" si="230"/>
        <v>7.3531834829849138E-2</v>
      </c>
      <c r="EH29" s="56">
        <f t="shared" si="231"/>
        <v>0.11336406556208801</v>
      </c>
      <c r="EI29" s="56">
        <f t="shared" si="232"/>
        <v>3.1675815578242231E-3</v>
      </c>
      <c r="EJ29" s="56">
        <f t="shared" si="233"/>
        <v>0.34009438175484558</v>
      </c>
      <c r="EK29" s="56">
        <f t="shared" si="234"/>
        <v>0.39889688180978433</v>
      </c>
      <c r="EL29" s="56">
        <f t="shared" si="235"/>
        <v>1.3875680997448488E-2</v>
      </c>
      <c r="EM29" s="56">
        <f t="shared" si="236"/>
        <v>6.5398953353571485E-4</v>
      </c>
      <c r="EN29" s="56">
        <f t="shared" si="237"/>
        <v>0</v>
      </c>
      <c r="EO29" s="56">
        <f t="shared" si="238"/>
        <v>2.6717589820970695</v>
      </c>
      <c r="EP29" s="60">
        <f t="shared" si="239"/>
        <v>4.4643531453268084</v>
      </c>
      <c r="EQ29" s="56">
        <f t="shared" si="81"/>
        <v>0.18661929712601988</v>
      </c>
      <c r="ER29" s="56">
        <f t="shared" si="82"/>
        <v>3.5560137301763094E-3</v>
      </c>
      <c r="ES29" s="56">
        <f t="shared" si="83"/>
        <v>1.6470882216569432E-2</v>
      </c>
      <c r="ET29" s="56">
        <f t="shared" si="84"/>
        <v>2.5393167133463703E-2</v>
      </c>
      <c r="EU29" s="56">
        <f t="shared" si="85"/>
        <v>7.0952755185596853E-4</v>
      </c>
      <c r="EV29" s="56">
        <f t="shared" si="86"/>
        <v>7.6179990848360482E-2</v>
      </c>
      <c r="EW29" s="56">
        <f t="shared" si="87"/>
        <v>8.935155191012191E-2</v>
      </c>
      <c r="EX29" s="56">
        <f t="shared" si="88"/>
        <v>3.1081055968821061E-3</v>
      </c>
      <c r="EY29" s="56">
        <f t="shared" si="89"/>
        <v>1.4649144282420789E-4</v>
      </c>
      <c r="EZ29" s="56">
        <f t="shared" si="90"/>
        <v>0</v>
      </c>
      <c r="FA29" s="56">
        <f t="shared" si="91"/>
        <v>0.59846497244372587</v>
      </c>
      <c r="FB29" s="56">
        <f t="shared" si="92"/>
        <v>1</v>
      </c>
      <c r="FC29" s="56">
        <f t="shared" si="240"/>
        <v>1.3380702873980133E-2</v>
      </c>
      <c r="FD29" s="56">
        <f t="shared" si="241"/>
        <v>3.0901793425892991E-3</v>
      </c>
      <c r="FE29" s="56">
        <f t="shared" si="242"/>
        <v>0.10907537004926997</v>
      </c>
      <c r="FF29" s="56">
        <f t="shared" si="243"/>
        <v>9.2459657507004023E-2</v>
      </c>
      <c r="FG29" s="56">
        <f t="shared" si="244"/>
        <v>9.0753700492699624E-3</v>
      </c>
      <c r="FH29" s="56">
        <f t="shared" si="245"/>
        <v>0.10153502755627399</v>
      </c>
      <c r="FI29" s="56">
        <f t="shared" si="246"/>
        <v>0</v>
      </c>
      <c r="FJ29" s="56">
        <f t="shared" si="247"/>
        <v>3.0611166133376916E-2</v>
      </c>
      <c r="FK29" s="56">
        <f t="shared" si="248"/>
        <v>0.88000716659677269</v>
      </c>
      <c r="FL29" s="56">
        <f t="shared" si="249"/>
        <v>0.93309648563009939</v>
      </c>
      <c r="FM29" s="56">
        <f t="shared" si="250"/>
        <v>8.9381667269850293E-2</v>
      </c>
      <c r="FN29" s="56">
        <f t="shared" si="251"/>
        <v>0.99999999999999989</v>
      </c>
      <c r="FO29" s="56">
        <f t="shared" si="252"/>
        <v>6.6903514369900663E-2</v>
      </c>
      <c r="FP29" s="56">
        <f t="shared" si="253"/>
        <v>3.0901793425892991E-2</v>
      </c>
      <c r="FQ29" s="56">
        <f t="shared" si="254"/>
        <v>3.0611166133376916E-2</v>
      </c>
      <c r="FR29" s="56">
        <f t="shared" si="255"/>
        <v>0.969388833866623</v>
      </c>
      <c r="FS29" s="56"/>
      <c r="FT29" s="56">
        <f t="shared" si="256"/>
        <v>0</v>
      </c>
      <c r="FU29" s="56">
        <f t="shared" si="257"/>
        <v>8.1610153145073774E-3</v>
      </c>
      <c r="FV29" s="56">
        <f t="shared" si="258"/>
        <v>3.0392329124350075E-2</v>
      </c>
      <c r="FW29" s="56">
        <f t="shared" si="259"/>
        <v>0.84401685651273173</v>
      </c>
      <c r="FX29" s="56"/>
      <c r="FY29" s="56">
        <f t="shared" si="260"/>
        <v>2.2965322658385183E-2</v>
      </c>
      <c r="FZ29" s="56">
        <f t="shared" si="261"/>
        <v>0.22866174943308615</v>
      </c>
      <c r="GA29" s="56"/>
      <c r="GB29" s="60">
        <f t="shared" si="262"/>
        <v>22.161550876863046</v>
      </c>
      <c r="GC29" s="60">
        <f t="shared" si="263"/>
        <v>1.0418071881341853</v>
      </c>
      <c r="GD29" s="60">
        <f t="shared" si="264"/>
        <v>9.3416435332995533</v>
      </c>
      <c r="GE29" s="60">
        <f t="shared" si="265"/>
        <v>8.1134388009870566</v>
      </c>
      <c r="GF29" s="60">
        <f t="shared" si="266"/>
        <v>0.13338881163939184</v>
      </c>
      <c r="GG29" s="60">
        <f t="shared" si="267"/>
        <v>3.5074686108545428</v>
      </c>
      <c r="GH29" s="60">
        <f t="shared" si="268"/>
        <v>7.5737178909716443</v>
      </c>
      <c r="GI29" s="60">
        <f t="shared" si="269"/>
        <v>2.6889278115724853</v>
      </c>
      <c r="GJ29" s="60">
        <f t="shared" si="270"/>
        <v>1.7204521101827952</v>
      </c>
      <c r="GK29" s="60">
        <f t="shared" si="271"/>
        <v>0.20930476852108876</v>
      </c>
      <c r="GL29" s="60">
        <f t="shared" si="272"/>
        <v>0</v>
      </c>
      <c r="GM29" s="60">
        <f t="shared" si="273"/>
        <v>43.508299596974204</v>
      </c>
      <c r="GN29" s="60">
        <f t="shared" si="113"/>
        <v>56.491700403025789</v>
      </c>
      <c r="GO29" s="56">
        <f t="shared" si="274"/>
        <v>0.78907446464770248</v>
      </c>
      <c r="GP29" s="56">
        <f t="shared" si="275"/>
        <v>2.1758713202468364E-2</v>
      </c>
      <c r="GQ29" s="56">
        <f t="shared" si="276"/>
        <v>0.34622351182695849</v>
      </c>
      <c r="GR29" s="56">
        <f t="shared" si="277"/>
        <v>0.14527976079264879</v>
      </c>
      <c r="GS29" s="56">
        <f t="shared" si="278"/>
        <v>2.4279881255122471E-3</v>
      </c>
      <c r="GT29" s="56">
        <f t="shared" si="279"/>
        <v>0.144310578516953</v>
      </c>
      <c r="GU29" s="56">
        <f t="shared" si="280"/>
        <v>0.18897444710244132</v>
      </c>
      <c r="GV29" s="56">
        <f t="shared" si="281"/>
        <v>0.11696192748220123</v>
      </c>
      <c r="GW29" s="56">
        <f t="shared" si="282"/>
        <v>4.4003245925853432E-2</v>
      </c>
      <c r="GX29" s="56">
        <f t="shared" si="283"/>
        <v>6.757486611928573E-3</v>
      </c>
      <c r="GY29" s="56">
        <f t="shared" si="284"/>
        <v>0</v>
      </c>
      <c r="GZ29" s="60">
        <f t="shared" si="285"/>
        <v>0.1111193502038636</v>
      </c>
      <c r="HA29" s="56">
        <f t="shared" si="126"/>
        <v>1.8057721242346678</v>
      </c>
      <c r="HB29" s="56">
        <f t="shared" si="127"/>
        <v>0.43697344424459555</v>
      </c>
      <c r="HC29" s="56">
        <f t="shared" si="128"/>
        <v>1.2049534329637667E-2</v>
      </c>
      <c r="HD29" s="56">
        <f t="shared" si="129"/>
        <v>0.19173156301418531</v>
      </c>
      <c r="HE29" s="56">
        <f t="shared" si="130"/>
        <v>8.0452986754473266E-2</v>
      </c>
      <c r="HF29" s="56">
        <f t="shared" si="131"/>
        <v>1.3445706093958506E-3</v>
      </c>
      <c r="HG29" s="56">
        <f t="shared" si="132"/>
        <v>7.9916273255195749E-2</v>
      </c>
      <c r="HH29" s="56">
        <f t="shared" si="133"/>
        <v>0.10465021835605835</v>
      </c>
      <c r="HI29" s="56">
        <f t="shared" si="134"/>
        <v>6.4771144660222657E-2</v>
      </c>
      <c r="HJ29" s="56">
        <f t="shared" si="135"/>
        <v>2.4368105662558683E-2</v>
      </c>
      <c r="HK29" s="56">
        <f t="shared" si="136"/>
        <v>3.7421591136769638E-3</v>
      </c>
      <c r="HL29" s="56">
        <f t="shared" si="137"/>
        <v>0</v>
      </c>
      <c r="HM29" s="56">
        <f t="shared" si="138"/>
        <v>5.7968513964209212E-2</v>
      </c>
      <c r="HN29" s="56">
        <f t="shared" si="139"/>
        <v>1.0000000000000002</v>
      </c>
      <c r="HO29" s="56">
        <f t="shared" si="286"/>
        <v>0.49832663223848156</v>
      </c>
      <c r="HP29" s="56">
        <f t="shared" si="287"/>
        <v>0.29437200319303813</v>
      </c>
      <c r="HQ29" s="56">
        <f t="shared" si="288"/>
        <v>0.45797764690203518</v>
      </c>
      <c r="HR29" s="60">
        <f t="shared" si="141"/>
        <v>5.2970362407732119E-2</v>
      </c>
      <c r="HS29" s="56">
        <f t="shared" si="289"/>
        <v>0.65725562588348008</v>
      </c>
      <c r="HT29" s="56">
        <f t="shared" si="290"/>
        <v>4432.9153551111422</v>
      </c>
      <c r="HU29" s="56">
        <f t="shared" si="144"/>
        <v>8.4031533218733632</v>
      </c>
      <c r="HV29" s="56">
        <f t="shared" si="291"/>
        <v>0.65725562588348008</v>
      </c>
      <c r="HW29" s="56">
        <f t="shared" si="292"/>
        <v>4432.9153551111422</v>
      </c>
      <c r="HX29" s="56">
        <f t="shared" si="146"/>
        <v>9.0609928557165897</v>
      </c>
      <c r="HY29" s="56">
        <f t="shared" si="293"/>
        <v>4.6007469000176835</v>
      </c>
      <c r="HZ29" s="56">
        <f t="shared" si="294"/>
        <v>1.3108765523182646</v>
      </c>
      <c r="IA29" s="56">
        <f t="shared" si="295"/>
        <v>5.1962414257720235</v>
      </c>
      <c r="IB29" s="56">
        <f t="shared" si="296"/>
        <v>0.72960661475776001</v>
      </c>
      <c r="IC29" s="56">
        <f t="shared" si="150"/>
        <v>0.52145991031237637</v>
      </c>
      <c r="ID29" s="56">
        <f t="shared" si="151"/>
        <v>0.15337285053812011</v>
      </c>
      <c r="IE29" s="56">
        <f t="shared" si="297"/>
        <v>271.85424733076206</v>
      </c>
      <c r="IF29" s="56">
        <f t="shared" si="298"/>
        <v>1.0321776148411037</v>
      </c>
      <c r="IG29" s="56">
        <f t="shared" si="154"/>
        <v>1.3378594563381001</v>
      </c>
      <c r="IH29" s="56">
        <f t="shared" si="155"/>
        <v>0.64087314875082857</v>
      </c>
      <c r="II29" s="75"/>
      <c r="IJ29" s="75">
        <f t="shared" si="299"/>
        <v>0.12479862637718135</v>
      </c>
      <c r="IK29" s="75">
        <f t="shared" si="300"/>
        <v>0.14361378109638637</v>
      </c>
      <c r="IL29" s="75">
        <f t="shared" si="301"/>
        <v>3.1081458363588088</v>
      </c>
      <c r="IM29" s="75">
        <f t="shared" si="302"/>
        <v>0.21281589605568912</v>
      </c>
      <c r="IN29" s="75">
        <f>(1-'OUTPUT DATA'!BL29-'OUTPUT DATA'!BR29-'OUTPUT DATA'!BX29)*'OUTPUT DATA'!BK29^2</f>
        <v>1.5167131335990226E-2</v>
      </c>
      <c r="IO29" s="75">
        <f t="shared" si="156"/>
        <v>0.47582565793712772</v>
      </c>
      <c r="IP29" s="75"/>
      <c r="IQ29" s="56">
        <f t="shared" si="182"/>
        <v>0.67663625235002789</v>
      </c>
      <c r="IR29" s="56">
        <f t="shared" si="183"/>
        <v>0.48360126173156415</v>
      </c>
      <c r="IS29" s="56">
        <f t="shared" si="184"/>
        <v>0.14223778773553231</v>
      </c>
      <c r="IT29" s="56"/>
    </row>
    <row r="30" spans="1:254" s="54" customFormat="1" ht="13.5" customHeight="1">
      <c r="A30" s="67" t="str">
        <f>'INPUT DATA'!A30</f>
        <v>October-November 2002 - NF</v>
      </c>
      <c r="B30" s="66"/>
      <c r="C30" s="10">
        <f>'INPUT DATA'!AB30</f>
        <v>5.7247619225491708E-2</v>
      </c>
      <c r="D30" s="10"/>
      <c r="E30" s="12">
        <f>'INPUT DATA'!AD30</f>
        <v>1.6102562660948214</v>
      </c>
      <c r="F30" s="10"/>
      <c r="G30" s="16">
        <f>'INPUT DATA'!AF30</f>
        <v>322.90958267477436</v>
      </c>
      <c r="H30" s="16">
        <f>'INPUT DATA'!AG30</f>
        <v>1088.9696802269591</v>
      </c>
      <c r="I30" s="10"/>
      <c r="J30" s="81">
        <f t="shared" si="0"/>
        <v>0.1357382588402366</v>
      </c>
      <c r="K30" s="81">
        <f t="shared" si="1"/>
        <v>0.20633995197129731</v>
      </c>
      <c r="L30" s="81">
        <f t="shared" si="2"/>
        <v>0.29371042028025263</v>
      </c>
      <c r="M30" s="81">
        <f t="shared" si="3"/>
        <v>0.39217993915346244</v>
      </c>
      <c r="N30" s="81">
        <f t="shared" si="4"/>
        <v>0.56195499759586787</v>
      </c>
      <c r="O30" s="81">
        <f t="shared" si="5"/>
        <v>0.61995541057168968</v>
      </c>
      <c r="P30" s="81">
        <f t="shared" si="6"/>
        <v>0.66127136681257292</v>
      </c>
      <c r="Q30" s="81">
        <f t="shared" si="7"/>
        <v>0.68250509663167414</v>
      </c>
      <c r="R30" s="81">
        <f t="shared" si="8"/>
        <v>0.68215892794693733</v>
      </c>
      <c r="S30" s="81">
        <f t="shared" si="9"/>
        <v>0.67137962944085738</v>
      </c>
      <c r="T30" s="81">
        <f t="shared" si="10"/>
        <v>0.66313712672997882</v>
      </c>
      <c r="U30" s="81">
        <f t="shared" si="11"/>
        <v>0.63153526744478117</v>
      </c>
      <c r="V30" s="81">
        <f t="shared" si="12"/>
        <v>0.59298736244734374</v>
      </c>
      <c r="W30" s="81">
        <f t="shared" si="13"/>
        <v>0.5520629841485849</v>
      </c>
      <c r="X30" s="81">
        <f t="shared" si="14"/>
        <v>0.51210304770134818</v>
      </c>
      <c r="Y30" s="10"/>
      <c r="Z30" s="81">
        <f t="shared" si="157"/>
        <v>0.74449000923642494</v>
      </c>
      <c r="AA30" s="81">
        <f t="shared" si="158"/>
        <v>0.57589078972071261</v>
      </c>
      <c r="AB30" s="81">
        <f t="shared" si="159"/>
        <v>0.15894871092645288</v>
      </c>
      <c r="AC30" s="72"/>
      <c r="AD30" s="56">
        <f>'INPUT DATA'!AF30/1000</f>
        <v>0.32290958267477438</v>
      </c>
      <c r="AE30" s="55">
        <f>'INPUT DATA'!AG30</f>
        <v>1088.9696802269591</v>
      </c>
      <c r="AF30" s="60">
        <f t="shared" si="15"/>
        <v>1362.109680226959</v>
      </c>
      <c r="AG30" s="55"/>
      <c r="AH30" s="60">
        <f>'INPUT DATA'!P30</f>
        <v>48.766100000000002</v>
      </c>
      <c r="AI30" s="60">
        <f>'INPUT DATA'!Q30</f>
        <v>1.3314999999999999</v>
      </c>
      <c r="AJ30" s="60">
        <f>'INPUT DATA'!R30</f>
        <v>4.8994</v>
      </c>
      <c r="AK30" s="60">
        <f>'INPUT DATA'!S30</f>
        <v>7.3395000000000001</v>
      </c>
      <c r="AL30" s="60">
        <f>'INPUT DATA'!T30</f>
        <v>0.1537</v>
      </c>
      <c r="AM30" s="60">
        <f>'INPUT DATA'!U30</f>
        <v>13.3126</v>
      </c>
      <c r="AN30" s="60">
        <f>'INPUT DATA'!V30</f>
        <v>23.099499999999999</v>
      </c>
      <c r="AO30" s="60">
        <f>'INPUT DATA'!W30</f>
        <v>0.36530000000000001</v>
      </c>
      <c r="AP30" s="60">
        <f>'INPUT DATA'!X30</f>
        <v>0</v>
      </c>
      <c r="AQ30" s="60">
        <f>'INPUT DATA'!Y30</f>
        <v>0</v>
      </c>
      <c r="AR30" s="60">
        <f t="shared" si="185"/>
        <v>99.267600000000002</v>
      </c>
      <c r="AS30" s="60"/>
      <c r="AT30" s="60">
        <f>'INPUT DATA'!C30</f>
        <v>47.414204595259946</v>
      </c>
      <c r="AU30" s="60">
        <f>'INPUT DATA'!D30</f>
        <v>1.7365157011658441</v>
      </c>
      <c r="AV30" s="60">
        <f>'INPUT DATA'!E30</f>
        <v>17.628514272363319</v>
      </c>
      <c r="AW30" s="60">
        <f>'INPUT DATA'!F30</f>
        <v>10.432914622681091</v>
      </c>
      <c r="AX30" s="60">
        <f>'INPUT DATA'!G30</f>
        <v>0.1722007725207497</v>
      </c>
      <c r="AY30" s="60">
        <f>'INPUT DATA'!H30</f>
        <v>5.8344258850733102</v>
      </c>
      <c r="AZ30" s="60">
        <f>'INPUT DATA'!I30</f>
        <v>10.613636029102357</v>
      </c>
      <c r="BA30" s="60">
        <f>'INPUT DATA'!J30</f>
        <v>3.6194207448319435</v>
      </c>
      <c r="BB30" s="60">
        <f>'INPUT DATA'!K30</f>
        <v>2.069304606065185</v>
      </c>
      <c r="BC30" s="60">
        <f>'INPUT DATA'!M30</f>
        <v>0.47886277093626289</v>
      </c>
      <c r="BD30" s="60"/>
      <c r="BE30" s="60">
        <f>'INPUT DATA'!AD30</f>
        <v>1.6102562660948214</v>
      </c>
      <c r="BF30" s="60">
        <f t="shared" si="186"/>
        <v>100.00000000000001</v>
      </c>
      <c r="BG30" s="54">
        <f t="shared" si="187"/>
        <v>2.2614174942295069</v>
      </c>
      <c r="BH30" s="56">
        <f t="shared" si="19"/>
        <v>1.8354389132771711</v>
      </c>
      <c r="BI30" s="56">
        <f t="shared" si="20"/>
        <v>3.7695481835859086E-2</v>
      </c>
      <c r="BJ30" s="56">
        <f t="shared" si="21"/>
        <v>0.21732993735306727</v>
      </c>
      <c r="BK30" s="56">
        <f t="shared" si="188"/>
        <v>0.16456108672282888</v>
      </c>
      <c r="BL30" s="56">
        <f t="shared" si="189"/>
        <v>5.2768850630238395E-2</v>
      </c>
      <c r="BM30" s="56">
        <f t="shared" si="24"/>
        <v>0.23101736629593109</v>
      </c>
      <c r="BN30" s="56">
        <f t="shared" si="25"/>
        <v>4.89983885508374E-3</v>
      </c>
      <c r="BO30" s="56">
        <f t="shared" si="26"/>
        <v>0.74695679172488416</v>
      </c>
      <c r="BP30" s="60">
        <f t="shared" si="27"/>
        <v>0.93153366635081214</v>
      </c>
      <c r="BQ30" s="56">
        <f t="shared" si="28"/>
        <v>2.665728103525513E-2</v>
      </c>
      <c r="BR30" s="56">
        <f t="shared" si="29"/>
        <v>0</v>
      </c>
      <c r="BS30" s="56">
        <f t="shared" si="30"/>
        <v>0</v>
      </c>
      <c r="BT30" s="56">
        <f t="shared" si="190"/>
        <v>4.0315292767280626</v>
      </c>
      <c r="BU30" s="56">
        <f t="shared" si="191"/>
        <v>0.69468486320270917</v>
      </c>
      <c r="BV30" s="56">
        <f t="shared" si="192"/>
        <v>0.76377968231445426</v>
      </c>
      <c r="BW30" s="56">
        <f t="shared" si="193"/>
        <v>0</v>
      </c>
      <c r="BX30" s="2">
        <f>'INPUT DATA'!DJ30</f>
        <v>6.3054757122634919E-2</v>
      </c>
      <c r="BY30" s="56"/>
      <c r="BZ30" s="56">
        <v>60.084299999999999</v>
      </c>
      <c r="CA30" s="56">
        <v>79.878799999999998</v>
      </c>
      <c r="CB30" s="56">
        <v>101.96127999999999</v>
      </c>
      <c r="CC30" s="56">
        <v>71.846400000000003</v>
      </c>
      <c r="CD30" s="56">
        <v>70.937399999999997</v>
      </c>
      <c r="CE30" s="56">
        <v>40.304400000000001</v>
      </c>
      <c r="CF30" s="56">
        <v>56.077400000000004</v>
      </c>
      <c r="CG30" s="56">
        <v>61.978940000000001</v>
      </c>
      <c r="CH30" s="56">
        <v>151.99020000000002</v>
      </c>
      <c r="CI30" s="56">
        <v>94.195999999999998</v>
      </c>
      <c r="CJ30" s="56">
        <v>141.94452000000001</v>
      </c>
      <c r="CK30" s="56">
        <v>28.0855</v>
      </c>
      <c r="CL30" s="56">
        <v>47.88</v>
      </c>
      <c r="CM30" s="56">
        <v>26.981539999999999</v>
      </c>
      <c r="CN30" s="56">
        <v>55.847000000000001</v>
      </c>
      <c r="CO30" s="56">
        <v>54.938000000000002</v>
      </c>
      <c r="CP30" s="56">
        <v>24.305</v>
      </c>
      <c r="CQ30" s="56">
        <v>40.078000000000003</v>
      </c>
      <c r="CR30" s="56">
        <v>22.98977</v>
      </c>
      <c r="CS30" s="56">
        <v>51.996000000000002</v>
      </c>
      <c r="CT30" s="56">
        <v>39.098300000000002</v>
      </c>
      <c r="CU30" s="56">
        <v>30.973759999999999</v>
      </c>
      <c r="CV30" s="56">
        <v>15.9994</v>
      </c>
      <c r="CW30" s="60">
        <f t="shared" si="194"/>
        <v>0.46743492060321917</v>
      </c>
      <c r="CX30" s="60">
        <f t="shared" si="195"/>
        <v>0.59940810327646388</v>
      </c>
      <c r="CY30" s="60">
        <f t="shared" si="196"/>
        <v>0.52925071164269422</v>
      </c>
      <c r="CZ30" s="60">
        <f t="shared" si="197"/>
        <v>0.77731104133262074</v>
      </c>
      <c r="DA30" s="60">
        <f t="shared" si="198"/>
        <v>0.77445747941142484</v>
      </c>
      <c r="DB30" s="60">
        <f t="shared" si="199"/>
        <v>0.60303589682516046</v>
      </c>
      <c r="DC30" s="60">
        <f t="shared" si="200"/>
        <v>0.7146907666903245</v>
      </c>
      <c r="DD30" s="60">
        <f t="shared" si="201"/>
        <v>0.74185747610397978</v>
      </c>
      <c r="DE30" s="60">
        <f t="shared" si="202"/>
        <v>0.68420200776102669</v>
      </c>
      <c r="DF30" s="60">
        <f t="shared" si="203"/>
        <v>0.83014777697566777</v>
      </c>
      <c r="DG30" s="60">
        <f t="shared" si="204"/>
        <v>0.43642065223793064</v>
      </c>
      <c r="DH30" s="60">
        <f t="shared" si="205"/>
        <v>0.53256507939678088</v>
      </c>
      <c r="DI30" s="60">
        <f t="shared" si="206"/>
        <v>0.40059189672353612</v>
      </c>
      <c r="DJ30" s="60">
        <f t="shared" si="207"/>
        <v>0.47074928835730578</v>
      </c>
      <c r="DK30" s="60">
        <f t="shared" si="208"/>
        <v>0.22268895866737926</v>
      </c>
      <c r="DL30" s="60">
        <f t="shared" si="209"/>
        <v>0.22554252058857516</v>
      </c>
      <c r="DM30" s="60">
        <f t="shared" si="210"/>
        <v>0.39696410317483954</v>
      </c>
      <c r="DN30" s="60">
        <f t="shared" si="211"/>
        <v>0.2853092333096755</v>
      </c>
      <c r="DO30" s="60">
        <f t="shared" si="212"/>
        <v>0.25814252389602022</v>
      </c>
      <c r="DP30" s="60">
        <f t="shared" si="213"/>
        <v>0.31579799223897331</v>
      </c>
      <c r="DQ30" s="60">
        <f t="shared" si="214"/>
        <v>0.16985222302433223</v>
      </c>
      <c r="DR30" s="60">
        <f t="shared" si="215"/>
        <v>0.56357934776206942</v>
      </c>
      <c r="DS30" s="60">
        <f t="shared" si="216"/>
        <v>22.794978081628646</v>
      </c>
      <c r="DT30" s="60">
        <f t="shared" si="217"/>
        <v>0.79811188951261158</v>
      </c>
      <c r="DU30" s="60">
        <f t="shared" si="218"/>
        <v>2.5930109366222158</v>
      </c>
      <c r="DV30" s="60">
        <f t="shared" si="219"/>
        <v>5.7050743878607699</v>
      </c>
      <c r="DW30" s="60">
        <f t="shared" si="220"/>
        <v>0.119034114585536</v>
      </c>
      <c r="DX30" s="60">
        <f t="shared" si="221"/>
        <v>8.0279756800746309</v>
      </c>
      <c r="DY30" s="60">
        <f t="shared" si="222"/>
        <v>16.508999365163149</v>
      </c>
      <c r="DZ30" s="60">
        <f t="shared" si="223"/>
        <v>0.27100053602078383</v>
      </c>
      <c r="EA30" s="60">
        <f t="shared" si="224"/>
        <v>0</v>
      </c>
      <c r="EB30" s="60">
        <f t="shared" si="225"/>
        <v>0</v>
      </c>
      <c r="EC30" s="60">
        <f t="shared" si="226"/>
        <v>42.449415008531659</v>
      </c>
      <c r="ED30" s="60">
        <f t="shared" si="227"/>
        <v>99.267600000000016</v>
      </c>
      <c r="EE30" s="56">
        <f t="shared" si="228"/>
        <v>0.81162799599895485</v>
      </c>
      <c r="EF30" s="56">
        <f t="shared" si="229"/>
        <v>1.6669003540363648E-2</v>
      </c>
      <c r="EG30" s="56">
        <f t="shared" si="230"/>
        <v>9.6103148175464254E-2</v>
      </c>
      <c r="EH30" s="56">
        <f t="shared" si="231"/>
        <v>0.10215543158738642</v>
      </c>
      <c r="EI30" s="56">
        <f t="shared" si="232"/>
        <v>2.1666990896198625E-3</v>
      </c>
      <c r="EJ30" s="56">
        <f t="shared" si="233"/>
        <v>0.33030140629807164</v>
      </c>
      <c r="EK30" s="56">
        <f t="shared" si="234"/>
        <v>0.41192173674243093</v>
      </c>
      <c r="EL30" s="56">
        <f t="shared" si="235"/>
        <v>1.1787875042716122E-2</v>
      </c>
      <c r="EM30" s="56">
        <f t="shared" si="236"/>
        <v>0</v>
      </c>
      <c r="EN30" s="56">
        <f t="shared" si="237"/>
        <v>0</v>
      </c>
      <c r="EO30" s="56">
        <f t="shared" si="238"/>
        <v>2.6531879325807006</v>
      </c>
      <c r="EP30" s="60">
        <f t="shared" si="239"/>
        <v>4.4359212290557082</v>
      </c>
      <c r="EQ30" s="56">
        <f t="shared" si="81"/>
        <v>0.18296717955285452</v>
      </c>
      <c r="ER30" s="56">
        <f t="shared" si="82"/>
        <v>3.7577320875718172E-3</v>
      </c>
      <c r="ES30" s="56">
        <f t="shared" si="83"/>
        <v>2.1664755349121045E-2</v>
      </c>
      <c r="ET30" s="56">
        <f t="shared" si="84"/>
        <v>2.3029135620862378E-2</v>
      </c>
      <c r="EU30" s="56">
        <f t="shared" si="85"/>
        <v>4.8844399567507567E-4</v>
      </c>
      <c r="EV30" s="56">
        <f t="shared" si="86"/>
        <v>7.4460611278344135E-2</v>
      </c>
      <c r="EW30" s="56">
        <f t="shared" si="87"/>
        <v>9.2860471471924291E-2</v>
      </c>
      <c r="EX30" s="56">
        <f t="shared" si="88"/>
        <v>2.6573679815377273E-3</v>
      </c>
      <c r="EY30" s="56">
        <f t="shared" si="89"/>
        <v>0</v>
      </c>
      <c r="EZ30" s="56">
        <f t="shared" si="90"/>
        <v>0</v>
      </c>
      <c r="FA30" s="56">
        <f t="shared" si="91"/>
        <v>0.59811430266210908</v>
      </c>
      <c r="FB30" s="56">
        <f t="shared" si="92"/>
        <v>1</v>
      </c>
      <c r="FC30" s="56">
        <f t="shared" si="240"/>
        <v>1.7032820447145491E-2</v>
      </c>
      <c r="FD30" s="56">
        <f t="shared" si="241"/>
        <v>4.631934901975554E-3</v>
      </c>
      <c r="FE30" s="56">
        <f t="shared" si="242"/>
        <v>0.10636785788442896</v>
      </c>
      <c r="FF30" s="56">
        <f t="shared" si="243"/>
        <v>9.5517839453462025E-2</v>
      </c>
      <c r="FG30" s="56">
        <f t="shared" si="244"/>
        <v>6.3678578844289513E-3</v>
      </c>
      <c r="FH30" s="56">
        <f t="shared" si="245"/>
        <v>0.10188569733789098</v>
      </c>
      <c r="FI30" s="56">
        <f t="shared" si="246"/>
        <v>0</v>
      </c>
      <c r="FJ30" s="56">
        <f t="shared" si="247"/>
        <v>2.6081854970525488E-2</v>
      </c>
      <c r="FK30" s="56">
        <f t="shared" si="248"/>
        <v>0.91141812735466032</v>
      </c>
      <c r="FL30" s="56">
        <f t="shared" si="249"/>
        <v>0.91483589776427254</v>
      </c>
      <c r="FM30" s="56">
        <f t="shared" si="250"/>
        <v>6.2500017674814154E-2</v>
      </c>
      <c r="FN30" s="56">
        <f t="shared" si="251"/>
        <v>1</v>
      </c>
      <c r="FO30" s="56">
        <f t="shared" si="252"/>
        <v>8.5164102235727457E-2</v>
      </c>
      <c r="FP30" s="56">
        <f t="shared" si="253"/>
        <v>4.631934901975554E-2</v>
      </c>
      <c r="FQ30" s="56">
        <f t="shared" si="254"/>
        <v>2.6081854970525488E-2</v>
      </c>
      <c r="FR30" s="56">
        <f t="shared" si="255"/>
        <v>0.97391814502947449</v>
      </c>
      <c r="FS30" s="56"/>
      <c r="FT30" s="56">
        <f t="shared" si="256"/>
        <v>0</v>
      </c>
      <c r="FU30" s="56">
        <f t="shared" si="257"/>
        <v>1.1127890676165014E-2</v>
      </c>
      <c r="FV30" s="56">
        <f t="shared" si="258"/>
        <v>2.8857891112011633E-2</v>
      </c>
      <c r="FW30" s="56">
        <f t="shared" si="259"/>
        <v>0.8150961706740959</v>
      </c>
      <c r="FX30" s="56"/>
      <c r="FY30" s="56">
        <f t="shared" si="260"/>
        <v>2.531320399567218E-2</v>
      </c>
      <c r="FZ30" s="56">
        <f t="shared" si="261"/>
        <v>0.22131416931399633</v>
      </c>
      <c r="GA30" s="56"/>
      <c r="GB30" s="60">
        <f t="shared" si="262"/>
        <v>22.163054960450122</v>
      </c>
      <c r="GC30" s="60">
        <f t="shared" si="263"/>
        <v>1.0408815827456173</v>
      </c>
      <c r="GD30" s="60">
        <f t="shared" si="264"/>
        <v>9.3299037238516789</v>
      </c>
      <c r="GE30" s="60">
        <f t="shared" si="265"/>
        <v>8.1096197294905643</v>
      </c>
      <c r="GF30" s="60">
        <f t="shared" si="266"/>
        <v>0.13336217623911997</v>
      </c>
      <c r="GG30" s="60">
        <f t="shared" si="267"/>
        <v>3.5183682460651142</v>
      </c>
      <c r="GH30" s="60">
        <f t="shared" si="268"/>
        <v>7.585467671011215</v>
      </c>
      <c r="GI30" s="60">
        <f t="shared" si="269"/>
        <v>2.6850943387194124</v>
      </c>
      <c r="GJ30" s="60">
        <f t="shared" si="270"/>
        <v>1.7178286186105232</v>
      </c>
      <c r="GK30" s="60">
        <f t="shared" si="271"/>
        <v>0.20898560282446663</v>
      </c>
      <c r="GL30" s="60">
        <f t="shared" si="272"/>
        <v>0</v>
      </c>
      <c r="GM30" s="60">
        <f t="shared" si="273"/>
        <v>43.507433349992183</v>
      </c>
      <c r="GN30" s="60">
        <f t="shared" si="113"/>
        <v>56.492566650007838</v>
      </c>
      <c r="GO30" s="56">
        <f t="shared" si="274"/>
        <v>0.78912801838849667</v>
      </c>
      <c r="GP30" s="56">
        <f t="shared" si="275"/>
        <v>2.1739381427435613E-2</v>
      </c>
      <c r="GQ30" s="56">
        <f t="shared" si="276"/>
        <v>0.34578840658656546</v>
      </c>
      <c r="GR30" s="56">
        <f t="shared" si="277"/>
        <v>0.14521137625101732</v>
      </c>
      <c r="GS30" s="56">
        <f t="shared" si="278"/>
        <v>2.4275032989755719E-3</v>
      </c>
      <c r="GT30" s="56">
        <f t="shared" si="279"/>
        <v>0.14475903090167103</v>
      </c>
      <c r="GU30" s="56">
        <f t="shared" si="280"/>
        <v>0.18926761991644331</v>
      </c>
      <c r="GV30" s="56">
        <f t="shared" si="281"/>
        <v>0.11679518058333825</v>
      </c>
      <c r="GW30" s="56">
        <f t="shared" si="282"/>
        <v>4.3936146037309116E-2</v>
      </c>
      <c r="GX30" s="56">
        <f t="shared" si="283"/>
        <v>6.7471822221282351E-3</v>
      </c>
      <c r="GY30" s="56">
        <f t="shared" si="284"/>
        <v>0</v>
      </c>
      <c r="GZ30" s="60">
        <f t="shared" si="285"/>
        <v>8.9383202301102485E-2</v>
      </c>
      <c r="HA30" s="56">
        <f t="shared" si="126"/>
        <v>1.8057998456133808</v>
      </c>
      <c r="HB30" s="56">
        <f t="shared" si="127"/>
        <v>0.43699639265416562</v>
      </c>
      <c r="HC30" s="56">
        <f t="shared" si="128"/>
        <v>1.2038643972777249E-2</v>
      </c>
      <c r="HD30" s="56">
        <f t="shared" si="129"/>
        <v>0.19148767092130889</v>
      </c>
      <c r="HE30" s="56">
        <f t="shared" si="130"/>
        <v>8.041388230470968E-2</v>
      </c>
      <c r="HF30" s="56">
        <f t="shared" si="131"/>
        <v>1.3442814854993054E-3</v>
      </c>
      <c r="HG30" s="56">
        <f t="shared" si="132"/>
        <v>8.0163386464628006E-2</v>
      </c>
      <c r="HH30" s="56">
        <f t="shared" si="133"/>
        <v>0.1048109625085023</v>
      </c>
      <c r="HI30" s="56">
        <f t="shared" si="134"/>
        <v>6.4677810703691871E-2</v>
      </c>
      <c r="HJ30" s="56">
        <f t="shared" si="135"/>
        <v>2.4330573592659274E-2</v>
      </c>
      <c r="HK30" s="56">
        <f t="shared" si="136"/>
        <v>3.7363953920576407E-3</v>
      </c>
      <c r="HL30" s="56">
        <f t="shared" si="137"/>
        <v>0</v>
      </c>
      <c r="HM30" s="56">
        <f t="shared" si="138"/>
        <v>4.7163361027032433E-2</v>
      </c>
      <c r="HN30" s="56">
        <f t="shared" si="139"/>
        <v>0.99999999999999978</v>
      </c>
      <c r="HO30" s="56">
        <f t="shared" si="286"/>
        <v>0.49922001463220328</v>
      </c>
      <c r="HP30" s="56">
        <f t="shared" si="287"/>
        <v>0.29462725083002161</v>
      </c>
      <c r="HQ30" s="56">
        <f t="shared" si="288"/>
        <v>0.45935855142498183</v>
      </c>
      <c r="HR30" s="60">
        <f t="shared" si="141"/>
        <v>2.2275300807170439E-2</v>
      </c>
      <c r="HS30" s="56">
        <f t="shared" si="289"/>
        <v>0.65771366511115492</v>
      </c>
      <c r="HT30" s="56">
        <f t="shared" si="290"/>
        <v>4704.2680458892537</v>
      </c>
      <c r="HU30" s="56">
        <f t="shared" si="144"/>
        <v>11.290214760378593</v>
      </c>
      <c r="HV30" s="56">
        <f t="shared" si="291"/>
        <v>0.65771366511115492</v>
      </c>
      <c r="HW30" s="56">
        <f t="shared" si="292"/>
        <v>4704.2680458892537</v>
      </c>
      <c r="HX30" s="56">
        <f t="shared" si="146"/>
        <v>11.628020408332056</v>
      </c>
      <c r="HY30" s="56">
        <f t="shared" si="293"/>
        <v>4.5993173081831458</v>
      </c>
      <c r="HZ30" s="56">
        <f t="shared" si="294"/>
        <v>1.3101135087895355</v>
      </c>
      <c r="IA30" s="56">
        <f t="shared" si="295"/>
        <v>4.9365141014810572</v>
      </c>
      <c r="IB30" s="56">
        <f t="shared" si="296"/>
        <v>0.76676531004359538</v>
      </c>
      <c r="IC30" s="56">
        <f t="shared" si="150"/>
        <v>0.59312156570690056</v>
      </c>
      <c r="ID30" s="56">
        <f t="shared" si="151"/>
        <v>0.16370449045992186</v>
      </c>
      <c r="IE30" s="56">
        <f t="shared" si="297"/>
        <v>271.79212763228549</v>
      </c>
      <c r="IF30" s="56">
        <f t="shared" si="298"/>
        <v>1.033721544263362</v>
      </c>
      <c r="IG30" s="56">
        <f t="shared" si="154"/>
        <v>1.4169638787145169</v>
      </c>
      <c r="IH30" s="56">
        <f t="shared" si="155"/>
        <v>0.68504545155717056</v>
      </c>
      <c r="II30" s="75"/>
      <c r="IJ30" s="75">
        <f t="shared" si="299"/>
        <v>0.12698989641079597</v>
      </c>
      <c r="IK30" s="75">
        <f t="shared" si="300"/>
        <v>0.20054082795596187</v>
      </c>
      <c r="IL30" s="75">
        <f t="shared" si="301"/>
        <v>2.9226433219710981</v>
      </c>
      <c r="IM30" s="75">
        <f t="shared" si="302"/>
        <v>0.25880918060565888</v>
      </c>
      <c r="IN30" s="75">
        <f>(1-'OUTPUT DATA'!BL30-'OUTPUT DATA'!BR30-'OUTPUT DATA'!BX30)*'OUTPUT DATA'!BK30^2</f>
        <v>2.394380728085652E-2</v>
      </c>
      <c r="IO30" s="75">
        <f t="shared" si="156"/>
        <v>0.50743420889895996</v>
      </c>
      <c r="IP30" s="75"/>
      <c r="IQ30" s="56">
        <f t="shared" si="182"/>
        <v>0.74449000923642494</v>
      </c>
      <c r="IR30" s="56">
        <f t="shared" si="183"/>
        <v>0.57589078972071261</v>
      </c>
      <c r="IS30" s="56">
        <f t="shared" si="184"/>
        <v>0.15894871092645288</v>
      </c>
      <c r="IT30" s="56"/>
    </row>
    <row r="31" spans="1:254" s="54" customFormat="1" ht="13.5" customHeight="1">
      <c r="A31" s="67" t="str">
        <f>'INPUT DATA'!A31</f>
        <v>October-November 2002 - NF</v>
      </c>
      <c r="B31" s="66"/>
      <c r="C31" s="10">
        <f>'INPUT DATA'!AB31</f>
        <v>6.2538485530205801E-2</v>
      </c>
      <c r="D31" s="10"/>
      <c r="E31" s="12">
        <f>'INPUT DATA'!AD31</f>
        <v>1.8090952870310399</v>
      </c>
      <c r="F31" s="10"/>
      <c r="G31" s="16">
        <f>'INPUT DATA'!AF31</f>
        <v>362.03247389708116</v>
      </c>
      <c r="H31" s="16">
        <f>'INPUT DATA'!AG31</f>
        <v>1097.0417420378017</v>
      </c>
      <c r="I31" s="10"/>
      <c r="J31" s="81">
        <f t="shared" si="0"/>
        <v>0.1267079029213104</v>
      </c>
      <c r="K31" s="81">
        <f t="shared" si="1"/>
        <v>0.1930162419874428</v>
      </c>
      <c r="L31" s="81">
        <f t="shared" si="2"/>
        <v>0.27541010106808467</v>
      </c>
      <c r="M31" s="81">
        <f t="shared" si="3"/>
        <v>0.3687500751912085</v>
      </c>
      <c r="N31" s="81">
        <f t="shared" si="4"/>
        <v>0.53132452147637232</v>
      </c>
      <c r="O31" s="81">
        <f t="shared" si="5"/>
        <v>0.58773925072839128</v>
      </c>
      <c r="P31" s="81">
        <f t="shared" si="6"/>
        <v>0.62869500583993587</v>
      </c>
      <c r="Q31" s="81">
        <f t="shared" si="7"/>
        <v>0.65083411417165471</v>
      </c>
      <c r="R31" s="81">
        <f t="shared" si="8"/>
        <v>0.65255946445637325</v>
      </c>
      <c r="S31" s="81">
        <f t="shared" si="9"/>
        <v>0.64354325222494946</v>
      </c>
      <c r="T31" s="81">
        <f t="shared" si="10"/>
        <v>0.63629627391935228</v>
      </c>
      <c r="U31" s="81">
        <f t="shared" si="11"/>
        <v>0.60773114593169197</v>
      </c>
      <c r="V31" s="81">
        <f t="shared" si="12"/>
        <v>0.57219005169563097</v>
      </c>
      <c r="W31" s="81">
        <f t="shared" si="13"/>
        <v>0.5340428300778769</v>
      </c>
      <c r="X31" s="81">
        <f t="shared" si="14"/>
        <v>0.49652265929138328</v>
      </c>
      <c r="Y31" s="10"/>
      <c r="Z31" s="81">
        <f t="shared" si="157"/>
        <v>0.79804773656525196</v>
      </c>
      <c r="AA31" s="81">
        <f t="shared" si="158"/>
        <v>0.5783194498334403</v>
      </c>
      <c r="AB31" s="81">
        <f t="shared" si="159"/>
        <v>0.16835915938532123</v>
      </c>
      <c r="AC31" s="72"/>
      <c r="AD31" s="56">
        <f>'INPUT DATA'!AF31/1000</f>
        <v>0.36203247389708115</v>
      </c>
      <c r="AE31" s="55">
        <f>'INPUT DATA'!AG31</f>
        <v>1097.0417420378017</v>
      </c>
      <c r="AF31" s="60">
        <f t="shared" si="15"/>
        <v>1370.1817420378015</v>
      </c>
      <c r="AG31" s="55"/>
      <c r="AH31" s="60">
        <f>'INPUT DATA'!P31</f>
        <v>49.416499999999999</v>
      </c>
      <c r="AI31" s="60">
        <f>'INPUT DATA'!Q31</f>
        <v>1.2313000000000001</v>
      </c>
      <c r="AJ31" s="60">
        <f>'INPUT DATA'!R31</f>
        <v>4.41</v>
      </c>
      <c r="AK31" s="60">
        <f>'INPUT DATA'!S31</f>
        <v>7.6018999999999997</v>
      </c>
      <c r="AL31" s="60">
        <f>'INPUT DATA'!T31</f>
        <v>0.14069999999999999</v>
      </c>
      <c r="AM31" s="60">
        <f>'INPUT DATA'!U31</f>
        <v>13.428699999999999</v>
      </c>
      <c r="AN31" s="60">
        <f>'INPUT DATA'!V31</f>
        <v>22.630800000000001</v>
      </c>
      <c r="AO31" s="60">
        <f>'INPUT DATA'!W31</f>
        <v>0.53649999999999998</v>
      </c>
      <c r="AP31" s="60">
        <f>'INPUT DATA'!X31</f>
        <v>0</v>
      </c>
      <c r="AQ31" s="60">
        <f>'INPUT DATA'!Y31</f>
        <v>5.5500000000000001E-2</v>
      </c>
      <c r="AR31" s="60">
        <f t="shared" si="185"/>
        <v>99.451900000000009</v>
      </c>
      <c r="AS31" s="60"/>
      <c r="AT31" s="60">
        <f>'INPUT DATA'!C31</f>
        <v>47.436456896286245</v>
      </c>
      <c r="AU31" s="60">
        <f>'INPUT DATA'!D31</f>
        <v>1.7258367801893104</v>
      </c>
      <c r="AV31" s="60">
        <f>'INPUT DATA'!E31</f>
        <v>17.475114856641895</v>
      </c>
      <c r="AW31" s="60">
        <f>'INPUT DATA'!F31</f>
        <v>10.398937463844856</v>
      </c>
      <c r="AX31" s="60">
        <f>'INPUT DATA'!G31</f>
        <v>0.17196293204901494</v>
      </c>
      <c r="AY31" s="60">
        <f>'INPUT DATA'!H31</f>
        <v>5.9594209614906752</v>
      </c>
      <c r="AZ31" s="60">
        <f>'INPUT DATA'!I31</f>
        <v>10.727329538845391</v>
      </c>
      <c r="BA31" s="60">
        <f>'INPUT DATA'!J31</f>
        <v>3.5836855608218956</v>
      </c>
      <c r="BB31" s="60">
        <f>'INPUT DATA'!K31</f>
        <v>2.0474497287721416</v>
      </c>
      <c r="BC31" s="60">
        <f>'INPUT DATA'!M31</f>
        <v>0.47380528105857922</v>
      </c>
      <c r="BD31" s="60"/>
      <c r="BE31" s="60">
        <f>'INPUT DATA'!AD31</f>
        <v>1.8090952870310399</v>
      </c>
      <c r="BF31" s="60">
        <f t="shared" si="186"/>
        <v>100</v>
      </c>
      <c r="BG31" s="54">
        <f t="shared" si="187"/>
        <v>2.2558141703433434</v>
      </c>
      <c r="BH31" s="56">
        <f t="shared" si="19"/>
        <v>1.8553099152648262</v>
      </c>
      <c r="BI31" s="56">
        <f t="shared" si="20"/>
        <v>3.4772393093851432E-2</v>
      </c>
      <c r="BJ31" s="56">
        <f t="shared" si="21"/>
        <v>0.19513618915495426</v>
      </c>
      <c r="BK31" s="56">
        <f t="shared" si="188"/>
        <v>0.14469008473517375</v>
      </c>
      <c r="BL31" s="56">
        <f t="shared" si="189"/>
        <v>5.0446104419780508E-2</v>
      </c>
      <c r="BM31" s="56">
        <f t="shared" si="24"/>
        <v>0.2386837644619472</v>
      </c>
      <c r="BN31" s="56">
        <f t="shared" si="25"/>
        <v>4.4742948498993256E-3</v>
      </c>
      <c r="BO31" s="56">
        <f t="shared" si="26"/>
        <v>0.75160410255283971</v>
      </c>
      <c r="BP31" s="60">
        <f t="shared" si="27"/>
        <v>0.91037108486912888</v>
      </c>
      <c r="BQ31" s="56">
        <f t="shared" si="28"/>
        <v>3.905336653993139E-2</v>
      </c>
      <c r="BR31" s="56">
        <f t="shared" si="29"/>
        <v>1.6474463642878554E-3</v>
      </c>
      <c r="BS31" s="56">
        <f t="shared" si="30"/>
        <v>0</v>
      </c>
      <c r="BT31" s="56">
        <f t="shared" si="190"/>
        <v>4.0310525571516669</v>
      </c>
      <c r="BU31" s="56">
        <f t="shared" si="191"/>
        <v>0.69304626020609672</v>
      </c>
      <c r="BV31" s="56">
        <f t="shared" si="192"/>
        <v>0.75897537230112988</v>
      </c>
      <c r="BW31" s="56">
        <f t="shared" si="193"/>
        <v>0</v>
      </c>
      <c r="BX31" s="2">
        <f>'INPUT DATA'!DJ31</f>
        <v>6.2101456577244384E-2</v>
      </c>
      <c r="BY31" s="56"/>
      <c r="BZ31" s="56">
        <v>60.084299999999999</v>
      </c>
      <c r="CA31" s="56">
        <v>79.878799999999998</v>
      </c>
      <c r="CB31" s="56">
        <v>101.96127999999999</v>
      </c>
      <c r="CC31" s="56">
        <v>71.846400000000003</v>
      </c>
      <c r="CD31" s="56">
        <v>70.937399999999997</v>
      </c>
      <c r="CE31" s="56">
        <v>40.304400000000001</v>
      </c>
      <c r="CF31" s="56">
        <v>56.077400000000004</v>
      </c>
      <c r="CG31" s="56">
        <v>61.978940000000001</v>
      </c>
      <c r="CH31" s="56">
        <v>151.99020000000002</v>
      </c>
      <c r="CI31" s="56">
        <v>94.195999999999998</v>
      </c>
      <c r="CJ31" s="56">
        <v>141.94452000000001</v>
      </c>
      <c r="CK31" s="56">
        <v>28.0855</v>
      </c>
      <c r="CL31" s="56">
        <v>47.88</v>
      </c>
      <c r="CM31" s="56">
        <v>26.981539999999999</v>
      </c>
      <c r="CN31" s="56">
        <v>55.847000000000001</v>
      </c>
      <c r="CO31" s="56">
        <v>54.938000000000002</v>
      </c>
      <c r="CP31" s="56">
        <v>24.305</v>
      </c>
      <c r="CQ31" s="56">
        <v>40.078000000000003</v>
      </c>
      <c r="CR31" s="56">
        <v>22.98977</v>
      </c>
      <c r="CS31" s="56">
        <v>51.996000000000002</v>
      </c>
      <c r="CT31" s="56">
        <v>39.098300000000002</v>
      </c>
      <c r="CU31" s="56">
        <v>30.973759999999999</v>
      </c>
      <c r="CV31" s="56">
        <v>15.9994</v>
      </c>
      <c r="CW31" s="60">
        <f t="shared" si="194"/>
        <v>0.46743492060321917</v>
      </c>
      <c r="CX31" s="60">
        <f t="shared" si="195"/>
        <v>0.59940810327646388</v>
      </c>
      <c r="CY31" s="60">
        <f t="shared" si="196"/>
        <v>0.52925071164269422</v>
      </c>
      <c r="CZ31" s="60">
        <f t="shared" si="197"/>
        <v>0.77731104133262074</v>
      </c>
      <c r="DA31" s="60">
        <f t="shared" si="198"/>
        <v>0.77445747941142484</v>
      </c>
      <c r="DB31" s="60">
        <f t="shared" si="199"/>
        <v>0.60303589682516046</v>
      </c>
      <c r="DC31" s="60">
        <f t="shared" si="200"/>
        <v>0.7146907666903245</v>
      </c>
      <c r="DD31" s="60">
        <f t="shared" si="201"/>
        <v>0.74185747610397978</v>
      </c>
      <c r="DE31" s="60">
        <f t="shared" si="202"/>
        <v>0.68420200776102669</v>
      </c>
      <c r="DF31" s="60">
        <f t="shared" si="203"/>
        <v>0.83014777697566777</v>
      </c>
      <c r="DG31" s="60">
        <f t="shared" si="204"/>
        <v>0.43642065223793064</v>
      </c>
      <c r="DH31" s="60">
        <f t="shared" si="205"/>
        <v>0.53256507939678088</v>
      </c>
      <c r="DI31" s="60">
        <f t="shared" si="206"/>
        <v>0.40059189672353612</v>
      </c>
      <c r="DJ31" s="60">
        <f t="shared" si="207"/>
        <v>0.47074928835730578</v>
      </c>
      <c r="DK31" s="60">
        <f t="shared" si="208"/>
        <v>0.22268895866737926</v>
      </c>
      <c r="DL31" s="60">
        <f t="shared" si="209"/>
        <v>0.22554252058857516</v>
      </c>
      <c r="DM31" s="60">
        <f t="shared" si="210"/>
        <v>0.39696410317483954</v>
      </c>
      <c r="DN31" s="60">
        <f t="shared" si="211"/>
        <v>0.2853092333096755</v>
      </c>
      <c r="DO31" s="60">
        <f t="shared" si="212"/>
        <v>0.25814252389602022</v>
      </c>
      <c r="DP31" s="60">
        <f t="shared" si="213"/>
        <v>0.31579799223897331</v>
      </c>
      <c r="DQ31" s="60">
        <f t="shared" si="214"/>
        <v>0.16985222302433223</v>
      </c>
      <c r="DR31" s="60">
        <f t="shared" si="215"/>
        <v>0.56357934776206942</v>
      </c>
      <c r="DS31" s="60">
        <f t="shared" si="216"/>
        <v>23.098997753988979</v>
      </c>
      <c r="DT31" s="60">
        <f t="shared" si="217"/>
        <v>0.73805119756431004</v>
      </c>
      <c r="DU31" s="60">
        <f t="shared" si="218"/>
        <v>2.3339956383442817</v>
      </c>
      <c r="DV31" s="60">
        <f t="shared" si="219"/>
        <v>5.9090408051064491</v>
      </c>
      <c r="DW31" s="60">
        <f t="shared" si="220"/>
        <v>0.10896616735318747</v>
      </c>
      <c r="DX31" s="60">
        <f t="shared" si="221"/>
        <v>8.0979881476960323</v>
      </c>
      <c r="DY31" s="60">
        <f t="shared" si="222"/>
        <v>16.174023802815395</v>
      </c>
      <c r="DZ31" s="60">
        <f t="shared" si="223"/>
        <v>0.39800653592978513</v>
      </c>
      <c r="EA31" s="60">
        <f t="shared" si="224"/>
        <v>3.7973211430736981E-2</v>
      </c>
      <c r="EB31" s="60">
        <f t="shared" si="225"/>
        <v>0</v>
      </c>
      <c r="EC31" s="60">
        <f t="shared" si="226"/>
        <v>42.554856739770841</v>
      </c>
      <c r="ED31" s="60">
        <f t="shared" si="227"/>
        <v>99.451899999999995</v>
      </c>
      <c r="EE31" s="56">
        <f t="shared" si="228"/>
        <v>0.82245278716736314</v>
      </c>
      <c r="EF31" s="56">
        <f t="shared" si="229"/>
        <v>1.5414603123732456E-2</v>
      </c>
      <c r="EG31" s="56">
        <f t="shared" si="230"/>
        <v>8.6503425614115489E-2</v>
      </c>
      <c r="EH31" s="56">
        <f t="shared" si="231"/>
        <v>0.10580766746837697</v>
      </c>
      <c r="EI31" s="56">
        <f t="shared" si="232"/>
        <v>1.9834389193852608E-3</v>
      </c>
      <c r="EJ31" s="56">
        <f t="shared" si="233"/>
        <v>0.33318198509343888</v>
      </c>
      <c r="EK31" s="56">
        <f t="shared" si="234"/>
        <v>0.40356364596076133</v>
      </c>
      <c r="EL31" s="56">
        <f t="shared" si="235"/>
        <v>1.7312332221235148E-2</v>
      </c>
      <c r="EM31" s="56">
        <f t="shared" si="236"/>
        <v>7.3031024368676398E-4</v>
      </c>
      <c r="EN31" s="56">
        <f t="shared" si="237"/>
        <v>0</v>
      </c>
      <c r="EO31" s="56">
        <f t="shared" si="238"/>
        <v>2.6597782879214749</v>
      </c>
      <c r="EP31" s="60">
        <f t="shared" si="239"/>
        <v>4.4467284837335708</v>
      </c>
      <c r="EQ31" s="56">
        <f t="shared" si="81"/>
        <v>0.18495682616466247</v>
      </c>
      <c r="ER31" s="56">
        <f t="shared" si="82"/>
        <v>3.4665042356690095E-3</v>
      </c>
      <c r="ES31" s="56">
        <f t="shared" si="83"/>
        <v>1.9453273553928643E-2</v>
      </c>
      <c r="ET31" s="56">
        <f t="shared" si="84"/>
        <v>2.3794496978043176E-2</v>
      </c>
      <c r="EU31" s="56">
        <f t="shared" si="85"/>
        <v>4.4604453063433323E-4</v>
      </c>
      <c r="EV31" s="56">
        <f t="shared" si="86"/>
        <v>7.4927440771848514E-2</v>
      </c>
      <c r="EW31" s="56">
        <f t="shared" si="87"/>
        <v>9.075518045165655E-2</v>
      </c>
      <c r="EX31" s="56">
        <f t="shared" si="88"/>
        <v>3.8932739618721523E-3</v>
      </c>
      <c r="EY31" s="56">
        <f t="shared" si="89"/>
        <v>1.6423540280417111E-4</v>
      </c>
      <c r="EZ31" s="56">
        <f t="shared" si="90"/>
        <v>0</v>
      </c>
      <c r="FA31" s="56">
        <f t="shared" si="91"/>
        <v>0.59814272394888091</v>
      </c>
      <c r="FB31" s="56">
        <f t="shared" si="92"/>
        <v>1</v>
      </c>
      <c r="FC31" s="56">
        <f t="shared" si="240"/>
        <v>1.5043173835337542E-2</v>
      </c>
      <c r="FD31" s="56">
        <f t="shared" si="241"/>
        <v>4.4100997185911005E-3</v>
      </c>
      <c r="FE31" s="56">
        <f t="shared" si="242"/>
        <v>0.10720882163759031</v>
      </c>
      <c r="FF31" s="56">
        <f t="shared" si="243"/>
        <v>9.4648454413528704E-2</v>
      </c>
      <c r="FG31" s="56">
        <f t="shared" si="244"/>
        <v>7.2088216375903041E-3</v>
      </c>
      <c r="FH31" s="56">
        <f t="shared" si="245"/>
        <v>0.10185727605111901</v>
      </c>
      <c r="FI31" s="56">
        <f t="shared" si="246"/>
        <v>0</v>
      </c>
      <c r="FJ31" s="56">
        <f t="shared" si="247"/>
        <v>3.8222836038912321E-2</v>
      </c>
      <c r="FK31" s="56">
        <f t="shared" si="248"/>
        <v>0.891003411539391</v>
      </c>
      <c r="FL31" s="56">
        <f t="shared" si="249"/>
        <v>0.92478413082331234</v>
      </c>
      <c r="FM31" s="56">
        <f t="shared" si="250"/>
        <v>7.0773752421696617E-2</v>
      </c>
      <c r="FN31" s="56">
        <f t="shared" si="251"/>
        <v>0.99999999999999989</v>
      </c>
      <c r="FO31" s="56">
        <f t="shared" si="252"/>
        <v>7.5215869176687711E-2</v>
      </c>
      <c r="FP31" s="56">
        <f t="shared" si="253"/>
        <v>4.4100997185911005E-2</v>
      </c>
      <c r="FQ31" s="56">
        <f t="shared" si="254"/>
        <v>3.8222836038912321E-2</v>
      </c>
      <c r="FR31" s="56">
        <f t="shared" si="255"/>
        <v>0.96177716396108759</v>
      </c>
      <c r="FS31" s="56"/>
      <c r="FT31" s="56">
        <f t="shared" si="256"/>
        <v>0</v>
      </c>
      <c r="FU31" s="56">
        <f t="shared" si="257"/>
        <v>1.0758625935016397E-2</v>
      </c>
      <c r="FV31" s="56">
        <f t="shared" si="258"/>
        <v>3.8589840111362038E-2</v>
      </c>
      <c r="FW31" s="56">
        <f t="shared" si="259"/>
        <v>0.82253653735014054</v>
      </c>
      <c r="FX31" s="56"/>
      <c r="FY31" s="56">
        <f t="shared" si="260"/>
        <v>2.8078824240030699E-2</v>
      </c>
      <c r="FZ31" s="56">
        <f t="shared" si="261"/>
        <v>0.23436647070381109</v>
      </c>
      <c r="GA31" s="56"/>
      <c r="GB31" s="60">
        <f t="shared" si="262"/>
        <v>22.17345646301359</v>
      </c>
      <c r="GC31" s="60">
        <f t="shared" si="263"/>
        <v>1.0344805509780342</v>
      </c>
      <c r="GD31" s="60">
        <f t="shared" si="264"/>
        <v>9.2487169739155419</v>
      </c>
      <c r="GE31" s="60">
        <f t="shared" si="265"/>
        <v>8.0832089087740471</v>
      </c>
      <c r="GF31" s="60">
        <f t="shared" si="266"/>
        <v>0.13317797890687824</v>
      </c>
      <c r="GG31" s="60">
        <f t="shared" si="267"/>
        <v>3.5937447640711895</v>
      </c>
      <c r="GH31" s="60">
        <f t="shared" si="268"/>
        <v>7.6667233726571773</v>
      </c>
      <c r="GI31" s="60">
        <f t="shared" si="269"/>
        <v>2.6585839253016066</v>
      </c>
      <c r="GJ31" s="60">
        <f t="shared" si="270"/>
        <v>1.6996858408096274</v>
      </c>
      <c r="GK31" s="60">
        <f t="shared" si="271"/>
        <v>0.20677840979336118</v>
      </c>
      <c r="GL31" s="60">
        <f t="shared" si="272"/>
        <v>0</v>
      </c>
      <c r="GM31" s="60">
        <f t="shared" si="273"/>
        <v>43.501442811778951</v>
      </c>
      <c r="GN31" s="60">
        <f t="shared" si="113"/>
        <v>56.498557188221056</v>
      </c>
      <c r="GO31" s="56">
        <f t="shared" si="274"/>
        <v>0.78949836972863541</v>
      </c>
      <c r="GP31" s="56">
        <f t="shared" si="275"/>
        <v>2.1605692376316502E-2</v>
      </c>
      <c r="GQ31" s="56">
        <f t="shared" si="276"/>
        <v>0.34277943267565686</v>
      </c>
      <c r="GR31" s="56">
        <f t="shared" si="277"/>
        <v>0.14473846238426499</v>
      </c>
      <c r="GS31" s="56">
        <f t="shared" si="278"/>
        <v>2.4241504770264339E-3</v>
      </c>
      <c r="GT31" s="56">
        <f t="shared" si="279"/>
        <v>0.1478603071002341</v>
      </c>
      <c r="GU31" s="56">
        <f t="shared" si="280"/>
        <v>0.19129505895147406</v>
      </c>
      <c r="GV31" s="56">
        <f t="shared" si="281"/>
        <v>0.11564204101657417</v>
      </c>
      <c r="GW31" s="56">
        <f t="shared" si="282"/>
        <v>4.3472116199671784E-2</v>
      </c>
      <c r="GX31" s="56">
        <f t="shared" si="283"/>
        <v>6.6759221287102759E-3</v>
      </c>
      <c r="GY31" s="56">
        <f t="shared" si="284"/>
        <v>0</v>
      </c>
      <c r="GZ31" s="60">
        <f t="shared" si="285"/>
        <v>0.10042049419551489</v>
      </c>
      <c r="HA31" s="56">
        <f t="shared" si="126"/>
        <v>1.8059915530385644</v>
      </c>
      <c r="HB31" s="56">
        <f t="shared" si="127"/>
        <v>0.43715507328941355</v>
      </c>
      <c r="HC31" s="56">
        <f t="shared" si="128"/>
        <v>1.1963340769764465E-2</v>
      </c>
      <c r="HD31" s="56">
        <f t="shared" si="129"/>
        <v>0.18980123805060636</v>
      </c>
      <c r="HE31" s="56">
        <f t="shared" si="130"/>
        <v>8.0143488013963218E-2</v>
      </c>
      <c r="HF31" s="56">
        <f t="shared" si="131"/>
        <v>1.3422822897193637E-3</v>
      </c>
      <c r="HG31" s="56">
        <f t="shared" si="132"/>
        <v>8.1872092287176249E-2</v>
      </c>
      <c r="HH31" s="56">
        <f t="shared" si="133"/>
        <v>0.1059224549691951</v>
      </c>
      <c r="HI31" s="56">
        <f t="shared" si="134"/>
        <v>6.4032437373257631E-2</v>
      </c>
      <c r="HJ31" s="56">
        <f t="shared" si="135"/>
        <v>2.4071051786776269E-2</v>
      </c>
      <c r="HK31" s="56">
        <f t="shared" si="136"/>
        <v>3.6965411701278986E-3</v>
      </c>
      <c r="HL31" s="56">
        <f t="shared" si="137"/>
        <v>0</v>
      </c>
      <c r="HM31" s="56">
        <f t="shared" si="138"/>
        <v>5.2675125685032319E-2</v>
      </c>
      <c r="HN31" s="56">
        <f t="shared" si="139"/>
        <v>1</v>
      </c>
      <c r="HO31" s="56">
        <f t="shared" si="286"/>
        <v>0.50533468531236336</v>
      </c>
      <c r="HP31" s="56">
        <f t="shared" si="287"/>
        <v>0.29638291656610033</v>
      </c>
      <c r="HQ31" s="56">
        <f t="shared" si="288"/>
        <v>0.46895005831753456</v>
      </c>
      <c r="HR31" s="60">
        <f t="shared" si="141"/>
        <v>8.4596723043025124E-2</v>
      </c>
      <c r="HS31" s="56">
        <f t="shared" si="289"/>
        <v>0.65733856813002889</v>
      </c>
      <c r="HT31" s="56">
        <f t="shared" si="290"/>
        <v>4506.6814756653775</v>
      </c>
      <c r="HU31" s="56">
        <f t="shared" si="144"/>
        <v>10.243310300446657</v>
      </c>
      <c r="HV31" s="56">
        <f t="shared" si="291"/>
        <v>0.65733856813002889</v>
      </c>
      <c r="HW31" s="56">
        <f t="shared" si="292"/>
        <v>4506.6814756653775</v>
      </c>
      <c r="HX31" s="56">
        <f t="shared" si="146"/>
        <v>9.1574723927292165</v>
      </c>
      <c r="HY31" s="56">
        <f t="shared" si="293"/>
        <v>4.5894845186069757</v>
      </c>
      <c r="HZ31" s="56">
        <f t="shared" si="294"/>
        <v>1.304868074346428</v>
      </c>
      <c r="IA31" s="56">
        <f t="shared" si="295"/>
        <v>4.6334616907247934</v>
      </c>
      <c r="IB31" s="56">
        <f t="shared" si="296"/>
        <v>0.71345101352222684</v>
      </c>
      <c r="IC31" s="56">
        <f t="shared" si="150"/>
        <v>0.5170149337169988</v>
      </c>
      <c r="ID31" s="56">
        <f t="shared" si="151"/>
        <v>0.15051231573712551</v>
      </c>
      <c r="IE31" s="56">
        <f t="shared" si="297"/>
        <v>271.77148135652908</v>
      </c>
      <c r="IF31" s="56">
        <f t="shared" si="298"/>
        <v>1.0324221113608227</v>
      </c>
      <c r="IG31" s="56">
        <f t="shared" si="154"/>
        <v>1.3421436511449516</v>
      </c>
      <c r="IH31" s="56">
        <f t="shared" si="155"/>
        <v>0.654343494793869</v>
      </c>
      <c r="II31" s="75"/>
      <c r="IJ31" s="75">
        <f t="shared" si="299"/>
        <v>0.1196926580835577</v>
      </c>
      <c r="IK31" s="75">
        <f t="shared" si="300"/>
        <v>0.19231326008329325</v>
      </c>
      <c r="IL31" s="75">
        <f t="shared" si="301"/>
        <v>2.991441151184969</v>
      </c>
      <c r="IM31" s="75">
        <f t="shared" si="302"/>
        <v>0.23084610032710839</v>
      </c>
      <c r="IN31" s="75">
        <f>(1-'OUTPUT DATA'!BL31-'OUTPUT DATA'!BR31-'OUTPUT DATA'!BX31)*'OUTPUT DATA'!BK31^2</f>
        <v>1.8544522947783443E-2</v>
      </c>
      <c r="IO31" s="75">
        <f t="shared" si="156"/>
        <v>0.48854680472147749</v>
      </c>
      <c r="IP31" s="75"/>
      <c r="IQ31" s="56">
        <f t="shared" si="182"/>
        <v>0.79804773656525196</v>
      </c>
      <c r="IR31" s="56">
        <f t="shared" si="183"/>
        <v>0.5783194498334403</v>
      </c>
      <c r="IS31" s="56">
        <f t="shared" si="184"/>
        <v>0.16835915938532123</v>
      </c>
      <c r="IT31" s="56"/>
    </row>
    <row r="32" spans="1:254" s="54" customFormat="1" ht="13.5" customHeight="1">
      <c r="A32" s="67" t="str">
        <f>'INPUT DATA'!A32</f>
        <v>October-November 2002 - NF</v>
      </c>
      <c r="B32" s="66"/>
      <c r="C32" s="10">
        <f>'INPUT DATA'!AB32</f>
        <v>5.0421076619583172E-2</v>
      </c>
      <c r="D32" s="10"/>
      <c r="E32" s="12">
        <f>'INPUT DATA'!AD32</f>
        <v>1.964607098475696</v>
      </c>
      <c r="F32" s="10"/>
      <c r="G32" s="16">
        <f>'INPUT DATA'!AF32</f>
        <v>327.37116915570306</v>
      </c>
      <c r="H32" s="16">
        <f>'INPUT DATA'!AG32</f>
        <v>1089.52980949733</v>
      </c>
      <c r="I32" s="10"/>
      <c r="J32" s="81">
        <f t="shared" si="0"/>
        <v>0.12824289979593237</v>
      </c>
      <c r="K32" s="81">
        <f t="shared" si="1"/>
        <v>0.19581300647236677</v>
      </c>
      <c r="L32" s="81">
        <f t="shared" si="2"/>
        <v>0.27995349161391803</v>
      </c>
      <c r="M32" s="81">
        <f t="shared" si="3"/>
        <v>0.37544049339558966</v>
      </c>
      <c r="N32" s="81">
        <f t="shared" si="4"/>
        <v>0.54205535469684085</v>
      </c>
      <c r="O32" s="81">
        <f t="shared" si="5"/>
        <v>0.59993952854985866</v>
      </c>
      <c r="P32" s="81">
        <f t="shared" si="6"/>
        <v>0.6419776177949299</v>
      </c>
      <c r="Q32" s="81">
        <f t="shared" si="7"/>
        <v>0.66470249483669452</v>
      </c>
      <c r="R32" s="81">
        <f t="shared" si="8"/>
        <v>0.66646321670076869</v>
      </c>
      <c r="S32" s="81">
        <f t="shared" si="9"/>
        <v>0.65719663277664875</v>
      </c>
      <c r="T32" s="81">
        <f t="shared" si="10"/>
        <v>0.64975114311205551</v>
      </c>
      <c r="U32" s="81">
        <f t="shared" si="11"/>
        <v>0.62041286377429605</v>
      </c>
      <c r="V32" s="81">
        <f t="shared" si="12"/>
        <v>0.58392465818819317</v>
      </c>
      <c r="W32" s="81">
        <f t="shared" si="13"/>
        <v>0.54477737305991403</v>
      </c>
      <c r="X32" s="81">
        <f t="shared" si="14"/>
        <v>0.50629037469284477</v>
      </c>
      <c r="Y32" s="10"/>
      <c r="Z32" s="81">
        <f t="shared" si="157"/>
        <v>0.71911682058883974</v>
      </c>
      <c r="AA32" s="81">
        <f t="shared" si="158"/>
        <v>0.53450101233739056</v>
      </c>
      <c r="AB32" s="81">
        <f t="shared" si="159"/>
        <v>0.15160465519120001</v>
      </c>
      <c r="AC32" s="72"/>
      <c r="AD32" s="56">
        <f>'INPUT DATA'!AF32/1000</f>
        <v>0.32737116915570308</v>
      </c>
      <c r="AE32" s="55">
        <f>'INPUT DATA'!AG32</f>
        <v>1089.52980949733</v>
      </c>
      <c r="AF32" s="60">
        <f t="shared" si="15"/>
        <v>1362.6698094973299</v>
      </c>
      <c r="AG32" s="55"/>
      <c r="AH32" s="60">
        <f>'INPUT DATA'!P32</f>
        <v>49.87</v>
      </c>
      <c r="AI32" s="60">
        <f>'INPUT DATA'!Q32</f>
        <v>1.3748</v>
      </c>
      <c r="AJ32" s="60">
        <f>'INPUT DATA'!R32</f>
        <v>4.4817999999999998</v>
      </c>
      <c r="AK32" s="60">
        <f>'INPUT DATA'!S32</f>
        <v>7.8296000000000001</v>
      </c>
      <c r="AL32" s="60">
        <f>'INPUT DATA'!T32</f>
        <v>0.2286</v>
      </c>
      <c r="AM32" s="60">
        <f>'INPUT DATA'!U32</f>
        <v>13.6957</v>
      </c>
      <c r="AN32" s="60">
        <f>'INPUT DATA'!V32</f>
        <v>22.8169</v>
      </c>
      <c r="AO32" s="60">
        <f>'INPUT DATA'!W32</f>
        <v>0.40439999999999998</v>
      </c>
      <c r="AP32" s="60">
        <f>'INPUT DATA'!X32</f>
        <v>0</v>
      </c>
      <c r="AQ32" s="60">
        <f>'INPUT DATA'!Y32</f>
        <v>3.95E-2</v>
      </c>
      <c r="AR32" s="60">
        <f t="shared" si="185"/>
        <v>100.7413</v>
      </c>
      <c r="AS32" s="60"/>
      <c r="AT32" s="60">
        <f>'INPUT DATA'!C32</f>
        <v>47.417412535865623</v>
      </c>
      <c r="AU32" s="60">
        <f>'INPUT DATA'!D32</f>
        <v>1.7349762044555996</v>
      </c>
      <c r="AV32" s="60">
        <f>'INPUT DATA'!E32</f>
        <v>17.606399875564659</v>
      </c>
      <c r="AW32" s="60">
        <f>'INPUT DATA'!F32</f>
        <v>10.428016400813284</v>
      </c>
      <c r="AX32" s="60">
        <f>'INPUT DATA'!G32</f>
        <v>0.17216648491579378</v>
      </c>
      <c r="AY32" s="60">
        <f>'INPUT DATA'!H32</f>
        <v>5.8524454499117589</v>
      </c>
      <c r="AZ32" s="60">
        <f>'INPUT DATA'!I32</f>
        <v>10.630026335258776</v>
      </c>
      <c r="BA32" s="60">
        <f>'INPUT DATA'!J32</f>
        <v>3.6142690821925867</v>
      </c>
      <c r="BB32" s="60">
        <f>'INPUT DATA'!K32</f>
        <v>2.0661539589380662</v>
      </c>
      <c r="BC32" s="60">
        <f>'INPUT DATA'!M32</f>
        <v>0.47813367208386959</v>
      </c>
      <c r="BD32" s="60"/>
      <c r="BE32" s="60">
        <f>'INPUT DATA'!AD32</f>
        <v>1.964607098475696</v>
      </c>
      <c r="BF32" s="60">
        <f t="shared" si="186"/>
        <v>100.00000000000001</v>
      </c>
      <c r="BG32" s="54">
        <f t="shared" si="187"/>
        <v>2.2284129752389514</v>
      </c>
      <c r="BH32" s="56">
        <f t="shared" si="19"/>
        <v>1.8495931541702697</v>
      </c>
      <c r="BI32" s="56">
        <f t="shared" si="20"/>
        <v>3.835328632504801E-2</v>
      </c>
      <c r="BJ32" s="56">
        <f t="shared" si="21"/>
        <v>0.19590434131532514</v>
      </c>
      <c r="BK32" s="56">
        <f t="shared" si="188"/>
        <v>0.1504068458297303</v>
      </c>
      <c r="BL32" s="56">
        <f t="shared" si="189"/>
        <v>4.5497495485594841E-2</v>
      </c>
      <c r="BM32" s="56">
        <f t="shared" si="24"/>
        <v>0.24284695363598383</v>
      </c>
      <c r="BN32" s="56">
        <f t="shared" si="25"/>
        <v>7.1812341393014132E-3</v>
      </c>
      <c r="BO32" s="56">
        <f t="shared" si="26"/>
        <v>0.75723688926608046</v>
      </c>
      <c r="BP32" s="60">
        <f t="shared" si="27"/>
        <v>0.9067082050525106</v>
      </c>
      <c r="BQ32" s="56">
        <f t="shared" si="28"/>
        <v>2.9079856312190643E-2</v>
      </c>
      <c r="BR32" s="56">
        <f t="shared" si="29"/>
        <v>1.1582645242705254E-3</v>
      </c>
      <c r="BS32" s="56">
        <f t="shared" si="30"/>
        <v>0</v>
      </c>
      <c r="BT32" s="56">
        <f t="shared" si="190"/>
        <v>4.0280621847409801</v>
      </c>
      <c r="BU32" s="56">
        <f t="shared" si="191"/>
        <v>0.69280681652588727</v>
      </c>
      <c r="BV32" s="56">
        <f t="shared" si="192"/>
        <v>0.75717340565038493</v>
      </c>
      <c r="BW32" s="56">
        <f t="shared" si="193"/>
        <v>0</v>
      </c>
      <c r="BX32" s="2">
        <f>'INPUT DATA'!DJ32</f>
        <v>5.6120583288325761E-2</v>
      </c>
      <c r="BY32" s="56"/>
      <c r="BZ32" s="56">
        <v>60.084299999999999</v>
      </c>
      <c r="CA32" s="56">
        <v>79.878799999999998</v>
      </c>
      <c r="CB32" s="56">
        <v>101.96127999999999</v>
      </c>
      <c r="CC32" s="56">
        <v>71.846400000000003</v>
      </c>
      <c r="CD32" s="56">
        <v>70.937399999999997</v>
      </c>
      <c r="CE32" s="56">
        <v>40.304400000000001</v>
      </c>
      <c r="CF32" s="56">
        <v>56.077400000000004</v>
      </c>
      <c r="CG32" s="56">
        <v>61.978940000000001</v>
      </c>
      <c r="CH32" s="56">
        <v>151.99020000000002</v>
      </c>
      <c r="CI32" s="56">
        <v>94.195999999999998</v>
      </c>
      <c r="CJ32" s="56">
        <v>141.94452000000001</v>
      </c>
      <c r="CK32" s="56">
        <v>28.0855</v>
      </c>
      <c r="CL32" s="56">
        <v>47.88</v>
      </c>
      <c r="CM32" s="56">
        <v>26.981539999999999</v>
      </c>
      <c r="CN32" s="56">
        <v>55.847000000000001</v>
      </c>
      <c r="CO32" s="56">
        <v>54.938000000000002</v>
      </c>
      <c r="CP32" s="56">
        <v>24.305</v>
      </c>
      <c r="CQ32" s="56">
        <v>40.078000000000003</v>
      </c>
      <c r="CR32" s="56">
        <v>22.98977</v>
      </c>
      <c r="CS32" s="56">
        <v>51.996000000000002</v>
      </c>
      <c r="CT32" s="56">
        <v>39.098300000000002</v>
      </c>
      <c r="CU32" s="56">
        <v>30.973759999999999</v>
      </c>
      <c r="CV32" s="56">
        <v>15.9994</v>
      </c>
      <c r="CW32" s="60">
        <f t="shared" si="194"/>
        <v>0.46743492060321917</v>
      </c>
      <c r="CX32" s="60">
        <f t="shared" si="195"/>
        <v>0.59940810327646388</v>
      </c>
      <c r="CY32" s="60">
        <f t="shared" si="196"/>
        <v>0.52925071164269422</v>
      </c>
      <c r="CZ32" s="60">
        <f t="shared" si="197"/>
        <v>0.77731104133262074</v>
      </c>
      <c r="DA32" s="60">
        <f t="shared" si="198"/>
        <v>0.77445747941142484</v>
      </c>
      <c r="DB32" s="60">
        <f t="shared" si="199"/>
        <v>0.60303589682516046</v>
      </c>
      <c r="DC32" s="60">
        <f t="shared" si="200"/>
        <v>0.7146907666903245</v>
      </c>
      <c r="DD32" s="60">
        <f t="shared" si="201"/>
        <v>0.74185747610397978</v>
      </c>
      <c r="DE32" s="60">
        <f t="shared" si="202"/>
        <v>0.68420200776102669</v>
      </c>
      <c r="DF32" s="60">
        <f t="shared" si="203"/>
        <v>0.83014777697566777</v>
      </c>
      <c r="DG32" s="60">
        <f t="shared" si="204"/>
        <v>0.43642065223793064</v>
      </c>
      <c r="DH32" s="60">
        <f t="shared" si="205"/>
        <v>0.53256507939678088</v>
      </c>
      <c r="DI32" s="60">
        <f t="shared" si="206"/>
        <v>0.40059189672353612</v>
      </c>
      <c r="DJ32" s="60">
        <f t="shared" si="207"/>
        <v>0.47074928835730578</v>
      </c>
      <c r="DK32" s="60">
        <f t="shared" si="208"/>
        <v>0.22268895866737926</v>
      </c>
      <c r="DL32" s="60">
        <f t="shared" si="209"/>
        <v>0.22554252058857516</v>
      </c>
      <c r="DM32" s="60">
        <f t="shared" si="210"/>
        <v>0.39696410317483954</v>
      </c>
      <c r="DN32" s="60">
        <f t="shared" si="211"/>
        <v>0.2853092333096755</v>
      </c>
      <c r="DO32" s="60">
        <f t="shared" si="212"/>
        <v>0.25814252389602022</v>
      </c>
      <c r="DP32" s="60">
        <f t="shared" si="213"/>
        <v>0.31579799223897331</v>
      </c>
      <c r="DQ32" s="60">
        <f t="shared" si="214"/>
        <v>0.16985222302433223</v>
      </c>
      <c r="DR32" s="60">
        <f t="shared" si="215"/>
        <v>0.56357934776206942</v>
      </c>
      <c r="DS32" s="60">
        <f t="shared" si="216"/>
        <v>23.310979490482538</v>
      </c>
      <c r="DT32" s="60">
        <f t="shared" si="217"/>
        <v>0.8240662603844825</v>
      </c>
      <c r="DU32" s="60">
        <f t="shared" si="218"/>
        <v>2.3719958394402267</v>
      </c>
      <c r="DV32" s="60">
        <f t="shared" si="219"/>
        <v>6.0860345292178879</v>
      </c>
      <c r="DW32" s="60">
        <f t="shared" si="220"/>
        <v>0.17704097979345171</v>
      </c>
      <c r="DX32" s="60">
        <f t="shared" si="221"/>
        <v>8.2589987321483509</v>
      </c>
      <c r="DY32" s="60">
        <f t="shared" si="222"/>
        <v>16.307027754496467</v>
      </c>
      <c r="DZ32" s="60">
        <f t="shared" si="223"/>
        <v>0.30000716333644939</v>
      </c>
      <c r="EA32" s="60">
        <f t="shared" si="224"/>
        <v>2.7025979306560553E-2</v>
      </c>
      <c r="EB32" s="60">
        <f t="shared" si="225"/>
        <v>0</v>
      </c>
      <c r="EC32" s="60">
        <f t="shared" si="226"/>
        <v>43.078123271393586</v>
      </c>
      <c r="ED32" s="60">
        <f t="shared" si="227"/>
        <v>100.7413</v>
      </c>
      <c r="EE32" s="56">
        <f t="shared" si="228"/>
        <v>0.83000051594176849</v>
      </c>
      <c r="EF32" s="56">
        <f t="shared" si="229"/>
        <v>1.7211074778289107E-2</v>
      </c>
      <c r="EG32" s="56">
        <f t="shared" si="230"/>
        <v>8.7911803382617407E-2</v>
      </c>
      <c r="EH32" s="56">
        <f t="shared" si="231"/>
        <v>0.10897692855870303</v>
      </c>
      <c r="EI32" s="56">
        <f t="shared" si="232"/>
        <v>3.222559608894603E-3</v>
      </c>
      <c r="EJ32" s="56">
        <f t="shared" si="233"/>
        <v>0.33980657198717756</v>
      </c>
      <c r="EK32" s="56">
        <f t="shared" si="234"/>
        <v>0.40688227342922467</v>
      </c>
      <c r="EL32" s="56">
        <f t="shared" si="235"/>
        <v>1.3049593942716669E-2</v>
      </c>
      <c r="EM32" s="56">
        <f t="shared" si="236"/>
        <v>5.1977035361490409E-4</v>
      </c>
      <c r="EN32" s="56">
        <f t="shared" si="237"/>
        <v>0</v>
      </c>
      <c r="EO32" s="56">
        <f t="shared" si="238"/>
        <v>2.6924836725998218</v>
      </c>
      <c r="EP32" s="60">
        <f t="shared" si="239"/>
        <v>4.5000647645828282</v>
      </c>
      <c r="EQ32" s="56">
        <f t="shared" si="81"/>
        <v>0.18444190458639154</v>
      </c>
      <c r="ER32" s="56">
        <f t="shared" si="82"/>
        <v>3.8246282395192669E-3</v>
      </c>
      <c r="ES32" s="56">
        <f t="shared" si="83"/>
        <v>1.9535675147281384E-2</v>
      </c>
      <c r="ET32" s="56">
        <f t="shared" si="84"/>
        <v>2.4216746704712275E-2</v>
      </c>
      <c r="EU32" s="56">
        <f t="shared" si="85"/>
        <v>7.16114051125961E-4</v>
      </c>
      <c r="EV32" s="56">
        <f t="shared" si="86"/>
        <v>7.5511484781637092E-2</v>
      </c>
      <c r="EW32" s="56">
        <f t="shared" si="87"/>
        <v>9.0416981691361073E-2</v>
      </c>
      <c r="EX32" s="56">
        <f t="shared" si="88"/>
        <v>2.8998680297718806E-3</v>
      </c>
      <c r="EY32" s="56">
        <f t="shared" si="89"/>
        <v>1.1550286069340352E-4</v>
      </c>
      <c r="EZ32" s="56">
        <f t="shared" si="90"/>
        <v>0</v>
      </c>
      <c r="FA32" s="56">
        <f t="shared" si="91"/>
        <v>0.5983210939075061</v>
      </c>
      <c r="FB32" s="56">
        <f t="shared" si="92"/>
        <v>1</v>
      </c>
      <c r="FC32" s="56">
        <f t="shared" si="240"/>
        <v>1.5558095413608475E-2</v>
      </c>
      <c r="FD32" s="56">
        <f t="shared" si="241"/>
        <v>3.9775797336729091E-3</v>
      </c>
      <c r="FE32" s="56">
        <f t="shared" si="242"/>
        <v>0.10836205637136091</v>
      </c>
      <c r="FF32" s="56">
        <f t="shared" si="243"/>
        <v>9.3316849721132952E-2</v>
      </c>
      <c r="FG32" s="56">
        <f t="shared" si="244"/>
        <v>8.362056371360907E-3</v>
      </c>
      <c r="FH32" s="56">
        <f t="shared" si="245"/>
        <v>0.10167890609249386</v>
      </c>
      <c r="FI32" s="56">
        <f t="shared" si="246"/>
        <v>0</v>
      </c>
      <c r="FJ32" s="56">
        <f t="shared" si="247"/>
        <v>2.8519858653219269E-2</v>
      </c>
      <c r="FK32" s="56">
        <f t="shared" si="248"/>
        <v>0.88924030721880309</v>
      </c>
      <c r="FL32" s="56">
        <f t="shared" si="249"/>
        <v>0.92220952293195768</v>
      </c>
      <c r="FM32" s="56">
        <f t="shared" si="250"/>
        <v>8.2239834127977612E-2</v>
      </c>
      <c r="FN32" s="56">
        <f t="shared" si="251"/>
        <v>1</v>
      </c>
      <c r="FO32" s="56">
        <f t="shared" si="252"/>
        <v>7.7790477068042374E-2</v>
      </c>
      <c r="FP32" s="56">
        <f t="shared" si="253"/>
        <v>3.9775797336729091E-2</v>
      </c>
      <c r="FQ32" s="56">
        <f t="shared" si="254"/>
        <v>2.8519858653219269E-2</v>
      </c>
      <c r="FR32" s="56">
        <f t="shared" si="255"/>
        <v>0.97148014134678073</v>
      </c>
      <c r="FS32" s="56"/>
      <c r="FT32" s="56">
        <f t="shared" si="256"/>
        <v>0</v>
      </c>
      <c r="FU32" s="56">
        <f t="shared" si="257"/>
        <v>9.9707534915169649E-3</v>
      </c>
      <c r="FV32" s="56">
        <f t="shared" si="258"/>
        <v>2.9799495283299983E-2</v>
      </c>
      <c r="FW32" s="56">
        <f t="shared" si="259"/>
        <v>0.82621510847024693</v>
      </c>
      <c r="FX32" s="56"/>
      <c r="FY32" s="56">
        <f t="shared" si="260"/>
        <v>2.4525104436259791E-2</v>
      </c>
      <c r="FZ32" s="56">
        <f t="shared" si="261"/>
        <v>0.22469290921090895</v>
      </c>
      <c r="GA32" s="56"/>
      <c r="GB32" s="60">
        <f t="shared" si="262"/>
        <v>22.164554463912438</v>
      </c>
      <c r="GC32" s="60">
        <f t="shared" si="263"/>
        <v>1.0399587959425294</v>
      </c>
      <c r="GD32" s="60">
        <f t="shared" si="264"/>
        <v>9.3181996636084392</v>
      </c>
      <c r="GE32" s="60">
        <f t="shared" si="265"/>
        <v>8.1058122875498224</v>
      </c>
      <c r="GF32" s="60">
        <f t="shared" si="266"/>
        <v>0.13333562194701076</v>
      </c>
      <c r="GG32" s="60">
        <f t="shared" si="267"/>
        <v>3.5292346905078671</v>
      </c>
      <c r="GH32" s="60">
        <f t="shared" si="268"/>
        <v>7.5971816714844351</v>
      </c>
      <c r="GI32" s="60">
        <f t="shared" si="269"/>
        <v>2.6812725392760397</v>
      </c>
      <c r="GJ32" s="60">
        <f t="shared" si="270"/>
        <v>1.7152131159019108</v>
      </c>
      <c r="GK32" s="60">
        <f t="shared" si="271"/>
        <v>0.20866740902775921</v>
      </c>
      <c r="GL32" s="60">
        <f t="shared" si="272"/>
        <v>0</v>
      </c>
      <c r="GM32" s="60">
        <f t="shared" si="273"/>
        <v>43.506569740841762</v>
      </c>
      <c r="GN32" s="60">
        <f t="shared" si="113"/>
        <v>56.493430259158252</v>
      </c>
      <c r="GO32" s="56">
        <f t="shared" si="274"/>
        <v>0.78918140905137668</v>
      </c>
      <c r="GP32" s="56">
        <f t="shared" si="275"/>
        <v>2.1720108520102952E-2</v>
      </c>
      <c r="GQ32" s="56">
        <f t="shared" si="276"/>
        <v>0.34535462629666208</v>
      </c>
      <c r="GR32" s="56">
        <f t="shared" si="277"/>
        <v>0.14514319994896452</v>
      </c>
      <c r="GS32" s="56">
        <f t="shared" si="278"/>
        <v>2.4270199487970213E-3</v>
      </c>
      <c r="GT32" s="56">
        <f t="shared" si="279"/>
        <v>0.14520611769215663</v>
      </c>
      <c r="GU32" s="56">
        <f t="shared" si="280"/>
        <v>0.18955989998214567</v>
      </c>
      <c r="GV32" s="56">
        <f t="shared" si="281"/>
        <v>0.11662894144987269</v>
      </c>
      <c r="GW32" s="56">
        <f t="shared" si="282"/>
        <v>4.386925047641229E-2</v>
      </c>
      <c r="GX32" s="56">
        <f t="shared" si="283"/>
        <v>6.7369092104981512E-3</v>
      </c>
      <c r="GY32" s="56">
        <f t="shared" si="284"/>
        <v>0</v>
      </c>
      <c r="GZ32" s="60">
        <f t="shared" si="285"/>
        <v>0.10905274981547226</v>
      </c>
      <c r="HA32" s="56">
        <f t="shared" si="126"/>
        <v>1.8058274825769887</v>
      </c>
      <c r="HB32" s="56">
        <f t="shared" si="127"/>
        <v>0.43701927048157613</v>
      </c>
      <c r="HC32" s="56">
        <f t="shared" si="128"/>
        <v>1.2027787111262412E-2</v>
      </c>
      <c r="HD32" s="56">
        <f t="shared" si="129"/>
        <v>0.19124452896454266</v>
      </c>
      <c r="HE32" s="56">
        <f t="shared" si="130"/>
        <v>8.037489812805336E-2</v>
      </c>
      <c r="HF32" s="56">
        <f t="shared" si="131"/>
        <v>1.3439932508578095E-3</v>
      </c>
      <c r="HG32" s="56">
        <f t="shared" si="132"/>
        <v>8.0409739630798865E-2</v>
      </c>
      <c r="HH32" s="56">
        <f t="shared" si="133"/>
        <v>0.10497121226200193</v>
      </c>
      <c r="HI32" s="56">
        <f t="shared" si="134"/>
        <v>6.4584763813339732E-2</v>
      </c>
      <c r="HJ32" s="56">
        <f t="shared" si="135"/>
        <v>2.4293156959716386E-2</v>
      </c>
      <c r="HK32" s="56">
        <f t="shared" si="136"/>
        <v>3.7306493978507349E-3</v>
      </c>
      <c r="HL32" s="56">
        <f t="shared" si="137"/>
        <v>0</v>
      </c>
      <c r="HM32" s="56">
        <f t="shared" si="138"/>
        <v>5.6950167415547037E-2</v>
      </c>
      <c r="HN32" s="56">
        <f t="shared" si="139"/>
        <v>0.99999999999999989</v>
      </c>
      <c r="HO32" s="56">
        <f t="shared" si="286"/>
        <v>0.50010834835725348</v>
      </c>
      <c r="HP32" s="56">
        <f t="shared" si="287"/>
        <v>0.29488137424448974</v>
      </c>
      <c r="HQ32" s="56">
        <f t="shared" si="288"/>
        <v>0.46073676802988345</v>
      </c>
      <c r="HR32" s="60">
        <f t="shared" si="141"/>
        <v>7.3285978060139034E-2</v>
      </c>
      <c r="HS32" s="56">
        <f t="shared" si="289"/>
        <v>0.65749475297218285</v>
      </c>
      <c r="HT32" s="56">
        <f t="shared" si="290"/>
        <v>4588.9443068278406</v>
      </c>
      <c r="HU32" s="56">
        <f t="shared" si="144"/>
        <v>9.9665284014025115</v>
      </c>
      <c r="HV32" s="56">
        <f t="shared" si="291"/>
        <v>0.65749475297218285</v>
      </c>
      <c r="HW32" s="56">
        <f t="shared" si="292"/>
        <v>4588.9443068278406</v>
      </c>
      <c r="HX32" s="56">
        <f t="shared" si="146"/>
        <v>10.982228160953195</v>
      </c>
      <c r="HY32" s="56">
        <f t="shared" si="293"/>
        <v>4.5978940255952159</v>
      </c>
      <c r="HZ32" s="56">
        <f t="shared" si="294"/>
        <v>1.3093539357300341</v>
      </c>
      <c r="IA32" s="56">
        <f t="shared" si="295"/>
        <v>4.9721926045539817</v>
      </c>
      <c r="IB32" s="56">
        <f t="shared" si="296"/>
        <v>0.79240279864897878</v>
      </c>
      <c r="IC32" s="56">
        <f t="shared" si="150"/>
        <v>0.58897259239472399</v>
      </c>
      <c r="ID32" s="56">
        <f t="shared" si="151"/>
        <v>0.16705485064770392</v>
      </c>
      <c r="IE32" s="56">
        <f t="shared" si="297"/>
        <v>271.80274792527047</v>
      </c>
      <c r="IF32" s="56">
        <f t="shared" si="298"/>
        <v>1.0324290774687528</v>
      </c>
      <c r="IG32" s="56">
        <f t="shared" si="154"/>
        <v>1.3891711976824099</v>
      </c>
      <c r="IH32" s="56">
        <f t="shared" si="155"/>
        <v>0.66830024943832045</v>
      </c>
      <c r="II32" s="75"/>
      <c r="IJ32" s="75">
        <f t="shared" si="299"/>
        <v>0.13120639445983628</v>
      </c>
      <c r="IK32" s="75">
        <f t="shared" si="300"/>
        <v>0.17698581149233042</v>
      </c>
      <c r="IL32" s="75">
        <f t="shared" si="301"/>
        <v>2.9962417428028099</v>
      </c>
      <c r="IM32" s="75">
        <f t="shared" si="302"/>
        <v>0.24125544189880183</v>
      </c>
      <c r="IN32" s="75">
        <f>(1-'OUTPUT DATA'!BL32-'OUTPUT DATA'!BR32-'OUTPUT DATA'!BX32)*'OUTPUT DATA'!BK32^2</f>
        <v>2.0297190298336158E-2</v>
      </c>
      <c r="IO32" s="75">
        <f t="shared" si="156"/>
        <v>0.49604021916021912</v>
      </c>
      <c r="IP32" s="75"/>
      <c r="IQ32" s="56">
        <f t="shared" si="182"/>
        <v>0.71911682058883974</v>
      </c>
      <c r="IR32" s="56">
        <f t="shared" si="183"/>
        <v>0.53450101233739056</v>
      </c>
      <c r="IS32" s="56">
        <f t="shared" si="184"/>
        <v>0.15160465519120001</v>
      </c>
      <c r="IT32" s="56"/>
    </row>
    <row r="33" spans="1:254" s="54" customFormat="1" ht="13.5" customHeight="1">
      <c r="A33" s="67" t="str">
        <f>'INPUT DATA'!A33</f>
        <v>October-November 2002 - NF</v>
      </c>
      <c r="B33" s="66"/>
      <c r="C33" s="10">
        <f>'INPUT DATA'!AB33</f>
        <v>5.9397419356936321E-2</v>
      </c>
      <c r="D33" s="10"/>
      <c r="E33" s="12">
        <f>'INPUT DATA'!AD33</f>
        <v>1.8361641732791196</v>
      </c>
      <c r="F33" s="10"/>
      <c r="G33" s="16">
        <f>'INPUT DATA'!AF33</f>
        <v>347.58576488916367</v>
      </c>
      <c r="H33" s="16">
        <f>'INPUT DATA'!AG33</f>
        <v>1092.4559804578953</v>
      </c>
      <c r="I33" s="10"/>
      <c r="J33" s="81">
        <f t="shared" si="0"/>
        <v>0.12783517904724612</v>
      </c>
      <c r="K33" s="81">
        <f t="shared" si="1"/>
        <v>0.19493397153624353</v>
      </c>
      <c r="L33" s="81">
        <f t="shared" si="2"/>
        <v>0.27836934486343229</v>
      </c>
      <c r="M33" s="81">
        <f t="shared" si="3"/>
        <v>0.37292815576146948</v>
      </c>
      <c r="N33" s="81">
        <f t="shared" si="4"/>
        <v>0.53761354325079402</v>
      </c>
      <c r="O33" s="81">
        <f t="shared" si="5"/>
        <v>0.59470628271464643</v>
      </c>
      <c r="P33" s="81">
        <f t="shared" si="6"/>
        <v>0.63608435010439424</v>
      </c>
      <c r="Q33" s="81">
        <f t="shared" si="7"/>
        <v>0.65834341400213248</v>
      </c>
      <c r="R33" s="81">
        <f t="shared" si="8"/>
        <v>0.65987492175923479</v>
      </c>
      <c r="S33" s="81">
        <f t="shared" si="9"/>
        <v>0.65059290513033829</v>
      </c>
      <c r="T33" s="81">
        <f t="shared" si="10"/>
        <v>0.6431753882278789</v>
      </c>
      <c r="U33" s="81">
        <f t="shared" si="11"/>
        <v>0.6140306573571469</v>
      </c>
      <c r="V33" s="81">
        <f t="shared" si="12"/>
        <v>0.57785250080863526</v>
      </c>
      <c r="W33" s="81">
        <f t="shared" si="13"/>
        <v>0.53907470165287308</v>
      </c>
      <c r="X33" s="81">
        <f t="shared" si="14"/>
        <v>0.5009720293563874</v>
      </c>
      <c r="Y33" s="10"/>
      <c r="Z33" s="81">
        <f t="shared" si="157"/>
        <v>0.76839589744580061</v>
      </c>
      <c r="AA33" s="81">
        <f t="shared" si="158"/>
        <v>0.55911045112912838</v>
      </c>
      <c r="AB33" s="81">
        <f t="shared" si="159"/>
        <v>0.1599901768498608</v>
      </c>
      <c r="AC33" s="72"/>
      <c r="AD33" s="56">
        <f>'INPUT DATA'!AF33/1000</f>
        <v>0.34758576488916365</v>
      </c>
      <c r="AE33" s="55">
        <f>'INPUT DATA'!AG33</f>
        <v>1092.4559804578953</v>
      </c>
      <c r="AF33" s="60">
        <f t="shared" si="15"/>
        <v>1365.5959804578952</v>
      </c>
      <c r="AG33" s="55"/>
      <c r="AH33" s="60">
        <f>'INPUT DATA'!P33</f>
        <v>49.262500000000003</v>
      </c>
      <c r="AI33" s="60">
        <f>'INPUT DATA'!Q33</f>
        <v>1.2363999999999999</v>
      </c>
      <c r="AJ33" s="60">
        <f>'INPUT DATA'!R33</f>
        <v>4.4176000000000002</v>
      </c>
      <c r="AK33" s="60">
        <f>'INPUT DATA'!S33</f>
        <v>7.8141999999999996</v>
      </c>
      <c r="AL33" s="60">
        <f>'INPUT DATA'!T33</f>
        <v>0.21310000000000001</v>
      </c>
      <c r="AM33" s="60">
        <f>'INPUT DATA'!U33</f>
        <v>13.364100000000001</v>
      </c>
      <c r="AN33" s="60">
        <f>'INPUT DATA'!V33</f>
        <v>22.601400000000002</v>
      </c>
      <c r="AO33" s="60">
        <f>'INPUT DATA'!W33</f>
        <v>0.47720000000000001</v>
      </c>
      <c r="AP33" s="60">
        <f>'INPUT DATA'!X33</f>
        <v>0</v>
      </c>
      <c r="AQ33" s="60">
        <f>'INPUT DATA'!Y33</f>
        <v>6.1400000000000003E-2</v>
      </c>
      <c r="AR33" s="60">
        <f t="shared" si="185"/>
        <v>99.447900000000004</v>
      </c>
      <c r="AS33" s="60"/>
      <c r="AT33" s="60">
        <f>'INPUT DATA'!C33</f>
        <v>47.415274995296329</v>
      </c>
      <c r="AU33" s="60">
        <f>'INPUT DATA'!D33</f>
        <v>1.7360020141818162</v>
      </c>
      <c r="AV33" s="60">
        <f>'INPUT DATA'!E33</f>
        <v>17.621135316812779</v>
      </c>
      <c r="AW33" s="60">
        <f>'INPUT DATA'!F33</f>
        <v>10.431280223073978</v>
      </c>
      <c r="AX33" s="60">
        <f>'INPUT DATA'!G33</f>
        <v>0.17218933170618855</v>
      </c>
      <c r="AY33" s="60">
        <f>'INPUT DATA'!H33</f>
        <v>5.8404385097536711</v>
      </c>
      <c r="AZ33" s="60">
        <f>'INPUT DATA'!I33</f>
        <v>10.619105015739841</v>
      </c>
      <c r="BA33" s="60">
        <f>'INPUT DATA'!J33</f>
        <v>3.6177017791294968</v>
      </c>
      <c r="BB33" s="60">
        <f>'INPUT DATA'!K33</f>
        <v>2.0682533232597744</v>
      </c>
      <c r="BC33" s="60">
        <f>'INPUT DATA'!M33</f>
        <v>0.47861949104611973</v>
      </c>
      <c r="BD33" s="60"/>
      <c r="BE33" s="60">
        <f>'INPUT DATA'!AD33</f>
        <v>1.8361641732791196</v>
      </c>
      <c r="BF33" s="60">
        <f t="shared" si="186"/>
        <v>99.999999999999986</v>
      </c>
      <c r="BG33" s="54">
        <f t="shared" si="187"/>
        <v>2.2590133103049892</v>
      </c>
      <c r="BH33" s="56">
        <f t="shared" si="19"/>
        <v>1.8521510418563931</v>
      </c>
      <c r="BI33" s="56">
        <f t="shared" si="20"/>
        <v>3.4965936690007235E-2</v>
      </c>
      <c r="BJ33" s="56">
        <f t="shared" si="21"/>
        <v>0.19574969252171556</v>
      </c>
      <c r="BK33" s="56">
        <f t="shared" si="188"/>
        <v>0.14784895814360688</v>
      </c>
      <c r="BL33" s="56">
        <f t="shared" si="189"/>
        <v>4.7900734378108684E-2</v>
      </c>
      <c r="BM33" s="56">
        <f t="shared" si="24"/>
        <v>0.24569748920448245</v>
      </c>
      <c r="BN33" s="56">
        <f t="shared" si="25"/>
        <v>6.7862432359134615E-3</v>
      </c>
      <c r="BO33" s="56">
        <f t="shared" si="26"/>
        <v>0.74904922043089783</v>
      </c>
      <c r="BP33" s="60">
        <f t="shared" si="27"/>
        <v>0.91047779716331445</v>
      </c>
      <c r="BQ33" s="56">
        <f t="shared" si="28"/>
        <v>3.4786013058537277E-2</v>
      </c>
      <c r="BR33" s="56">
        <f t="shared" si="29"/>
        <v>1.8251650404990634E-3</v>
      </c>
      <c r="BS33" s="56">
        <f t="shared" si="30"/>
        <v>0</v>
      </c>
      <c r="BT33" s="56">
        <f t="shared" si="190"/>
        <v>4.0314885992017597</v>
      </c>
      <c r="BU33" s="56">
        <f t="shared" si="191"/>
        <v>0.68923160034194619</v>
      </c>
      <c r="BV33" s="56">
        <f t="shared" si="192"/>
        <v>0.75300497420640711</v>
      </c>
      <c r="BW33" s="56">
        <f t="shared" si="193"/>
        <v>0</v>
      </c>
      <c r="BX33" s="2">
        <f>'INPUT DATA'!DJ33</f>
        <v>6.2973505236178701E-2</v>
      </c>
      <c r="BY33" s="56"/>
      <c r="BZ33" s="56">
        <v>60.084299999999999</v>
      </c>
      <c r="CA33" s="56">
        <v>79.878799999999998</v>
      </c>
      <c r="CB33" s="56">
        <v>101.96127999999999</v>
      </c>
      <c r="CC33" s="56">
        <v>71.846400000000003</v>
      </c>
      <c r="CD33" s="56">
        <v>70.937399999999997</v>
      </c>
      <c r="CE33" s="56">
        <v>40.304400000000001</v>
      </c>
      <c r="CF33" s="56">
        <v>56.077400000000004</v>
      </c>
      <c r="CG33" s="56">
        <v>61.978940000000001</v>
      </c>
      <c r="CH33" s="56">
        <v>151.99020000000002</v>
      </c>
      <c r="CI33" s="56">
        <v>94.195999999999998</v>
      </c>
      <c r="CJ33" s="56">
        <v>141.94452000000001</v>
      </c>
      <c r="CK33" s="56">
        <v>28.0855</v>
      </c>
      <c r="CL33" s="56">
        <v>47.88</v>
      </c>
      <c r="CM33" s="56">
        <v>26.981539999999999</v>
      </c>
      <c r="CN33" s="56">
        <v>55.847000000000001</v>
      </c>
      <c r="CO33" s="56">
        <v>54.938000000000002</v>
      </c>
      <c r="CP33" s="56">
        <v>24.305</v>
      </c>
      <c r="CQ33" s="56">
        <v>40.078000000000003</v>
      </c>
      <c r="CR33" s="56">
        <v>22.98977</v>
      </c>
      <c r="CS33" s="56">
        <v>51.996000000000002</v>
      </c>
      <c r="CT33" s="56">
        <v>39.098300000000002</v>
      </c>
      <c r="CU33" s="56">
        <v>30.973759999999999</v>
      </c>
      <c r="CV33" s="56">
        <v>15.9994</v>
      </c>
      <c r="CW33" s="60">
        <f t="shared" si="194"/>
        <v>0.46743492060321917</v>
      </c>
      <c r="CX33" s="60">
        <f t="shared" si="195"/>
        <v>0.59940810327646388</v>
      </c>
      <c r="CY33" s="60">
        <f t="shared" si="196"/>
        <v>0.52925071164269422</v>
      </c>
      <c r="CZ33" s="60">
        <f t="shared" si="197"/>
        <v>0.77731104133262074</v>
      </c>
      <c r="DA33" s="60">
        <f t="shared" si="198"/>
        <v>0.77445747941142484</v>
      </c>
      <c r="DB33" s="60">
        <f t="shared" si="199"/>
        <v>0.60303589682516046</v>
      </c>
      <c r="DC33" s="60">
        <f t="shared" si="200"/>
        <v>0.7146907666903245</v>
      </c>
      <c r="DD33" s="60">
        <f t="shared" si="201"/>
        <v>0.74185747610397978</v>
      </c>
      <c r="DE33" s="60">
        <f t="shared" si="202"/>
        <v>0.68420200776102669</v>
      </c>
      <c r="DF33" s="60">
        <f t="shared" si="203"/>
        <v>0.83014777697566777</v>
      </c>
      <c r="DG33" s="60">
        <f t="shared" si="204"/>
        <v>0.43642065223793064</v>
      </c>
      <c r="DH33" s="60">
        <f t="shared" si="205"/>
        <v>0.53256507939678088</v>
      </c>
      <c r="DI33" s="60">
        <f t="shared" si="206"/>
        <v>0.40059189672353612</v>
      </c>
      <c r="DJ33" s="60">
        <f t="shared" si="207"/>
        <v>0.47074928835730578</v>
      </c>
      <c r="DK33" s="60">
        <f t="shared" si="208"/>
        <v>0.22268895866737926</v>
      </c>
      <c r="DL33" s="60">
        <f t="shared" si="209"/>
        <v>0.22554252058857516</v>
      </c>
      <c r="DM33" s="60">
        <f t="shared" si="210"/>
        <v>0.39696410317483954</v>
      </c>
      <c r="DN33" s="60">
        <f t="shared" si="211"/>
        <v>0.2853092333096755</v>
      </c>
      <c r="DO33" s="60">
        <f t="shared" si="212"/>
        <v>0.25814252389602022</v>
      </c>
      <c r="DP33" s="60">
        <f t="shared" si="213"/>
        <v>0.31579799223897331</v>
      </c>
      <c r="DQ33" s="60">
        <f t="shared" si="214"/>
        <v>0.16985222302433223</v>
      </c>
      <c r="DR33" s="60">
        <f t="shared" si="215"/>
        <v>0.56357934776206942</v>
      </c>
      <c r="DS33" s="60">
        <f t="shared" si="216"/>
        <v>23.027012776216086</v>
      </c>
      <c r="DT33" s="60">
        <f t="shared" si="217"/>
        <v>0.74110817889101988</v>
      </c>
      <c r="DU33" s="60">
        <f t="shared" si="218"/>
        <v>2.3380179437527659</v>
      </c>
      <c r="DV33" s="60">
        <f t="shared" si="219"/>
        <v>6.0740639391813644</v>
      </c>
      <c r="DW33" s="60">
        <f t="shared" si="220"/>
        <v>0.16503688886257464</v>
      </c>
      <c r="DX33" s="60">
        <f t="shared" si="221"/>
        <v>8.059032028761127</v>
      </c>
      <c r="DY33" s="60">
        <f t="shared" si="222"/>
        <v>16.153011894274702</v>
      </c>
      <c r="DZ33" s="60">
        <f t="shared" si="223"/>
        <v>0.35401438759681914</v>
      </c>
      <c r="EA33" s="60">
        <f t="shared" si="224"/>
        <v>4.2010003276527041E-2</v>
      </c>
      <c r="EB33" s="60">
        <f t="shared" si="225"/>
        <v>0</v>
      </c>
      <c r="EC33" s="60">
        <f t="shared" si="226"/>
        <v>42.494591959187026</v>
      </c>
      <c r="ED33" s="60">
        <f t="shared" si="227"/>
        <v>99.447900000000004</v>
      </c>
      <c r="EE33" s="56">
        <f t="shared" si="228"/>
        <v>0.81988972160780782</v>
      </c>
      <c r="EF33" s="56">
        <f t="shared" si="229"/>
        <v>1.5478449851525059E-2</v>
      </c>
      <c r="EG33" s="56">
        <f t="shared" si="230"/>
        <v>8.6652501812452737E-2</v>
      </c>
      <c r="EH33" s="56">
        <f t="shared" si="231"/>
        <v>0.10876258239800463</v>
      </c>
      <c r="EI33" s="56">
        <f t="shared" si="232"/>
        <v>3.0040570982302712E-3</v>
      </c>
      <c r="EJ33" s="56">
        <f t="shared" si="233"/>
        <v>0.33157918242177031</v>
      </c>
      <c r="EK33" s="56">
        <f t="shared" si="234"/>
        <v>0.40303937058422828</v>
      </c>
      <c r="EL33" s="56">
        <f t="shared" si="235"/>
        <v>1.5398779004610274E-2</v>
      </c>
      <c r="EM33" s="56">
        <f t="shared" si="236"/>
        <v>8.0794682815076241E-4</v>
      </c>
      <c r="EN33" s="56">
        <f t="shared" si="237"/>
        <v>0</v>
      </c>
      <c r="EO33" s="56">
        <f t="shared" si="238"/>
        <v>2.6560115978841097</v>
      </c>
      <c r="EP33" s="60">
        <f t="shared" si="239"/>
        <v>4.4406241894908902</v>
      </c>
      <c r="EQ33" s="56">
        <f t="shared" si="81"/>
        <v>0.18463389078232417</v>
      </c>
      <c r="ER33" s="56">
        <f t="shared" si="82"/>
        <v>3.4856473304262291E-3</v>
      </c>
      <c r="ES33" s="56">
        <f t="shared" si="83"/>
        <v>1.9513585954317673E-2</v>
      </c>
      <c r="ET33" s="56">
        <f t="shared" si="84"/>
        <v>2.4492633863365518E-2</v>
      </c>
      <c r="EU33" s="56">
        <f t="shared" si="85"/>
        <v>6.7649433278763472E-4</v>
      </c>
      <c r="EV33" s="56">
        <f t="shared" si="86"/>
        <v>7.466949876246684E-2</v>
      </c>
      <c r="EW33" s="56">
        <f t="shared" si="87"/>
        <v>9.0761873418168285E-2</v>
      </c>
      <c r="EX33" s="56">
        <f t="shared" si="88"/>
        <v>3.4677059682404056E-3</v>
      </c>
      <c r="EY33" s="56">
        <f t="shared" si="89"/>
        <v>1.8194442800695371E-4</v>
      </c>
      <c r="EZ33" s="56">
        <f t="shared" si="90"/>
        <v>0</v>
      </c>
      <c r="FA33" s="56">
        <f t="shared" si="91"/>
        <v>0.59811672515989622</v>
      </c>
      <c r="FB33" s="56">
        <f t="shared" si="92"/>
        <v>1</v>
      </c>
      <c r="FC33" s="56">
        <f t="shared" si="240"/>
        <v>1.5366109217675838E-2</v>
      </c>
      <c r="FD33" s="56">
        <f t="shared" si="241"/>
        <v>4.147476736641835E-3</v>
      </c>
      <c r="FE33" s="56">
        <f t="shared" si="242"/>
        <v>0.10765369545369502</v>
      </c>
      <c r="FF33" s="56">
        <f t="shared" si="243"/>
        <v>9.4229579386408691E-2</v>
      </c>
      <c r="FG33" s="56">
        <f t="shared" si="244"/>
        <v>7.6536954536950141E-3</v>
      </c>
      <c r="FH33" s="56">
        <f t="shared" si="245"/>
        <v>0.1018832748401037</v>
      </c>
      <c r="FI33" s="56">
        <f t="shared" si="246"/>
        <v>0</v>
      </c>
      <c r="FJ33" s="56">
        <f t="shared" si="247"/>
        <v>3.4036066996105556E-2</v>
      </c>
      <c r="FK33" s="56">
        <f t="shared" si="248"/>
        <v>0.89084173590425497</v>
      </c>
      <c r="FL33" s="56">
        <f t="shared" si="249"/>
        <v>0.92316945391162086</v>
      </c>
      <c r="FM33" s="56">
        <f t="shared" si="250"/>
        <v>7.5122197099639521E-2</v>
      </c>
      <c r="FN33" s="56">
        <f t="shared" si="251"/>
        <v>1</v>
      </c>
      <c r="FO33" s="56">
        <f t="shared" si="252"/>
        <v>7.6830546088379192E-2</v>
      </c>
      <c r="FP33" s="56">
        <f t="shared" si="253"/>
        <v>4.147476736641835E-2</v>
      </c>
      <c r="FQ33" s="56">
        <f t="shared" si="254"/>
        <v>3.4036066996105556E-2</v>
      </c>
      <c r="FR33" s="56">
        <f t="shared" si="255"/>
        <v>0.96596393300389449</v>
      </c>
      <c r="FS33" s="56"/>
      <c r="FT33" s="56">
        <f t="shared" si="256"/>
        <v>0</v>
      </c>
      <c r="FU33" s="56">
        <f t="shared" si="257"/>
        <v>1.0530214190248875E-2</v>
      </c>
      <c r="FV33" s="56">
        <f t="shared" si="258"/>
        <v>3.4690124682990618E-2</v>
      </c>
      <c r="FW33" s="56">
        <f t="shared" si="259"/>
        <v>0.82323488025072677</v>
      </c>
      <c r="FX33" s="56"/>
      <c r="FY33" s="56">
        <f t="shared" si="260"/>
        <v>2.657389174331275E-2</v>
      </c>
      <c r="FZ33" s="56">
        <f t="shared" si="261"/>
        <v>0.22962671365994539</v>
      </c>
      <c r="GA33" s="56"/>
      <c r="GB33" s="60">
        <f t="shared" si="262"/>
        <v>22.163555302806142</v>
      </c>
      <c r="GC33" s="60">
        <f t="shared" si="263"/>
        <v>1.0405736746048433</v>
      </c>
      <c r="GD33" s="60">
        <f t="shared" si="264"/>
        <v>9.3259984063753762</v>
      </c>
      <c r="GE33" s="60">
        <f t="shared" si="265"/>
        <v>8.108349292630006</v>
      </c>
      <c r="GF33" s="60">
        <f t="shared" si="266"/>
        <v>0.13335331581471252</v>
      </c>
      <c r="GG33" s="60">
        <f t="shared" si="267"/>
        <v>3.5219940745815088</v>
      </c>
      <c r="GH33" s="60">
        <f t="shared" si="268"/>
        <v>7.5893763052641772</v>
      </c>
      <c r="GI33" s="60">
        <f t="shared" si="269"/>
        <v>2.6838191111618857</v>
      </c>
      <c r="GJ33" s="60">
        <f t="shared" si="270"/>
        <v>1.7169558985266389</v>
      </c>
      <c r="GK33" s="60">
        <f t="shared" si="271"/>
        <v>0.20887943045613397</v>
      </c>
      <c r="GL33" s="60">
        <f t="shared" si="272"/>
        <v>0</v>
      </c>
      <c r="GM33" s="60">
        <f t="shared" si="273"/>
        <v>43.507145187778576</v>
      </c>
      <c r="GN33" s="60">
        <f t="shared" si="113"/>
        <v>56.492854812221431</v>
      </c>
      <c r="GO33" s="56">
        <f t="shared" si="274"/>
        <v>0.78914583335906929</v>
      </c>
      <c r="GP33" s="56">
        <f t="shared" si="275"/>
        <v>2.1732950597427803E-2</v>
      </c>
      <c r="GQ33" s="56">
        <f t="shared" si="276"/>
        <v>0.34564366623904258</v>
      </c>
      <c r="GR33" s="56">
        <f t="shared" si="277"/>
        <v>0.14518862772628799</v>
      </c>
      <c r="GS33" s="56">
        <f t="shared" si="278"/>
        <v>2.4273420185429487E-3</v>
      </c>
      <c r="GT33" s="56">
        <f t="shared" si="279"/>
        <v>0.14490821125618222</v>
      </c>
      <c r="GU33" s="56">
        <f t="shared" si="280"/>
        <v>0.18936514559768891</v>
      </c>
      <c r="GV33" s="56">
        <f t="shared" si="281"/>
        <v>0.11673971123512265</v>
      </c>
      <c r="GW33" s="56">
        <f t="shared" si="282"/>
        <v>4.391382486007419E-2</v>
      </c>
      <c r="GX33" s="56">
        <f t="shared" si="283"/>
        <v>6.7437544055398502E-3</v>
      </c>
      <c r="GY33" s="56">
        <f t="shared" si="284"/>
        <v>0</v>
      </c>
      <c r="GZ33" s="60">
        <f t="shared" si="285"/>
        <v>0.10192305238238375</v>
      </c>
      <c r="HA33" s="56">
        <f t="shared" si="126"/>
        <v>1.805809067294978</v>
      </c>
      <c r="HB33" s="56">
        <f t="shared" si="127"/>
        <v>0.43700402642300096</v>
      </c>
      <c r="HC33" s="56">
        <f t="shared" si="128"/>
        <v>1.2035021304872945E-2</v>
      </c>
      <c r="HD33" s="56">
        <f t="shared" si="129"/>
        <v>0.19140654042500821</v>
      </c>
      <c r="HE33" s="56">
        <f t="shared" si="130"/>
        <v>8.0400874242908815E-2</v>
      </c>
      <c r="HF33" s="56">
        <f t="shared" si="131"/>
        <v>1.3441853086821629E-3</v>
      </c>
      <c r="HG33" s="56">
        <f t="shared" si="132"/>
        <v>8.0245588462598813E-2</v>
      </c>
      <c r="HH33" s="56">
        <f t="shared" si="133"/>
        <v>0.10486443391346434</v>
      </c>
      <c r="HI33" s="56">
        <f t="shared" si="134"/>
        <v>6.4646763242801497E-2</v>
      </c>
      <c r="HJ33" s="56">
        <f t="shared" si="135"/>
        <v>2.4318088581676663E-2</v>
      </c>
      <c r="HK33" s="56">
        <f t="shared" si="136"/>
        <v>3.734478094985809E-3</v>
      </c>
      <c r="HL33" s="56">
        <f t="shared" si="137"/>
        <v>0</v>
      </c>
      <c r="HM33" s="56">
        <f t="shared" si="138"/>
        <v>5.3426291527565783E-2</v>
      </c>
      <c r="HN33" s="56">
        <f t="shared" si="139"/>
        <v>1</v>
      </c>
      <c r="HO33" s="56">
        <f t="shared" si="286"/>
        <v>0.49951668471967953</v>
      </c>
      <c r="HP33" s="56">
        <f t="shared" si="287"/>
        <v>0.29471208318113495</v>
      </c>
      <c r="HQ33" s="56">
        <f t="shared" si="288"/>
        <v>0.45981825522970154</v>
      </c>
      <c r="HR33" s="60">
        <f t="shared" si="141"/>
        <v>5.618474221697467E-2</v>
      </c>
      <c r="HS33" s="56">
        <f t="shared" si="289"/>
        <v>0.65738060736714643</v>
      </c>
      <c r="HT33" s="56">
        <f t="shared" si="290"/>
        <v>4557.5532948993978</v>
      </c>
      <c r="HU33" s="56">
        <f t="shared" si="144"/>
        <v>10.282655840942516</v>
      </c>
      <c r="HV33" s="56">
        <f t="shared" si="291"/>
        <v>0.65738060736714643</v>
      </c>
      <c r="HW33" s="56">
        <f t="shared" si="292"/>
        <v>4557.5532948993978</v>
      </c>
      <c r="HX33" s="56">
        <f t="shared" si="146"/>
        <v>9.5307929410368395</v>
      </c>
      <c r="HY33" s="56">
        <f t="shared" si="293"/>
        <v>4.5988421816895082</v>
      </c>
      <c r="HZ33" s="56">
        <f t="shared" si="294"/>
        <v>1.309859933328245</v>
      </c>
      <c r="IA33" s="56">
        <f t="shared" si="295"/>
        <v>4.8680525647761224</v>
      </c>
      <c r="IB33" s="56">
        <f t="shared" si="296"/>
        <v>0.71221115522882594</v>
      </c>
      <c r="IC33" s="56">
        <f t="shared" si="150"/>
        <v>0.51822856111393312</v>
      </c>
      <c r="ID33" s="56">
        <f t="shared" si="151"/>
        <v>0.14829177128387888</v>
      </c>
      <c r="IE33" s="56">
        <f t="shared" si="297"/>
        <v>271.83688648125104</v>
      </c>
      <c r="IF33" s="56">
        <f t="shared" si="298"/>
        <v>1.0325590749566584</v>
      </c>
      <c r="IG33" s="56">
        <f t="shared" si="154"/>
        <v>1.3739141739047627</v>
      </c>
      <c r="IH33" s="56">
        <f t="shared" si="155"/>
        <v>0.66177829648930597</v>
      </c>
      <c r="II33" s="75"/>
      <c r="IJ33" s="75">
        <f t="shared" si="299"/>
        <v>0.11994936892373918</v>
      </c>
      <c r="IK33" s="75">
        <f t="shared" si="300"/>
        <v>0.18347176646993338</v>
      </c>
      <c r="IL33" s="75">
        <f t="shared" si="301"/>
        <v>2.986390147038708</v>
      </c>
      <c r="IM33" s="75">
        <f t="shared" si="302"/>
        <v>0.23586566296733688</v>
      </c>
      <c r="IN33" s="75">
        <f>(1-'OUTPUT DATA'!BL33-'OUTPUT DATA'!BR33-'OUTPUT DATA'!BX33)*'OUTPUT DATA'!BK33^2</f>
        <v>1.9395782702386524E-2</v>
      </c>
      <c r="IO33" s="75">
        <f t="shared" si="156"/>
        <v>0.49109078372907961</v>
      </c>
      <c r="IP33" s="75"/>
      <c r="IQ33" s="56">
        <f t="shared" si="182"/>
        <v>0.76839589744580061</v>
      </c>
      <c r="IR33" s="56">
        <f t="shared" si="183"/>
        <v>0.55911045112912838</v>
      </c>
      <c r="IS33" s="56">
        <f t="shared" si="184"/>
        <v>0.1599901768498608</v>
      </c>
      <c r="IT33" s="56"/>
    </row>
    <row r="34" spans="1:254" s="54" customFormat="1" ht="13.5" customHeight="1">
      <c r="A34" s="67" t="str">
        <f>'INPUT DATA'!A34</f>
        <v>October-November 2002 - NF</v>
      </c>
      <c r="B34" s="66"/>
      <c r="C34" s="10">
        <f>'INPUT DATA'!AB34</f>
        <v>5.2645680094589919E-2</v>
      </c>
      <c r="D34" s="10"/>
      <c r="E34" s="12">
        <f>'INPUT DATA'!AD34</f>
        <v>1.8483575711001197</v>
      </c>
      <c r="F34" s="10"/>
      <c r="G34" s="16">
        <f>'INPUT DATA'!AF34</f>
        <v>357.14126679011019</v>
      </c>
      <c r="H34" s="16">
        <f>'INPUT DATA'!AG34</f>
        <v>1096.5084270470788</v>
      </c>
      <c r="I34" s="10"/>
      <c r="J34" s="81">
        <f t="shared" si="0"/>
        <v>0.13320493981925341</v>
      </c>
      <c r="K34" s="81">
        <f t="shared" si="1"/>
        <v>0.2028728731236161</v>
      </c>
      <c r="L34" s="81">
        <f t="shared" si="2"/>
        <v>0.28941173042189644</v>
      </c>
      <c r="M34" s="81">
        <f t="shared" si="3"/>
        <v>0.38740696765810317</v>
      </c>
      <c r="N34" s="81">
        <f t="shared" si="4"/>
        <v>0.55795669463720521</v>
      </c>
      <c r="O34" s="81">
        <f t="shared" si="5"/>
        <v>0.61707039802926866</v>
      </c>
      <c r="P34" s="81">
        <f t="shared" si="6"/>
        <v>0.65992684834887294</v>
      </c>
      <c r="Q34" s="81">
        <f t="shared" si="7"/>
        <v>0.68301204807209814</v>
      </c>
      <c r="R34" s="81">
        <f t="shared" si="8"/>
        <v>0.6846632740606986</v>
      </c>
      <c r="S34" s="81">
        <f t="shared" si="9"/>
        <v>0.67510422076685239</v>
      </c>
      <c r="T34" s="81">
        <f t="shared" si="10"/>
        <v>0.66745206007634117</v>
      </c>
      <c r="U34" s="81">
        <f t="shared" si="11"/>
        <v>0.63735529941306879</v>
      </c>
      <c r="V34" s="81">
        <f t="shared" si="12"/>
        <v>0.59996532158822413</v>
      </c>
      <c r="W34" s="81">
        <f t="shared" si="13"/>
        <v>0.55986664302376277</v>
      </c>
      <c r="X34" s="81">
        <f t="shared" si="14"/>
        <v>0.52044838194120224</v>
      </c>
      <c r="Y34" s="10"/>
      <c r="Z34" s="81">
        <f t="shared" si="157"/>
        <v>0.82586110657765666</v>
      </c>
      <c r="AA34" s="81">
        <f t="shared" si="158"/>
        <v>0.61015396084608242</v>
      </c>
      <c r="AB34" s="81">
        <f t="shared" si="159"/>
        <v>0.16906440983462501</v>
      </c>
      <c r="AC34" s="72"/>
      <c r="AD34" s="56">
        <f>'INPUT DATA'!AF34/1000</f>
        <v>0.35714126679011021</v>
      </c>
      <c r="AE34" s="55">
        <f>'INPUT DATA'!AG34</f>
        <v>1096.5084270470788</v>
      </c>
      <c r="AF34" s="60">
        <f t="shared" si="15"/>
        <v>1369.6484270470787</v>
      </c>
      <c r="AG34" s="55"/>
      <c r="AH34" s="60">
        <f>'INPUT DATA'!P34</f>
        <v>49.048499999999997</v>
      </c>
      <c r="AI34" s="60">
        <f>'INPUT DATA'!Q34</f>
        <v>1.3949</v>
      </c>
      <c r="AJ34" s="60">
        <f>'INPUT DATA'!R34</f>
        <v>5.0940000000000003</v>
      </c>
      <c r="AK34" s="60">
        <f>'INPUT DATA'!S34</f>
        <v>7.6288999999999998</v>
      </c>
      <c r="AL34" s="60">
        <f>'INPUT DATA'!T34</f>
        <v>0.17299999999999999</v>
      </c>
      <c r="AM34" s="60">
        <f>'INPUT DATA'!U34</f>
        <v>13.418799999999999</v>
      </c>
      <c r="AN34" s="60">
        <f>'INPUT DATA'!V34</f>
        <v>22.886800000000001</v>
      </c>
      <c r="AO34" s="60">
        <f>'INPUT DATA'!W34</f>
        <v>0.47310000000000002</v>
      </c>
      <c r="AP34" s="60">
        <f>'INPUT DATA'!X34</f>
        <v>0</v>
      </c>
      <c r="AQ34" s="60">
        <f>'INPUT DATA'!Y34</f>
        <v>0</v>
      </c>
      <c r="AR34" s="60">
        <f t="shared" si="185"/>
        <v>100.11800000000001</v>
      </c>
      <c r="AS34" s="60"/>
      <c r="AT34" s="60">
        <f>'INPUT DATA'!C34</f>
        <v>47.430147203769579</v>
      </c>
      <c r="AU34" s="60">
        <f>'INPUT DATA'!D34</f>
        <v>1.7288648134561646</v>
      </c>
      <c r="AV34" s="60">
        <f>'INPUT DATA'!E34</f>
        <v>17.5186116233041</v>
      </c>
      <c r="AW34" s="60">
        <f>'INPUT DATA'!F34</f>
        <v>10.408571767488022</v>
      </c>
      <c r="AX34" s="60">
        <f>'INPUT DATA'!G34</f>
        <v>0.17203037227656223</v>
      </c>
      <c r="AY34" s="60">
        <f>'INPUT DATA'!H34</f>
        <v>5.923978312330104</v>
      </c>
      <c r="AZ34" s="60">
        <f>'INPUT DATA'!I34</f>
        <v>10.695091475609994</v>
      </c>
      <c r="BA34" s="60">
        <f>'INPUT DATA'!J34</f>
        <v>3.5938183566556092</v>
      </c>
      <c r="BB34" s="60">
        <f>'INPUT DATA'!K34</f>
        <v>2.0536467308505135</v>
      </c>
      <c r="BC34" s="60">
        <f>'INPUT DATA'!M34</f>
        <v>0.47523934425935171</v>
      </c>
      <c r="BD34" s="60"/>
      <c r="BE34" s="60">
        <f>'INPUT DATA'!AD34</f>
        <v>1.8483575711001197</v>
      </c>
      <c r="BF34" s="60">
        <f t="shared" si="186"/>
        <v>100.00000000000001</v>
      </c>
      <c r="BG34" s="54">
        <f t="shared" si="187"/>
        <v>2.2431601778117876</v>
      </c>
      <c r="BH34" s="56">
        <f t="shared" si="19"/>
        <v>1.8311637371247163</v>
      </c>
      <c r="BI34" s="56">
        <f t="shared" si="20"/>
        <v>3.9171548617654983E-2</v>
      </c>
      <c r="BJ34" s="56">
        <f t="shared" si="21"/>
        <v>0.22413781633709451</v>
      </c>
      <c r="BK34" s="56">
        <f t="shared" si="188"/>
        <v>0.16883626287528375</v>
      </c>
      <c r="BL34" s="56">
        <f t="shared" si="189"/>
        <v>5.530155346181076E-2</v>
      </c>
      <c r="BM34" s="56">
        <f t="shared" si="24"/>
        <v>0.23818785569841527</v>
      </c>
      <c r="BN34" s="56">
        <f t="shared" si="25"/>
        <v>5.4705824994211658E-3</v>
      </c>
      <c r="BO34" s="56">
        <f t="shared" si="26"/>
        <v>0.74683698377383911</v>
      </c>
      <c r="BP34" s="60">
        <f t="shared" si="27"/>
        <v>0.91550472310470998</v>
      </c>
      <c r="BQ34" s="56">
        <f t="shared" si="28"/>
        <v>3.4245117866463053E-2</v>
      </c>
      <c r="BR34" s="56">
        <f t="shared" si="29"/>
        <v>0</v>
      </c>
      <c r="BS34" s="56">
        <f t="shared" si="30"/>
        <v>0</v>
      </c>
      <c r="BT34" s="56">
        <f t="shared" si="190"/>
        <v>4.0347183650223135</v>
      </c>
      <c r="BU34" s="56">
        <f t="shared" si="191"/>
        <v>0.68656235870293703</v>
      </c>
      <c r="BV34" s="56">
        <f t="shared" si="192"/>
        <v>0.75819101594836036</v>
      </c>
      <c r="BW34" s="56">
        <f t="shared" si="193"/>
        <v>0</v>
      </c>
      <c r="BX34" s="2">
        <f>'INPUT DATA'!DJ34</f>
        <v>6.9433015189629771E-2</v>
      </c>
      <c r="BY34" s="56"/>
      <c r="BZ34" s="56">
        <v>60.084299999999999</v>
      </c>
      <c r="CA34" s="56">
        <v>79.878799999999998</v>
      </c>
      <c r="CB34" s="56">
        <v>101.96127999999999</v>
      </c>
      <c r="CC34" s="56">
        <v>71.846400000000003</v>
      </c>
      <c r="CD34" s="56">
        <v>70.937399999999997</v>
      </c>
      <c r="CE34" s="56">
        <v>40.304400000000001</v>
      </c>
      <c r="CF34" s="56">
        <v>56.077400000000004</v>
      </c>
      <c r="CG34" s="56">
        <v>61.978940000000001</v>
      </c>
      <c r="CH34" s="56">
        <v>151.99020000000002</v>
      </c>
      <c r="CI34" s="56">
        <v>94.195999999999998</v>
      </c>
      <c r="CJ34" s="56">
        <v>141.94452000000001</v>
      </c>
      <c r="CK34" s="56">
        <v>28.0855</v>
      </c>
      <c r="CL34" s="56">
        <v>47.88</v>
      </c>
      <c r="CM34" s="56">
        <v>26.981539999999999</v>
      </c>
      <c r="CN34" s="56">
        <v>55.847000000000001</v>
      </c>
      <c r="CO34" s="56">
        <v>54.938000000000002</v>
      </c>
      <c r="CP34" s="56">
        <v>24.305</v>
      </c>
      <c r="CQ34" s="56">
        <v>40.078000000000003</v>
      </c>
      <c r="CR34" s="56">
        <v>22.98977</v>
      </c>
      <c r="CS34" s="56">
        <v>51.996000000000002</v>
      </c>
      <c r="CT34" s="56">
        <v>39.098300000000002</v>
      </c>
      <c r="CU34" s="56">
        <v>30.973759999999999</v>
      </c>
      <c r="CV34" s="56">
        <v>15.9994</v>
      </c>
      <c r="CW34" s="60">
        <f t="shared" si="194"/>
        <v>0.46743492060321917</v>
      </c>
      <c r="CX34" s="60">
        <f t="shared" si="195"/>
        <v>0.59940810327646388</v>
      </c>
      <c r="CY34" s="60">
        <f t="shared" si="196"/>
        <v>0.52925071164269422</v>
      </c>
      <c r="CZ34" s="60">
        <f t="shared" si="197"/>
        <v>0.77731104133262074</v>
      </c>
      <c r="DA34" s="60">
        <f t="shared" si="198"/>
        <v>0.77445747941142484</v>
      </c>
      <c r="DB34" s="60">
        <f t="shared" si="199"/>
        <v>0.60303589682516046</v>
      </c>
      <c r="DC34" s="60">
        <f t="shared" si="200"/>
        <v>0.7146907666903245</v>
      </c>
      <c r="DD34" s="60">
        <f t="shared" si="201"/>
        <v>0.74185747610397978</v>
      </c>
      <c r="DE34" s="60">
        <f t="shared" si="202"/>
        <v>0.68420200776102669</v>
      </c>
      <c r="DF34" s="60">
        <f t="shared" si="203"/>
        <v>0.83014777697566777</v>
      </c>
      <c r="DG34" s="60">
        <f t="shared" si="204"/>
        <v>0.43642065223793064</v>
      </c>
      <c r="DH34" s="60">
        <f t="shared" si="205"/>
        <v>0.53256507939678088</v>
      </c>
      <c r="DI34" s="60">
        <f t="shared" si="206"/>
        <v>0.40059189672353612</v>
      </c>
      <c r="DJ34" s="60">
        <f t="shared" si="207"/>
        <v>0.47074928835730578</v>
      </c>
      <c r="DK34" s="60">
        <f t="shared" si="208"/>
        <v>0.22268895866737926</v>
      </c>
      <c r="DL34" s="60">
        <f t="shared" si="209"/>
        <v>0.22554252058857516</v>
      </c>
      <c r="DM34" s="60">
        <f t="shared" si="210"/>
        <v>0.39696410317483954</v>
      </c>
      <c r="DN34" s="60">
        <f t="shared" si="211"/>
        <v>0.2853092333096755</v>
      </c>
      <c r="DO34" s="60">
        <f t="shared" si="212"/>
        <v>0.25814252389602022</v>
      </c>
      <c r="DP34" s="60">
        <f t="shared" si="213"/>
        <v>0.31579799223897331</v>
      </c>
      <c r="DQ34" s="60">
        <f t="shared" si="214"/>
        <v>0.16985222302433223</v>
      </c>
      <c r="DR34" s="60">
        <f t="shared" si="215"/>
        <v>0.56357934776206942</v>
      </c>
      <c r="DS34" s="60">
        <f t="shared" si="216"/>
        <v>22.926981703206994</v>
      </c>
      <c r="DT34" s="60">
        <f t="shared" si="217"/>
        <v>0.8361143632603395</v>
      </c>
      <c r="DU34" s="60">
        <f t="shared" si="218"/>
        <v>2.6960031251078846</v>
      </c>
      <c r="DV34" s="60">
        <f t="shared" si="219"/>
        <v>5.9300282032224301</v>
      </c>
      <c r="DW34" s="60">
        <f t="shared" si="220"/>
        <v>0.13398114393817648</v>
      </c>
      <c r="DX34" s="60">
        <f t="shared" si="221"/>
        <v>8.0920180923174634</v>
      </c>
      <c r="DY34" s="60">
        <f t="shared" si="222"/>
        <v>16.356984639088118</v>
      </c>
      <c r="DZ34" s="60">
        <f t="shared" si="223"/>
        <v>0.35097277194479287</v>
      </c>
      <c r="EA34" s="60">
        <f t="shared" si="224"/>
        <v>0</v>
      </c>
      <c r="EB34" s="60">
        <f t="shared" si="225"/>
        <v>0</v>
      </c>
      <c r="EC34" s="60">
        <f t="shared" si="226"/>
        <v>42.794915957913801</v>
      </c>
      <c r="ED34" s="60">
        <f t="shared" si="227"/>
        <v>100.11799999999999</v>
      </c>
      <c r="EE34" s="56">
        <f t="shared" si="228"/>
        <v>0.81632805907699679</v>
      </c>
      <c r="EF34" s="56">
        <f t="shared" si="229"/>
        <v>1.7462705999589379E-2</v>
      </c>
      <c r="EG34" s="56">
        <f t="shared" si="230"/>
        <v>9.9920283464468101E-2</v>
      </c>
      <c r="EH34" s="56">
        <f t="shared" si="231"/>
        <v>0.10618346917869231</v>
      </c>
      <c r="EI34" s="56">
        <f t="shared" si="232"/>
        <v>2.4387699577373854E-3</v>
      </c>
      <c r="EJ34" s="56">
        <f t="shared" si="233"/>
        <v>0.33293635434344637</v>
      </c>
      <c r="EK34" s="56">
        <f t="shared" si="234"/>
        <v>0.40812876488567584</v>
      </c>
      <c r="EL34" s="56">
        <f t="shared" si="235"/>
        <v>1.5266475999750884E-2</v>
      </c>
      <c r="EM34" s="56">
        <f t="shared" si="236"/>
        <v>0</v>
      </c>
      <c r="EN34" s="56">
        <f t="shared" si="237"/>
        <v>0</v>
      </c>
      <c r="EO34" s="56">
        <f t="shared" si="238"/>
        <v>2.6747825517153019</v>
      </c>
      <c r="EP34" s="60">
        <f t="shared" si="239"/>
        <v>4.4734474346216588</v>
      </c>
      <c r="EQ34" s="56">
        <f t="shared" si="81"/>
        <v>0.18248298901628596</v>
      </c>
      <c r="ER34" s="56">
        <f t="shared" si="82"/>
        <v>3.9036350051727575E-3</v>
      </c>
      <c r="ES34" s="56">
        <f t="shared" si="83"/>
        <v>2.2336304365878582E-2</v>
      </c>
      <c r="ET34" s="56">
        <f t="shared" si="84"/>
        <v>2.3736384685533421E-2</v>
      </c>
      <c r="EU34" s="56">
        <f t="shared" si="85"/>
        <v>5.4516566772705227E-4</v>
      </c>
      <c r="EV34" s="56">
        <f t="shared" si="86"/>
        <v>7.4425006487553472E-2</v>
      </c>
      <c r="EW34" s="56">
        <f t="shared" si="87"/>
        <v>9.1233611403817305E-2</v>
      </c>
      <c r="EX34" s="56">
        <f t="shared" si="88"/>
        <v>3.4126870211099382E-3</v>
      </c>
      <c r="EY34" s="56">
        <f t="shared" si="89"/>
        <v>0</v>
      </c>
      <c r="EZ34" s="56">
        <f t="shared" si="90"/>
        <v>0</v>
      </c>
      <c r="FA34" s="56">
        <f t="shared" si="91"/>
        <v>0.5979242163469215</v>
      </c>
      <c r="FB34" s="56">
        <f t="shared" si="92"/>
        <v>1</v>
      </c>
      <c r="FC34" s="56">
        <f t="shared" si="240"/>
        <v>1.7517010983714054E-2</v>
      </c>
      <c r="FD34" s="56">
        <f t="shared" si="241"/>
        <v>4.819293382164528E-3</v>
      </c>
      <c r="FE34" s="56">
        <f t="shared" si="242"/>
        <v>0.10742948522815124</v>
      </c>
      <c r="FF34" s="56">
        <f t="shared" si="243"/>
        <v>9.464629842492725E-2</v>
      </c>
      <c r="FG34" s="56">
        <f t="shared" si="244"/>
        <v>7.4294852281512336E-3</v>
      </c>
      <c r="FH34" s="56">
        <f t="shared" si="245"/>
        <v>0.10207578365307848</v>
      </c>
      <c r="FI34" s="56">
        <f t="shared" si="246"/>
        <v>0</v>
      </c>
      <c r="FJ34" s="56">
        <f t="shared" si="247"/>
        <v>3.3432876035598434E-2</v>
      </c>
      <c r="FK34" s="56">
        <f t="shared" si="248"/>
        <v>0.89378311033976376</v>
      </c>
      <c r="FL34" s="56">
        <f t="shared" si="249"/>
        <v>0.91241494508142973</v>
      </c>
      <c r="FM34" s="56">
        <f t="shared" si="250"/>
        <v>7.2784013624637697E-2</v>
      </c>
      <c r="FN34" s="56">
        <f t="shared" si="251"/>
        <v>0.99999999999999989</v>
      </c>
      <c r="FO34" s="56">
        <f t="shared" si="252"/>
        <v>8.7585054918570271E-2</v>
      </c>
      <c r="FP34" s="56">
        <f t="shared" si="253"/>
        <v>4.8192933821645287E-2</v>
      </c>
      <c r="FQ34" s="56">
        <f t="shared" si="254"/>
        <v>3.3432876035598434E-2</v>
      </c>
      <c r="FR34" s="56">
        <f t="shared" si="255"/>
        <v>0.96656712396440148</v>
      </c>
      <c r="FS34" s="56"/>
      <c r="FT34" s="56">
        <f t="shared" si="256"/>
        <v>0</v>
      </c>
      <c r="FU34" s="56">
        <f t="shared" si="257"/>
        <v>1.2758177409341197E-2</v>
      </c>
      <c r="FV34" s="56">
        <f t="shared" si="258"/>
        <v>3.5277956521226055E-2</v>
      </c>
      <c r="FW34" s="56">
        <f t="shared" si="259"/>
        <v>0.80466812820531886</v>
      </c>
      <c r="FX34" s="56"/>
      <c r="FY34" s="56">
        <f t="shared" si="260"/>
        <v>2.8962140492786566E-2</v>
      </c>
      <c r="FZ34" s="56">
        <f t="shared" si="261"/>
        <v>0.22721803356658382</v>
      </c>
      <c r="GA34" s="56"/>
      <c r="GB34" s="60">
        <f t="shared" si="262"/>
        <v>22.170507092393031</v>
      </c>
      <c r="GC34" s="60">
        <f t="shared" si="263"/>
        <v>1.0362955786551771</v>
      </c>
      <c r="GD34" s="60">
        <f t="shared" si="264"/>
        <v>9.2717376686256685</v>
      </c>
      <c r="GE34" s="60">
        <f t="shared" si="265"/>
        <v>8.0906977593714302</v>
      </c>
      <c r="GF34" s="60">
        <f t="shared" si="266"/>
        <v>0.13323020849551545</v>
      </c>
      <c r="GG34" s="60">
        <f t="shared" si="267"/>
        <v>3.5723715743487849</v>
      </c>
      <c r="GH34" s="60">
        <f t="shared" si="268"/>
        <v>7.6436831265268603</v>
      </c>
      <c r="GI34" s="60">
        <f t="shared" si="269"/>
        <v>2.6661010156446827</v>
      </c>
      <c r="GJ34" s="60">
        <f t="shared" si="270"/>
        <v>1.7048302683089014</v>
      </c>
      <c r="GK34" s="60">
        <f t="shared" si="271"/>
        <v>0.20740426459079273</v>
      </c>
      <c r="GL34" s="60">
        <f t="shared" si="272"/>
        <v>0</v>
      </c>
      <c r="GM34" s="60">
        <f t="shared" si="273"/>
        <v>43.503141443039162</v>
      </c>
      <c r="GN34" s="60">
        <f t="shared" si="113"/>
        <v>56.496858556960852</v>
      </c>
      <c r="GO34" s="56">
        <f t="shared" si="274"/>
        <v>0.78939335573135716</v>
      </c>
      <c r="GP34" s="56">
        <f t="shared" si="275"/>
        <v>2.1643600222539201E-2</v>
      </c>
      <c r="GQ34" s="56">
        <f t="shared" si="276"/>
        <v>0.34363263433538888</v>
      </c>
      <c r="GR34" s="56">
        <f t="shared" si="277"/>
        <v>0.14487255822822048</v>
      </c>
      <c r="GS34" s="56">
        <f t="shared" si="278"/>
        <v>2.4251011776095861E-3</v>
      </c>
      <c r="GT34" s="56">
        <f t="shared" si="279"/>
        <v>0.1469809329088165</v>
      </c>
      <c r="GU34" s="56">
        <f t="shared" si="280"/>
        <v>0.19072017382421427</v>
      </c>
      <c r="GV34" s="56">
        <f t="shared" si="281"/>
        <v>0.11596901646448324</v>
      </c>
      <c r="GW34" s="56">
        <f t="shared" si="282"/>
        <v>4.3603692956187386E-2</v>
      </c>
      <c r="GX34" s="56">
        <f t="shared" si="283"/>
        <v>6.6961280965175925E-3</v>
      </c>
      <c r="GY34" s="56">
        <f t="shared" si="284"/>
        <v>0</v>
      </c>
      <c r="GZ34" s="60">
        <f t="shared" si="285"/>
        <v>0.10259989181913716</v>
      </c>
      <c r="HA34" s="56">
        <f t="shared" si="126"/>
        <v>1.8059371939453344</v>
      </c>
      <c r="HB34" s="56">
        <f t="shared" si="127"/>
        <v>0.43711008244246397</v>
      </c>
      <c r="HC34" s="56">
        <f t="shared" si="128"/>
        <v>1.1984691546916748E-2</v>
      </c>
      <c r="HD34" s="56">
        <f t="shared" si="129"/>
        <v>0.19027939370619698</v>
      </c>
      <c r="HE34" s="56">
        <f t="shared" si="130"/>
        <v>8.0220153122670432E-2</v>
      </c>
      <c r="HF34" s="56">
        <f t="shared" si="131"/>
        <v>1.3428491232918224E-3</v>
      </c>
      <c r="HG34" s="56">
        <f t="shared" si="132"/>
        <v>8.1387621563801527E-2</v>
      </c>
      <c r="HH34" s="56">
        <f t="shared" si="133"/>
        <v>0.10560731262617064</v>
      </c>
      <c r="HI34" s="56">
        <f t="shared" si="134"/>
        <v>6.4215420587873231E-2</v>
      </c>
      <c r="HJ34" s="56">
        <f t="shared" si="135"/>
        <v>2.4144634211186896E-2</v>
      </c>
      <c r="HK34" s="56">
        <f t="shared" si="136"/>
        <v>3.7078410694277356E-3</v>
      </c>
      <c r="HL34" s="56">
        <f t="shared" si="137"/>
        <v>0</v>
      </c>
      <c r="HM34" s="56">
        <f t="shared" si="138"/>
        <v>5.3758395676152343E-2</v>
      </c>
      <c r="HN34" s="56">
        <f t="shared" si="139"/>
        <v>0.99999999999999989</v>
      </c>
      <c r="HO34" s="56">
        <f t="shared" si="286"/>
        <v>0.50361204293356565</v>
      </c>
      <c r="HP34" s="56">
        <f t="shared" si="287"/>
        <v>0.29588677292717047</v>
      </c>
      <c r="HQ34" s="56">
        <f t="shared" si="288"/>
        <v>0.46622291162060581</v>
      </c>
      <c r="HR34" s="60">
        <f t="shared" si="141"/>
        <v>1.903110509740058E-2</v>
      </c>
      <c r="HS34" s="56">
        <f t="shared" si="289"/>
        <v>0.65749227201268523</v>
      </c>
      <c r="HT34" s="56">
        <f t="shared" si="290"/>
        <v>4697.8038037317092</v>
      </c>
      <c r="HU34" s="56">
        <f t="shared" si="144"/>
        <v>12.013490580273581</v>
      </c>
      <c r="HV34" s="56">
        <f t="shared" si="291"/>
        <v>0.65749227201268523</v>
      </c>
      <c r="HW34" s="56">
        <f t="shared" si="292"/>
        <v>4697.8038037317092</v>
      </c>
      <c r="HX34" s="56">
        <f t="shared" si="146"/>
        <v>11.736652259642096</v>
      </c>
      <c r="HY34" s="56">
        <f t="shared" si="293"/>
        <v>4.5922631606729745</v>
      </c>
      <c r="HZ34" s="56">
        <f t="shared" si="294"/>
        <v>1.3063498807882896</v>
      </c>
      <c r="IA34" s="56">
        <f t="shared" si="295"/>
        <v>4.5239225077716343</v>
      </c>
      <c r="IB34" s="56">
        <f t="shared" si="296"/>
        <v>0.80683000148025608</v>
      </c>
      <c r="IC34" s="56">
        <f t="shared" si="150"/>
        <v>0.59609360122631971</v>
      </c>
      <c r="ID34" s="56">
        <f t="shared" si="151"/>
        <v>0.16516849740314377</v>
      </c>
      <c r="IE34" s="56">
        <f t="shared" si="297"/>
        <v>271.75693136715694</v>
      </c>
      <c r="IF34" s="56">
        <f t="shared" si="298"/>
        <v>1.0325184372214631</v>
      </c>
      <c r="IG34" s="56">
        <f t="shared" si="154"/>
        <v>1.4141813573715754</v>
      </c>
      <c r="IH34" s="56">
        <f t="shared" si="155"/>
        <v>0.68660297771380341</v>
      </c>
      <c r="II34" s="75"/>
      <c r="IJ34" s="75">
        <f t="shared" si="299"/>
        <v>0.13134849472548396</v>
      </c>
      <c r="IK34" s="75">
        <f t="shared" si="300"/>
        <v>0.2096560799371687</v>
      </c>
      <c r="IL34" s="75">
        <f t="shared" si="301"/>
        <v>2.8818012895155354</v>
      </c>
      <c r="IM34" s="75">
        <f t="shared" si="302"/>
        <v>0.26204814956939604</v>
      </c>
      <c r="IN34" s="75">
        <f>(1-'OUTPUT DATA'!BL34-'OUTPUT DATA'!BR34-'OUTPUT DATA'!BX34)*'OUTPUT DATA'!BK34^2</f>
        <v>2.4950039506036362E-2</v>
      </c>
      <c r="IO34" s="75">
        <f t="shared" si="156"/>
        <v>0.51067360609764068</v>
      </c>
      <c r="IP34" s="75"/>
      <c r="IQ34" s="56">
        <f t="shared" si="182"/>
        <v>0.82586110657765666</v>
      </c>
      <c r="IR34" s="56">
        <f t="shared" si="183"/>
        <v>0.61015396084608242</v>
      </c>
      <c r="IS34" s="56">
        <f t="shared" si="184"/>
        <v>0.16906440983462501</v>
      </c>
      <c r="IT34" s="56"/>
    </row>
    <row r="35" spans="1:254" s="54" customFormat="1" ht="13.5" customHeight="1">
      <c r="A35" s="67" t="str">
        <f>'INPUT DATA'!A35</f>
        <v>October-November 2002 - NF</v>
      </c>
      <c r="B35" s="66"/>
      <c r="C35" s="10">
        <f>'INPUT DATA'!AB35</f>
        <v>4.0412986755078206E-2</v>
      </c>
      <c r="D35" s="10"/>
      <c r="E35" s="12">
        <f>'INPUT DATA'!AD35</f>
        <v>1.9091910497865774</v>
      </c>
      <c r="F35" s="10"/>
      <c r="G35" s="16">
        <f>'INPUT DATA'!AF35</f>
        <v>331.50765025756306</v>
      </c>
      <c r="H35" s="16">
        <f>'INPUT DATA'!AG35</f>
        <v>1087.5234590385298</v>
      </c>
      <c r="I35" s="10"/>
      <c r="J35" s="81">
        <f t="shared" si="0"/>
        <v>0.12298061606508244</v>
      </c>
      <c r="K35" s="81">
        <f t="shared" si="1"/>
        <v>0.18887292991988172</v>
      </c>
      <c r="L35" s="81">
        <f t="shared" si="2"/>
        <v>0.27155257611905964</v>
      </c>
      <c r="M35" s="81">
        <f t="shared" si="3"/>
        <v>0.36615540305561856</v>
      </c>
      <c r="N35" s="81">
        <f t="shared" si="4"/>
        <v>0.53349048828719081</v>
      </c>
      <c r="O35" s="81">
        <f t="shared" si="5"/>
        <v>0.59269123912932153</v>
      </c>
      <c r="P35" s="81">
        <f t="shared" si="6"/>
        <v>0.63655068975449813</v>
      </c>
      <c r="Q35" s="81">
        <f t="shared" si="7"/>
        <v>0.66143506970427746</v>
      </c>
      <c r="R35" s="81">
        <f t="shared" si="8"/>
        <v>0.66548498771782028</v>
      </c>
      <c r="S35" s="81">
        <f t="shared" si="9"/>
        <v>0.65759713386386431</v>
      </c>
      <c r="T35" s="81">
        <f t="shared" si="10"/>
        <v>0.65081369801100908</v>
      </c>
      <c r="U35" s="81">
        <f t="shared" si="11"/>
        <v>0.62315083977828967</v>
      </c>
      <c r="V35" s="81">
        <f t="shared" si="12"/>
        <v>0.58794402468970053</v>
      </c>
      <c r="W35" s="81">
        <f t="shared" si="13"/>
        <v>0.5497141043861179</v>
      </c>
      <c r="X35" s="81">
        <f t="shared" si="14"/>
        <v>0.51184088194488664</v>
      </c>
      <c r="Y35" s="10"/>
      <c r="Z35" s="81">
        <f t="shared" si="157"/>
        <v>0.74528028546122782</v>
      </c>
      <c r="AA35" s="81">
        <f t="shared" si="158"/>
        <v>0.5931935285325548</v>
      </c>
      <c r="AB35" s="81">
        <f t="shared" si="159"/>
        <v>0.16955245635227975</v>
      </c>
      <c r="AC35" s="72"/>
      <c r="AD35" s="56">
        <f>'INPUT DATA'!AF35/1000</f>
        <v>0.33150765025756307</v>
      </c>
      <c r="AE35" s="55">
        <f>'INPUT DATA'!AG35</f>
        <v>1087.5234590385298</v>
      </c>
      <c r="AF35" s="60">
        <f t="shared" si="15"/>
        <v>1360.6634590385297</v>
      </c>
      <c r="AG35" s="55"/>
      <c r="AH35" s="60">
        <f>'INPUT DATA'!P35</f>
        <v>49.8508</v>
      </c>
      <c r="AI35" s="60">
        <f>'INPUT DATA'!Q35</f>
        <v>1.2964</v>
      </c>
      <c r="AJ35" s="60">
        <f>'INPUT DATA'!R35</f>
        <v>4.7028999999999996</v>
      </c>
      <c r="AK35" s="60">
        <f>'INPUT DATA'!S35</f>
        <v>7.8437999999999999</v>
      </c>
      <c r="AL35" s="60">
        <f>'INPUT DATA'!T35</f>
        <v>0.13689999999999999</v>
      </c>
      <c r="AM35" s="60">
        <f>'INPUT DATA'!U35</f>
        <v>13.672499999999999</v>
      </c>
      <c r="AN35" s="60">
        <f>'INPUT DATA'!V35</f>
        <v>22.482500000000002</v>
      </c>
      <c r="AO35" s="60">
        <f>'INPUT DATA'!W35</f>
        <v>0.42459999999999998</v>
      </c>
      <c r="AP35" s="60">
        <f>'INPUT DATA'!X35</f>
        <v>0</v>
      </c>
      <c r="AQ35" s="60">
        <f>'INPUT DATA'!Y35</f>
        <v>1.0200000000000001E-2</v>
      </c>
      <c r="AR35" s="60">
        <f t="shared" si="185"/>
        <v>100.42059999999999</v>
      </c>
      <c r="AS35" s="60"/>
      <c r="AT35" s="60">
        <f>'INPUT DATA'!C35</f>
        <v>47.393658228375749</v>
      </c>
      <c r="AU35" s="60">
        <f>'INPUT DATA'!D35</f>
        <v>1.7463759411496516</v>
      </c>
      <c r="AV35" s="60">
        <f>'INPUT DATA'!E35</f>
        <v>17.770153587394571</v>
      </c>
      <c r="AW35" s="60">
        <f>'INPUT DATA'!F35</f>
        <v>10.464286981445561</v>
      </c>
      <c r="AX35" s="60">
        <f>'INPUT DATA'!G35</f>
        <v>0.17242037936439236</v>
      </c>
      <c r="AY35" s="60">
        <f>'INPUT DATA'!H35</f>
        <v>5.7190133398378915</v>
      </c>
      <c r="AZ35" s="60">
        <f>'INPUT DATA'!I35</f>
        <v>10.508658635493848</v>
      </c>
      <c r="BA35" s="60">
        <f>'INPUT DATA'!J35</f>
        <v>3.6524163528132063</v>
      </c>
      <c r="BB35" s="60">
        <f>'INPUT DATA'!K35</f>
        <v>2.0894840170187461</v>
      </c>
      <c r="BC35" s="60">
        <f>'INPUT DATA'!M35</f>
        <v>0.48353253710638633</v>
      </c>
      <c r="BD35" s="60"/>
      <c r="BE35" s="60">
        <f>'INPUT DATA'!AD35</f>
        <v>1.9091910497865774</v>
      </c>
      <c r="BF35" s="60">
        <f t="shared" si="186"/>
        <v>100</v>
      </c>
      <c r="BG35" s="54">
        <f t="shared" si="187"/>
        <v>2.231714307248438</v>
      </c>
      <c r="BH35" s="56">
        <f t="shared" si="19"/>
        <v>1.851620124954737</v>
      </c>
      <c r="BI35" s="56">
        <f t="shared" si="20"/>
        <v>3.6219712664365793E-2</v>
      </c>
      <c r="BJ35" s="56">
        <f t="shared" si="21"/>
        <v>0.20587340680375199</v>
      </c>
      <c r="BK35" s="56">
        <f t="shared" si="188"/>
        <v>0.14837987504526295</v>
      </c>
      <c r="BL35" s="56">
        <f t="shared" si="189"/>
        <v>5.7493531758489036E-2</v>
      </c>
      <c r="BM35" s="56">
        <f t="shared" si="24"/>
        <v>0.2436478117528505</v>
      </c>
      <c r="BN35" s="56">
        <f t="shared" si="25"/>
        <v>4.3069440300874179E-3</v>
      </c>
      <c r="BO35" s="56">
        <f t="shared" si="26"/>
        <v>0.75707408361091377</v>
      </c>
      <c r="BP35" s="60">
        <f t="shared" si="27"/>
        <v>0.89474324433748265</v>
      </c>
      <c r="BQ35" s="56">
        <f t="shared" si="28"/>
        <v>3.0577643874786193E-2</v>
      </c>
      <c r="BR35" s="56">
        <f t="shared" si="29"/>
        <v>2.9953925829244118E-4</v>
      </c>
      <c r="BS35" s="56">
        <f t="shared" si="30"/>
        <v>0</v>
      </c>
      <c r="BT35" s="56">
        <f t="shared" si="190"/>
        <v>4.0243625112872676</v>
      </c>
      <c r="BU35" s="56">
        <f t="shared" si="191"/>
        <v>0.68540465111785376</v>
      </c>
      <c r="BV35" s="56">
        <f t="shared" si="192"/>
        <v>0.75652794959154557</v>
      </c>
      <c r="BW35" s="56">
        <f t="shared" si="193"/>
        <v>0</v>
      </c>
      <c r="BX35" s="2">
        <f>'INPUT DATA'!DJ35</f>
        <v>4.8721275661491474E-2</v>
      </c>
      <c r="BY35" s="56"/>
      <c r="BZ35" s="56">
        <v>60.084299999999999</v>
      </c>
      <c r="CA35" s="56">
        <v>79.878799999999998</v>
      </c>
      <c r="CB35" s="56">
        <v>101.96127999999999</v>
      </c>
      <c r="CC35" s="56">
        <v>71.846400000000003</v>
      </c>
      <c r="CD35" s="56">
        <v>70.937399999999997</v>
      </c>
      <c r="CE35" s="56">
        <v>40.304400000000001</v>
      </c>
      <c r="CF35" s="56">
        <v>56.077400000000004</v>
      </c>
      <c r="CG35" s="56">
        <v>61.978940000000001</v>
      </c>
      <c r="CH35" s="56">
        <v>151.99020000000002</v>
      </c>
      <c r="CI35" s="56">
        <v>94.195999999999998</v>
      </c>
      <c r="CJ35" s="56">
        <v>141.94452000000001</v>
      </c>
      <c r="CK35" s="56">
        <v>28.0855</v>
      </c>
      <c r="CL35" s="56">
        <v>47.88</v>
      </c>
      <c r="CM35" s="56">
        <v>26.981539999999999</v>
      </c>
      <c r="CN35" s="56">
        <v>55.847000000000001</v>
      </c>
      <c r="CO35" s="56">
        <v>54.938000000000002</v>
      </c>
      <c r="CP35" s="56">
        <v>24.305</v>
      </c>
      <c r="CQ35" s="56">
        <v>40.078000000000003</v>
      </c>
      <c r="CR35" s="56">
        <v>22.98977</v>
      </c>
      <c r="CS35" s="56">
        <v>51.996000000000002</v>
      </c>
      <c r="CT35" s="56">
        <v>39.098300000000002</v>
      </c>
      <c r="CU35" s="56">
        <v>30.973759999999999</v>
      </c>
      <c r="CV35" s="56">
        <v>15.9994</v>
      </c>
      <c r="CW35" s="60">
        <f t="shared" si="194"/>
        <v>0.46743492060321917</v>
      </c>
      <c r="CX35" s="60">
        <f t="shared" si="195"/>
        <v>0.59940810327646388</v>
      </c>
      <c r="CY35" s="60">
        <f t="shared" si="196"/>
        <v>0.52925071164269422</v>
      </c>
      <c r="CZ35" s="60">
        <f t="shared" si="197"/>
        <v>0.77731104133262074</v>
      </c>
      <c r="DA35" s="60">
        <f t="shared" si="198"/>
        <v>0.77445747941142484</v>
      </c>
      <c r="DB35" s="60">
        <f t="shared" si="199"/>
        <v>0.60303589682516046</v>
      </c>
      <c r="DC35" s="60">
        <f t="shared" si="200"/>
        <v>0.7146907666903245</v>
      </c>
      <c r="DD35" s="60">
        <f t="shared" si="201"/>
        <v>0.74185747610397978</v>
      </c>
      <c r="DE35" s="60">
        <f t="shared" si="202"/>
        <v>0.68420200776102669</v>
      </c>
      <c r="DF35" s="60">
        <f t="shared" si="203"/>
        <v>0.83014777697566777</v>
      </c>
      <c r="DG35" s="60">
        <f t="shared" si="204"/>
        <v>0.43642065223793064</v>
      </c>
      <c r="DH35" s="60">
        <f t="shared" si="205"/>
        <v>0.53256507939678088</v>
      </c>
      <c r="DI35" s="60">
        <f t="shared" si="206"/>
        <v>0.40059189672353612</v>
      </c>
      <c r="DJ35" s="60">
        <f t="shared" si="207"/>
        <v>0.47074928835730578</v>
      </c>
      <c r="DK35" s="60">
        <f t="shared" si="208"/>
        <v>0.22268895866737926</v>
      </c>
      <c r="DL35" s="60">
        <f t="shared" si="209"/>
        <v>0.22554252058857516</v>
      </c>
      <c r="DM35" s="60">
        <f t="shared" si="210"/>
        <v>0.39696410317483954</v>
      </c>
      <c r="DN35" s="60">
        <f t="shared" si="211"/>
        <v>0.2853092333096755</v>
      </c>
      <c r="DO35" s="60">
        <f t="shared" si="212"/>
        <v>0.25814252389602022</v>
      </c>
      <c r="DP35" s="60">
        <f t="shared" si="213"/>
        <v>0.31579799223897331</v>
      </c>
      <c r="DQ35" s="60">
        <f t="shared" si="214"/>
        <v>0.16985222302433223</v>
      </c>
      <c r="DR35" s="60">
        <f t="shared" si="215"/>
        <v>0.56357934776206942</v>
      </c>
      <c r="DS35" s="60">
        <f t="shared" si="216"/>
        <v>23.302004740006957</v>
      </c>
      <c r="DT35" s="60">
        <f t="shared" si="217"/>
        <v>0.77707266508760775</v>
      </c>
      <c r="DU35" s="60">
        <f t="shared" si="218"/>
        <v>2.4890131717844266</v>
      </c>
      <c r="DV35" s="60">
        <f t="shared" si="219"/>
        <v>6.0970723460048104</v>
      </c>
      <c r="DW35" s="60">
        <f t="shared" si="220"/>
        <v>0.10602322893142406</v>
      </c>
      <c r="DX35" s="60">
        <f t="shared" si="221"/>
        <v>8.2450082993420057</v>
      </c>
      <c r="DY35" s="60">
        <f t="shared" si="222"/>
        <v>16.068035162115223</v>
      </c>
      <c r="DZ35" s="60">
        <f t="shared" si="223"/>
        <v>0.31499268435374977</v>
      </c>
      <c r="EA35" s="60">
        <f t="shared" si="224"/>
        <v>6.9788604791624726E-3</v>
      </c>
      <c r="EB35" s="60">
        <f t="shared" si="225"/>
        <v>0</v>
      </c>
      <c r="EC35" s="60">
        <f t="shared" si="226"/>
        <v>43.014398841894639</v>
      </c>
      <c r="ED35" s="60">
        <f t="shared" si="227"/>
        <v>100.42060000000001</v>
      </c>
      <c r="EE35" s="56">
        <f t="shared" si="228"/>
        <v>0.82968096491096677</v>
      </c>
      <c r="EF35" s="56">
        <f t="shared" si="229"/>
        <v>1.6229587825555718E-2</v>
      </c>
      <c r="EG35" s="56">
        <f t="shared" si="230"/>
        <v>9.2248743836876132E-2</v>
      </c>
      <c r="EH35" s="56">
        <f t="shared" si="231"/>
        <v>0.10917457242116516</v>
      </c>
      <c r="EI35" s="56">
        <f t="shared" si="232"/>
        <v>1.9298705619320699E-3</v>
      </c>
      <c r="EJ35" s="56">
        <f t="shared" si="233"/>
        <v>0.33923095245184143</v>
      </c>
      <c r="EK35" s="56">
        <f t="shared" si="234"/>
        <v>0.40091908683355509</v>
      </c>
      <c r="EL35" s="56">
        <f t="shared" si="235"/>
        <v>1.3701428259340993E-2</v>
      </c>
      <c r="EM35" s="56">
        <f t="shared" si="236"/>
        <v>1.3421917992081068E-4</v>
      </c>
      <c r="EN35" s="56">
        <f t="shared" si="237"/>
        <v>0</v>
      </c>
      <c r="EO35" s="56">
        <f t="shared" si="238"/>
        <v>2.688500746396405</v>
      </c>
      <c r="EP35" s="60">
        <f t="shared" si="239"/>
        <v>4.491750172677559</v>
      </c>
      <c r="EQ35" s="56">
        <f t="shared" si="81"/>
        <v>0.18471217966612533</v>
      </c>
      <c r="ER35" s="56">
        <f t="shared" si="82"/>
        <v>3.6131991321060415E-3</v>
      </c>
      <c r="ES35" s="56">
        <f t="shared" si="83"/>
        <v>2.0537371913070156E-2</v>
      </c>
      <c r="ET35" s="56">
        <f t="shared" si="84"/>
        <v>2.4305575382453995E-2</v>
      </c>
      <c r="EU35" s="56">
        <f t="shared" si="85"/>
        <v>4.2964779601303214E-4</v>
      </c>
      <c r="EV35" s="56">
        <f t="shared" si="86"/>
        <v>7.5523112241486001E-2</v>
      </c>
      <c r="EW35" s="56">
        <f t="shared" si="87"/>
        <v>8.9256764383795817E-2</v>
      </c>
      <c r="EX35" s="56">
        <f t="shared" si="88"/>
        <v>3.0503540340876727E-3</v>
      </c>
      <c r="EY35" s="56">
        <f t="shared" si="89"/>
        <v>2.9881265600486822E-5</v>
      </c>
      <c r="EZ35" s="56">
        <f t="shared" si="90"/>
        <v>0</v>
      </c>
      <c r="FA35" s="56">
        <f t="shared" si="91"/>
        <v>0.59854191418526148</v>
      </c>
      <c r="FB35" s="56">
        <f t="shared" si="92"/>
        <v>1</v>
      </c>
      <c r="FC35" s="56">
        <f t="shared" si="240"/>
        <v>1.5287820333874685E-2</v>
      </c>
      <c r="FD35" s="56">
        <f t="shared" si="241"/>
        <v>5.249551579195471E-3</v>
      </c>
      <c r="FE35" s="56">
        <f t="shared" si="242"/>
        <v>0.10915096739685502</v>
      </c>
      <c r="FF35" s="56">
        <f t="shared" si="243"/>
        <v>9.2307118417883485E-2</v>
      </c>
      <c r="FG35" s="56">
        <f t="shared" si="244"/>
        <v>9.150967396855017E-3</v>
      </c>
      <c r="FH35" s="56">
        <f t="shared" si="245"/>
        <v>0.1014580858147385</v>
      </c>
      <c r="FI35" s="56">
        <f t="shared" si="246"/>
        <v>0</v>
      </c>
      <c r="FJ35" s="56">
        <f t="shared" si="247"/>
        <v>3.0065164442956181E-2</v>
      </c>
      <c r="FK35" s="56">
        <f t="shared" si="248"/>
        <v>0.87974027567184554</v>
      </c>
      <c r="FL35" s="56">
        <f t="shared" si="249"/>
        <v>0.9235608983306266</v>
      </c>
      <c r="FM35" s="56">
        <f t="shared" si="250"/>
        <v>9.0194559885198269E-2</v>
      </c>
      <c r="FN35" s="56">
        <f t="shared" si="251"/>
        <v>1</v>
      </c>
      <c r="FO35" s="56">
        <f t="shared" si="252"/>
        <v>7.6439101669373427E-2</v>
      </c>
      <c r="FP35" s="56">
        <f t="shared" si="253"/>
        <v>5.2495515791954703E-2</v>
      </c>
      <c r="FQ35" s="56">
        <f t="shared" si="254"/>
        <v>3.0065164442956181E-2</v>
      </c>
      <c r="FR35" s="56">
        <f t="shared" si="255"/>
        <v>0.96993483555704385</v>
      </c>
      <c r="FS35" s="56"/>
      <c r="FT35" s="56">
        <f t="shared" si="256"/>
        <v>0</v>
      </c>
      <c r="FU35" s="56">
        <f t="shared" si="257"/>
        <v>9.9122380683214321E-3</v>
      </c>
      <c r="FV35" s="56">
        <f t="shared" si="258"/>
        <v>3.2833647267743168E-2</v>
      </c>
      <c r="FW35" s="56">
        <f t="shared" si="259"/>
        <v>0.82732020796583339</v>
      </c>
      <c r="FX35" s="56"/>
      <c r="FY35" s="56">
        <f t="shared" si="260"/>
        <v>2.5296033580536111E-2</v>
      </c>
      <c r="FZ35" s="56">
        <f t="shared" si="261"/>
        <v>0.22755238539139044</v>
      </c>
      <c r="GA35" s="56"/>
      <c r="GB35" s="60">
        <f t="shared" si="262"/>
        <v>22.153450871076924</v>
      </c>
      <c r="GC35" s="60">
        <f t="shared" si="263"/>
        <v>1.046791890492162</v>
      </c>
      <c r="GD35" s="60">
        <f t="shared" si="264"/>
        <v>9.4048664321285518</v>
      </c>
      <c r="GE35" s="60">
        <f t="shared" si="265"/>
        <v>8.1340058103508355</v>
      </c>
      <c r="GF35" s="60">
        <f t="shared" si="266"/>
        <v>0.13353225240170896</v>
      </c>
      <c r="GG35" s="60">
        <f t="shared" si="267"/>
        <v>3.448770338344199</v>
      </c>
      <c r="GH35" s="60">
        <f t="shared" si="268"/>
        <v>7.5104412970879979</v>
      </c>
      <c r="GI35" s="60">
        <f t="shared" si="269"/>
        <v>2.7095723771789082</v>
      </c>
      <c r="GJ35" s="60">
        <f t="shared" si="270"/>
        <v>1.7345805117543005</v>
      </c>
      <c r="GK35" s="60">
        <f t="shared" si="271"/>
        <v>0.21102358522223053</v>
      </c>
      <c r="GL35" s="60">
        <f t="shared" si="272"/>
        <v>0</v>
      </c>
      <c r="GM35" s="60">
        <f t="shared" si="273"/>
        <v>43.512964633962184</v>
      </c>
      <c r="GN35" s="60">
        <f t="shared" si="113"/>
        <v>56.487035366037816</v>
      </c>
      <c r="GO35" s="56">
        <f t="shared" si="274"/>
        <v>0.78878605939281565</v>
      </c>
      <c r="GP35" s="56">
        <f t="shared" si="275"/>
        <v>2.1862821438850502E-2</v>
      </c>
      <c r="GQ35" s="56">
        <f t="shared" si="276"/>
        <v>0.34856670272076956</v>
      </c>
      <c r="GR35" s="56">
        <f t="shared" si="277"/>
        <v>0.14564803499473267</v>
      </c>
      <c r="GS35" s="56">
        <f t="shared" si="278"/>
        <v>2.4305990826333133E-3</v>
      </c>
      <c r="GT35" s="56">
        <f t="shared" si="279"/>
        <v>0.14189550867493103</v>
      </c>
      <c r="GU35" s="56">
        <f t="shared" si="280"/>
        <v>0.18739561098577767</v>
      </c>
      <c r="GV35" s="56">
        <f t="shared" si="281"/>
        <v>0.11785991670116353</v>
      </c>
      <c r="GW35" s="56">
        <f t="shared" si="282"/>
        <v>4.4364601830624358E-2</v>
      </c>
      <c r="GX35" s="56">
        <f t="shared" si="283"/>
        <v>6.8129792838270377E-3</v>
      </c>
      <c r="GY35" s="56">
        <f t="shared" si="284"/>
        <v>0</v>
      </c>
      <c r="GZ35" s="60">
        <f t="shared" si="285"/>
        <v>0.10597667801559668</v>
      </c>
      <c r="HA35" s="56">
        <f t="shared" si="126"/>
        <v>1.8056228351061252</v>
      </c>
      <c r="HB35" s="56">
        <f t="shared" si="127"/>
        <v>0.43684984707587332</v>
      </c>
      <c r="HC35" s="56">
        <f t="shared" si="128"/>
        <v>1.2108188384516924E-2</v>
      </c>
      <c r="HD35" s="56">
        <f t="shared" si="129"/>
        <v>0.19304513431249479</v>
      </c>
      <c r="HE35" s="56">
        <f t="shared" si="130"/>
        <v>8.0663598268113521E-2</v>
      </c>
      <c r="HF35" s="56">
        <f t="shared" si="131"/>
        <v>1.3461277933442036E-3</v>
      </c>
      <c r="HG35" s="56">
        <f t="shared" si="132"/>
        <v>7.8585353439325073E-2</v>
      </c>
      <c r="HH35" s="56">
        <f t="shared" si="133"/>
        <v>0.10378447112115943</v>
      </c>
      <c r="HI35" s="56">
        <f t="shared" si="134"/>
        <v>6.5273829290177499E-2</v>
      </c>
      <c r="HJ35" s="56">
        <f t="shared" si="135"/>
        <v>2.4570248541421903E-2</v>
      </c>
      <c r="HK35" s="56">
        <f t="shared" si="136"/>
        <v>3.7732017735733862E-3</v>
      </c>
      <c r="HL35" s="56">
        <f t="shared" si="137"/>
        <v>0</v>
      </c>
      <c r="HM35" s="56">
        <f t="shared" si="138"/>
        <v>5.5438745034273595E-2</v>
      </c>
      <c r="HN35" s="56">
        <f t="shared" si="139"/>
        <v>1</v>
      </c>
      <c r="HO35" s="56">
        <f t="shared" si="286"/>
        <v>0.49347485554377007</v>
      </c>
      <c r="HP35" s="56">
        <f t="shared" si="287"/>
        <v>0.29299138392957691</v>
      </c>
      <c r="HQ35" s="56">
        <f t="shared" si="288"/>
        <v>0.45056710050448279</v>
      </c>
      <c r="HR35" s="60">
        <f t="shared" si="141"/>
        <v>2.9429859983350903E-3</v>
      </c>
      <c r="HS35" s="56">
        <f t="shared" si="289"/>
        <v>0.65781781324011424</v>
      </c>
      <c r="HT35" s="56">
        <f t="shared" si="290"/>
        <v>4579.9144468999912</v>
      </c>
      <c r="HU35" s="56">
        <f t="shared" si="144"/>
        <v>10.660723716663158</v>
      </c>
      <c r="HV35" s="56">
        <f t="shared" si="291"/>
        <v>0.65781781324011424</v>
      </c>
      <c r="HW35" s="56">
        <f t="shared" si="292"/>
        <v>4579.9144468999912</v>
      </c>
      <c r="HX35" s="56">
        <f t="shared" si="146"/>
        <v>10.618626318889055</v>
      </c>
      <c r="HY35" s="56">
        <f t="shared" si="293"/>
        <v>4.6084796964256087</v>
      </c>
      <c r="HZ35" s="56">
        <f t="shared" si="294"/>
        <v>1.3150057200630607</v>
      </c>
      <c r="IA35" s="56">
        <f t="shared" si="295"/>
        <v>5.2034959280994064</v>
      </c>
      <c r="IB35" s="56">
        <f t="shared" si="296"/>
        <v>0.74233729946289273</v>
      </c>
      <c r="IC35" s="56">
        <f t="shared" si="150"/>
        <v>0.59085110745577307</v>
      </c>
      <c r="ID35" s="56">
        <f t="shared" si="151"/>
        <v>0.16888292233298222</v>
      </c>
      <c r="IE35" s="56">
        <f t="shared" si="297"/>
        <v>271.90351826139016</v>
      </c>
      <c r="IF35" s="56">
        <f t="shared" si="298"/>
        <v>1.0310156272509283</v>
      </c>
      <c r="IG35" s="56">
        <f t="shared" si="154"/>
        <v>1.4025757847294977</v>
      </c>
      <c r="IH35" s="56">
        <f t="shared" si="155"/>
        <v>0.66648929193465645</v>
      </c>
      <c r="II35" s="75"/>
      <c r="IJ35" s="75">
        <f t="shared" si="299"/>
        <v>0.12417917936673158</v>
      </c>
      <c r="IK35" s="75">
        <f t="shared" si="300"/>
        <v>0.21701864298742854</v>
      </c>
      <c r="IL35" s="75">
        <f t="shared" si="301"/>
        <v>2.9984593918863678</v>
      </c>
      <c r="IM35" s="75">
        <f t="shared" si="302"/>
        <v>0.23787303828729364</v>
      </c>
      <c r="IN35" s="75">
        <f>(1-'OUTPUT DATA'!BL35-'OUTPUT DATA'!BR35-'OUTPUT DATA'!BX35)*'OUTPUT DATA'!BK35^2</f>
        <v>1.9671504904138229E-2</v>
      </c>
      <c r="IO35" s="75">
        <f t="shared" si="156"/>
        <v>0.49186687226007869</v>
      </c>
      <c r="IP35" s="75"/>
      <c r="IQ35" s="56">
        <f t="shared" si="182"/>
        <v>0.74528028546122782</v>
      </c>
      <c r="IR35" s="56">
        <f t="shared" si="183"/>
        <v>0.5931935285325548</v>
      </c>
      <c r="IS35" s="56">
        <f t="shared" si="184"/>
        <v>0.16955245635227975</v>
      </c>
      <c r="IT35" s="56"/>
    </row>
    <row r="36" spans="1:254" s="54" customFormat="1" ht="13.5" customHeight="1">
      <c r="A36" s="67" t="str">
        <f>'INPUT DATA'!A36</f>
        <v>October-November 2002 - NF</v>
      </c>
      <c r="B36" s="66"/>
      <c r="C36" s="10">
        <f>'INPUT DATA'!AB36</f>
        <v>4.2660892979491383E-2</v>
      </c>
      <c r="D36" s="10"/>
      <c r="E36" s="12">
        <f>'INPUT DATA'!AD36</f>
        <v>1.7755147659344004</v>
      </c>
      <c r="F36" s="10"/>
      <c r="G36" s="16">
        <f>'INPUT DATA'!AF36</f>
        <v>324.36640525790494</v>
      </c>
      <c r="H36" s="16">
        <f>'INPUT DATA'!AG36</f>
        <v>1087.8878164832199</v>
      </c>
      <c r="I36" s="10"/>
      <c r="J36" s="81">
        <f t="shared" si="0"/>
        <v>0.14001196552716194</v>
      </c>
      <c r="K36" s="81">
        <f t="shared" si="1"/>
        <v>0.2133029277566735</v>
      </c>
      <c r="L36" s="81">
        <f t="shared" si="2"/>
        <v>0.30425953945425011</v>
      </c>
      <c r="M36" s="81">
        <f t="shared" si="3"/>
        <v>0.40708310766715577</v>
      </c>
      <c r="N36" s="81">
        <f t="shared" si="4"/>
        <v>0.58525883309615878</v>
      </c>
      <c r="O36" s="81">
        <f t="shared" si="5"/>
        <v>0.64654569034809883</v>
      </c>
      <c r="P36" s="81">
        <f t="shared" si="6"/>
        <v>0.69054161858237273</v>
      </c>
      <c r="Q36" s="81">
        <f t="shared" si="7"/>
        <v>0.71361964530964439</v>
      </c>
      <c r="R36" s="81">
        <f t="shared" si="8"/>
        <v>0.71412945501493674</v>
      </c>
      <c r="S36" s="81">
        <f t="shared" si="9"/>
        <v>0.70335739208511316</v>
      </c>
      <c r="T36" s="81">
        <f t="shared" si="10"/>
        <v>0.69497101326827004</v>
      </c>
      <c r="U36" s="81">
        <f t="shared" si="11"/>
        <v>0.66248934195875164</v>
      </c>
      <c r="V36" s="81">
        <f t="shared" si="12"/>
        <v>0.62257925923098711</v>
      </c>
      <c r="W36" s="81">
        <f t="shared" si="13"/>
        <v>0.58004182688068018</v>
      </c>
      <c r="X36" s="81">
        <f t="shared" si="14"/>
        <v>0.53840143637039817</v>
      </c>
      <c r="Y36" s="10"/>
      <c r="Z36" s="81">
        <f t="shared" si="157"/>
        <v>0.82847583651589896</v>
      </c>
      <c r="AA36" s="81">
        <f t="shared" si="158"/>
        <v>0.63096949388423207</v>
      </c>
      <c r="AB36" s="81">
        <f t="shared" si="159"/>
        <v>0.16347444250628401</v>
      </c>
      <c r="AC36" s="72"/>
      <c r="AD36" s="56">
        <f>'INPUT DATA'!AF36/1000</f>
        <v>0.32436640525790494</v>
      </c>
      <c r="AE36" s="55">
        <f>'INPUT DATA'!AG36</f>
        <v>1087.8878164832199</v>
      </c>
      <c r="AF36" s="60">
        <f t="shared" si="15"/>
        <v>1361.0278164832198</v>
      </c>
      <c r="AG36" s="55"/>
      <c r="AH36" s="60">
        <f>'INPUT DATA'!P36</f>
        <v>48.1158</v>
      </c>
      <c r="AI36" s="60">
        <f>'INPUT DATA'!Q36</f>
        <v>1.4432</v>
      </c>
      <c r="AJ36" s="60">
        <f>'INPUT DATA'!R36</f>
        <v>5.5663999999999998</v>
      </c>
      <c r="AK36" s="60">
        <f>'INPUT DATA'!S36</f>
        <v>7.6250999999999998</v>
      </c>
      <c r="AL36" s="60">
        <f>'INPUT DATA'!T36</f>
        <v>0.15620000000000001</v>
      </c>
      <c r="AM36" s="60">
        <f>'INPUT DATA'!U36</f>
        <v>13.3491</v>
      </c>
      <c r="AN36" s="60">
        <f>'INPUT DATA'!V36</f>
        <v>22.9848</v>
      </c>
      <c r="AO36" s="60">
        <f>'INPUT DATA'!W36</f>
        <v>0.35589999999999999</v>
      </c>
      <c r="AP36" s="60">
        <f>'INPUT DATA'!X36</f>
        <v>0</v>
      </c>
      <c r="AQ36" s="60">
        <f>'INPUT DATA'!Y36</f>
        <v>4.3799999999999999E-2</v>
      </c>
      <c r="AR36" s="60">
        <f t="shared" si="185"/>
        <v>99.640300000000011</v>
      </c>
      <c r="AS36" s="60"/>
      <c r="AT36" s="60">
        <f>'INPUT DATA'!C36</f>
        <v>47.398017012520995</v>
      </c>
      <c r="AU36" s="60">
        <f>'INPUT DATA'!D36</f>
        <v>1.7442841524674031</v>
      </c>
      <c r="AV36" s="60">
        <f>'INPUT DATA'!E36</f>
        <v>17.740105686265352</v>
      </c>
      <c r="AW36" s="60">
        <f>'INPUT DATA'!F36</f>
        <v>10.457631530350383</v>
      </c>
      <c r="AX36" s="60">
        <f>'INPUT DATA'!G36</f>
        <v>0.17237379113623261</v>
      </c>
      <c r="AY36" s="60">
        <f>'INPUT DATA'!H36</f>
        <v>5.7434973946184469</v>
      </c>
      <c r="AZ36" s="60">
        <f>'INPUT DATA'!I36</f>
        <v>10.530928937657171</v>
      </c>
      <c r="BA36" s="60">
        <f>'INPUT DATA'!J36</f>
        <v>3.6454165394767708</v>
      </c>
      <c r="BB36" s="60">
        <f>'INPUT DATA'!K36</f>
        <v>2.0852030802954591</v>
      </c>
      <c r="BC36" s="60">
        <f>'INPUT DATA'!M36</f>
        <v>0.48254187521180236</v>
      </c>
      <c r="BD36" s="60"/>
      <c r="BE36" s="60">
        <f>'INPUT DATA'!AD36</f>
        <v>1.7755147659344004</v>
      </c>
      <c r="BF36" s="60">
        <f t="shared" si="186"/>
        <v>100.00000000000001</v>
      </c>
      <c r="BG36" s="54">
        <f t="shared" si="187"/>
        <v>2.257708250005122</v>
      </c>
      <c r="BH36" s="56">
        <f t="shared" si="19"/>
        <v>1.8079927870247727</v>
      </c>
      <c r="BI36" s="56">
        <f t="shared" si="20"/>
        <v>4.0790752843768603E-2</v>
      </c>
      <c r="BJ36" s="56">
        <f t="shared" si="21"/>
        <v>0.24651204289539158</v>
      </c>
      <c r="BK36" s="56">
        <f t="shared" si="188"/>
        <v>0.19200721297522727</v>
      </c>
      <c r="BL36" s="56">
        <f t="shared" si="189"/>
        <v>5.450482992016431E-2</v>
      </c>
      <c r="BM36" s="56">
        <f t="shared" si="24"/>
        <v>0.23961321684038156</v>
      </c>
      <c r="BN36" s="56">
        <f t="shared" si="25"/>
        <v>4.9713693650816938E-3</v>
      </c>
      <c r="BO36" s="56">
        <f t="shared" si="26"/>
        <v>0.74777623065063947</v>
      </c>
      <c r="BP36" s="60">
        <f t="shared" si="27"/>
        <v>0.92538781647944302</v>
      </c>
      <c r="BQ36" s="56">
        <f t="shared" si="28"/>
        <v>2.5928729607667855E-2</v>
      </c>
      <c r="BR36" s="56">
        <f t="shared" si="29"/>
        <v>1.3012385203003401E-3</v>
      </c>
      <c r="BS36" s="56">
        <f t="shared" si="30"/>
        <v>0</v>
      </c>
      <c r="BT36" s="56">
        <f t="shared" si="190"/>
        <v>4.0402741842274468</v>
      </c>
      <c r="BU36" s="56">
        <f t="shared" si="191"/>
        <v>0.68417120058802872</v>
      </c>
      <c r="BV36" s="56">
        <f t="shared" si="192"/>
        <v>0.75732653670824202</v>
      </c>
      <c r="BW36" s="56">
        <f t="shared" si="193"/>
        <v>0</v>
      </c>
      <c r="BX36" s="2">
        <f>'INPUT DATA'!DJ36</f>
        <v>8.0544560938247495E-2</v>
      </c>
      <c r="BY36" s="56"/>
      <c r="BZ36" s="56">
        <v>60.084299999999999</v>
      </c>
      <c r="CA36" s="56">
        <v>79.878799999999998</v>
      </c>
      <c r="CB36" s="56">
        <v>101.96127999999999</v>
      </c>
      <c r="CC36" s="56">
        <v>71.846400000000003</v>
      </c>
      <c r="CD36" s="56">
        <v>70.937399999999997</v>
      </c>
      <c r="CE36" s="56">
        <v>40.304400000000001</v>
      </c>
      <c r="CF36" s="56">
        <v>56.077400000000004</v>
      </c>
      <c r="CG36" s="56">
        <v>61.978940000000001</v>
      </c>
      <c r="CH36" s="56">
        <v>151.99020000000002</v>
      </c>
      <c r="CI36" s="56">
        <v>94.195999999999998</v>
      </c>
      <c r="CJ36" s="56">
        <v>141.94452000000001</v>
      </c>
      <c r="CK36" s="56">
        <v>28.0855</v>
      </c>
      <c r="CL36" s="56">
        <v>47.88</v>
      </c>
      <c r="CM36" s="56">
        <v>26.981539999999999</v>
      </c>
      <c r="CN36" s="56">
        <v>55.847000000000001</v>
      </c>
      <c r="CO36" s="56">
        <v>54.938000000000002</v>
      </c>
      <c r="CP36" s="56">
        <v>24.305</v>
      </c>
      <c r="CQ36" s="56">
        <v>40.078000000000003</v>
      </c>
      <c r="CR36" s="56">
        <v>22.98977</v>
      </c>
      <c r="CS36" s="56">
        <v>51.996000000000002</v>
      </c>
      <c r="CT36" s="56">
        <v>39.098300000000002</v>
      </c>
      <c r="CU36" s="56">
        <v>30.973759999999999</v>
      </c>
      <c r="CV36" s="56">
        <v>15.9994</v>
      </c>
      <c r="CW36" s="60">
        <f t="shared" si="194"/>
        <v>0.46743492060321917</v>
      </c>
      <c r="CX36" s="60">
        <f t="shared" si="195"/>
        <v>0.59940810327646388</v>
      </c>
      <c r="CY36" s="60">
        <f t="shared" si="196"/>
        <v>0.52925071164269422</v>
      </c>
      <c r="CZ36" s="60">
        <f t="shared" si="197"/>
        <v>0.77731104133262074</v>
      </c>
      <c r="DA36" s="60">
        <f t="shared" si="198"/>
        <v>0.77445747941142484</v>
      </c>
      <c r="DB36" s="60">
        <f t="shared" si="199"/>
        <v>0.60303589682516046</v>
      </c>
      <c r="DC36" s="60">
        <f t="shared" si="200"/>
        <v>0.7146907666903245</v>
      </c>
      <c r="DD36" s="60">
        <f t="shared" si="201"/>
        <v>0.74185747610397978</v>
      </c>
      <c r="DE36" s="60">
        <f t="shared" si="202"/>
        <v>0.68420200776102669</v>
      </c>
      <c r="DF36" s="60">
        <f t="shared" si="203"/>
        <v>0.83014777697566777</v>
      </c>
      <c r="DG36" s="60">
        <f t="shared" si="204"/>
        <v>0.43642065223793064</v>
      </c>
      <c r="DH36" s="60">
        <f t="shared" si="205"/>
        <v>0.53256507939678088</v>
      </c>
      <c r="DI36" s="60">
        <f t="shared" si="206"/>
        <v>0.40059189672353612</v>
      </c>
      <c r="DJ36" s="60">
        <f t="shared" si="207"/>
        <v>0.47074928835730578</v>
      </c>
      <c r="DK36" s="60">
        <f t="shared" si="208"/>
        <v>0.22268895866737926</v>
      </c>
      <c r="DL36" s="60">
        <f t="shared" si="209"/>
        <v>0.22554252058857516</v>
      </c>
      <c r="DM36" s="60">
        <f t="shared" si="210"/>
        <v>0.39696410317483954</v>
      </c>
      <c r="DN36" s="60">
        <f t="shared" si="211"/>
        <v>0.2853092333096755</v>
      </c>
      <c r="DO36" s="60">
        <f t="shared" si="212"/>
        <v>0.25814252389602022</v>
      </c>
      <c r="DP36" s="60">
        <f t="shared" si="213"/>
        <v>0.31579799223897331</v>
      </c>
      <c r="DQ36" s="60">
        <f t="shared" si="214"/>
        <v>0.16985222302433223</v>
      </c>
      <c r="DR36" s="60">
        <f t="shared" si="215"/>
        <v>0.56357934776206942</v>
      </c>
      <c r="DS36" s="60">
        <f t="shared" si="216"/>
        <v>22.491005152760373</v>
      </c>
      <c r="DT36" s="60">
        <f t="shared" si="217"/>
        <v>0.86506577464859269</v>
      </c>
      <c r="DU36" s="60">
        <f t="shared" si="218"/>
        <v>2.9460211612878928</v>
      </c>
      <c r="DV36" s="60">
        <f t="shared" si="219"/>
        <v>5.9270744212653659</v>
      </c>
      <c r="DW36" s="60">
        <f t="shared" si="220"/>
        <v>0.12097025828406456</v>
      </c>
      <c r="DX36" s="60">
        <f t="shared" si="221"/>
        <v>8.0499864903087488</v>
      </c>
      <c r="DY36" s="60">
        <f t="shared" si="222"/>
        <v>16.42702433422377</v>
      </c>
      <c r="DZ36" s="60">
        <f t="shared" si="223"/>
        <v>0.2640270757454064</v>
      </c>
      <c r="EA36" s="60">
        <f t="shared" si="224"/>
        <v>2.9968047939932969E-2</v>
      </c>
      <c r="EB36" s="60">
        <f t="shared" si="225"/>
        <v>0</v>
      </c>
      <c r="EC36" s="60">
        <f t="shared" si="226"/>
        <v>42.519157283535854</v>
      </c>
      <c r="ED36" s="60">
        <f t="shared" si="227"/>
        <v>99.640299999999996</v>
      </c>
      <c r="EE36" s="56">
        <f t="shared" si="228"/>
        <v>0.80080486915883187</v>
      </c>
      <c r="EF36" s="56">
        <f t="shared" si="229"/>
        <v>1.8067372068684057E-2</v>
      </c>
      <c r="EG36" s="56">
        <f t="shared" si="230"/>
        <v>0.10918654610848354</v>
      </c>
      <c r="EH36" s="56">
        <f t="shared" si="231"/>
        <v>0.10613057856761089</v>
      </c>
      <c r="EI36" s="56">
        <f t="shared" si="232"/>
        <v>2.2019414300495934E-3</v>
      </c>
      <c r="EJ36" s="56">
        <f t="shared" si="233"/>
        <v>0.33120701461875124</v>
      </c>
      <c r="EK36" s="56">
        <f t="shared" si="234"/>
        <v>0.40987634947411966</v>
      </c>
      <c r="EL36" s="56">
        <f t="shared" si="235"/>
        <v>1.1484546202306782E-2</v>
      </c>
      <c r="EM36" s="56">
        <f t="shared" si="236"/>
        <v>5.7635294907171643E-4</v>
      </c>
      <c r="EN36" s="56">
        <f t="shared" si="237"/>
        <v>0</v>
      </c>
      <c r="EO36" s="56">
        <f t="shared" si="238"/>
        <v>2.6575469882330496</v>
      </c>
      <c r="EP36" s="60">
        <f t="shared" si="239"/>
        <v>4.4470825588109584</v>
      </c>
      <c r="EQ36" s="56">
        <f t="shared" si="81"/>
        <v>0.18007420788089609</v>
      </c>
      <c r="ER36" s="56">
        <f t="shared" si="82"/>
        <v>4.0627471673282435E-3</v>
      </c>
      <c r="ES36" s="56">
        <f t="shared" si="83"/>
        <v>2.4552399166089995E-2</v>
      </c>
      <c r="ET36" s="56">
        <f t="shared" si="84"/>
        <v>2.386521436561493E-2</v>
      </c>
      <c r="EU36" s="56">
        <f t="shared" si="85"/>
        <v>4.9514291694155975E-4</v>
      </c>
      <c r="EV36" s="56">
        <f t="shared" si="86"/>
        <v>7.4477370329573536E-2</v>
      </c>
      <c r="EW36" s="56">
        <f t="shared" si="87"/>
        <v>9.2167470258009018E-2</v>
      </c>
      <c r="EX36" s="56">
        <f t="shared" si="88"/>
        <v>2.5824899921303621E-3</v>
      </c>
      <c r="EY36" s="56">
        <f t="shared" si="89"/>
        <v>1.2960248465137988E-4</v>
      </c>
      <c r="EZ36" s="56">
        <f t="shared" si="90"/>
        <v>0</v>
      </c>
      <c r="FA36" s="56">
        <f t="shared" si="91"/>
        <v>0.59759335543876502</v>
      </c>
      <c r="FB36" s="56">
        <f t="shared" si="92"/>
        <v>1</v>
      </c>
      <c r="FC36" s="56">
        <f t="shared" si="240"/>
        <v>1.9925792119103919E-2</v>
      </c>
      <c r="FD36" s="56">
        <f t="shared" si="241"/>
        <v>4.6266070469860761E-3</v>
      </c>
      <c r="FE36" s="56">
        <f t="shared" si="242"/>
        <v>0.10765668431109573</v>
      </c>
      <c r="FF36" s="56">
        <f t="shared" si="243"/>
        <v>9.4749960250139376E-2</v>
      </c>
      <c r="FG36" s="56">
        <f t="shared" si="244"/>
        <v>7.6566843110957294E-3</v>
      </c>
      <c r="FH36" s="56">
        <f t="shared" si="245"/>
        <v>0.10240664456123511</v>
      </c>
      <c r="FI36" s="56">
        <f t="shared" si="246"/>
        <v>0</v>
      </c>
      <c r="FJ36" s="56">
        <f t="shared" si="247"/>
        <v>2.5217992476905496E-2</v>
      </c>
      <c r="FK36" s="56">
        <f t="shared" si="248"/>
        <v>0.90001455133017794</v>
      </c>
      <c r="FL36" s="56">
        <f t="shared" si="249"/>
        <v>0.90037103940448038</v>
      </c>
      <c r="FM36" s="56">
        <f t="shared" si="250"/>
        <v>7.4767456192916623E-2</v>
      </c>
      <c r="FN36" s="56">
        <f t="shared" si="251"/>
        <v>1</v>
      </c>
      <c r="FO36" s="56">
        <f t="shared" si="252"/>
        <v>9.9628960595519594E-2</v>
      </c>
      <c r="FP36" s="56">
        <f t="shared" si="253"/>
        <v>4.6266070469860768E-2</v>
      </c>
      <c r="FQ36" s="56">
        <f t="shared" si="254"/>
        <v>2.5217992476905496E-2</v>
      </c>
      <c r="FR36" s="56">
        <f t="shared" si="255"/>
        <v>0.97478200752309452</v>
      </c>
      <c r="FS36" s="56"/>
      <c r="FT36" s="56">
        <f t="shared" si="256"/>
        <v>0</v>
      </c>
      <c r="FU36" s="56">
        <f t="shared" si="257"/>
        <v>1.4199878478641174E-2</v>
      </c>
      <c r="FV36" s="56">
        <f t="shared" si="258"/>
        <v>2.853451346644946E-2</v>
      </c>
      <c r="FW36" s="56">
        <f t="shared" si="259"/>
        <v>0.79022458885620439</v>
      </c>
      <c r="FX36" s="56"/>
      <c r="FY36" s="56">
        <f t="shared" si="260"/>
        <v>2.8083982614188215E-2</v>
      </c>
      <c r="FZ36" s="56">
        <f t="shared" si="261"/>
        <v>0.21569602435018176</v>
      </c>
      <c r="GA36" s="56"/>
      <c r="GB36" s="60">
        <f t="shared" si="262"/>
        <v>22.155488318997783</v>
      </c>
      <c r="GC36" s="60">
        <f t="shared" si="263"/>
        <v>1.0455380554056803</v>
      </c>
      <c r="GD36" s="60">
        <f t="shared" si="264"/>
        <v>9.3889635590725433</v>
      </c>
      <c r="GE36" s="60">
        <f t="shared" si="265"/>
        <v>8.1288324547295048</v>
      </c>
      <c r="GF36" s="60">
        <f t="shared" si="266"/>
        <v>0.1334961717999581</v>
      </c>
      <c r="GG36" s="60">
        <f t="shared" si="267"/>
        <v>3.4635351022767078</v>
      </c>
      <c r="GH36" s="60">
        <f t="shared" si="268"/>
        <v>7.526357676415528</v>
      </c>
      <c r="GI36" s="60">
        <f t="shared" si="269"/>
        <v>2.704379513323941</v>
      </c>
      <c r="GJ36" s="60">
        <f t="shared" si="270"/>
        <v>1.7310267016500902</v>
      </c>
      <c r="GK36" s="60">
        <f t="shared" si="271"/>
        <v>0.21059123991204892</v>
      </c>
      <c r="GL36" s="60">
        <f t="shared" si="272"/>
        <v>0</v>
      </c>
      <c r="GM36" s="60">
        <f t="shared" si="273"/>
        <v>43.511791206416227</v>
      </c>
      <c r="GN36" s="60">
        <f t="shared" si="113"/>
        <v>56.48820879358378</v>
      </c>
      <c r="GO36" s="56">
        <f t="shared" si="274"/>
        <v>0.78885860387024564</v>
      </c>
      <c r="GP36" s="56">
        <f t="shared" si="275"/>
        <v>2.1836634406969094E-2</v>
      </c>
      <c r="GQ36" s="56">
        <f t="shared" si="276"/>
        <v>0.34797730444861724</v>
      </c>
      <c r="GR36" s="56">
        <f t="shared" si="277"/>
        <v>0.14555540055382571</v>
      </c>
      <c r="GS36" s="56">
        <f t="shared" si="278"/>
        <v>2.4299423313545831E-3</v>
      </c>
      <c r="GT36" s="56">
        <f t="shared" si="279"/>
        <v>0.14250298713337617</v>
      </c>
      <c r="GU36" s="56">
        <f t="shared" si="280"/>
        <v>0.1877927460555798</v>
      </c>
      <c r="GV36" s="56">
        <f t="shared" si="281"/>
        <v>0.11763403954558663</v>
      </c>
      <c r="GW36" s="56">
        <f t="shared" si="282"/>
        <v>4.4273707594705912E-2</v>
      </c>
      <c r="GX36" s="56">
        <f t="shared" si="283"/>
        <v>6.7990208457755514E-3</v>
      </c>
      <c r="GY36" s="56">
        <f t="shared" si="284"/>
        <v>0</v>
      </c>
      <c r="GZ36" s="60">
        <f t="shared" si="285"/>
        <v>9.855648374341669E-2</v>
      </c>
      <c r="HA36" s="56">
        <f t="shared" si="126"/>
        <v>1.8056603867860361</v>
      </c>
      <c r="HB36" s="56">
        <f t="shared" si="127"/>
        <v>0.43688093821140156</v>
      </c>
      <c r="HC36" s="56">
        <f t="shared" si="128"/>
        <v>1.2093433829955673E-2</v>
      </c>
      <c r="HD36" s="56">
        <f t="shared" si="129"/>
        <v>0.19271470260694779</v>
      </c>
      <c r="HE36" s="56">
        <f t="shared" si="130"/>
        <v>8.0610618485630808E-2</v>
      </c>
      <c r="HF36" s="56">
        <f t="shared" si="131"/>
        <v>1.3457360803488248E-3</v>
      </c>
      <c r="HG36" s="56">
        <f t="shared" si="132"/>
        <v>7.8920149202044945E-2</v>
      </c>
      <c r="HH36" s="56">
        <f t="shared" si="133"/>
        <v>0.10400225171347935</v>
      </c>
      <c r="HI36" s="56">
        <f t="shared" si="134"/>
        <v>6.5147377882597265E-2</v>
      </c>
      <c r="HJ36" s="56">
        <f t="shared" si="135"/>
        <v>2.4519399062362095E-2</v>
      </c>
      <c r="HK36" s="56">
        <f t="shared" si="136"/>
        <v>3.7653929252318527E-3</v>
      </c>
      <c r="HL36" s="56">
        <f t="shared" si="137"/>
        <v>0</v>
      </c>
      <c r="HM36" s="56">
        <f t="shared" si="138"/>
        <v>5.1756963856755357E-2</v>
      </c>
      <c r="HN36" s="56">
        <f t="shared" si="139"/>
        <v>1.0000000000000002</v>
      </c>
      <c r="HO36" s="56">
        <f t="shared" si="286"/>
        <v>0.49470174528685457</v>
      </c>
      <c r="HP36" s="56">
        <f t="shared" si="287"/>
        <v>0.29333961988380314</v>
      </c>
      <c r="HQ36" s="56">
        <f t="shared" si="288"/>
        <v>0.45242699174761314</v>
      </c>
      <c r="HR36" s="60">
        <f t="shared" si="141"/>
        <v>1.0877082923523851E-3</v>
      </c>
      <c r="HS36" s="56">
        <f t="shared" si="289"/>
        <v>0.65770051873109292</v>
      </c>
      <c r="HT36" s="56">
        <f t="shared" si="290"/>
        <v>4930.4016502805971</v>
      </c>
      <c r="HU36" s="56">
        <f t="shared" si="144"/>
        <v>14.329911379667388</v>
      </c>
      <c r="HV36" s="56">
        <f t="shared" si="291"/>
        <v>0.65770051873109292</v>
      </c>
      <c r="HW36" s="56">
        <f t="shared" si="292"/>
        <v>4930.4016502805971</v>
      </c>
      <c r="HX36" s="56">
        <f t="shared" si="146"/>
        <v>14.311097598082775</v>
      </c>
      <c r="HY36" s="56">
        <f t="shared" si="293"/>
        <v>4.6065292053088998</v>
      </c>
      <c r="HZ36" s="56">
        <f t="shared" si="294"/>
        <v>1.3139639092143141</v>
      </c>
      <c r="IA36" s="56">
        <f t="shared" si="295"/>
        <v>4.8953628463480614</v>
      </c>
      <c r="IB36" s="56">
        <f t="shared" si="296"/>
        <v>0.82738812822354657</v>
      </c>
      <c r="IC36" s="56">
        <f t="shared" si="150"/>
        <v>0.6301410922333095</v>
      </c>
      <c r="ID36" s="56">
        <f t="shared" si="151"/>
        <v>0.16325981644374302</v>
      </c>
      <c r="IE36" s="56">
        <f t="shared" si="297"/>
        <v>271.84112680288365</v>
      </c>
      <c r="IF36" s="56">
        <f t="shared" si="298"/>
        <v>1.0332212373781942</v>
      </c>
      <c r="IG36" s="56">
        <f t="shared" si="154"/>
        <v>1.5007414085867519</v>
      </c>
      <c r="IH36" s="56">
        <f t="shared" si="155"/>
        <v>0.71671948051447176</v>
      </c>
      <c r="II36" s="75"/>
      <c r="IJ36" s="75">
        <f t="shared" si="299"/>
        <v>0.13333835959676885</v>
      </c>
      <c r="IK36" s="75">
        <f t="shared" si="300"/>
        <v>0.20648828323539295</v>
      </c>
      <c r="IL36" s="75">
        <f t="shared" si="301"/>
        <v>2.7859628769835649</v>
      </c>
      <c r="IM36" s="75">
        <f t="shared" si="302"/>
        <v>0.29068024774636436</v>
      </c>
      <c r="IN36" s="75">
        <f>(1-'OUTPUT DATA'!BL36-'OUTPUT DATA'!BR36-'OUTPUT DATA'!BX36)*'OUTPUT DATA'!BK36^2</f>
        <v>3.1839962564418151E-2</v>
      </c>
      <c r="IO36" s="75">
        <f t="shared" si="156"/>
        <v>0.52797266818648203</v>
      </c>
      <c r="IP36" s="75"/>
      <c r="IQ36" s="56">
        <f t="shared" si="182"/>
        <v>0.82847583651589896</v>
      </c>
      <c r="IR36" s="56">
        <f t="shared" si="183"/>
        <v>0.63096949388423207</v>
      </c>
      <c r="IS36" s="56">
        <f t="shared" si="184"/>
        <v>0.16347444250628401</v>
      </c>
      <c r="IT36" s="56"/>
    </row>
    <row r="37" spans="1:254" ht="13.5" customHeight="1">
      <c r="A37" s="67" t="str">
        <f>'INPUT DATA'!A37</f>
        <v>October-November 2002 - NF</v>
      </c>
      <c r="B37" s="50"/>
      <c r="C37" s="10">
        <f>'INPUT DATA'!AB37</f>
        <v>6.5103553985104368E-2</v>
      </c>
      <c r="D37" s="10"/>
      <c r="E37" s="12">
        <f>'INPUT DATA'!AD37</f>
        <v>1.9958589871756649</v>
      </c>
      <c r="F37" s="10"/>
      <c r="G37" s="16">
        <f>'INPUT DATA'!AF37</f>
        <v>360.14235361302445</v>
      </c>
      <c r="H37" s="16">
        <f>'INPUT DATA'!AG37</f>
        <v>1095.7607322221843</v>
      </c>
      <c r="I37" s="10"/>
      <c r="J37" s="81">
        <f t="shared" si="0"/>
        <v>0.12957333047318417</v>
      </c>
      <c r="K37" s="81">
        <f t="shared" si="1"/>
        <v>0.19729217669874191</v>
      </c>
      <c r="L37" s="81">
        <f t="shared" si="2"/>
        <v>0.28136862564381354</v>
      </c>
      <c r="M37" s="81">
        <f t="shared" si="3"/>
        <v>0.3765166958503221</v>
      </c>
      <c r="N37" s="81">
        <f t="shared" si="4"/>
        <v>0.54191000501257069</v>
      </c>
      <c r="O37" s="81">
        <f t="shared" si="5"/>
        <v>0.59913008458217132</v>
      </c>
      <c r="P37" s="81">
        <f t="shared" si="6"/>
        <v>0.64052121368539272</v>
      </c>
      <c r="Q37" s="81">
        <f t="shared" si="7"/>
        <v>0.66268815322320884</v>
      </c>
      <c r="R37" s="81">
        <f t="shared" si="8"/>
        <v>0.66403819677915166</v>
      </c>
      <c r="S37" s="81">
        <f t="shared" si="9"/>
        <v>0.65460842766942584</v>
      </c>
      <c r="T37" s="81">
        <f t="shared" si="10"/>
        <v>0.64710855808593193</v>
      </c>
      <c r="U37" s="81">
        <f t="shared" si="11"/>
        <v>0.61771388546896711</v>
      </c>
      <c r="V37" s="81">
        <f t="shared" si="12"/>
        <v>0.58128599137201031</v>
      </c>
      <c r="W37" s="81">
        <f t="shared" si="13"/>
        <v>0.54227162438493304</v>
      </c>
      <c r="X37" s="81">
        <f t="shared" si="14"/>
        <v>0.50395337494244508</v>
      </c>
      <c r="Y37" s="10"/>
      <c r="Z37" s="81">
        <f t="shared" si="157"/>
        <v>0.74455401566623269</v>
      </c>
      <c r="AA37" s="81">
        <f t="shared" si="158"/>
        <v>0.51633154561034267</v>
      </c>
      <c r="AB37" s="81">
        <f t="shared" si="159"/>
        <v>0.14857976001213491</v>
      </c>
      <c r="AC37" s="50"/>
      <c r="AD37" s="56">
        <f>'INPUT DATA'!AF37/1000</f>
        <v>0.36014235361302444</v>
      </c>
      <c r="AE37" s="55">
        <f>'INPUT DATA'!AG37</f>
        <v>1095.7607322221843</v>
      </c>
      <c r="AF37" s="60">
        <f t="shared" si="15"/>
        <v>1368.9007322221842</v>
      </c>
      <c r="AG37" s="55"/>
      <c r="AH37" s="60">
        <f>'INPUT DATA'!P37</f>
        <v>49.448599999999999</v>
      </c>
      <c r="AI37" s="60">
        <f>'INPUT DATA'!Q37</f>
        <v>1.4281999999999999</v>
      </c>
      <c r="AJ37" s="60">
        <f>'INPUT DATA'!R37</f>
        <v>4.2853000000000003</v>
      </c>
      <c r="AK37" s="60">
        <f>'INPUT DATA'!S37</f>
        <v>8.2708999999999993</v>
      </c>
      <c r="AL37" s="60">
        <f>'INPUT DATA'!T37</f>
        <v>0.1782</v>
      </c>
      <c r="AM37" s="60">
        <f>'INPUT DATA'!U37</f>
        <v>13.243</v>
      </c>
      <c r="AN37" s="60">
        <f>'INPUT DATA'!V37</f>
        <v>22.6126</v>
      </c>
      <c r="AO37" s="60">
        <f>'INPUT DATA'!W37</f>
        <v>0.4677</v>
      </c>
      <c r="AP37" s="60">
        <f>'INPUT DATA'!X37</f>
        <v>0</v>
      </c>
      <c r="AQ37" s="60">
        <f>'INPUT DATA'!Y37</f>
        <v>1.5E-3</v>
      </c>
      <c r="AR37" s="60">
        <f t="shared" si="185"/>
        <v>99.935999999999979</v>
      </c>
      <c r="AS37" s="60"/>
      <c r="AT37" s="60">
        <f>'INPUT DATA'!C37</f>
        <v>47.415274995296329</v>
      </c>
      <c r="AU37" s="60">
        <f>'INPUT DATA'!D37</f>
        <v>1.7360020141818162</v>
      </c>
      <c r="AV37" s="60">
        <f>'INPUT DATA'!E37</f>
        <v>17.621135316812779</v>
      </c>
      <c r="AW37" s="60">
        <f>'INPUT DATA'!F37</f>
        <v>10.431280223073978</v>
      </c>
      <c r="AX37" s="60">
        <f>'INPUT DATA'!G37</f>
        <v>0.17218933170618855</v>
      </c>
      <c r="AY37" s="60">
        <f>'INPUT DATA'!H37</f>
        <v>5.8404385097536711</v>
      </c>
      <c r="AZ37" s="60">
        <f>'INPUT DATA'!I37</f>
        <v>10.619105015739841</v>
      </c>
      <c r="BA37" s="60">
        <f>'INPUT DATA'!J37</f>
        <v>3.6177017791294968</v>
      </c>
      <c r="BB37" s="60">
        <f>'INPUT DATA'!K37</f>
        <v>2.0682533232597744</v>
      </c>
      <c r="BC37" s="60">
        <f>'INPUT DATA'!M37</f>
        <v>0.47861949104611973</v>
      </c>
      <c r="BD37" s="60"/>
      <c r="BE37" s="60">
        <f>'INPUT DATA'!AD37</f>
        <v>1.9958589871756649</v>
      </c>
      <c r="BF37" s="60">
        <f t="shared" si="186"/>
        <v>99.999999999999986</v>
      </c>
      <c r="BG37" s="54">
        <f t="shared" si="187"/>
        <v>2.2515294294988744</v>
      </c>
      <c r="BH37" s="56">
        <f t="shared" si="19"/>
        <v>1.8529887848265432</v>
      </c>
      <c r="BI37" s="56">
        <f t="shared" si="20"/>
        <v>4.0256316819317871E-2</v>
      </c>
      <c r="BJ37" s="56">
        <f t="shared" si="21"/>
        <v>0.18925822744444498</v>
      </c>
      <c r="BK37" s="56">
        <f t="shared" si="188"/>
        <v>0.14701121517345683</v>
      </c>
      <c r="BL37" s="56">
        <f t="shared" si="189"/>
        <v>4.2247012270988149E-2</v>
      </c>
      <c r="BM37" s="56">
        <f t="shared" si="24"/>
        <v>0.25919570690702665</v>
      </c>
      <c r="BN37" s="56">
        <f t="shared" si="25"/>
        <v>5.6560404913754379E-3</v>
      </c>
      <c r="BO37" s="56">
        <f t="shared" si="26"/>
        <v>0.73980260606524395</v>
      </c>
      <c r="BP37" s="60">
        <f t="shared" si="27"/>
        <v>0.9079111646037813</v>
      </c>
      <c r="BQ37" s="56">
        <f t="shared" si="28"/>
        <v>3.39805519345786E-2</v>
      </c>
      <c r="BR37" s="56">
        <f t="shared" si="29"/>
        <v>4.4441004595674864E-5</v>
      </c>
      <c r="BS37" s="56">
        <f t="shared" si="30"/>
        <v>0</v>
      </c>
      <c r="BT37" s="56">
        <f t="shared" si="190"/>
        <v>4.0290938400969072</v>
      </c>
      <c r="BU37" s="56">
        <f t="shared" si="191"/>
        <v>0.6794141109255315</v>
      </c>
      <c r="BV37" s="56">
        <f t="shared" si="192"/>
        <v>0.74054439978396525</v>
      </c>
      <c r="BW37" s="56">
        <f t="shared" si="193"/>
        <v>0</v>
      </c>
      <c r="BX37" s="2">
        <f>'INPUT DATA'!DJ37</f>
        <v>5.8183978894676899E-2</v>
      </c>
      <c r="BY37" s="56"/>
      <c r="BZ37" s="56">
        <v>60.084299999999999</v>
      </c>
      <c r="CA37" s="56">
        <v>79.878799999999998</v>
      </c>
      <c r="CB37" s="56">
        <v>101.96127999999999</v>
      </c>
      <c r="CC37" s="56">
        <v>71.846400000000003</v>
      </c>
      <c r="CD37" s="56">
        <v>70.937399999999997</v>
      </c>
      <c r="CE37" s="56">
        <v>40.304400000000001</v>
      </c>
      <c r="CF37" s="56">
        <v>56.077400000000004</v>
      </c>
      <c r="CG37" s="56">
        <v>61.978940000000001</v>
      </c>
      <c r="CH37" s="56">
        <v>151.99020000000002</v>
      </c>
      <c r="CI37" s="56">
        <v>94.195999999999998</v>
      </c>
      <c r="CJ37" s="56">
        <v>141.94452000000001</v>
      </c>
      <c r="CK37" s="56">
        <v>28.0855</v>
      </c>
      <c r="CL37" s="56">
        <v>47.88</v>
      </c>
      <c r="CM37" s="56">
        <v>26.981539999999999</v>
      </c>
      <c r="CN37" s="56">
        <v>55.847000000000001</v>
      </c>
      <c r="CO37" s="56">
        <v>54.938000000000002</v>
      </c>
      <c r="CP37" s="56">
        <v>24.305</v>
      </c>
      <c r="CQ37" s="56">
        <v>40.078000000000003</v>
      </c>
      <c r="CR37" s="56">
        <v>22.98977</v>
      </c>
      <c r="CS37" s="56">
        <v>51.996000000000002</v>
      </c>
      <c r="CT37" s="56">
        <v>39.098300000000002</v>
      </c>
      <c r="CU37" s="56">
        <v>30.973759999999999</v>
      </c>
      <c r="CV37" s="56">
        <v>15.9994</v>
      </c>
      <c r="CW37" s="60">
        <f t="shared" si="194"/>
        <v>0.46743492060321917</v>
      </c>
      <c r="CX37" s="60">
        <f t="shared" si="195"/>
        <v>0.59940810327646388</v>
      </c>
      <c r="CY37" s="60">
        <f t="shared" si="196"/>
        <v>0.52925071164269422</v>
      </c>
      <c r="CZ37" s="60">
        <f t="shared" si="197"/>
        <v>0.77731104133262074</v>
      </c>
      <c r="DA37" s="60">
        <f t="shared" si="198"/>
        <v>0.77445747941142484</v>
      </c>
      <c r="DB37" s="60">
        <f t="shared" si="199"/>
        <v>0.60303589682516046</v>
      </c>
      <c r="DC37" s="60">
        <f t="shared" si="200"/>
        <v>0.7146907666903245</v>
      </c>
      <c r="DD37" s="60">
        <f t="shared" si="201"/>
        <v>0.74185747610397978</v>
      </c>
      <c r="DE37" s="60">
        <f t="shared" si="202"/>
        <v>0.68420200776102669</v>
      </c>
      <c r="DF37" s="60">
        <f t="shared" si="203"/>
        <v>0.83014777697566777</v>
      </c>
      <c r="DG37" s="60">
        <f t="shared" si="204"/>
        <v>0.43642065223793064</v>
      </c>
      <c r="DH37" s="60">
        <f t="shared" si="205"/>
        <v>0.53256507939678088</v>
      </c>
      <c r="DI37" s="60">
        <f t="shared" si="206"/>
        <v>0.40059189672353612</v>
      </c>
      <c r="DJ37" s="60">
        <f t="shared" si="207"/>
        <v>0.47074928835730578</v>
      </c>
      <c r="DK37" s="60">
        <f t="shared" si="208"/>
        <v>0.22268895866737926</v>
      </c>
      <c r="DL37" s="60">
        <f t="shared" si="209"/>
        <v>0.22554252058857516</v>
      </c>
      <c r="DM37" s="60">
        <f t="shared" si="210"/>
        <v>0.39696410317483954</v>
      </c>
      <c r="DN37" s="60">
        <f t="shared" si="211"/>
        <v>0.2853092333096755</v>
      </c>
      <c r="DO37" s="60">
        <f t="shared" si="212"/>
        <v>0.25814252389602022</v>
      </c>
      <c r="DP37" s="60">
        <f t="shared" si="213"/>
        <v>0.31579799223897331</v>
      </c>
      <c r="DQ37" s="60">
        <f t="shared" si="214"/>
        <v>0.16985222302433223</v>
      </c>
      <c r="DR37" s="60">
        <f t="shared" si="215"/>
        <v>0.56357934776206942</v>
      </c>
      <c r="DS37" s="60">
        <f t="shared" si="216"/>
        <v>23.114002414940344</v>
      </c>
      <c r="DT37" s="60">
        <f t="shared" si="217"/>
        <v>0.85607465309944564</v>
      </c>
      <c r="DU37" s="60">
        <f t="shared" si="218"/>
        <v>2.2679980746024375</v>
      </c>
      <c r="DV37" s="60">
        <f t="shared" si="219"/>
        <v>6.4290618917579723</v>
      </c>
      <c r="DW37" s="60">
        <f t="shared" si="220"/>
        <v>0.13800832283111591</v>
      </c>
      <c r="DX37" s="60">
        <f t="shared" si="221"/>
        <v>7.9860043816555999</v>
      </c>
      <c r="DY37" s="60">
        <f t="shared" si="222"/>
        <v>16.161016430861633</v>
      </c>
      <c r="DZ37" s="60">
        <f t="shared" si="223"/>
        <v>0.34696674157383134</v>
      </c>
      <c r="EA37" s="60">
        <f t="shared" si="224"/>
        <v>1.0263030116415401E-3</v>
      </c>
      <c r="EB37" s="60">
        <f t="shared" si="225"/>
        <v>0</v>
      </c>
      <c r="EC37" s="60">
        <f t="shared" si="226"/>
        <v>42.635840785665984</v>
      </c>
      <c r="ED37" s="60">
        <f t="shared" si="227"/>
        <v>99.936000000000007</v>
      </c>
      <c r="EE37" s="56">
        <f t="shared" si="228"/>
        <v>0.82298703654698491</v>
      </c>
      <c r="EF37" s="56">
        <f t="shared" si="229"/>
        <v>1.7879587575176391E-2</v>
      </c>
      <c r="EG37" s="56">
        <f t="shared" si="230"/>
        <v>8.4057399044029271E-2</v>
      </c>
      <c r="EH37" s="56">
        <f t="shared" si="231"/>
        <v>0.11511919873507927</v>
      </c>
      <c r="EI37" s="56">
        <f t="shared" si="232"/>
        <v>2.5120740258312265E-3</v>
      </c>
      <c r="EJ37" s="56">
        <f t="shared" si="233"/>
        <v>0.32857454769206335</v>
      </c>
      <c r="EK37" s="56">
        <f t="shared" si="234"/>
        <v>0.40323909453719325</v>
      </c>
      <c r="EL37" s="56">
        <f t="shared" si="235"/>
        <v>1.5092223261643389E-2</v>
      </c>
      <c r="EM37" s="56">
        <f t="shared" si="236"/>
        <v>1.9738114694236865E-5</v>
      </c>
      <c r="EN37" s="56">
        <f t="shared" si="237"/>
        <v>0</v>
      </c>
      <c r="EO37" s="56">
        <f t="shared" si="238"/>
        <v>2.6648399806033969</v>
      </c>
      <c r="EP37" s="60">
        <f t="shared" si="239"/>
        <v>4.454320880136093</v>
      </c>
      <c r="EQ37" s="56">
        <f t="shared" si="81"/>
        <v>0.18476150656704377</v>
      </c>
      <c r="ER37" s="56">
        <f t="shared" si="82"/>
        <v>4.0139873296757451E-3</v>
      </c>
      <c r="ES37" s="56">
        <f t="shared" si="83"/>
        <v>1.8870979730912663E-2</v>
      </c>
      <c r="ET37" s="56">
        <f t="shared" si="84"/>
        <v>2.584438836646228E-2</v>
      </c>
      <c r="EU37" s="56">
        <f t="shared" si="85"/>
        <v>5.6396341741650079E-4</v>
      </c>
      <c r="EV37" s="56">
        <f t="shared" si="86"/>
        <v>7.3765352010747909E-2</v>
      </c>
      <c r="EW37" s="56">
        <f t="shared" si="87"/>
        <v>9.0527625958746166E-2</v>
      </c>
      <c r="EX37" s="56">
        <f t="shared" si="88"/>
        <v>3.3882209359785225E-3</v>
      </c>
      <c r="EY37" s="56">
        <f t="shared" si="89"/>
        <v>4.4312287384275304E-6</v>
      </c>
      <c r="EZ37" s="56">
        <f t="shared" si="90"/>
        <v>0</v>
      </c>
      <c r="FA37" s="56">
        <f t="shared" si="91"/>
        <v>0.59825954445427787</v>
      </c>
      <c r="FB37" s="56">
        <f t="shared" si="92"/>
        <v>1</v>
      </c>
      <c r="FC37" s="56">
        <f t="shared" si="240"/>
        <v>1.5238493432956246E-2</v>
      </c>
      <c r="FD37" s="56">
        <f t="shared" si="241"/>
        <v>3.6324862979564172E-3</v>
      </c>
      <c r="FE37" s="56">
        <f t="shared" si="242"/>
        <v>0.10782460865099729</v>
      </c>
      <c r="FF37" s="56">
        <f t="shared" si="243"/>
        <v>9.3915846894724694E-2</v>
      </c>
      <c r="FG37" s="56">
        <f t="shared" si="244"/>
        <v>7.8246086509972806E-3</v>
      </c>
      <c r="FH37" s="56">
        <f t="shared" si="245"/>
        <v>0.10174045554572198</v>
      </c>
      <c r="FI37" s="56">
        <f t="shared" si="246"/>
        <v>0</v>
      </c>
      <c r="FJ37" s="56">
        <f t="shared" si="247"/>
        <v>3.3302592541035576E-2</v>
      </c>
      <c r="FK37" s="56">
        <f t="shared" si="248"/>
        <v>0.88978986257893466</v>
      </c>
      <c r="FL37" s="56">
        <f t="shared" si="249"/>
        <v>0.92380753283521877</v>
      </c>
      <c r="FM37" s="56">
        <f t="shared" si="250"/>
        <v>7.690754488002971E-2</v>
      </c>
      <c r="FN37" s="56">
        <f t="shared" si="251"/>
        <v>1</v>
      </c>
      <c r="FO37" s="56">
        <f t="shared" si="252"/>
        <v>7.619246716478123E-2</v>
      </c>
      <c r="FP37" s="56">
        <f t="shared" si="253"/>
        <v>3.6324862979564172E-2</v>
      </c>
      <c r="FQ37" s="56">
        <f t="shared" si="254"/>
        <v>3.3302592541035576E-2</v>
      </c>
      <c r="FR37" s="56">
        <f t="shared" si="255"/>
        <v>0.96669740745896438</v>
      </c>
      <c r="FS37" s="56"/>
      <c r="FT37" s="56">
        <f t="shared" si="256"/>
        <v>0</v>
      </c>
      <c r="FU37" s="56">
        <f t="shared" si="257"/>
        <v>1.0300111602592178E-2</v>
      </c>
      <c r="FV37" s="56">
        <f t="shared" si="258"/>
        <v>3.3364422986037277E-2</v>
      </c>
      <c r="FW37" s="56">
        <f t="shared" si="259"/>
        <v>0.82499924728361673</v>
      </c>
      <c r="FX37" s="56"/>
      <c r="FY37" s="56">
        <f t="shared" si="260"/>
        <v>2.607044232094681E-2</v>
      </c>
      <c r="FZ37" s="56">
        <f t="shared" si="261"/>
        <v>0.22934610957530568</v>
      </c>
      <c r="GA37" s="56"/>
      <c r="GB37" s="60">
        <f t="shared" si="262"/>
        <v>22.163555302806142</v>
      </c>
      <c r="GC37" s="60">
        <f t="shared" si="263"/>
        <v>1.0405736746048433</v>
      </c>
      <c r="GD37" s="60">
        <f t="shared" si="264"/>
        <v>9.3259984063753762</v>
      </c>
      <c r="GE37" s="60">
        <f t="shared" si="265"/>
        <v>8.108349292630006</v>
      </c>
      <c r="GF37" s="60">
        <f t="shared" si="266"/>
        <v>0.13335331581471252</v>
      </c>
      <c r="GG37" s="60">
        <f t="shared" si="267"/>
        <v>3.5219940745815088</v>
      </c>
      <c r="GH37" s="60">
        <f t="shared" si="268"/>
        <v>7.5893763052641772</v>
      </c>
      <c r="GI37" s="60">
        <f t="shared" si="269"/>
        <v>2.6838191111618857</v>
      </c>
      <c r="GJ37" s="60">
        <f t="shared" si="270"/>
        <v>1.7169558985266389</v>
      </c>
      <c r="GK37" s="60">
        <f t="shared" si="271"/>
        <v>0.20887943045613397</v>
      </c>
      <c r="GL37" s="60">
        <f t="shared" si="272"/>
        <v>0</v>
      </c>
      <c r="GM37" s="60">
        <f t="shared" si="273"/>
        <v>43.507145187778576</v>
      </c>
      <c r="GN37" s="60">
        <f t="shared" si="113"/>
        <v>56.492854812221431</v>
      </c>
      <c r="GO37" s="56">
        <f t="shared" si="274"/>
        <v>0.78914583335906929</v>
      </c>
      <c r="GP37" s="56">
        <f t="shared" si="275"/>
        <v>2.1732950597427803E-2</v>
      </c>
      <c r="GQ37" s="56">
        <f t="shared" si="276"/>
        <v>0.34564366623904258</v>
      </c>
      <c r="GR37" s="56">
        <f t="shared" si="277"/>
        <v>0.14518862772628799</v>
      </c>
      <c r="GS37" s="56">
        <f t="shared" si="278"/>
        <v>2.4273420185429487E-3</v>
      </c>
      <c r="GT37" s="56">
        <f t="shared" si="279"/>
        <v>0.14490821125618222</v>
      </c>
      <c r="GU37" s="56">
        <f t="shared" si="280"/>
        <v>0.18936514559768891</v>
      </c>
      <c r="GV37" s="56">
        <f t="shared" si="281"/>
        <v>0.11673971123512265</v>
      </c>
      <c r="GW37" s="56">
        <f t="shared" si="282"/>
        <v>4.391382486007419E-2</v>
      </c>
      <c r="GX37" s="56">
        <f t="shared" si="283"/>
        <v>6.7437544055398502E-3</v>
      </c>
      <c r="GY37" s="56">
        <f t="shared" si="284"/>
        <v>0</v>
      </c>
      <c r="GZ37" s="60">
        <f t="shared" si="285"/>
        <v>0.11078750095339851</v>
      </c>
      <c r="HA37" s="56">
        <f t="shared" si="126"/>
        <v>1.805809067294978</v>
      </c>
      <c r="HB37" s="56">
        <f t="shared" si="127"/>
        <v>0.43700402642300096</v>
      </c>
      <c r="HC37" s="56">
        <f t="shared" si="128"/>
        <v>1.2035021304872945E-2</v>
      </c>
      <c r="HD37" s="56">
        <f t="shared" si="129"/>
        <v>0.19140654042500821</v>
      </c>
      <c r="HE37" s="56">
        <f t="shared" si="130"/>
        <v>8.0400874242908815E-2</v>
      </c>
      <c r="HF37" s="56">
        <f t="shared" si="131"/>
        <v>1.3441853086821629E-3</v>
      </c>
      <c r="HG37" s="56">
        <f t="shared" si="132"/>
        <v>8.0245588462598813E-2</v>
      </c>
      <c r="HH37" s="56">
        <f t="shared" si="133"/>
        <v>0.10486443391346434</v>
      </c>
      <c r="HI37" s="56">
        <f t="shared" si="134"/>
        <v>6.4646763242801497E-2</v>
      </c>
      <c r="HJ37" s="56">
        <f t="shared" si="135"/>
        <v>2.4318088581676663E-2</v>
      </c>
      <c r="HK37" s="56">
        <f t="shared" si="136"/>
        <v>3.734478094985809E-3</v>
      </c>
      <c r="HL37" s="56">
        <f t="shared" si="137"/>
        <v>0</v>
      </c>
      <c r="HM37" s="56">
        <f t="shared" si="138"/>
        <v>5.7804288491787217E-2</v>
      </c>
      <c r="HN37" s="56">
        <f t="shared" si="139"/>
        <v>1</v>
      </c>
      <c r="HO37" s="56">
        <f t="shared" si="286"/>
        <v>0.49951668471967953</v>
      </c>
      <c r="HP37" s="56">
        <f t="shared" si="287"/>
        <v>0.29471208318113495</v>
      </c>
      <c r="HQ37" s="56">
        <f t="shared" si="288"/>
        <v>0.45981825522970154</v>
      </c>
      <c r="HR37" s="60">
        <f t="shared" si="141"/>
        <v>7.814088234234795E-2</v>
      </c>
      <c r="HS37" s="56">
        <f t="shared" si="289"/>
        <v>0.65713595733452368</v>
      </c>
      <c r="HT37" s="56">
        <f t="shared" si="290"/>
        <v>4528.8826678179958</v>
      </c>
      <c r="HU37" s="56">
        <f t="shared" si="144"/>
        <v>9.5076903886669992</v>
      </c>
      <c r="HV37" s="56">
        <f t="shared" si="291"/>
        <v>0.65713595733452368</v>
      </c>
      <c r="HW37" s="56">
        <f t="shared" si="292"/>
        <v>4528.8826678179958</v>
      </c>
      <c r="HX37" s="56">
        <f t="shared" si="146"/>
        <v>10.505521708324192</v>
      </c>
      <c r="HY37" s="56">
        <f t="shared" si="293"/>
        <v>4.5988421816895082</v>
      </c>
      <c r="HZ37" s="56">
        <f t="shared" si="294"/>
        <v>1.309859933328245</v>
      </c>
      <c r="IA37" s="56">
        <f t="shared" si="295"/>
        <v>4.6225396030201944</v>
      </c>
      <c r="IB37" s="56">
        <f t="shared" si="296"/>
        <v>0.82269489800858064</v>
      </c>
      <c r="IC37" s="56">
        <f t="shared" si="150"/>
        <v>0.57052049860266241</v>
      </c>
      <c r="ID37" s="56">
        <f t="shared" si="151"/>
        <v>0.1641731935324332</v>
      </c>
      <c r="IE37" s="56">
        <f t="shared" si="297"/>
        <v>271.80455587993129</v>
      </c>
      <c r="IF37" s="56">
        <f t="shared" si="298"/>
        <v>1.032675450402633</v>
      </c>
      <c r="IG37" s="56">
        <f t="shared" si="154"/>
        <v>1.3869056924357557</v>
      </c>
      <c r="IH37" s="56">
        <f t="shared" si="155"/>
        <v>0.66602974663100112</v>
      </c>
      <c r="II37" s="75"/>
      <c r="IJ37" s="75">
        <f t="shared" si="299"/>
        <v>0.13822277855200452</v>
      </c>
      <c r="IK37" s="75">
        <f t="shared" si="300"/>
        <v>0.1669904228657039</v>
      </c>
      <c r="IL37" s="75">
        <f t="shared" si="301"/>
        <v>3.0059665692177377</v>
      </c>
      <c r="IM37" s="75">
        <f t="shared" si="302"/>
        <v>0.23624488342630204</v>
      </c>
      <c r="IN37" s="75">
        <f>(1-'OUTPUT DATA'!BL37-'OUTPUT DATA'!BR37-'OUTPUT DATA'!BX37)*'OUTPUT DATA'!BK37^2</f>
        <v>1.9440792466647868E-2</v>
      </c>
      <c r="IO37" s="75">
        <f t="shared" si="156"/>
        <v>0.4946693534417832</v>
      </c>
      <c r="IQ37" s="56">
        <f t="shared" si="182"/>
        <v>0.74455401566623269</v>
      </c>
      <c r="IR37" s="56">
        <f t="shared" si="183"/>
        <v>0.51633154561034267</v>
      </c>
      <c r="IS37" s="56">
        <f t="shared" si="184"/>
        <v>0.14857976001213491</v>
      </c>
    </row>
    <row r="38" spans="1:254" ht="13.5" customHeight="1">
      <c r="A38" s="67" t="str">
        <f>'INPUT DATA'!A38</f>
        <v>October-November 2002 - NF</v>
      </c>
      <c r="B38" s="50"/>
      <c r="C38" s="10">
        <f>'INPUT DATA'!AB38</f>
        <v>4.7653371858158433E-2</v>
      </c>
      <c r="D38" s="10"/>
      <c r="E38" s="12">
        <f>'INPUT DATA'!AD38</f>
        <v>2.0585969665053843</v>
      </c>
      <c r="F38" s="10"/>
      <c r="G38" s="16">
        <f>'INPUT DATA'!AF38</f>
        <v>353.85033649403283</v>
      </c>
      <c r="H38" s="16">
        <f>'INPUT DATA'!AG38</f>
        <v>1092.5925530651139</v>
      </c>
      <c r="I38" s="10"/>
      <c r="J38" s="81">
        <f t="shared" si="0"/>
        <v>0.12734343923204974</v>
      </c>
      <c r="K38" s="81">
        <f t="shared" si="1"/>
        <v>0.19492768581218742</v>
      </c>
      <c r="L38" s="81">
        <f t="shared" si="2"/>
        <v>0.27940980889549916</v>
      </c>
      <c r="M38" s="81">
        <f t="shared" si="3"/>
        <v>0.37571119120581198</v>
      </c>
      <c r="N38" s="81">
        <f t="shared" si="4"/>
        <v>0.54509963784232851</v>
      </c>
      <c r="O38" s="81">
        <f t="shared" si="5"/>
        <v>0.60462605273844205</v>
      </c>
      <c r="P38" s="81">
        <f t="shared" si="6"/>
        <v>0.64842957484337616</v>
      </c>
      <c r="Q38" s="81">
        <f t="shared" si="7"/>
        <v>0.67289844546526023</v>
      </c>
      <c r="R38" s="81">
        <f t="shared" si="8"/>
        <v>0.67622736907538761</v>
      </c>
      <c r="S38" s="81">
        <f t="shared" si="9"/>
        <v>0.66777626420711811</v>
      </c>
      <c r="T38" s="81">
        <f t="shared" si="10"/>
        <v>0.66068467983727552</v>
      </c>
      <c r="U38" s="81">
        <f t="shared" si="11"/>
        <v>0.63210808789184603</v>
      </c>
      <c r="V38" s="81">
        <f t="shared" si="12"/>
        <v>0.59601945444759696</v>
      </c>
      <c r="W38" s="81">
        <f t="shared" si="13"/>
        <v>0.55698415616588171</v>
      </c>
      <c r="X38" s="81">
        <f t="shared" si="14"/>
        <v>0.51840417710418474</v>
      </c>
      <c r="Y38" s="10"/>
      <c r="Z38" s="81">
        <f t="shared" si="157"/>
        <v>0.79175187368523559</v>
      </c>
      <c r="AA38" s="81">
        <f t="shared" si="158"/>
        <v>0.57786928968703366</v>
      </c>
      <c r="AB38" s="81">
        <f t="shared" si="159"/>
        <v>0.16222165681574016</v>
      </c>
      <c r="AC38" s="50"/>
      <c r="AD38" s="56">
        <f>'INPUT DATA'!AF38/1000</f>
        <v>0.35385033649403286</v>
      </c>
      <c r="AE38" s="55">
        <f>'INPUT DATA'!AG38</f>
        <v>1092.5925530651139</v>
      </c>
      <c r="AF38" s="60">
        <f t="shared" si="15"/>
        <v>1365.7325530651137</v>
      </c>
      <c r="AG38" s="55"/>
      <c r="AH38" s="60">
        <f>'INPUT DATA'!P38</f>
        <v>48.853900000000003</v>
      </c>
      <c r="AI38" s="60">
        <f>'INPUT DATA'!Q38</f>
        <v>1.3548</v>
      </c>
      <c r="AJ38" s="60">
        <f>'INPUT DATA'!R38</f>
        <v>4.6952999999999996</v>
      </c>
      <c r="AK38" s="60">
        <f>'INPUT DATA'!S38</f>
        <v>8.1332000000000004</v>
      </c>
      <c r="AL38" s="60">
        <f>'INPUT DATA'!T38</f>
        <v>0.18459999999999999</v>
      </c>
      <c r="AM38" s="60">
        <f>'INPUT DATA'!U38</f>
        <v>13.2811</v>
      </c>
      <c r="AN38" s="60">
        <f>'INPUT DATA'!V38</f>
        <v>22.195599999999999</v>
      </c>
      <c r="AO38" s="60">
        <f>'INPUT DATA'!W38</f>
        <v>0.46639999999999998</v>
      </c>
      <c r="AP38" s="60">
        <f>'INPUT DATA'!X38</f>
        <v>0</v>
      </c>
      <c r="AQ38" s="60">
        <f>'INPUT DATA'!Y38</f>
        <v>5.8500000000000003E-2</v>
      </c>
      <c r="AR38" s="60">
        <f t="shared" si="185"/>
        <v>99.223399999999984</v>
      </c>
      <c r="AS38" s="60"/>
      <c r="AT38" s="60">
        <f>'INPUT DATA'!C38</f>
        <v>47.400189713737085</v>
      </c>
      <c r="AU38" s="60">
        <f>'INPUT DATA'!D38</f>
        <v>1.7432414690808677</v>
      </c>
      <c r="AV38" s="60">
        <f>'INPUT DATA'!E38</f>
        <v>17.725127860075947</v>
      </c>
      <c r="AW38" s="60">
        <f>'INPUT DATA'!F38</f>
        <v>10.454314021107821</v>
      </c>
      <c r="AX38" s="60">
        <f>'INPUT DATA'!G38</f>
        <v>0.17235056853639608</v>
      </c>
      <c r="AY38" s="60">
        <f>'INPUT DATA'!H38</f>
        <v>5.7557018382944944</v>
      </c>
      <c r="AZ38" s="60">
        <f>'INPUT DATA'!I38</f>
        <v>10.542029903197264</v>
      </c>
      <c r="BA38" s="60">
        <f>'INPUT DATA'!J38</f>
        <v>3.6419273777193291</v>
      </c>
      <c r="BB38" s="60">
        <f>'INPUT DATA'!K38</f>
        <v>2.0830691832923538</v>
      </c>
      <c r="BC38" s="60">
        <f>'INPUT DATA'!M38</f>
        <v>0.48204806495844266</v>
      </c>
      <c r="BD38" s="60"/>
      <c r="BE38" s="60">
        <f>'INPUT DATA'!AD38</f>
        <v>2.0585969665053843</v>
      </c>
      <c r="BF38" s="60">
        <f t="shared" si="186"/>
        <v>100</v>
      </c>
      <c r="BG38" s="54">
        <f t="shared" si="187"/>
        <v>2.2657993250646262</v>
      </c>
      <c r="BH38" s="56">
        <f t="shared" si="19"/>
        <v>1.8423063319148982</v>
      </c>
      <c r="BI38" s="56">
        <f t="shared" si="20"/>
        <v>3.8429436092058684E-2</v>
      </c>
      <c r="BJ38" s="56">
        <f t="shared" si="21"/>
        <v>0.20867993783850569</v>
      </c>
      <c r="BK38" s="56">
        <f t="shared" si="188"/>
        <v>0.15769366808510177</v>
      </c>
      <c r="BL38" s="56">
        <f t="shared" si="189"/>
        <v>5.0986269753403923E-2</v>
      </c>
      <c r="BM38" s="56">
        <f t="shared" si="24"/>
        <v>0.25649582538506832</v>
      </c>
      <c r="BN38" s="56">
        <f t="shared" si="25"/>
        <v>5.8963101823721045E-3</v>
      </c>
      <c r="BO38" s="56">
        <f t="shared" si="26"/>
        <v>0.74663327253165457</v>
      </c>
      <c r="BP38" s="60">
        <f t="shared" si="27"/>
        <v>0.89681643988452342</v>
      </c>
      <c r="BQ38" s="56">
        <f t="shared" si="28"/>
        <v>3.4100866590623974E-2</v>
      </c>
      <c r="BR38" s="56">
        <f t="shared" si="29"/>
        <v>1.7441839662646309E-3</v>
      </c>
      <c r="BS38" s="56">
        <f t="shared" si="30"/>
        <v>0</v>
      </c>
      <c r="BT38" s="56">
        <f t="shared" si="190"/>
        <v>4.0311026043859703</v>
      </c>
      <c r="BU38" s="56">
        <f t="shared" si="191"/>
        <v>0.67645357620184665</v>
      </c>
      <c r="BV38" s="56">
        <f t="shared" si="192"/>
        <v>0.74430427158602674</v>
      </c>
      <c r="BW38" s="56">
        <f t="shared" si="193"/>
        <v>0</v>
      </c>
      <c r="BX38" s="2">
        <f>'INPUT DATA'!DJ38</f>
        <v>6.2201514322566806E-2</v>
      </c>
      <c r="BY38" s="56"/>
      <c r="BZ38" s="56">
        <v>60.084299999999999</v>
      </c>
      <c r="CA38" s="56">
        <v>79.878799999999998</v>
      </c>
      <c r="CB38" s="56">
        <v>101.96127999999999</v>
      </c>
      <c r="CC38" s="56">
        <v>71.846400000000003</v>
      </c>
      <c r="CD38" s="56">
        <v>70.937399999999997</v>
      </c>
      <c r="CE38" s="56">
        <v>40.304400000000001</v>
      </c>
      <c r="CF38" s="56">
        <v>56.077400000000004</v>
      </c>
      <c r="CG38" s="56">
        <v>61.978940000000001</v>
      </c>
      <c r="CH38" s="56">
        <v>151.99020000000002</v>
      </c>
      <c r="CI38" s="56">
        <v>94.195999999999998</v>
      </c>
      <c r="CJ38" s="56">
        <v>141.94452000000001</v>
      </c>
      <c r="CK38" s="56">
        <v>28.0855</v>
      </c>
      <c r="CL38" s="56">
        <v>47.88</v>
      </c>
      <c r="CM38" s="56">
        <v>26.981539999999999</v>
      </c>
      <c r="CN38" s="56">
        <v>55.847000000000001</v>
      </c>
      <c r="CO38" s="56">
        <v>54.938000000000002</v>
      </c>
      <c r="CP38" s="56">
        <v>24.305</v>
      </c>
      <c r="CQ38" s="56">
        <v>40.078000000000003</v>
      </c>
      <c r="CR38" s="56">
        <v>22.98977</v>
      </c>
      <c r="CS38" s="56">
        <v>51.996000000000002</v>
      </c>
      <c r="CT38" s="56">
        <v>39.098300000000002</v>
      </c>
      <c r="CU38" s="56">
        <v>30.973759999999999</v>
      </c>
      <c r="CV38" s="56">
        <v>15.9994</v>
      </c>
      <c r="CW38" s="60">
        <f t="shared" si="194"/>
        <v>0.46743492060321917</v>
      </c>
      <c r="CX38" s="60">
        <f t="shared" si="195"/>
        <v>0.59940810327646388</v>
      </c>
      <c r="CY38" s="60">
        <f t="shared" si="196"/>
        <v>0.52925071164269422</v>
      </c>
      <c r="CZ38" s="60">
        <f t="shared" si="197"/>
        <v>0.77731104133262074</v>
      </c>
      <c r="DA38" s="60">
        <f t="shared" si="198"/>
        <v>0.77445747941142484</v>
      </c>
      <c r="DB38" s="60">
        <f t="shared" si="199"/>
        <v>0.60303589682516046</v>
      </c>
      <c r="DC38" s="60">
        <f t="shared" si="200"/>
        <v>0.7146907666903245</v>
      </c>
      <c r="DD38" s="60">
        <f t="shared" si="201"/>
        <v>0.74185747610397978</v>
      </c>
      <c r="DE38" s="60">
        <f t="shared" si="202"/>
        <v>0.68420200776102669</v>
      </c>
      <c r="DF38" s="60">
        <f t="shared" si="203"/>
        <v>0.83014777697566777</v>
      </c>
      <c r="DG38" s="60">
        <f t="shared" si="204"/>
        <v>0.43642065223793064</v>
      </c>
      <c r="DH38" s="60">
        <f t="shared" si="205"/>
        <v>0.53256507939678088</v>
      </c>
      <c r="DI38" s="60">
        <f t="shared" si="206"/>
        <v>0.40059189672353612</v>
      </c>
      <c r="DJ38" s="60">
        <f t="shared" si="207"/>
        <v>0.47074928835730578</v>
      </c>
      <c r="DK38" s="60">
        <f t="shared" si="208"/>
        <v>0.22268895866737926</v>
      </c>
      <c r="DL38" s="60">
        <f t="shared" si="209"/>
        <v>0.22554252058857516</v>
      </c>
      <c r="DM38" s="60">
        <f t="shared" si="210"/>
        <v>0.39696410317483954</v>
      </c>
      <c r="DN38" s="60">
        <f t="shared" si="211"/>
        <v>0.2853092333096755</v>
      </c>
      <c r="DO38" s="60">
        <f t="shared" si="212"/>
        <v>0.25814252389602022</v>
      </c>
      <c r="DP38" s="60">
        <f t="shared" si="213"/>
        <v>0.31579799223897331</v>
      </c>
      <c r="DQ38" s="60">
        <f t="shared" si="214"/>
        <v>0.16985222302433223</v>
      </c>
      <c r="DR38" s="60">
        <f t="shared" si="215"/>
        <v>0.56357934776206942</v>
      </c>
      <c r="DS38" s="60">
        <f t="shared" si="216"/>
        <v>22.836018867657611</v>
      </c>
      <c r="DT38" s="60">
        <f t="shared" si="217"/>
        <v>0.81207809831895328</v>
      </c>
      <c r="DU38" s="60">
        <f t="shared" si="218"/>
        <v>2.4849908663759419</v>
      </c>
      <c r="DV38" s="60">
        <f t="shared" si="219"/>
        <v>6.3220261613664714</v>
      </c>
      <c r="DW38" s="60">
        <f t="shared" si="220"/>
        <v>0.14296485069934903</v>
      </c>
      <c r="DX38" s="60">
        <f t="shared" si="221"/>
        <v>8.0089800493246379</v>
      </c>
      <c r="DY38" s="60">
        <f t="shared" si="222"/>
        <v>15.862990381151766</v>
      </c>
      <c r="DZ38" s="60">
        <f t="shared" si="223"/>
        <v>0.34600232685489618</v>
      </c>
      <c r="EA38" s="60">
        <f t="shared" si="224"/>
        <v>4.0025817454020063E-2</v>
      </c>
      <c r="EB38" s="60">
        <f t="shared" si="225"/>
        <v>0</v>
      </c>
      <c r="EC38" s="60">
        <f t="shared" si="226"/>
        <v>42.367322580796362</v>
      </c>
      <c r="ED38" s="60">
        <f t="shared" si="227"/>
        <v>99.223399999999998</v>
      </c>
      <c r="EE38" s="56">
        <f t="shared" si="228"/>
        <v>0.81308927623355864</v>
      </c>
      <c r="EF38" s="56">
        <f t="shared" si="229"/>
        <v>1.6960695453612222E-2</v>
      </c>
      <c r="EG38" s="56">
        <f t="shared" si="230"/>
        <v>9.2099667638538871E-2</v>
      </c>
      <c r="EH38" s="56">
        <f t="shared" si="231"/>
        <v>0.11320261001247106</v>
      </c>
      <c r="EI38" s="56">
        <f t="shared" si="232"/>
        <v>2.6022944173313377E-3</v>
      </c>
      <c r="EJ38" s="56">
        <f t="shared" si="233"/>
        <v>0.32951985391173166</v>
      </c>
      <c r="EK38" s="56">
        <f t="shared" si="234"/>
        <v>0.39580294378840675</v>
      </c>
      <c r="EL38" s="56">
        <f t="shared" si="235"/>
        <v>1.505027352839529E-2</v>
      </c>
      <c r="EM38" s="56">
        <f t="shared" si="236"/>
        <v>7.6978647307523768E-4</v>
      </c>
      <c r="EN38" s="56">
        <f t="shared" si="237"/>
        <v>0</v>
      </c>
      <c r="EO38" s="56">
        <f t="shared" si="238"/>
        <v>2.6480569634359017</v>
      </c>
      <c r="EP38" s="60">
        <f t="shared" si="239"/>
        <v>4.4271543648930223</v>
      </c>
      <c r="EQ38" s="56">
        <f t="shared" si="81"/>
        <v>0.18365957209021017</v>
      </c>
      <c r="ER38" s="56">
        <f t="shared" si="82"/>
        <v>3.8310603280764664E-3</v>
      </c>
      <c r="ES38" s="56">
        <f t="shared" si="83"/>
        <v>2.0803355846112308E-2</v>
      </c>
      <c r="ET38" s="56">
        <f t="shared" si="84"/>
        <v>2.5570061642792186E-2</v>
      </c>
      <c r="EU38" s="56">
        <f t="shared" si="85"/>
        <v>5.8780295486584406E-4</v>
      </c>
      <c r="EV38" s="56">
        <f t="shared" si="86"/>
        <v>7.4431525705269633E-2</v>
      </c>
      <c r="EW38" s="56">
        <f t="shared" si="87"/>
        <v>8.9403465785402064E-2</v>
      </c>
      <c r="EX38" s="56">
        <f t="shared" si="88"/>
        <v>3.3995366521987007E-3</v>
      </c>
      <c r="EY38" s="56">
        <f t="shared" si="89"/>
        <v>1.7387838996073469E-4</v>
      </c>
      <c r="EZ38" s="56">
        <f t="shared" si="90"/>
        <v>0</v>
      </c>
      <c r="FA38" s="56">
        <f t="shared" si="91"/>
        <v>0.59813974060511199</v>
      </c>
      <c r="FB38" s="56">
        <f t="shared" si="92"/>
        <v>1</v>
      </c>
      <c r="FC38" s="56">
        <f t="shared" si="240"/>
        <v>1.6340427909789845E-2</v>
      </c>
      <c r="FD38" s="56">
        <f t="shared" si="241"/>
        <v>4.4629279363224625E-3</v>
      </c>
      <c r="FE38" s="56">
        <f t="shared" si="242"/>
        <v>0.10905725695728732</v>
      </c>
      <c r="FF38" s="56">
        <f t="shared" si="243"/>
        <v>9.2803002437600771E-2</v>
      </c>
      <c r="FG38" s="56">
        <f t="shared" si="244"/>
        <v>9.0572569572873185E-3</v>
      </c>
      <c r="FH38" s="56">
        <f t="shared" si="245"/>
        <v>0.10186025939488809</v>
      </c>
      <c r="FI38" s="56">
        <f t="shared" si="246"/>
        <v>0</v>
      </c>
      <c r="FJ38" s="56">
        <f t="shared" si="247"/>
        <v>3.337451398998998E-2</v>
      </c>
      <c r="FK38" s="56">
        <f t="shared" si="248"/>
        <v>0.87770703036211617</v>
      </c>
      <c r="FL38" s="56">
        <f t="shared" si="249"/>
        <v>0.91829786045105077</v>
      </c>
      <c r="FM38" s="56">
        <f t="shared" si="250"/>
        <v>8.8918455647893843E-2</v>
      </c>
      <c r="FN38" s="56">
        <f t="shared" si="251"/>
        <v>1</v>
      </c>
      <c r="FO38" s="56">
        <f t="shared" si="252"/>
        <v>8.1702139548949226E-2</v>
      </c>
      <c r="FP38" s="56">
        <f t="shared" si="253"/>
        <v>4.4629279363224625E-2</v>
      </c>
      <c r="FQ38" s="56">
        <f t="shared" si="254"/>
        <v>3.337451398998998E-2</v>
      </c>
      <c r="FR38" s="56">
        <f t="shared" si="255"/>
        <v>0.96662548601000997</v>
      </c>
      <c r="FS38" s="56"/>
      <c r="FT38" s="56">
        <f t="shared" si="256"/>
        <v>0</v>
      </c>
      <c r="FU38" s="56">
        <f t="shared" si="257"/>
        <v>1.1460429372714361E-2</v>
      </c>
      <c r="FV38" s="56">
        <f t="shared" si="258"/>
        <v>3.4617049213252676E-2</v>
      </c>
      <c r="FW38" s="56">
        <f t="shared" si="259"/>
        <v>0.81512720204011835</v>
      </c>
      <c r="FX38" s="56"/>
      <c r="FY38" s="56">
        <f t="shared" si="260"/>
        <v>2.7428502978152924E-2</v>
      </c>
      <c r="FZ38" s="56">
        <f t="shared" si="261"/>
        <v>0.22790361496894448</v>
      </c>
      <c r="GA38" s="56"/>
      <c r="GB38" s="60">
        <f t="shared" si="262"/>
        <v>22.15650391541822</v>
      </c>
      <c r="GC38" s="60">
        <f t="shared" si="263"/>
        <v>1.0449130625346394</v>
      </c>
      <c r="GD38" s="60">
        <f t="shared" si="264"/>
        <v>9.3810365339029413</v>
      </c>
      <c r="GE38" s="60">
        <f t="shared" si="265"/>
        <v>8.1262537181655379</v>
      </c>
      <c r="GF38" s="60">
        <f t="shared" si="266"/>
        <v>0.13347818688382332</v>
      </c>
      <c r="GG38" s="60">
        <f t="shared" si="267"/>
        <v>3.4708948199141449</v>
      </c>
      <c r="GH38" s="60">
        <f t="shared" si="268"/>
        <v>7.53429143398838</v>
      </c>
      <c r="GI38" s="60">
        <f t="shared" si="269"/>
        <v>2.7017910525888471</v>
      </c>
      <c r="GJ38" s="60">
        <f t="shared" si="270"/>
        <v>1.7292552517966673</v>
      </c>
      <c r="GK38" s="60">
        <f t="shared" si="271"/>
        <v>0.2103757309191959</v>
      </c>
      <c r="GL38" s="60">
        <f t="shared" si="272"/>
        <v>0</v>
      </c>
      <c r="GM38" s="60">
        <f t="shared" si="273"/>
        <v>43.511206293887604</v>
      </c>
      <c r="GN38" s="60">
        <f t="shared" si="113"/>
        <v>56.488793706112389</v>
      </c>
      <c r="GO38" s="56">
        <f t="shared" si="274"/>
        <v>0.78889476475114273</v>
      </c>
      <c r="GP38" s="56">
        <f t="shared" si="275"/>
        <v>2.1823581088860473E-2</v>
      </c>
      <c r="GQ38" s="56">
        <f t="shared" si="276"/>
        <v>0.34768351005550246</v>
      </c>
      <c r="GR38" s="56">
        <f t="shared" si="277"/>
        <v>0.14550922552985007</v>
      </c>
      <c r="GS38" s="56">
        <f t="shared" si="278"/>
        <v>2.4296149638469424E-3</v>
      </c>
      <c r="GT38" s="56">
        <f t="shared" si="279"/>
        <v>0.14280579386604175</v>
      </c>
      <c r="GU38" s="56">
        <f t="shared" si="280"/>
        <v>0.18799070397695442</v>
      </c>
      <c r="GV38" s="56">
        <f t="shared" si="281"/>
        <v>0.11752144769559883</v>
      </c>
      <c r="GW38" s="56">
        <f t="shared" si="282"/>
        <v>4.4228400001960884E-2</v>
      </c>
      <c r="GX38" s="56">
        <f t="shared" si="283"/>
        <v>6.7920630533456674E-3</v>
      </c>
      <c r="GY38" s="56">
        <f t="shared" si="284"/>
        <v>0</v>
      </c>
      <c r="GZ38" s="60">
        <f t="shared" si="285"/>
        <v>0.11427000346959147</v>
      </c>
      <c r="HA38" s="56">
        <f t="shared" si="126"/>
        <v>1.8056791049831038</v>
      </c>
      <c r="HB38" s="56">
        <f t="shared" si="127"/>
        <v>0.43689643557044128</v>
      </c>
      <c r="HC38" s="56">
        <f t="shared" si="128"/>
        <v>1.2086079430522447E-2</v>
      </c>
      <c r="HD38" s="56">
        <f t="shared" si="129"/>
        <v>0.19254999910892573</v>
      </c>
      <c r="HE38" s="56">
        <f t="shared" si="130"/>
        <v>8.0584210742811718E-2</v>
      </c>
      <c r="HF38" s="56">
        <f t="shared" si="131"/>
        <v>1.3455408312263086E-3</v>
      </c>
      <c r="HG38" s="56">
        <f t="shared" si="132"/>
        <v>7.9087027961913539E-2</v>
      </c>
      <c r="HH38" s="56">
        <f t="shared" si="133"/>
        <v>0.10411080432739099</v>
      </c>
      <c r="HI38" s="56">
        <f t="shared" si="134"/>
        <v>6.5084348249518295E-2</v>
      </c>
      <c r="HJ38" s="56">
        <f t="shared" si="135"/>
        <v>2.4494053168087549E-2</v>
      </c>
      <c r="HK38" s="56">
        <f t="shared" si="136"/>
        <v>3.7615006091623474E-3</v>
      </c>
      <c r="HL38" s="56">
        <f t="shared" si="137"/>
        <v>0</v>
      </c>
      <c r="HM38" s="56">
        <f t="shared" si="138"/>
        <v>5.9517204370944356E-2</v>
      </c>
      <c r="HN38" s="56">
        <f t="shared" si="139"/>
        <v>1</v>
      </c>
      <c r="HO38" s="56">
        <f t="shared" si="286"/>
        <v>0.49531167042654789</v>
      </c>
      <c r="HP38" s="56">
        <f t="shared" si="287"/>
        <v>0.29351296185467241</v>
      </c>
      <c r="HQ38" s="56">
        <f t="shared" si="288"/>
        <v>0.45335511779375159</v>
      </c>
      <c r="HR38" s="60">
        <f t="shared" si="141"/>
        <v>1.4578989704725043E-2</v>
      </c>
      <c r="HS38" s="56">
        <f t="shared" si="289"/>
        <v>0.6574188171302181</v>
      </c>
      <c r="HT38" s="56">
        <f t="shared" si="290"/>
        <v>4630.8370751084694</v>
      </c>
      <c r="HU38" s="56">
        <f t="shared" si="144"/>
        <v>11.086711973728027</v>
      </c>
      <c r="HV38" s="56">
        <f t="shared" si="291"/>
        <v>0.6574188171302181</v>
      </c>
      <c r="HW38" s="56">
        <f t="shared" si="292"/>
        <v>4630.8370751084694</v>
      </c>
      <c r="HX38" s="56">
        <f t="shared" si="146"/>
        <v>10.882565870515279</v>
      </c>
      <c r="HY38" s="56">
        <f t="shared" si="293"/>
        <v>4.6055583148895938</v>
      </c>
      <c r="HZ38" s="56">
        <f t="shared" si="294"/>
        <v>1.3134454017012223</v>
      </c>
      <c r="IA38" s="56">
        <f t="shared" si="295"/>
        <v>4.8251899911851428</v>
      </c>
      <c r="IB38" s="56">
        <f t="shared" si="296"/>
        <v>0.77717288398051054</v>
      </c>
      <c r="IC38" s="56">
        <f t="shared" si="150"/>
        <v>0.56722864492820191</v>
      </c>
      <c r="ID38" s="56">
        <f t="shared" si="151"/>
        <v>0.15923457469670202</v>
      </c>
      <c r="IE38" s="56">
        <f t="shared" si="297"/>
        <v>271.87519541146474</v>
      </c>
      <c r="IF38" s="56">
        <f t="shared" si="298"/>
        <v>1.0314864017148393</v>
      </c>
      <c r="IG38" s="56">
        <f t="shared" si="154"/>
        <v>1.4244398899488027</v>
      </c>
      <c r="IH38" s="56">
        <f t="shared" si="155"/>
        <v>0.6774967594211101</v>
      </c>
      <c r="II38" s="75"/>
      <c r="IJ38" s="75">
        <f t="shared" si="299"/>
        <v>0.13043306545440322</v>
      </c>
      <c r="IK38" s="75">
        <f t="shared" si="300"/>
        <v>0.19538116479111725</v>
      </c>
      <c r="IL38" s="75">
        <f t="shared" si="301"/>
        <v>2.9413055272449991</v>
      </c>
      <c r="IM38" s="75">
        <f t="shared" si="302"/>
        <v>0.24882352837839855</v>
      </c>
      <c r="IN38" s="75">
        <f>(1-'OUTPUT DATA'!BL38-'OUTPUT DATA'!BR38-'OUTPUT DATA'!BX38)*'OUTPUT DATA'!BK38^2</f>
        <v>2.2009246035032782E-2</v>
      </c>
      <c r="IO38" s="75">
        <f t="shared" si="156"/>
        <v>0.50050519170200836</v>
      </c>
      <c r="IQ38" s="56">
        <f t="shared" si="182"/>
        <v>0.79175187368523559</v>
      </c>
      <c r="IR38" s="56">
        <f t="shared" si="183"/>
        <v>0.57786928968703366</v>
      </c>
      <c r="IS38" s="56">
        <f t="shared" si="184"/>
        <v>0.16222165681574016</v>
      </c>
    </row>
    <row r="39" spans="1:254" s="54" customFormat="1" ht="13.5" customHeight="1">
      <c r="A39" s="67" t="str">
        <f>'INPUT DATA'!A39</f>
        <v>October-November 2002 - NF</v>
      </c>
      <c r="B39" s="66"/>
      <c r="C39" s="10">
        <f>'INPUT DATA'!AB39</f>
        <v>4.3859247929570189E-2</v>
      </c>
      <c r="D39" s="10"/>
      <c r="E39" s="12">
        <f>'INPUT DATA'!AD39</f>
        <v>1.8103443968257362</v>
      </c>
      <c r="F39" s="10"/>
      <c r="G39" s="16">
        <f>'INPUT DATA'!AF39</f>
        <v>333.52914294870453</v>
      </c>
      <c r="H39" s="16">
        <f>'INPUT DATA'!AG39</f>
        <v>1090.027888015542</v>
      </c>
      <c r="I39" s="10"/>
      <c r="J39" s="81">
        <f t="shared" si="0"/>
        <v>0.14371860133096717</v>
      </c>
      <c r="K39" s="81">
        <f t="shared" si="1"/>
        <v>0.21863052236303698</v>
      </c>
      <c r="L39" s="81">
        <f t="shared" si="2"/>
        <v>0.31144089230757699</v>
      </c>
      <c r="M39" s="81">
        <f t="shared" si="3"/>
        <v>0.41618078045291707</v>
      </c>
      <c r="N39" s="81">
        <f t="shared" si="4"/>
        <v>0.59720780362388026</v>
      </c>
      <c r="O39" s="81">
        <f t="shared" si="5"/>
        <v>0.65927439687623746</v>
      </c>
      <c r="P39" s="81">
        <f t="shared" si="6"/>
        <v>0.70367644500954396</v>
      </c>
      <c r="Q39" s="81">
        <f t="shared" si="7"/>
        <v>0.72676203251510174</v>
      </c>
      <c r="R39" s="81">
        <f t="shared" si="8"/>
        <v>0.72689253382044194</v>
      </c>
      <c r="S39" s="81">
        <f t="shared" si="9"/>
        <v>0.71571298823970275</v>
      </c>
      <c r="T39" s="81">
        <f t="shared" si="10"/>
        <v>0.70707882445905534</v>
      </c>
      <c r="U39" s="81">
        <f t="shared" si="11"/>
        <v>0.6737864158511887</v>
      </c>
      <c r="V39" s="81">
        <f t="shared" si="12"/>
        <v>0.63300840745369591</v>
      </c>
      <c r="W39" s="81">
        <f t="shared" si="13"/>
        <v>0.58961754164261515</v>
      </c>
      <c r="X39" s="81">
        <f t="shared" si="14"/>
        <v>0.54718527821209784</v>
      </c>
      <c r="Y39" s="10"/>
      <c r="Z39" s="81">
        <f t="shared" si="157"/>
        <v>0.84795144007309464</v>
      </c>
      <c r="AA39" s="81">
        <f t="shared" si="158"/>
        <v>0.64758536756601526</v>
      </c>
      <c r="AB39" s="81">
        <f t="shared" si="159"/>
        <v>0.16579528272510893</v>
      </c>
      <c r="AC39" s="72"/>
      <c r="AD39" s="56">
        <f>'INPUT DATA'!AF39/1000</f>
        <v>0.3335291429487045</v>
      </c>
      <c r="AE39" s="55">
        <f>'INPUT DATA'!AG39</f>
        <v>1090.027888015542</v>
      </c>
      <c r="AF39" s="60">
        <f t="shared" si="15"/>
        <v>1363.1678880155418</v>
      </c>
      <c r="AG39" s="55"/>
      <c r="AH39" s="60">
        <f>'INPUT DATA'!P39</f>
        <v>48.308300000000003</v>
      </c>
      <c r="AI39" s="60">
        <f>'INPUT DATA'!Q39</f>
        <v>1.5767</v>
      </c>
      <c r="AJ39" s="60">
        <f>'INPUT DATA'!R39</f>
        <v>5.8913000000000002</v>
      </c>
      <c r="AK39" s="60">
        <f>'INPUT DATA'!S39</f>
        <v>7.7769000000000004</v>
      </c>
      <c r="AL39" s="60">
        <f>'INPUT DATA'!T39</f>
        <v>0.19109999999999999</v>
      </c>
      <c r="AM39" s="60">
        <f>'INPUT DATA'!U39</f>
        <v>13.2065</v>
      </c>
      <c r="AN39" s="60">
        <f>'INPUT DATA'!V39</f>
        <v>23.334599999999998</v>
      </c>
      <c r="AO39" s="60">
        <f>'INPUT DATA'!W39</f>
        <v>0.34639999999999999</v>
      </c>
      <c r="AP39" s="60">
        <f>'INPUT DATA'!X39</f>
        <v>0</v>
      </c>
      <c r="AQ39" s="60">
        <f>'INPUT DATA'!Y39</f>
        <v>0</v>
      </c>
      <c r="AR39" s="60">
        <f t="shared" si="185"/>
        <v>100.6318</v>
      </c>
      <c r="AS39" s="60"/>
      <c r="AT39" s="60">
        <f>'INPUT DATA'!C39</f>
        <v>47.393658228375749</v>
      </c>
      <c r="AU39" s="60">
        <f>'INPUT DATA'!D39</f>
        <v>1.7463759411496516</v>
      </c>
      <c r="AV39" s="60">
        <f>'INPUT DATA'!E39</f>
        <v>17.770153587394571</v>
      </c>
      <c r="AW39" s="60">
        <f>'INPUT DATA'!F39</f>
        <v>10.464286981445561</v>
      </c>
      <c r="AX39" s="60">
        <f>'INPUT DATA'!G39</f>
        <v>0.17242037936439236</v>
      </c>
      <c r="AY39" s="60">
        <f>'INPUT DATA'!H39</f>
        <v>5.7190133398378915</v>
      </c>
      <c r="AZ39" s="60">
        <f>'INPUT DATA'!I39</f>
        <v>10.508658635493848</v>
      </c>
      <c r="BA39" s="60">
        <f>'INPUT DATA'!J39</f>
        <v>3.6524163528132063</v>
      </c>
      <c r="BB39" s="60">
        <f>'INPUT DATA'!K39</f>
        <v>2.0894840170187461</v>
      </c>
      <c r="BC39" s="60">
        <f>'INPUT DATA'!M39</f>
        <v>0.48353253710638633</v>
      </c>
      <c r="BD39" s="60"/>
      <c r="BE39" s="60">
        <f>'INPUT DATA'!AD39</f>
        <v>1.8103443968257362</v>
      </c>
      <c r="BF39" s="60">
        <f t="shared" si="186"/>
        <v>100</v>
      </c>
      <c r="BG39" s="54">
        <f t="shared" si="187"/>
        <v>2.237838427177762</v>
      </c>
      <c r="BH39" s="56">
        <f t="shared" si="19"/>
        <v>1.7992505507561327</v>
      </c>
      <c r="BI39" s="56">
        <f t="shared" si="20"/>
        <v>4.4171807961181003E-2</v>
      </c>
      <c r="BJ39" s="56">
        <f t="shared" si="21"/>
        <v>0.2586043198091888</v>
      </c>
      <c r="BK39" s="56">
        <f t="shared" si="188"/>
        <v>0.20074944924386728</v>
      </c>
      <c r="BL39" s="56">
        <f t="shared" si="189"/>
        <v>5.7854870565321515E-2</v>
      </c>
      <c r="BM39" s="56">
        <f t="shared" si="24"/>
        <v>0.24223263180022184</v>
      </c>
      <c r="BN39" s="56">
        <f t="shared" si="25"/>
        <v>6.0286017654210119E-3</v>
      </c>
      <c r="BO39" s="56">
        <f t="shared" si="26"/>
        <v>0.7332774213111134</v>
      </c>
      <c r="BP39" s="60">
        <f t="shared" si="27"/>
        <v>0.93120289178847315</v>
      </c>
      <c r="BQ39" s="56">
        <f t="shared" si="28"/>
        <v>2.5014512372719042E-2</v>
      </c>
      <c r="BR39" s="56">
        <f t="shared" si="29"/>
        <v>0</v>
      </c>
      <c r="BS39" s="56">
        <f t="shared" si="30"/>
        <v>0</v>
      </c>
      <c r="BT39" s="56">
        <f t="shared" si="190"/>
        <v>4.0397827375644511</v>
      </c>
      <c r="BU39" s="56">
        <f t="shared" si="191"/>
        <v>0.67499413201958169</v>
      </c>
      <c r="BV39" s="56">
        <f t="shared" si="192"/>
        <v>0.75168617583423747</v>
      </c>
      <c r="BW39" s="56">
        <f t="shared" si="193"/>
        <v>0</v>
      </c>
      <c r="BX39" s="2">
        <f>'INPUT DATA'!DJ39</f>
        <v>7.9561675194165252E-2</v>
      </c>
      <c r="BY39" s="56"/>
      <c r="BZ39" s="56">
        <v>60.084299999999999</v>
      </c>
      <c r="CA39" s="56">
        <v>79.878799999999998</v>
      </c>
      <c r="CB39" s="56">
        <v>101.96127999999999</v>
      </c>
      <c r="CC39" s="56">
        <v>71.846400000000003</v>
      </c>
      <c r="CD39" s="56">
        <v>70.937399999999997</v>
      </c>
      <c r="CE39" s="56">
        <v>40.304400000000001</v>
      </c>
      <c r="CF39" s="56">
        <v>56.077400000000004</v>
      </c>
      <c r="CG39" s="56">
        <v>61.978940000000001</v>
      </c>
      <c r="CH39" s="56">
        <v>151.99020000000002</v>
      </c>
      <c r="CI39" s="56">
        <v>94.195999999999998</v>
      </c>
      <c r="CJ39" s="56">
        <v>141.94452000000001</v>
      </c>
      <c r="CK39" s="56">
        <v>28.0855</v>
      </c>
      <c r="CL39" s="56">
        <v>47.88</v>
      </c>
      <c r="CM39" s="56">
        <v>26.981539999999999</v>
      </c>
      <c r="CN39" s="56">
        <v>55.847000000000001</v>
      </c>
      <c r="CO39" s="56">
        <v>54.938000000000002</v>
      </c>
      <c r="CP39" s="56">
        <v>24.305</v>
      </c>
      <c r="CQ39" s="56">
        <v>40.078000000000003</v>
      </c>
      <c r="CR39" s="56">
        <v>22.98977</v>
      </c>
      <c r="CS39" s="56">
        <v>51.996000000000002</v>
      </c>
      <c r="CT39" s="56">
        <v>39.098300000000002</v>
      </c>
      <c r="CU39" s="56">
        <v>30.973759999999999</v>
      </c>
      <c r="CV39" s="56">
        <v>15.9994</v>
      </c>
      <c r="CW39" s="60">
        <f t="shared" si="194"/>
        <v>0.46743492060321917</v>
      </c>
      <c r="CX39" s="60">
        <f t="shared" si="195"/>
        <v>0.59940810327646388</v>
      </c>
      <c r="CY39" s="60">
        <f t="shared" si="196"/>
        <v>0.52925071164269422</v>
      </c>
      <c r="CZ39" s="60">
        <f t="shared" si="197"/>
        <v>0.77731104133262074</v>
      </c>
      <c r="DA39" s="60">
        <f t="shared" si="198"/>
        <v>0.77445747941142484</v>
      </c>
      <c r="DB39" s="60">
        <f t="shared" si="199"/>
        <v>0.60303589682516046</v>
      </c>
      <c r="DC39" s="60">
        <f t="shared" si="200"/>
        <v>0.7146907666903245</v>
      </c>
      <c r="DD39" s="60">
        <f t="shared" si="201"/>
        <v>0.74185747610397978</v>
      </c>
      <c r="DE39" s="60">
        <f t="shared" si="202"/>
        <v>0.68420200776102669</v>
      </c>
      <c r="DF39" s="60">
        <f t="shared" si="203"/>
        <v>0.83014777697566777</v>
      </c>
      <c r="DG39" s="60">
        <f t="shared" si="204"/>
        <v>0.43642065223793064</v>
      </c>
      <c r="DH39" s="60">
        <f t="shared" si="205"/>
        <v>0.53256507939678088</v>
      </c>
      <c r="DI39" s="60">
        <f t="shared" si="206"/>
        <v>0.40059189672353612</v>
      </c>
      <c r="DJ39" s="60">
        <f t="shared" si="207"/>
        <v>0.47074928835730578</v>
      </c>
      <c r="DK39" s="60">
        <f t="shared" si="208"/>
        <v>0.22268895866737926</v>
      </c>
      <c r="DL39" s="60">
        <f t="shared" si="209"/>
        <v>0.22554252058857516</v>
      </c>
      <c r="DM39" s="60">
        <f t="shared" si="210"/>
        <v>0.39696410317483954</v>
      </c>
      <c r="DN39" s="60">
        <f t="shared" si="211"/>
        <v>0.2853092333096755</v>
      </c>
      <c r="DO39" s="60">
        <f t="shared" si="212"/>
        <v>0.25814252389602022</v>
      </c>
      <c r="DP39" s="60">
        <f t="shared" si="213"/>
        <v>0.31579799223897331</v>
      </c>
      <c r="DQ39" s="60">
        <f t="shared" si="214"/>
        <v>0.16985222302433223</v>
      </c>
      <c r="DR39" s="60">
        <f t="shared" si="215"/>
        <v>0.56357934776206942</v>
      </c>
      <c r="DS39" s="60">
        <f t="shared" si="216"/>
        <v>22.580986374976494</v>
      </c>
      <c r="DT39" s="60">
        <f t="shared" si="217"/>
        <v>0.9450867564360006</v>
      </c>
      <c r="DU39" s="60">
        <f t="shared" si="218"/>
        <v>3.1179747175006045</v>
      </c>
      <c r="DV39" s="60">
        <f t="shared" si="219"/>
        <v>6.045070237339659</v>
      </c>
      <c r="DW39" s="60">
        <f t="shared" si="220"/>
        <v>0.14799882431552328</v>
      </c>
      <c r="DX39" s="60">
        <f t="shared" si="221"/>
        <v>7.963993571421482</v>
      </c>
      <c r="DY39" s="60">
        <f t="shared" si="222"/>
        <v>16.677023164412045</v>
      </c>
      <c r="DZ39" s="60">
        <f t="shared" si="223"/>
        <v>0.25697942972241861</v>
      </c>
      <c r="EA39" s="60">
        <f t="shared" si="224"/>
        <v>0</v>
      </c>
      <c r="EB39" s="60">
        <f t="shared" si="225"/>
        <v>0</v>
      </c>
      <c r="EC39" s="60">
        <f t="shared" si="226"/>
        <v>42.896686923875784</v>
      </c>
      <c r="ED39" s="60">
        <f t="shared" si="227"/>
        <v>100.63180000000003</v>
      </c>
      <c r="EE39" s="56">
        <f t="shared" si="228"/>
        <v>0.80400870110827627</v>
      </c>
      <c r="EF39" s="56">
        <f t="shared" si="229"/>
        <v>1.9738654060902267E-2</v>
      </c>
      <c r="EG39" s="56">
        <f t="shared" si="230"/>
        <v>0.11555955358740104</v>
      </c>
      <c r="EH39" s="56">
        <f t="shared" si="231"/>
        <v>0.10824341929449494</v>
      </c>
      <c r="EI39" s="56">
        <f t="shared" si="232"/>
        <v>2.6939245024486377E-3</v>
      </c>
      <c r="EJ39" s="56">
        <f t="shared" si="233"/>
        <v>0.32766893937138375</v>
      </c>
      <c r="EK39" s="56">
        <f t="shared" si="234"/>
        <v>0.41611415650511613</v>
      </c>
      <c r="EL39" s="56">
        <f t="shared" si="235"/>
        <v>1.1177990459339898E-2</v>
      </c>
      <c r="EM39" s="56">
        <f t="shared" si="236"/>
        <v>0</v>
      </c>
      <c r="EN39" s="56">
        <f t="shared" si="237"/>
        <v>0</v>
      </c>
      <c r="EO39" s="56">
        <f t="shared" si="238"/>
        <v>2.6811434756225725</v>
      </c>
      <c r="EP39" s="60">
        <f t="shared" si="239"/>
        <v>4.4863488145119357</v>
      </c>
      <c r="EQ39" s="56">
        <f t="shared" si="81"/>
        <v>0.1792122579741369</v>
      </c>
      <c r="ER39" s="56">
        <f t="shared" si="82"/>
        <v>4.3997145288957231E-3</v>
      </c>
      <c r="ES39" s="56">
        <f t="shared" si="83"/>
        <v>2.5758040305203646E-2</v>
      </c>
      <c r="ET39" s="56">
        <f t="shared" si="84"/>
        <v>2.4127285632441535E-2</v>
      </c>
      <c r="EU39" s="56">
        <f t="shared" si="85"/>
        <v>6.0047147777155321E-4</v>
      </c>
      <c r="EV39" s="56">
        <f t="shared" si="86"/>
        <v>7.3036884317036865E-2</v>
      </c>
      <c r="EW39" s="56">
        <f t="shared" si="87"/>
        <v>9.2751182244037056E-2</v>
      </c>
      <c r="EX39" s="56">
        <f t="shared" si="88"/>
        <v>2.491556256879223E-3</v>
      </c>
      <c r="EY39" s="56">
        <f t="shared" si="89"/>
        <v>0</v>
      </c>
      <c r="EZ39" s="56">
        <f t="shared" si="90"/>
        <v>0</v>
      </c>
      <c r="FA39" s="56">
        <f t="shared" si="91"/>
        <v>0.59762260726359739</v>
      </c>
      <c r="FB39" s="56">
        <f t="shared" si="92"/>
        <v>1</v>
      </c>
      <c r="FC39" s="56">
        <f t="shared" si="240"/>
        <v>2.0787742025863115E-2</v>
      </c>
      <c r="FD39" s="56">
        <f t="shared" si="241"/>
        <v>4.9702982793405313E-3</v>
      </c>
      <c r="FE39" s="56">
        <f t="shared" si="242"/>
        <v>0.10713465423548621</v>
      </c>
      <c r="FF39" s="56">
        <f t="shared" si="243"/>
        <v>9.5242738500916274E-2</v>
      </c>
      <c r="FG39" s="56">
        <f t="shared" si="244"/>
        <v>7.1346542354862041E-3</v>
      </c>
      <c r="FH39" s="56">
        <f t="shared" si="245"/>
        <v>0.10237739273640248</v>
      </c>
      <c r="FI39" s="56">
        <f t="shared" si="246"/>
        <v>0</v>
      </c>
      <c r="FJ39" s="56">
        <f t="shared" si="247"/>
        <v>2.4336977044281543E-2</v>
      </c>
      <c r="FK39" s="56">
        <f t="shared" si="248"/>
        <v>0.90597327949979511</v>
      </c>
      <c r="FL39" s="56">
        <f t="shared" si="249"/>
        <v>0.89606128987068445</v>
      </c>
      <c r="FM39" s="56">
        <f t="shared" si="250"/>
        <v>6.9689743455923395E-2</v>
      </c>
      <c r="FN39" s="56">
        <f t="shared" si="251"/>
        <v>1</v>
      </c>
      <c r="FO39" s="56">
        <f t="shared" si="252"/>
        <v>0.10393871012931558</v>
      </c>
      <c r="FP39" s="56">
        <f t="shared" si="253"/>
        <v>4.9702982793405313E-2</v>
      </c>
      <c r="FQ39" s="56">
        <f t="shared" si="254"/>
        <v>2.4336977044281543E-2</v>
      </c>
      <c r="FR39" s="56">
        <f t="shared" si="255"/>
        <v>0.9756630229557185</v>
      </c>
      <c r="FS39" s="56"/>
      <c r="FT39" s="56">
        <f t="shared" si="256"/>
        <v>0</v>
      </c>
      <c r="FU39" s="56">
        <f t="shared" si="257"/>
        <v>1.5073607727559789E-2</v>
      </c>
      <c r="FV39" s="56">
        <f t="shared" si="258"/>
        <v>2.8573690338296581E-2</v>
      </c>
      <c r="FW39" s="56">
        <f t="shared" si="259"/>
        <v>0.7833850475850771</v>
      </c>
      <c r="FX39" s="56"/>
      <c r="FY39" s="56">
        <f t="shared" si="260"/>
        <v>2.8980028798638511E-2</v>
      </c>
      <c r="FZ39" s="56">
        <f t="shared" si="261"/>
        <v>0.21477292049124019</v>
      </c>
      <c r="GA39" s="56"/>
      <c r="GB39" s="60">
        <f t="shared" si="262"/>
        <v>22.153450871076924</v>
      </c>
      <c r="GC39" s="60">
        <f t="shared" si="263"/>
        <v>1.046791890492162</v>
      </c>
      <c r="GD39" s="60">
        <f t="shared" si="264"/>
        <v>9.4048664321285518</v>
      </c>
      <c r="GE39" s="60">
        <f t="shared" si="265"/>
        <v>8.1340058103508355</v>
      </c>
      <c r="GF39" s="60">
        <f t="shared" si="266"/>
        <v>0.13353225240170896</v>
      </c>
      <c r="GG39" s="60">
        <f t="shared" si="267"/>
        <v>3.448770338344199</v>
      </c>
      <c r="GH39" s="60">
        <f t="shared" si="268"/>
        <v>7.5104412970879979</v>
      </c>
      <c r="GI39" s="60">
        <f t="shared" si="269"/>
        <v>2.7095723771789082</v>
      </c>
      <c r="GJ39" s="60">
        <f t="shared" si="270"/>
        <v>1.7345805117543005</v>
      </c>
      <c r="GK39" s="60">
        <f t="shared" si="271"/>
        <v>0.21102358522223053</v>
      </c>
      <c r="GL39" s="60">
        <f t="shared" si="272"/>
        <v>0</v>
      </c>
      <c r="GM39" s="60">
        <f t="shared" si="273"/>
        <v>43.512964633962184</v>
      </c>
      <c r="GN39" s="60">
        <f t="shared" si="113"/>
        <v>56.487035366037816</v>
      </c>
      <c r="GO39" s="56">
        <f t="shared" si="274"/>
        <v>0.78878605939281565</v>
      </c>
      <c r="GP39" s="56">
        <f t="shared" si="275"/>
        <v>2.1862821438850502E-2</v>
      </c>
      <c r="GQ39" s="56">
        <f t="shared" si="276"/>
        <v>0.34856670272076956</v>
      </c>
      <c r="GR39" s="56">
        <f t="shared" si="277"/>
        <v>0.14564803499473267</v>
      </c>
      <c r="GS39" s="56">
        <f t="shared" si="278"/>
        <v>2.4305990826333133E-3</v>
      </c>
      <c r="GT39" s="56">
        <f t="shared" si="279"/>
        <v>0.14189550867493103</v>
      </c>
      <c r="GU39" s="56">
        <f t="shared" si="280"/>
        <v>0.18739561098577767</v>
      </c>
      <c r="GV39" s="56">
        <f t="shared" si="281"/>
        <v>0.11785991670116353</v>
      </c>
      <c r="GW39" s="56">
        <f t="shared" si="282"/>
        <v>4.4364601830624358E-2</v>
      </c>
      <c r="GX39" s="56">
        <f t="shared" si="283"/>
        <v>6.8129792838270377E-3</v>
      </c>
      <c r="GY39" s="56">
        <f t="shared" si="284"/>
        <v>0</v>
      </c>
      <c r="GZ39" s="60">
        <f t="shared" si="285"/>
        <v>0.10048983063333941</v>
      </c>
      <c r="HA39" s="56">
        <f t="shared" si="126"/>
        <v>1.8056228351061252</v>
      </c>
      <c r="HB39" s="56">
        <f t="shared" si="127"/>
        <v>0.43684984707587332</v>
      </c>
      <c r="HC39" s="56">
        <f t="shared" si="128"/>
        <v>1.2108188384516924E-2</v>
      </c>
      <c r="HD39" s="56">
        <f t="shared" si="129"/>
        <v>0.19304513431249479</v>
      </c>
      <c r="HE39" s="56">
        <f t="shared" si="130"/>
        <v>8.0663598268113521E-2</v>
      </c>
      <c r="HF39" s="56">
        <f t="shared" si="131"/>
        <v>1.3461277933442036E-3</v>
      </c>
      <c r="HG39" s="56">
        <f t="shared" si="132"/>
        <v>7.8585353439325073E-2</v>
      </c>
      <c r="HH39" s="56">
        <f t="shared" si="133"/>
        <v>0.10378447112115943</v>
      </c>
      <c r="HI39" s="56">
        <f t="shared" si="134"/>
        <v>6.5273829290177499E-2</v>
      </c>
      <c r="HJ39" s="56">
        <f t="shared" si="135"/>
        <v>2.4570248541421903E-2</v>
      </c>
      <c r="HK39" s="56">
        <f t="shared" si="136"/>
        <v>3.7732017735733862E-3</v>
      </c>
      <c r="HL39" s="56">
        <f t="shared" si="137"/>
        <v>0</v>
      </c>
      <c r="HM39" s="56">
        <f t="shared" si="138"/>
        <v>5.2719774879810159E-2</v>
      </c>
      <c r="HN39" s="56">
        <f t="shared" si="139"/>
        <v>1</v>
      </c>
      <c r="HO39" s="56">
        <f t="shared" si="286"/>
        <v>0.49347485554377007</v>
      </c>
      <c r="HP39" s="56">
        <f t="shared" si="287"/>
        <v>0.29299138392957691</v>
      </c>
      <c r="HQ39" s="56">
        <f t="shared" si="288"/>
        <v>0.45056710050448279</v>
      </c>
      <c r="HR39" s="60">
        <f t="shared" si="141"/>
        <v>5.4889673829360608E-2</v>
      </c>
      <c r="HS39" s="56">
        <f t="shared" si="289"/>
        <v>0.65772345037462576</v>
      </c>
      <c r="HT39" s="56">
        <f t="shared" si="290"/>
        <v>4983.6430715969018</v>
      </c>
      <c r="HU39" s="56">
        <f t="shared" si="144"/>
        <v>15.095283757070561</v>
      </c>
      <c r="HV39" s="56">
        <f t="shared" si="291"/>
        <v>0.65772345037462576</v>
      </c>
      <c r="HW39" s="56">
        <f t="shared" si="292"/>
        <v>4983.6430715969018</v>
      </c>
      <c r="HX39" s="56">
        <f t="shared" si="146"/>
        <v>16.072433110948449</v>
      </c>
      <c r="HY39" s="56">
        <f t="shared" si="293"/>
        <v>4.6084796964256087</v>
      </c>
      <c r="HZ39" s="56">
        <f t="shared" si="294"/>
        <v>1.3150057200630607</v>
      </c>
      <c r="IA39" s="56">
        <f t="shared" si="295"/>
        <v>4.7158420040456317</v>
      </c>
      <c r="IB39" s="56">
        <f t="shared" si="296"/>
        <v>0.90284111390245525</v>
      </c>
      <c r="IC39" s="56">
        <f t="shared" si="150"/>
        <v>0.68950492560025956</v>
      </c>
      <c r="ID39" s="56">
        <f t="shared" si="151"/>
        <v>0.17652755884512281</v>
      </c>
      <c r="IE39" s="56">
        <f t="shared" si="297"/>
        <v>271.82730711778657</v>
      </c>
      <c r="IF39" s="56">
        <f t="shared" si="298"/>
        <v>1.0334399953509963</v>
      </c>
      <c r="IG39" s="56">
        <f t="shared" si="154"/>
        <v>1.5327615990949592</v>
      </c>
      <c r="IH39" s="56">
        <f t="shared" si="155"/>
        <v>0.72971348908065437</v>
      </c>
      <c r="II39" s="75"/>
      <c r="IJ39" s="75">
        <f t="shared" si="299"/>
        <v>0.14299750630331365</v>
      </c>
      <c r="IK39" s="75">
        <f t="shared" si="300"/>
        <v>0.21920330628839974</v>
      </c>
      <c r="IL39" s="75">
        <f t="shared" si="301"/>
        <v>2.7504955599078329</v>
      </c>
      <c r="IM39" s="75">
        <f t="shared" si="302"/>
        <v>0.30114703946726951</v>
      </c>
      <c r="IN39" s="75">
        <f>(1-'OUTPUT DATA'!BL39-'OUTPUT DATA'!BR39-'OUTPUT DATA'!BX39)*'OUTPUT DATA'!BK39^2</f>
        <v>3.47624076674867E-2</v>
      </c>
      <c r="IO39" s="75">
        <f t="shared" si="156"/>
        <v>0.53661262810306931</v>
      </c>
      <c r="IP39" s="75"/>
      <c r="IQ39" s="56">
        <f t="shared" si="182"/>
        <v>0.84795144007309464</v>
      </c>
      <c r="IR39" s="56">
        <f t="shared" si="183"/>
        <v>0.64758536756601526</v>
      </c>
      <c r="IS39" s="56">
        <f t="shared" si="184"/>
        <v>0.16579528272510893</v>
      </c>
      <c r="IT39" s="56"/>
    </row>
    <row r="40" spans="1:254" s="54" customFormat="1" ht="13.5" customHeight="1">
      <c r="A40" s="67" t="str">
        <f>'INPUT DATA'!A40</f>
        <v>October-November 2002 - NF</v>
      </c>
      <c r="B40" s="66"/>
      <c r="C40" s="10">
        <f>'INPUT DATA'!AB40</f>
        <v>5.6410732796705498E-2</v>
      </c>
      <c r="D40" s="10"/>
      <c r="E40" s="12">
        <f>'INPUT DATA'!AD40</f>
        <v>2.0845830295350889</v>
      </c>
      <c r="F40" s="10"/>
      <c r="G40" s="16">
        <f>'INPUT DATA'!AF40</f>
        <v>354.20302274507975</v>
      </c>
      <c r="H40" s="16">
        <f>'INPUT DATA'!AG40</f>
        <v>1093.0939594789993</v>
      </c>
      <c r="I40" s="10"/>
      <c r="J40" s="81">
        <f t="shared" ref="J40:J71" si="303">$IH40*EXP((-910.17*$IE40/($AE40+273.14))*((1/3)*(AI$2-$IF40)^3+0.5*$IF40*(AI$2-$IF40)^2))</f>
        <v>0.12822181731397808</v>
      </c>
      <c r="K40" s="81">
        <f t="shared" ref="K40:K71" si="304">$IH40*EXP((-910.17*$IE40/($AE40+273.14))*((1/3)*(AJ$2-$IF40)^3+0.5*$IF40*(AJ$2-$IF40)^2))</f>
        <v>0.19588348063933603</v>
      </c>
      <c r="L40" s="81">
        <f t="shared" ref="L40:L71" si="305">$IH40*EXP((-910.17*$IE40/($AE40+273.14))*((1/3)*(AK$2-$IF40)^3+0.5*$IF40*(AK$2-$IF40)^2))</f>
        <v>0.28023897004936243</v>
      </c>
      <c r="M40" s="81">
        <f t="shared" ref="M40:M71" si="306">$IH40*EXP((-910.17*$IE40/($AE40+273.14))*((1/3)*(AL$2-$IF40)^3+0.5*$IF40*(AL$2-$IF40)^2))</f>
        <v>0.37612044345736784</v>
      </c>
      <c r="N40" s="81">
        <f t="shared" ref="N40:N71" si="307">$IH40*EXP((-910.17*$IE40/($AE40+273.14))*((1/3)*(AM$2-$IF40)^3+0.5*$IF40*(AM$2-$IF40)^2))</f>
        <v>0.54396132246622408</v>
      </c>
      <c r="O40" s="81">
        <f t="shared" ref="O40:O71" si="308">$IH40*EXP((-910.17*$IE40/($AE40+273.14))*((1/3)*(AN$2-$IF40)^3+0.5*$IF40*(AN$2-$IF40)^2))</f>
        <v>0.60256303278103562</v>
      </c>
      <c r="P40" s="81">
        <f t="shared" ref="P40:P71" si="309">$IH40*EXP((-910.17*$IE40/($AE40+273.14))*((1/3)*(AO$2-$IF40)^3+0.5*$IF40*(AO$2-$IF40)^2))</f>
        <v>0.64537911965582129</v>
      </c>
      <c r="Q40" s="81">
        <f t="shared" ref="Q40:Q71" si="310">$IH40*EXP((-910.17*$IE40/($AE40+273.14))*((1/3)*(AP$2-$IF40)^3+0.5*$IF40*(AP$2-$IF40)^2))</f>
        <v>0.668884156781686</v>
      </c>
      <c r="R40" s="81">
        <f t="shared" ref="R40:R71" si="311">$IH40*EXP((-910.17*$IE40/($AE40+273.14))*((1/3)*(AQ$2-$IF40)^3+0.5*$IF40*(AQ$2-$IF40)^2))</f>
        <v>0.67136097282756257</v>
      </c>
      <c r="S40" s="81">
        <f t="shared" ref="S40:S71" si="312">$IH40*EXP((-910.17*$IE40/($AE40+273.14))*((1/3)*(AR$2-$IF40)^3+0.5*$IF40*(AR$2-$IF40)^2))</f>
        <v>0.66247495142656032</v>
      </c>
      <c r="T40" s="81">
        <f t="shared" ref="T40:T71" si="313">$IH40*EXP((-910.17*$IE40/($AE40+273.14))*((1/3)*(AS$2-$IF40)^3+0.5*$IF40*(AS$2-$IF40)^2))</f>
        <v>0.65519723607184521</v>
      </c>
      <c r="U40" s="81">
        <f t="shared" ref="U40:U71" si="314">$IH40*EXP((-910.17*$IE40/($AE40+273.14))*((1/3)*(AT$2-$IF40)^3+0.5*$IF40*(AT$2-$IF40)^2))</f>
        <v>0.62622929425708396</v>
      </c>
      <c r="V40" s="81">
        <f t="shared" ref="V40:V71" si="315">$IH40*EXP((-910.17*$IE40/($AE40+273.14))*((1/3)*(AU$2-$IF40)^3+0.5*$IF40*(AU$2-$IF40)^2))</f>
        <v>0.58994825570588838</v>
      </c>
      <c r="W40" s="81">
        <f t="shared" ref="W40:W71" si="316">$IH40*EXP((-910.17*$IE40/($AE40+273.14))*((1/3)*(AV$2-$IF40)^3+0.5*$IF40*(AV$2-$IF40)^2))</f>
        <v>0.55087464888543936</v>
      </c>
      <c r="X40" s="81">
        <f t="shared" ref="X40:X71" si="317">$IH40*EXP((-910.17*$IE40/($AE40+273.14))*((1/3)*(AW$2-$IF40)^3+0.5*$IF40*(AW$2-$IF40)^2))</f>
        <v>0.51236318823343463</v>
      </c>
      <c r="Y40" s="10"/>
      <c r="Z40" s="81">
        <f t="shared" si="157"/>
        <v>0.74723682441581452</v>
      </c>
      <c r="AA40" s="81">
        <f t="shared" si="158"/>
        <v>0.52431942238205465</v>
      </c>
      <c r="AB40" s="81">
        <f t="shared" si="159"/>
        <v>0.148949670333405</v>
      </c>
      <c r="AC40" s="72"/>
      <c r="AD40" s="56">
        <f>'INPUT DATA'!AF40/1000</f>
        <v>0.35420302274507975</v>
      </c>
      <c r="AE40" s="55">
        <f>'INPUT DATA'!AG40</f>
        <v>1093.0939594789993</v>
      </c>
      <c r="AF40" s="60">
        <f t="shared" ref="AF40:AF71" si="318">AE40+273.14</f>
        <v>1366.2339594789992</v>
      </c>
      <c r="AG40" s="55"/>
      <c r="AH40" s="60">
        <f>'INPUT DATA'!P40</f>
        <v>49.337400000000002</v>
      </c>
      <c r="AI40" s="60">
        <f>'INPUT DATA'!Q40</f>
        <v>1.4416</v>
      </c>
      <c r="AJ40" s="60">
        <f>'INPUT DATA'!R40</f>
        <v>4.3929999999999998</v>
      </c>
      <c r="AK40" s="60">
        <f>'INPUT DATA'!S40</f>
        <v>8.4856999999999996</v>
      </c>
      <c r="AL40" s="60">
        <f>'INPUT DATA'!T40</f>
        <v>0.19370000000000001</v>
      </c>
      <c r="AM40" s="60">
        <f>'INPUT DATA'!U40</f>
        <v>13.277799999999999</v>
      </c>
      <c r="AN40" s="60">
        <f>'INPUT DATA'!V40</f>
        <v>22.374700000000001</v>
      </c>
      <c r="AO40" s="60">
        <f>'INPUT DATA'!W40</f>
        <v>0.45019999999999999</v>
      </c>
      <c r="AP40" s="60">
        <f>'INPUT DATA'!X40</f>
        <v>0</v>
      </c>
      <c r="AQ40" s="60">
        <f>'INPUT DATA'!Y40</f>
        <v>1.5E-3</v>
      </c>
      <c r="AR40" s="60">
        <f t="shared" si="185"/>
        <v>99.95559999999999</v>
      </c>
      <c r="AS40" s="60"/>
      <c r="AT40" s="60">
        <f>'INPUT DATA'!C40</f>
        <v>47.400189713737085</v>
      </c>
      <c r="AU40" s="60">
        <f>'INPUT DATA'!D40</f>
        <v>1.7432414690808677</v>
      </c>
      <c r="AV40" s="60">
        <f>'INPUT DATA'!E40</f>
        <v>17.725127860075947</v>
      </c>
      <c r="AW40" s="60">
        <f>'INPUT DATA'!F40</f>
        <v>10.454314021107821</v>
      </c>
      <c r="AX40" s="60">
        <f>'INPUT DATA'!G40</f>
        <v>0.17235056853639608</v>
      </c>
      <c r="AY40" s="60">
        <f>'INPUT DATA'!H40</f>
        <v>5.7557018382944944</v>
      </c>
      <c r="AZ40" s="60">
        <f>'INPUT DATA'!I40</f>
        <v>10.542029903197264</v>
      </c>
      <c r="BA40" s="60">
        <f>'INPUT DATA'!J40</f>
        <v>3.6419273777193291</v>
      </c>
      <c r="BB40" s="60">
        <f>'INPUT DATA'!K40</f>
        <v>2.0830691832923538</v>
      </c>
      <c r="BC40" s="60">
        <f>'INPUT DATA'!M40</f>
        <v>0.48204806495844266</v>
      </c>
      <c r="BD40" s="60"/>
      <c r="BE40" s="60">
        <f>'INPUT DATA'!AD40</f>
        <v>2.0845830295350889</v>
      </c>
      <c r="BF40" s="60">
        <f t="shared" si="186"/>
        <v>100</v>
      </c>
      <c r="BG40" s="54">
        <f t="shared" si="187"/>
        <v>2.2520789019674585</v>
      </c>
      <c r="BH40" s="56">
        <f t="shared" ref="BH40:BH71" si="319">$BG40*AH40/60.084</f>
        <v>1.8492729781294401</v>
      </c>
      <c r="BI40" s="56">
        <f t="shared" ref="BI40:BI71" si="320">$BG40*AI40/79.879</f>
        <v>4.0643935766300127E-2</v>
      </c>
      <c r="BJ40" s="56">
        <f t="shared" ref="BJ40:BJ71" si="321">$BG40*2*AJ40/101.961</f>
        <v>0.19406209465075952</v>
      </c>
      <c r="BK40" s="56">
        <f t="shared" si="188"/>
        <v>0.15072702187055986</v>
      </c>
      <c r="BL40" s="56">
        <f t="shared" si="189"/>
        <v>4.3335072780199657E-2</v>
      </c>
      <c r="BM40" s="56">
        <f t="shared" ref="BM40:BM71" si="322">$BG40*AK40/71.846</f>
        <v>0.26599206550712995</v>
      </c>
      <c r="BN40" s="56">
        <f t="shared" ref="BN40:BN71" si="323">$BG40*AL40/70.937</f>
        <v>6.1495084837404563E-3</v>
      </c>
      <c r="BO40" s="56">
        <f t="shared" ref="BO40:BO71" si="324">$BG40*AM40/40.304</f>
        <v>0.74192768073996418</v>
      </c>
      <c r="BP40" s="60">
        <f t="shared" ref="BP40:BP71" si="325">$BG40*AN40/56.077</f>
        <v>0.89857855819411336</v>
      </c>
      <c r="BQ40" s="56">
        <f t="shared" ref="BQ40:BQ71" si="326">$BG40*2*AO40/61.979</f>
        <v>3.2717079064384709E-2</v>
      </c>
      <c r="BR40" s="56">
        <f t="shared" ref="BR40:BR71" si="327">$BG40*2*AQ40/151.99</f>
        <v>4.4451850160552504E-5</v>
      </c>
      <c r="BS40" s="56">
        <f t="shared" ref="BS40:BS71" si="328">$BG40*2*AP40/94.196</f>
        <v>0</v>
      </c>
      <c r="BT40" s="56">
        <f t="shared" si="190"/>
        <v>4.0293883523859932</v>
      </c>
      <c r="BU40" s="56">
        <f t="shared" si="191"/>
        <v>0.67424847282783662</v>
      </c>
      <c r="BV40" s="56">
        <f t="shared" si="192"/>
        <v>0.73609797159195522</v>
      </c>
      <c r="BW40" s="56">
        <f t="shared" si="193"/>
        <v>0</v>
      </c>
      <c r="BX40" s="2">
        <f>'INPUT DATA'!DJ40</f>
        <v>5.8772993397510367E-2</v>
      </c>
      <c r="BY40" s="56"/>
      <c r="BZ40" s="56">
        <v>60.084299999999999</v>
      </c>
      <c r="CA40" s="56">
        <v>79.878799999999998</v>
      </c>
      <c r="CB40" s="56">
        <v>101.96127999999999</v>
      </c>
      <c r="CC40" s="56">
        <v>71.846400000000003</v>
      </c>
      <c r="CD40" s="56">
        <v>70.937399999999997</v>
      </c>
      <c r="CE40" s="56">
        <v>40.304400000000001</v>
      </c>
      <c r="CF40" s="56">
        <v>56.077400000000004</v>
      </c>
      <c r="CG40" s="56">
        <v>61.978940000000001</v>
      </c>
      <c r="CH40" s="56">
        <v>151.99020000000002</v>
      </c>
      <c r="CI40" s="56">
        <v>94.195999999999998</v>
      </c>
      <c r="CJ40" s="56">
        <v>141.94452000000001</v>
      </c>
      <c r="CK40" s="56">
        <v>28.0855</v>
      </c>
      <c r="CL40" s="56">
        <v>47.88</v>
      </c>
      <c r="CM40" s="56">
        <v>26.981539999999999</v>
      </c>
      <c r="CN40" s="56">
        <v>55.847000000000001</v>
      </c>
      <c r="CO40" s="56">
        <v>54.938000000000002</v>
      </c>
      <c r="CP40" s="56">
        <v>24.305</v>
      </c>
      <c r="CQ40" s="56">
        <v>40.078000000000003</v>
      </c>
      <c r="CR40" s="56">
        <v>22.98977</v>
      </c>
      <c r="CS40" s="56">
        <v>51.996000000000002</v>
      </c>
      <c r="CT40" s="56">
        <v>39.098300000000002</v>
      </c>
      <c r="CU40" s="56">
        <v>30.973759999999999</v>
      </c>
      <c r="CV40" s="56">
        <v>15.9994</v>
      </c>
      <c r="CW40" s="60">
        <f t="shared" si="194"/>
        <v>0.46743492060321917</v>
      </c>
      <c r="CX40" s="60">
        <f t="shared" si="195"/>
        <v>0.59940810327646388</v>
      </c>
      <c r="CY40" s="60">
        <f t="shared" si="196"/>
        <v>0.52925071164269422</v>
      </c>
      <c r="CZ40" s="60">
        <f t="shared" si="197"/>
        <v>0.77731104133262074</v>
      </c>
      <c r="DA40" s="60">
        <f t="shared" si="198"/>
        <v>0.77445747941142484</v>
      </c>
      <c r="DB40" s="60">
        <f t="shared" si="199"/>
        <v>0.60303589682516046</v>
      </c>
      <c r="DC40" s="60">
        <f t="shared" si="200"/>
        <v>0.7146907666903245</v>
      </c>
      <c r="DD40" s="60">
        <f t="shared" si="201"/>
        <v>0.74185747610397978</v>
      </c>
      <c r="DE40" s="60">
        <f t="shared" si="202"/>
        <v>0.68420200776102669</v>
      </c>
      <c r="DF40" s="60">
        <f t="shared" si="203"/>
        <v>0.83014777697566777</v>
      </c>
      <c r="DG40" s="60">
        <f t="shared" si="204"/>
        <v>0.43642065223793064</v>
      </c>
      <c r="DH40" s="60">
        <f t="shared" si="205"/>
        <v>0.53256507939678088</v>
      </c>
      <c r="DI40" s="60">
        <f t="shared" si="206"/>
        <v>0.40059189672353612</v>
      </c>
      <c r="DJ40" s="60">
        <f t="shared" si="207"/>
        <v>0.47074928835730578</v>
      </c>
      <c r="DK40" s="60">
        <f t="shared" si="208"/>
        <v>0.22268895866737926</v>
      </c>
      <c r="DL40" s="60">
        <f t="shared" si="209"/>
        <v>0.22554252058857516</v>
      </c>
      <c r="DM40" s="60">
        <f t="shared" si="210"/>
        <v>0.39696410317483954</v>
      </c>
      <c r="DN40" s="60">
        <f t="shared" si="211"/>
        <v>0.2853092333096755</v>
      </c>
      <c r="DO40" s="60">
        <f t="shared" si="212"/>
        <v>0.25814252389602022</v>
      </c>
      <c r="DP40" s="60">
        <f t="shared" si="213"/>
        <v>0.31579799223897331</v>
      </c>
      <c r="DQ40" s="60">
        <f t="shared" si="214"/>
        <v>0.16985222302433223</v>
      </c>
      <c r="DR40" s="60">
        <f t="shared" si="215"/>
        <v>0.56357934776206942</v>
      </c>
      <c r="DS40" s="60">
        <f t="shared" si="216"/>
        <v>23.062023651769266</v>
      </c>
      <c r="DT40" s="60">
        <f t="shared" si="217"/>
        <v>0.86410672168335034</v>
      </c>
      <c r="DU40" s="60">
        <f t="shared" si="218"/>
        <v>2.3249983762463557</v>
      </c>
      <c r="DV40" s="60">
        <f t="shared" si="219"/>
        <v>6.5960283034362197</v>
      </c>
      <c r="DW40" s="60">
        <f t="shared" si="220"/>
        <v>0.15001241376199301</v>
      </c>
      <c r="DX40" s="60">
        <f t="shared" si="221"/>
        <v>8.006990030865115</v>
      </c>
      <c r="DY40" s="60">
        <f t="shared" si="222"/>
        <v>15.990991497466004</v>
      </c>
      <c r="DZ40" s="60">
        <f t="shared" si="223"/>
        <v>0.33398423574201169</v>
      </c>
      <c r="EA40" s="60">
        <f t="shared" si="224"/>
        <v>1.0263030116415401E-3</v>
      </c>
      <c r="EB40" s="60">
        <f t="shared" si="225"/>
        <v>0</v>
      </c>
      <c r="EC40" s="60">
        <f t="shared" si="226"/>
        <v>42.625438466018053</v>
      </c>
      <c r="ED40" s="60">
        <f t="shared" si="227"/>
        <v>99.955600000000004</v>
      </c>
      <c r="EE40" s="56">
        <f t="shared" si="228"/>
        <v>0.82113630349359157</v>
      </c>
      <c r="EF40" s="56">
        <f t="shared" si="229"/>
        <v>1.8047341722709907E-2</v>
      </c>
      <c r="EG40" s="56">
        <f t="shared" si="230"/>
        <v>8.6169965696782161E-2</v>
      </c>
      <c r="EH40" s="56">
        <f t="shared" si="231"/>
        <v>0.11810891011936576</v>
      </c>
      <c r="EI40" s="56">
        <f t="shared" si="232"/>
        <v>2.7305765364955587E-3</v>
      </c>
      <c r="EJ40" s="56">
        <f t="shared" si="233"/>
        <v>0.32943797699506749</v>
      </c>
      <c r="EK40" s="56">
        <f t="shared" si="234"/>
        <v>0.39899674378626682</v>
      </c>
      <c r="EL40" s="56">
        <f t="shared" si="235"/>
        <v>1.4527515314072811E-2</v>
      </c>
      <c r="EM40" s="56">
        <f t="shared" si="236"/>
        <v>1.9738114694236865E-5</v>
      </c>
      <c r="EN40" s="56">
        <f t="shared" si="237"/>
        <v>0</v>
      </c>
      <c r="EO40" s="56">
        <f t="shared" si="238"/>
        <v>2.6641898112440501</v>
      </c>
      <c r="EP40" s="60">
        <f t="shared" si="239"/>
        <v>4.4533648830230961</v>
      </c>
      <c r="EQ40" s="56">
        <f t="shared" ref="EQ40:EQ71" si="329">EE40/$EP40</f>
        <v>0.1843855882153039</v>
      </c>
      <c r="ER40" s="56">
        <f t="shared" ref="ER40:ER71" si="330">EF40/$EP40</f>
        <v>4.0525180839120368E-3</v>
      </c>
      <c r="ES40" s="56">
        <f t="shared" ref="ES40:ES71" si="331">EG40/$EP40</f>
        <v>1.9349406114301384E-2</v>
      </c>
      <c r="ET40" s="56">
        <f t="shared" ref="ET40:ET71" si="332">EH40/$EP40</f>
        <v>2.6521273962889249E-2</v>
      </c>
      <c r="EU40" s="56">
        <f t="shared" ref="EU40:EU71" si="333">EI40/$EP40</f>
        <v>6.1314907002229515E-4</v>
      </c>
      <c r="EV40" s="56">
        <f t="shared" ref="EV40:EV71" si="334">EJ40/$EP40</f>
        <v>7.3975069559410037E-2</v>
      </c>
      <c r="EW40" s="56">
        <f t="shared" ref="EW40:EW71" si="335">EK40/$EP40</f>
        <v>8.9594442464686216E-2</v>
      </c>
      <c r="EX40" s="56">
        <f t="shared" ref="EX40:EX71" si="336">EL40/$EP40</f>
        <v>3.2621435017494093E-3</v>
      </c>
      <c r="EY40" s="56">
        <f t="shared" ref="EY40:EY71" si="337">EM40/$EP40</f>
        <v>4.4321799836078016E-6</v>
      </c>
      <c r="EZ40" s="56">
        <f t="shared" ref="EZ40:EZ71" si="338">EN40/$EP40</f>
        <v>0</v>
      </c>
      <c r="FA40" s="56">
        <f t="shared" ref="FA40:FA71" si="339">EO40/$EP40</f>
        <v>0.59824197684774194</v>
      </c>
      <c r="FB40" s="56">
        <f t="shared" ref="FB40:FB71" si="340">EP40/$EP40</f>
        <v>1</v>
      </c>
      <c r="FC40" s="56">
        <f t="shared" si="240"/>
        <v>1.5614411784696108E-2</v>
      </c>
      <c r="FD40" s="56">
        <f t="shared" si="241"/>
        <v>3.7349943296052755E-3</v>
      </c>
      <c r="FE40" s="56">
        <f t="shared" si="242"/>
        <v>0.1089014371858225</v>
      </c>
      <c r="FF40" s="56">
        <f t="shared" si="243"/>
        <v>9.2856585966435631E-2</v>
      </c>
      <c r="FG40" s="56">
        <f t="shared" si="244"/>
        <v>8.9014371858224944E-3</v>
      </c>
      <c r="FH40" s="56">
        <f t="shared" si="245"/>
        <v>0.10175802315225813</v>
      </c>
      <c r="FI40" s="56">
        <f t="shared" si="246"/>
        <v>0</v>
      </c>
      <c r="FJ40" s="56">
        <f t="shared" si="247"/>
        <v>3.2057850582143693E-2</v>
      </c>
      <c r="FK40" s="56">
        <f t="shared" si="248"/>
        <v>0.88046563493699326</v>
      </c>
      <c r="FL40" s="56">
        <f t="shared" si="249"/>
        <v>0.92192794107651943</v>
      </c>
      <c r="FM40" s="56">
        <f t="shared" si="250"/>
        <v>8.7476514480862938E-2</v>
      </c>
      <c r="FN40" s="56">
        <f t="shared" si="251"/>
        <v>0.99999999999999989</v>
      </c>
      <c r="FO40" s="56">
        <f t="shared" si="252"/>
        <v>7.8072058923480542E-2</v>
      </c>
      <c r="FP40" s="56">
        <f t="shared" si="253"/>
        <v>3.7349943296052748E-2</v>
      </c>
      <c r="FQ40" s="56">
        <f t="shared" si="254"/>
        <v>3.2057850582143693E-2</v>
      </c>
      <c r="FR40" s="56">
        <f t="shared" si="255"/>
        <v>0.96794214941785617</v>
      </c>
      <c r="FS40" s="56"/>
      <c r="FT40" s="56">
        <f t="shared" si="256"/>
        <v>0</v>
      </c>
      <c r="FU40" s="56">
        <f t="shared" si="257"/>
        <v>1.051468969019803E-2</v>
      </c>
      <c r="FV40" s="56">
        <f t="shared" si="258"/>
        <v>3.2451901860320709E-2</v>
      </c>
      <c r="FW40" s="56">
        <f t="shared" si="259"/>
        <v>0.82270352225680765</v>
      </c>
      <c r="FX40" s="56"/>
      <c r="FY40" s="56">
        <f t="shared" si="260"/>
        <v>2.592145819112452E-2</v>
      </c>
      <c r="FZ40" s="56">
        <f t="shared" si="261"/>
        <v>0.22739287416092702</v>
      </c>
      <c r="GA40" s="56"/>
      <c r="GB40" s="60">
        <f t="shared" si="262"/>
        <v>22.15650391541822</v>
      </c>
      <c r="GC40" s="60">
        <f t="shared" si="263"/>
        <v>1.0449130625346394</v>
      </c>
      <c r="GD40" s="60">
        <f t="shared" si="264"/>
        <v>9.3810365339029413</v>
      </c>
      <c r="GE40" s="60">
        <f t="shared" si="265"/>
        <v>8.1262537181655379</v>
      </c>
      <c r="GF40" s="60">
        <f t="shared" si="266"/>
        <v>0.13347818688382332</v>
      </c>
      <c r="GG40" s="60">
        <f t="shared" si="267"/>
        <v>3.4708948199141449</v>
      </c>
      <c r="GH40" s="60">
        <f t="shared" si="268"/>
        <v>7.53429143398838</v>
      </c>
      <c r="GI40" s="60">
        <f t="shared" si="269"/>
        <v>2.7017910525888471</v>
      </c>
      <c r="GJ40" s="60">
        <f t="shared" si="270"/>
        <v>1.7292552517966673</v>
      </c>
      <c r="GK40" s="60">
        <f t="shared" si="271"/>
        <v>0.2103757309191959</v>
      </c>
      <c r="GL40" s="60">
        <f t="shared" si="272"/>
        <v>0</v>
      </c>
      <c r="GM40" s="60">
        <f t="shared" si="273"/>
        <v>43.511206293887604</v>
      </c>
      <c r="GN40" s="60">
        <f t="shared" ref="GN40:GN71" si="341">SUM(GB40:GL40)</f>
        <v>56.488793706112389</v>
      </c>
      <c r="GO40" s="56">
        <f t="shared" si="274"/>
        <v>0.78889476475114273</v>
      </c>
      <c r="GP40" s="56">
        <f t="shared" si="275"/>
        <v>2.1823581088860473E-2</v>
      </c>
      <c r="GQ40" s="56">
        <f t="shared" si="276"/>
        <v>0.34768351005550246</v>
      </c>
      <c r="GR40" s="56">
        <f t="shared" si="277"/>
        <v>0.14550922552985007</v>
      </c>
      <c r="GS40" s="56">
        <f t="shared" si="278"/>
        <v>2.4296149638469424E-3</v>
      </c>
      <c r="GT40" s="56">
        <f t="shared" si="279"/>
        <v>0.14280579386604175</v>
      </c>
      <c r="GU40" s="56">
        <f t="shared" si="280"/>
        <v>0.18799070397695442</v>
      </c>
      <c r="GV40" s="56">
        <f t="shared" si="281"/>
        <v>0.11752144769559883</v>
      </c>
      <c r="GW40" s="56">
        <f t="shared" si="282"/>
        <v>4.4228400001960884E-2</v>
      </c>
      <c r="GX40" s="56">
        <f t="shared" si="283"/>
        <v>6.7920630533456674E-3</v>
      </c>
      <c r="GY40" s="56">
        <f t="shared" si="284"/>
        <v>0</v>
      </c>
      <c r="GZ40" s="60">
        <f t="shared" si="285"/>
        <v>0.11571245556724816</v>
      </c>
      <c r="HA40" s="56">
        <f t="shared" ref="HA40:HA71" si="342">SUM(GO40:GY40)</f>
        <v>1.8056791049831038</v>
      </c>
      <c r="HB40" s="56">
        <f t="shared" ref="HB40:HB71" si="343">GO40/$HA40</f>
        <v>0.43689643557044128</v>
      </c>
      <c r="HC40" s="56">
        <f t="shared" ref="HC40:HC71" si="344">GP40/$HA40</f>
        <v>1.2086079430522447E-2</v>
      </c>
      <c r="HD40" s="56">
        <f t="shared" ref="HD40:HD71" si="345">GQ40/$HA40</f>
        <v>0.19254999910892573</v>
      </c>
      <c r="HE40" s="56">
        <f t="shared" ref="HE40:HE71" si="346">GR40/$HA40</f>
        <v>8.0584210742811718E-2</v>
      </c>
      <c r="HF40" s="56">
        <f t="shared" ref="HF40:HF71" si="347">GS40/$HA40</f>
        <v>1.3455408312263086E-3</v>
      </c>
      <c r="HG40" s="56">
        <f t="shared" ref="HG40:HG71" si="348">GT40/$HA40</f>
        <v>7.9087027961913539E-2</v>
      </c>
      <c r="HH40" s="56">
        <f t="shared" ref="HH40:HH71" si="349">GU40/$HA40</f>
        <v>0.10411080432739099</v>
      </c>
      <c r="HI40" s="56">
        <f t="shared" ref="HI40:HI71" si="350">GV40/$HA40</f>
        <v>6.5084348249518295E-2</v>
      </c>
      <c r="HJ40" s="56">
        <f t="shared" ref="HJ40:HJ71" si="351">GW40/$HA40</f>
        <v>2.4494053168087549E-2</v>
      </c>
      <c r="HK40" s="56">
        <f t="shared" ref="HK40:HK71" si="352">GX40/$HA40</f>
        <v>3.7615006091623474E-3</v>
      </c>
      <c r="HL40" s="56">
        <f t="shared" ref="HL40:HL71" si="353">GY40/$HA40</f>
        <v>0</v>
      </c>
      <c r="HM40" s="56">
        <f t="shared" ref="HM40:HM71" si="354">GZ40/($HA40+GZ40)</f>
        <v>6.0223255864673503E-2</v>
      </c>
      <c r="HN40" s="56">
        <f t="shared" ref="HN40:HN71" si="355">SUM(HB40:HL40)</f>
        <v>1</v>
      </c>
      <c r="HO40" s="56">
        <f t="shared" si="286"/>
        <v>0.49531167042654789</v>
      </c>
      <c r="HP40" s="56">
        <f t="shared" si="287"/>
        <v>0.29351296185467241</v>
      </c>
      <c r="HQ40" s="56">
        <f t="shared" si="288"/>
        <v>0.45335511779375159</v>
      </c>
      <c r="HR40" s="60">
        <f t="shared" ref="HR40:HR71" si="356">ABS(Z40-IB40)</f>
        <v>7.972835830215419E-2</v>
      </c>
      <c r="HS40" s="56">
        <f t="shared" si="289"/>
        <v>0.65721217423032885</v>
      </c>
      <c r="HT40" s="56">
        <f t="shared" si="290"/>
        <v>4572.7672564631412</v>
      </c>
      <c r="HU40" s="56">
        <f t="shared" ref="HU40:HU71" si="357">$Z40/EXP((-910.17*$HT40/($AE40+273.14))*((1/3)*(AI$3-$HS40)^3+0.5*$HS40*(AI$3-$HS40)^2))</f>
        <v>9.9050373296932257</v>
      </c>
      <c r="HV40" s="56">
        <f t="shared" si="291"/>
        <v>0.65721217423032885</v>
      </c>
      <c r="HW40" s="56">
        <f t="shared" si="292"/>
        <v>4572.7672564631412</v>
      </c>
      <c r="HX40" s="56">
        <f t="shared" ref="HX40:HX71" si="358">$IB40/EXP((-910.17*$HT40/($AE40+273.14))*((1/3)*(IB$7-$HS40)^3+0.5*$HS40*(IB$7-$HS40)^2))</f>
        <v>10.961880808780846</v>
      </c>
      <c r="HY40" s="56">
        <f t="shared" si="293"/>
        <v>4.6055583148895938</v>
      </c>
      <c r="HZ40" s="56">
        <f t="shared" si="294"/>
        <v>1.3134454017012223</v>
      </c>
      <c r="IA40" s="56">
        <f t="shared" si="295"/>
        <v>4.7755854826592188</v>
      </c>
      <c r="IB40" s="56">
        <f t="shared" si="296"/>
        <v>0.82696518271796871</v>
      </c>
      <c r="IC40" s="56">
        <f t="shared" ref="IC40:IC71" si="359">IB40/EXP(-4*3.14159*HT40*602*(HS40/2*(AJ$3^2-IB$7^2)-(AJ$3^3-IB$7^3)/3)/8.3145/(AE40+273.15))</f>
        <v>0.58026303410801094</v>
      </c>
      <c r="ID40" s="56">
        <f t="shared" ref="ID40:ID71" si="360">IB40/EXP(-4*3.14159*HT40*602*(HS40/2*(AK$3^2-IB$7^2)-(AK$3^3-IB$7^3)/3)/8.3145/(AE40+273.15))</f>
        <v>0.16484223919149582</v>
      </c>
      <c r="IE40" s="56">
        <f t="shared" si="297"/>
        <v>271.85957831569709</v>
      </c>
      <c r="IF40" s="56">
        <f t="shared" si="298"/>
        <v>1.0319946746872155</v>
      </c>
      <c r="IG40" s="56">
        <f t="shared" ref="IG40:IG71" si="361">(HO40/BU40)*(IO40/HP40)*EXP((88750-65.644*(AE40+273.14)+0.705*AD40*10000-0.077*AD40^2*10000)/(8.314*(AE40+273.14)))</f>
        <v>1.4155106198844074</v>
      </c>
      <c r="IH40" s="56">
        <f t="shared" ref="IH40:IH71" si="362">IF(BE40&gt;0,IG40*HO40*(1-HM40)*100/(100-BE40),IG40)</f>
        <v>0.67292290155782986</v>
      </c>
      <c r="II40" s="75"/>
      <c r="IJ40" s="75">
        <f t="shared" si="299"/>
        <v>0.13899456023118478</v>
      </c>
      <c r="IK40" s="75">
        <f t="shared" si="300"/>
        <v>0.17085554706388253</v>
      </c>
      <c r="IL40" s="75">
        <f t="shared" si="301"/>
        <v>2.9893441512434173</v>
      </c>
      <c r="IM40" s="75">
        <f t="shared" si="302"/>
        <v>0.24125374650533299</v>
      </c>
      <c r="IN40" s="75">
        <f>(1-'OUTPUT DATA'!BL40-'OUTPUT DATA'!BR40-'OUTPUT DATA'!BX40)*'OUTPUT DATA'!BK40^2</f>
        <v>2.0397869338102757E-2</v>
      </c>
      <c r="IO40" s="75">
        <f t="shared" ref="IO40:IO71" si="363">IM40+(IL40+IN40)*EXP(-28000/(8.314*AF40))+IK40*EXP(-4*28000/(8.314*AF40))+IJ40*EXP(-9*28000/(8.314*AF40))</f>
        <v>0.4971086230236188</v>
      </c>
      <c r="IP40" s="75"/>
      <c r="IQ40" s="56">
        <f t="shared" si="182"/>
        <v>0.74723682441581452</v>
      </c>
      <c r="IR40" s="56">
        <f t="shared" si="183"/>
        <v>0.52431942238205465</v>
      </c>
      <c r="IS40" s="56">
        <f t="shared" si="184"/>
        <v>0.148949670333405</v>
      </c>
      <c r="IT40" s="56"/>
    </row>
    <row r="41" spans="1:254" s="54" customFormat="1" ht="13.5" customHeight="1">
      <c r="A41" s="67" t="str">
        <f>'INPUT DATA'!A41</f>
        <v>October-November 2002 - NF</v>
      </c>
      <c r="B41" s="66"/>
      <c r="C41" s="10">
        <f>'INPUT DATA'!AB41</f>
        <v>4.5408056492825755E-2</v>
      </c>
      <c r="D41" s="10"/>
      <c r="E41" s="12">
        <f>'INPUT DATA'!AD41</f>
        <v>2.2405369500475563</v>
      </c>
      <c r="F41" s="10"/>
      <c r="G41" s="16">
        <f>'INPUT DATA'!AF41</f>
        <v>394.35164074726947</v>
      </c>
      <c r="H41" s="16">
        <f>'INPUT DATA'!AG41</f>
        <v>1102.9001522434396</v>
      </c>
      <c r="I41" s="10"/>
      <c r="J41" s="81">
        <f t="shared" si="303"/>
        <v>0.12315229137468892</v>
      </c>
      <c r="K41" s="81">
        <f t="shared" si="304"/>
        <v>0.18880620432195097</v>
      </c>
      <c r="L41" s="81">
        <f t="shared" si="305"/>
        <v>0.2711771470916885</v>
      </c>
      <c r="M41" s="81">
        <f t="shared" si="306"/>
        <v>0.36552755089428424</v>
      </c>
      <c r="N41" s="81">
        <f t="shared" si="307"/>
        <v>0.53313558396468619</v>
      </c>
      <c r="O41" s="81">
        <f t="shared" si="308"/>
        <v>0.59293758711134836</v>
      </c>
      <c r="P41" s="81">
        <f t="shared" si="309"/>
        <v>0.63773679695644681</v>
      </c>
      <c r="Q41" s="81">
        <f t="shared" si="310"/>
        <v>0.66386260375431949</v>
      </c>
      <c r="R41" s="81">
        <f t="shared" si="311"/>
        <v>0.66936379659534728</v>
      </c>
      <c r="S41" s="81">
        <f t="shared" si="312"/>
        <v>0.66241635106220143</v>
      </c>
      <c r="T41" s="81">
        <f t="shared" si="313"/>
        <v>0.65610282480123505</v>
      </c>
      <c r="U41" s="81">
        <f t="shared" si="314"/>
        <v>0.62968590237069666</v>
      </c>
      <c r="V41" s="81">
        <f t="shared" si="315"/>
        <v>0.59549294525969965</v>
      </c>
      <c r="W41" s="81">
        <f t="shared" si="316"/>
        <v>0.55802717604537755</v>
      </c>
      <c r="X41" s="81">
        <f t="shared" si="317"/>
        <v>0.52068653417515209</v>
      </c>
      <c r="Y41" s="10"/>
      <c r="Z41" s="81">
        <f t="shared" si="157"/>
        <v>0.88199947734708362</v>
      </c>
      <c r="AA41" s="81">
        <f t="shared" si="158"/>
        <v>0.63156653054089917</v>
      </c>
      <c r="AB41" s="81">
        <f t="shared" si="159"/>
        <v>0.18217965448859721</v>
      </c>
      <c r="AC41" s="72"/>
      <c r="AD41" s="56">
        <f>'INPUT DATA'!AF41/1000</f>
        <v>0.39435164074726947</v>
      </c>
      <c r="AE41" s="55">
        <f>'INPUT DATA'!AG41</f>
        <v>1102.9001522434396</v>
      </c>
      <c r="AF41" s="60">
        <f t="shared" si="318"/>
        <v>1376.0401522434395</v>
      </c>
      <c r="AG41" s="55"/>
      <c r="AH41" s="60">
        <f>'INPUT DATA'!P41</f>
        <v>49.311700000000002</v>
      </c>
      <c r="AI41" s="60">
        <f>'INPUT DATA'!Q41</f>
        <v>1.4281999999999999</v>
      </c>
      <c r="AJ41" s="60">
        <f>'INPUT DATA'!R41</f>
        <v>4.8464999999999998</v>
      </c>
      <c r="AK41" s="60">
        <f>'INPUT DATA'!S41</f>
        <v>8.1563999999999997</v>
      </c>
      <c r="AL41" s="60">
        <f>'INPUT DATA'!T41</f>
        <v>0.16919999999999999</v>
      </c>
      <c r="AM41" s="60">
        <f>'INPUT DATA'!U41</f>
        <v>13.372299999999999</v>
      </c>
      <c r="AN41" s="60">
        <f>'INPUT DATA'!V41</f>
        <v>21.9941</v>
      </c>
      <c r="AO41" s="60">
        <f>'INPUT DATA'!W41</f>
        <v>0.61739999999999995</v>
      </c>
      <c r="AP41" s="60">
        <f>'INPUT DATA'!X41</f>
        <v>0</v>
      </c>
      <c r="AQ41" s="60">
        <f>'INPUT DATA'!Y41</f>
        <v>1.46E-2</v>
      </c>
      <c r="AR41" s="60">
        <f t="shared" si="185"/>
        <v>99.910399999999996</v>
      </c>
      <c r="AS41" s="60"/>
      <c r="AT41" s="60">
        <f>'INPUT DATA'!C41</f>
        <v>47.430147203769579</v>
      </c>
      <c r="AU41" s="60">
        <f>'INPUT DATA'!D41</f>
        <v>1.7288648134561646</v>
      </c>
      <c r="AV41" s="60">
        <f>'INPUT DATA'!E41</f>
        <v>17.5186116233041</v>
      </c>
      <c r="AW41" s="60">
        <f>'INPUT DATA'!F41</f>
        <v>10.408571767488022</v>
      </c>
      <c r="AX41" s="60">
        <f>'INPUT DATA'!G41</f>
        <v>0.17203037227656223</v>
      </c>
      <c r="AY41" s="60">
        <f>'INPUT DATA'!H41</f>
        <v>5.923978312330104</v>
      </c>
      <c r="AZ41" s="60">
        <f>'INPUT DATA'!I41</f>
        <v>10.695091475609994</v>
      </c>
      <c r="BA41" s="60">
        <f>'INPUT DATA'!J41</f>
        <v>3.5938183566556092</v>
      </c>
      <c r="BB41" s="60">
        <f>'INPUT DATA'!K41</f>
        <v>2.0536467308505135</v>
      </c>
      <c r="BC41" s="60">
        <f>'INPUT DATA'!M41</f>
        <v>0.47523934425935171</v>
      </c>
      <c r="BD41" s="60"/>
      <c r="BE41" s="60">
        <f>'INPUT DATA'!AD41</f>
        <v>2.2405369500475563</v>
      </c>
      <c r="BF41" s="60">
        <f t="shared" si="186"/>
        <v>100.00000000000001</v>
      </c>
      <c r="BG41" s="54">
        <f t="shared" si="187"/>
        <v>2.2472394335718722</v>
      </c>
      <c r="BH41" s="56">
        <f t="shared" si="319"/>
        <v>1.8443378732518823</v>
      </c>
      <c r="BI41" s="56">
        <f t="shared" si="320"/>
        <v>4.0179613653492749E-2</v>
      </c>
      <c r="BJ41" s="56">
        <f t="shared" si="321"/>
        <v>0.21363552563835345</v>
      </c>
      <c r="BK41" s="56">
        <f t="shared" si="188"/>
        <v>0.15566212674811775</v>
      </c>
      <c r="BL41" s="56">
        <f t="shared" si="189"/>
        <v>5.79733988902357E-2</v>
      </c>
      <c r="BM41" s="56">
        <f t="shared" si="322"/>
        <v>0.25512044812495638</v>
      </c>
      <c r="BN41" s="56">
        <f t="shared" si="323"/>
        <v>5.3601493178504983E-3</v>
      </c>
      <c r="BO41" s="56">
        <f t="shared" si="324"/>
        <v>0.74560241855778941</v>
      </c>
      <c r="BP41" s="60">
        <f t="shared" si="325"/>
        <v>0.88139538181291999</v>
      </c>
      <c r="BQ41" s="56">
        <f t="shared" si="326"/>
        <v>4.4771475057270166E-2</v>
      </c>
      <c r="BR41" s="56">
        <f t="shared" si="327"/>
        <v>4.3173492637870039E-4</v>
      </c>
      <c r="BS41" s="56">
        <f t="shared" si="328"/>
        <v>0</v>
      </c>
      <c r="BT41" s="56">
        <f t="shared" si="190"/>
        <v>4.0308346203408929</v>
      </c>
      <c r="BU41" s="56">
        <f t="shared" si="191"/>
        <v>0.67161190654019531</v>
      </c>
      <c r="BV41" s="56">
        <f t="shared" si="192"/>
        <v>0.74506383673369592</v>
      </c>
      <c r="BW41" s="56">
        <f t="shared" si="193"/>
        <v>0</v>
      </c>
      <c r="BX41" s="2">
        <f>'INPUT DATA'!DJ41</f>
        <v>6.1665655390528457E-2</v>
      </c>
      <c r="BY41" s="56"/>
      <c r="BZ41" s="56">
        <v>60.084299999999999</v>
      </c>
      <c r="CA41" s="56">
        <v>79.878799999999998</v>
      </c>
      <c r="CB41" s="56">
        <v>101.96127999999999</v>
      </c>
      <c r="CC41" s="56">
        <v>71.846400000000003</v>
      </c>
      <c r="CD41" s="56">
        <v>70.937399999999997</v>
      </c>
      <c r="CE41" s="56">
        <v>40.304400000000001</v>
      </c>
      <c r="CF41" s="56">
        <v>56.077400000000004</v>
      </c>
      <c r="CG41" s="56">
        <v>61.978940000000001</v>
      </c>
      <c r="CH41" s="56">
        <v>151.99020000000002</v>
      </c>
      <c r="CI41" s="56">
        <v>94.195999999999998</v>
      </c>
      <c r="CJ41" s="56">
        <v>141.94452000000001</v>
      </c>
      <c r="CK41" s="56">
        <v>28.0855</v>
      </c>
      <c r="CL41" s="56">
        <v>47.88</v>
      </c>
      <c r="CM41" s="56">
        <v>26.981539999999999</v>
      </c>
      <c r="CN41" s="56">
        <v>55.847000000000001</v>
      </c>
      <c r="CO41" s="56">
        <v>54.938000000000002</v>
      </c>
      <c r="CP41" s="56">
        <v>24.305</v>
      </c>
      <c r="CQ41" s="56">
        <v>40.078000000000003</v>
      </c>
      <c r="CR41" s="56">
        <v>22.98977</v>
      </c>
      <c r="CS41" s="56">
        <v>51.996000000000002</v>
      </c>
      <c r="CT41" s="56">
        <v>39.098300000000002</v>
      </c>
      <c r="CU41" s="56">
        <v>30.973759999999999</v>
      </c>
      <c r="CV41" s="56">
        <v>15.9994</v>
      </c>
      <c r="CW41" s="60">
        <f t="shared" si="194"/>
        <v>0.46743492060321917</v>
      </c>
      <c r="CX41" s="60">
        <f t="shared" si="195"/>
        <v>0.59940810327646388</v>
      </c>
      <c r="CY41" s="60">
        <f t="shared" si="196"/>
        <v>0.52925071164269422</v>
      </c>
      <c r="CZ41" s="60">
        <f t="shared" si="197"/>
        <v>0.77731104133262074</v>
      </c>
      <c r="DA41" s="60">
        <f t="shared" si="198"/>
        <v>0.77445747941142484</v>
      </c>
      <c r="DB41" s="60">
        <f t="shared" si="199"/>
        <v>0.60303589682516046</v>
      </c>
      <c r="DC41" s="60">
        <f t="shared" si="200"/>
        <v>0.7146907666903245</v>
      </c>
      <c r="DD41" s="60">
        <f t="shared" si="201"/>
        <v>0.74185747610397978</v>
      </c>
      <c r="DE41" s="60">
        <f t="shared" si="202"/>
        <v>0.68420200776102669</v>
      </c>
      <c r="DF41" s="60">
        <f t="shared" si="203"/>
        <v>0.83014777697566777</v>
      </c>
      <c r="DG41" s="60">
        <f t="shared" si="204"/>
        <v>0.43642065223793064</v>
      </c>
      <c r="DH41" s="60">
        <f t="shared" si="205"/>
        <v>0.53256507939678088</v>
      </c>
      <c r="DI41" s="60">
        <f t="shared" si="206"/>
        <v>0.40059189672353612</v>
      </c>
      <c r="DJ41" s="60">
        <f t="shared" si="207"/>
        <v>0.47074928835730578</v>
      </c>
      <c r="DK41" s="60">
        <f t="shared" si="208"/>
        <v>0.22268895866737926</v>
      </c>
      <c r="DL41" s="60">
        <f t="shared" si="209"/>
        <v>0.22554252058857516</v>
      </c>
      <c r="DM41" s="60">
        <f t="shared" si="210"/>
        <v>0.39696410317483954</v>
      </c>
      <c r="DN41" s="60">
        <f t="shared" si="211"/>
        <v>0.2853092333096755</v>
      </c>
      <c r="DO41" s="60">
        <f t="shared" si="212"/>
        <v>0.25814252389602022</v>
      </c>
      <c r="DP41" s="60">
        <f t="shared" si="213"/>
        <v>0.31579799223897331</v>
      </c>
      <c r="DQ41" s="60">
        <f t="shared" si="214"/>
        <v>0.16985222302433223</v>
      </c>
      <c r="DR41" s="60">
        <f t="shared" si="215"/>
        <v>0.56357934776206942</v>
      </c>
      <c r="DS41" s="60">
        <f t="shared" si="216"/>
        <v>23.050010574309763</v>
      </c>
      <c r="DT41" s="60">
        <f t="shared" si="217"/>
        <v>0.85607465309944564</v>
      </c>
      <c r="DU41" s="60">
        <f t="shared" si="218"/>
        <v>2.5650135739763176</v>
      </c>
      <c r="DV41" s="60">
        <f t="shared" si="219"/>
        <v>6.3400597775253873</v>
      </c>
      <c r="DW41" s="60">
        <f t="shared" si="220"/>
        <v>0.13103820551641307</v>
      </c>
      <c r="DX41" s="60">
        <f t="shared" si="221"/>
        <v>8.0639769231150922</v>
      </c>
      <c r="DY41" s="60">
        <f t="shared" si="222"/>
        <v>15.718980191663666</v>
      </c>
      <c r="DZ41" s="60">
        <f t="shared" si="223"/>
        <v>0.45802280574659709</v>
      </c>
      <c r="EA41" s="60">
        <f t="shared" si="224"/>
        <v>9.9893493133109898E-3</v>
      </c>
      <c r="EB41" s="60">
        <f t="shared" si="225"/>
        <v>0</v>
      </c>
      <c r="EC41" s="60">
        <f t="shared" si="226"/>
        <v>42.717233945734002</v>
      </c>
      <c r="ED41" s="60">
        <f t="shared" si="227"/>
        <v>99.910399999999981</v>
      </c>
      <c r="EE41" s="56">
        <f t="shared" si="228"/>
        <v>0.82070857112423712</v>
      </c>
      <c r="EF41" s="56">
        <f t="shared" si="229"/>
        <v>1.7879587575176391E-2</v>
      </c>
      <c r="EG41" s="56">
        <f t="shared" si="230"/>
        <v>9.506549937387998E-2</v>
      </c>
      <c r="EH41" s="56">
        <f t="shared" si="231"/>
        <v>0.11352552111170497</v>
      </c>
      <c r="EI41" s="56">
        <f t="shared" si="232"/>
        <v>2.3852016002841943E-3</v>
      </c>
      <c r="EJ41" s="56">
        <f t="shared" si="233"/>
        <v>0.33178263415408732</v>
      </c>
      <c r="EK41" s="56">
        <f t="shared" si="234"/>
        <v>0.39220969588461663</v>
      </c>
      <c r="EL41" s="56">
        <f t="shared" si="235"/>
        <v>1.992289639028999E-2</v>
      </c>
      <c r="EM41" s="56">
        <f t="shared" si="236"/>
        <v>1.9211764969057215E-4</v>
      </c>
      <c r="EN41" s="56">
        <f t="shared" si="237"/>
        <v>0</v>
      </c>
      <c r="EO41" s="56">
        <f t="shared" si="238"/>
        <v>2.6699272438800206</v>
      </c>
      <c r="EP41" s="60">
        <f t="shared" si="239"/>
        <v>4.4635989687439874</v>
      </c>
      <c r="EQ41" s="56">
        <f t="shared" si="329"/>
        <v>0.18386700437722711</v>
      </c>
      <c r="ER41" s="56">
        <f t="shared" si="330"/>
        <v>4.005643809037695E-3</v>
      </c>
      <c r="ES41" s="56">
        <f t="shared" si="331"/>
        <v>2.1297948144438809E-2</v>
      </c>
      <c r="ET41" s="56">
        <f t="shared" si="332"/>
        <v>2.543362920967112E-2</v>
      </c>
      <c r="EU41" s="56">
        <f t="shared" si="333"/>
        <v>5.3436736072984769E-4</v>
      </c>
      <c r="EV41" s="56">
        <f t="shared" si="334"/>
        <v>7.4330744423361059E-2</v>
      </c>
      <c r="EW41" s="56">
        <f t="shared" si="335"/>
        <v>8.7868488775769332E-2</v>
      </c>
      <c r="EX41" s="56">
        <f t="shared" si="336"/>
        <v>4.4634154030858417E-3</v>
      </c>
      <c r="EY41" s="56">
        <f t="shared" si="337"/>
        <v>4.3040974566904731E-5</v>
      </c>
      <c r="EZ41" s="56">
        <f t="shared" si="338"/>
        <v>0</v>
      </c>
      <c r="FA41" s="56">
        <f t="shared" si="339"/>
        <v>0.59815571752211238</v>
      </c>
      <c r="FB41" s="56">
        <f t="shared" si="340"/>
        <v>1</v>
      </c>
      <c r="FC41" s="56">
        <f t="shared" si="240"/>
        <v>1.61329956227729E-2</v>
      </c>
      <c r="FD41" s="56">
        <f t="shared" si="241"/>
        <v>5.1649525216659088E-3</v>
      </c>
      <c r="FE41" s="56">
        <f t="shared" si="242"/>
        <v>0.10951237829903253</v>
      </c>
      <c r="FF41" s="56">
        <f t="shared" si="243"/>
        <v>9.2331904178855173E-2</v>
      </c>
      <c r="FG41" s="56">
        <f t="shared" si="244"/>
        <v>9.5123782990325229E-3</v>
      </c>
      <c r="FH41" s="56">
        <f t="shared" si="245"/>
        <v>0.1018442824778877</v>
      </c>
      <c r="FI41" s="56">
        <f t="shared" si="246"/>
        <v>0</v>
      </c>
      <c r="FJ41" s="56">
        <f t="shared" si="247"/>
        <v>4.3825880987034625E-2</v>
      </c>
      <c r="FK41" s="56">
        <f t="shared" si="248"/>
        <v>0.86277291800693112</v>
      </c>
      <c r="FL41" s="56">
        <f t="shared" si="249"/>
        <v>0.91933502188613547</v>
      </c>
      <c r="FM41" s="56">
        <f t="shared" si="250"/>
        <v>9.3401201006034273E-2</v>
      </c>
      <c r="FN41" s="56">
        <f t="shared" si="251"/>
        <v>1</v>
      </c>
      <c r="FO41" s="56">
        <f t="shared" si="252"/>
        <v>8.0664978113864499E-2</v>
      </c>
      <c r="FP41" s="56">
        <f t="shared" si="253"/>
        <v>5.1649525216659088E-2</v>
      </c>
      <c r="FQ41" s="56">
        <f t="shared" si="254"/>
        <v>4.3825880987034625E-2</v>
      </c>
      <c r="FR41" s="56">
        <f t="shared" si="255"/>
        <v>0.95617411901296534</v>
      </c>
      <c r="FS41" s="56"/>
      <c r="FT41" s="56">
        <f t="shared" si="256"/>
        <v>0</v>
      </c>
      <c r="FU41" s="56">
        <f t="shared" si="257"/>
        <v>1.2721762340760473E-2</v>
      </c>
      <c r="FV41" s="56">
        <f t="shared" si="258"/>
        <v>4.4365360203703984E-2</v>
      </c>
      <c r="FW41" s="56">
        <f t="shared" si="259"/>
        <v>0.80813626100241664</v>
      </c>
      <c r="FX41" s="56"/>
      <c r="FY41" s="56">
        <f t="shared" si="260"/>
        <v>3.1819687391075872E-2</v>
      </c>
      <c r="FZ41" s="56">
        <f t="shared" si="261"/>
        <v>0.23841288581387318</v>
      </c>
      <c r="GA41" s="56"/>
      <c r="GB41" s="60">
        <f t="shared" si="262"/>
        <v>22.170507092393031</v>
      </c>
      <c r="GC41" s="60">
        <f t="shared" si="263"/>
        <v>1.0362955786551771</v>
      </c>
      <c r="GD41" s="60">
        <f t="shared" si="264"/>
        <v>9.2717376686256685</v>
      </c>
      <c r="GE41" s="60">
        <f t="shared" si="265"/>
        <v>8.0906977593714302</v>
      </c>
      <c r="GF41" s="60">
        <f t="shared" si="266"/>
        <v>0.13323020849551545</v>
      </c>
      <c r="GG41" s="60">
        <f t="shared" si="267"/>
        <v>3.5723715743487849</v>
      </c>
      <c r="GH41" s="60">
        <f t="shared" si="268"/>
        <v>7.6436831265268603</v>
      </c>
      <c r="GI41" s="60">
        <f t="shared" si="269"/>
        <v>2.6661010156446827</v>
      </c>
      <c r="GJ41" s="60">
        <f t="shared" si="270"/>
        <v>1.7048302683089014</v>
      </c>
      <c r="GK41" s="60">
        <f t="shared" si="271"/>
        <v>0.20740426459079273</v>
      </c>
      <c r="GL41" s="60">
        <f t="shared" si="272"/>
        <v>0</v>
      </c>
      <c r="GM41" s="60">
        <f t="shared" si="273"/>
        <v>43.503141443039162</v>
      </c>
      <c r="GN41" s="60">
        <f t="shared" si="341"/>
        <v>56.496858556960852</v>
      </c>
      <c r="GO41" s="56">
        <f t="shared" si="274"/>
        <v>0.78939335573135716</v>
      </c>
      <c r="GP41" s="56">
        <f t="shared" si="275"/>
        <v>2.1643600222539201E-2</v>
      </c>
      <c r="GQ41" s="56">
        <f t="shared" si="276"/>
        <v>0.34363263433538888</v>
      </c>
      <c r="GR41" s="56">
        <f t="shared" si="277"/>
        <v>0.14487255822822048</v>
      </c>
      <c r="GS41" s="56">
        <f t="shared" si="278"/>
        <v>2.4251011776095861E-3</v>
      </c>
      <c r="GT41" s="56">
        <f t="shared" si="279"/>
        <v>0.1469809329088165</v>
      </c>
      <c r="GU41" s="56">
        <f t="shared" si="280"/>
        <v>0.19072017382421427</v>
      </c>
      <c r="GV41" s="56">
        <f t="shared" si="281"/>
        <v>0.11596901646448324</v>
      </c>
      <c r="GW41" s="56">
        <f t="shared" si="282"/>
        <v>4.3603692956187386E-2</v>
      </c>
      <c r="GX41" s="56">
        <f t="shared" si="283"/>
        <v>6.6961280965175925E-3</v>
      </c>
      <c r="GY41" s="56">
        <f t="shared" si="284"/>
        <v>0</v>
      </c>
      <c r="GZ41" s="60">
        <f t="shared" si="285"/>
        <v>0.12436925207866448</v>
      </c>
      <c r="HA41" s="56">
        <f t="shared" si="342"/>
        <v>1.8059371939453344</v>
      </c>
      <c r="HB41" s="56">
        <f t="shared" si="343"/>
        <v>0.43711008244246397</v>
      </c>
      <c r="HC41" s="56">
        <f t="shared" si="344"/>
        <v>1.1984691546916748E-2</v>
      </c>
      <c r="HD41" s="56">
        <f t="shared" si="345"/>
        <v>0.19027939370619698</v>
      </c>
      <c r="HE41" s="56">
        <f t="shared" si="346"/>
        <v>8.0220153122670432E-2</v>
      </c>
      <c r="HF41" s="56">
        <f t="shared" si="347"/>
        <v>1.3428491232918224E-3</v>
      </c>
      <c r="HG41" s="56">
        <f t="shared" si="348"/>
        <v>8.1387621563801527E-2</v>
      </c>
      <c r="HH41" s="56">
        <f t="shared" si="349"/>
        <v>0.10560731262617064</v>
      </c>
      <c r="HI41" s="56">
        <f t="shared" si="350"/>
        <v>6.4215420587873231E-2</v>
      </c>
      <c r="HJ41" s="56">
        <f t="shared" si="351"/>
        <v>2.4144634211186896E-2</v>
      </c>
      <c r="HK41" s="56">
        <f t="shared" si="352"/>
        <v>3.7078410694277356E-3</v>
      </c>
      <c r="HL41" s="56">
        <f t="shared" si="353"/>
        <v>0</v>
      </c>
      <c r="HM41" s="56">
        <f t="shared" si="354"/>
        <v>6.4429796799796948E-2</v>
      </c>
      <c r="HN41" s="56">
        <f t="shared" si="355"/>
        <v>0.99999999999999989</v>
      </c>
      <c r="HO41" s="56">
        <f t="shared" si="286"/>
        <v>0.50361204293356565</v>
      </c>
      <c r="HP41" s="56">
        <f t="shared" si="287"/>
        <v>0.29588677292717047</v>
      </c>
      <c r="HQ41" s="56">
        <f t="shared" si="288"/>
        <v>0.46622291162060581</v>
      </c>
      <c r="HR41" s="60">
        <f t="shared" si="356"/>
        <v>5.5908282197537629E-2</v>
      </c>
      <c r="HS41" s="56">
        <f t="shared" si="289"/>
        <v>0.65729137358008827</v>
      </c>
      <c r="HT41" s="56">
        <f t="shared" si="290"/>
        <v>4555.9024533658521</v>
      </c>
      <c r="HU41" s="56">
        <f t="shared" si="357"/>
        <v>11.459763609818269</v>
      </c>
      <c r="HV41" s="56">
        <f t="shared" si="291"/>
        <v>0.65729137358008827</v>
      </c>
      <c r="HW41" s="56">
        <f t="shared" si="292"/>
        <v>4555.9024533658521</v>
      </c>
      <c r="HX41" s="56">
        <f t="shared" si="358"/>
        <v>10.733350823563674</v>
      </c>
      <c r="HY41" s="56">
        <f t="shared" si="293"/>
        <v>4.5922631606729745</v>
      </c>
      <c r="HZ41" s="56">
        <f t="shared" si="294"/>
        <v>1.3063498807882896</v>
      </c>
      <c r="IA41" s="56">
        <f t="shared" si="295"/>
        <v>4.3255299556226898</v>
      </c>
      <c r="IB41" s="56">
        <f t="shared" si="296"/>
        <v>0.82609119514954599</v>
      </c>
      <c r="IC41" s="56">
        <f t="shared" si="359"/>
        <v>0.59153272017832759</v>
      </c>
      <c r="ID41" s="56">
        <f t="shared" si="360"/>
        <v>0.17063163003348716</v>
      </c>
      <c r="IE41" s="56">
        <f t="shared" si="297"/>
        <v>271.78358084039235</v>
      </c>
      <c r="IF41" s="56">
        <f t="shared" si="298"/>
        <v>1.0300968472380636</v>
      </c>
      <c r="IG41" s="56">
        <f t="shared" si="361"/>
        <v>1.3900595614874274</v>
      </c>
      <c r="IH41" s="56">
        <f t="shared" si="362"/>
        <v>0.66995724862326544</v>
      </c>
      <c r="II41" s="75"/>
      <c r="IJ41" s="75">
        <f t="shared" si="299"/>
        <v>0.13667425823338056</v>
      </c>
      <c r="IK41" s="75">
        <f t="shared" si="300"/>
        <v>0.2202718975083259</v>
      </c>
      <c r="IL41" s="75">
        <f t="shared" si="301"/>
        <v>2.9263939539990997</v>
      </c>
      <c r="IM41" s="75">
        <f t="shared" si="302"/>
        <v>0.24399609681437839</v>
      </c>
      <c r="IN41" s="75">
        <f>(1-'OUTPUT DATA'!BL41-'OUTPUT DATA'!BR41-'OUTPUT DATA'!BX41)*'OUTPUT DATA'!BK41^2</f>
        <v>2.132129870741846E-2</v>
      </c>
      <c r="IO41" s="75">
        <f t="shared" si="363"/>
        <v>0.49902240405639503</v>
      </c>
      <c r="IP41" s="75"/>
      <c r="IQ41" s="56">
        <f t="shared" si="182"/>
        <v>0.88199947734708362</v>
      </c>
      <c r="IR41" s="56">
        <f t="shared" si="183"/>
        <v>0.63156653054089917</v>
      </c>
      <c r="IS41" s="56">
        <f t="shared" si="184"/>
        <v>0.18217965448859721</v>
      </c>
      <c r="IT41" s="56"/>
    </row>
    <row r="42" spans="1:254" s="54" customFormat="1" ht="13.5" customHeight="1">
      <c r="A42" s="67" t="str">
        <f>'INPUT DATA'!A42</f>
        <v>October-November 2002 - NF</v>
      </c>
      <c r="B42" s="66"/>
      <c r="C42" s="10">
        <f>'INPUT DATA'!AB42</f>
        <v>3.9061658035789537E-2</v>
      </c>
      <c r="D42" s="10"/>
      <c r="E42" s="12">
        <f>'INPUT DATA'!AD42</f>
        <v>2.0388941323083603</v>
      </c>
      <c r="F42" s="10"/>
      <c r="G42" s="16">
        <f>'INPUT DATA'!AF42</f>
        <v>354.46051004544705</v>
      </c>
      <c r="H42" s="16">
        <f>'INPUT DATA'!AG42</f>
        <v>1093.365050276966</v>
      </c>
      <c r="I42" s="10"/>
      <c r="J42" s="81">
        <f t="shared" si="303"/>
        <v>0.13343396291999418</v>
      </c>
      <c r="K42" s="81">
        <f t="shared" si="304"/>
        <v>0.20410005485931168</v>
      </c>
      <c r="L42" s="81">
        <f t="shared" si="305"/>
        <v>0.2923563814740085</v>
      </c>
      <c r="M42" s="81">
        <f t="shared" si="306"/>
        <v>0.39286871115996852</v>
      </c>
      <c r="N42" s="81">
        <f t="shared" si="307"/>
        <v>0.56941523835925134</v>
      </c>
      <c r="O42" s="81">
        <f t="shared" si="308"/>
        <v>0.63134754900364998</v>
      </c>
      <c r="P42" s="81">
        <f t="shared" si="309"/>
        <v>0.67683712807553242</v>
      </c>
      <c r="Q42" s="81">
        <f t="shared" si="310"/>
        <v>0.70213664920538355</v>
      </c>
      <c r="R42" s="81">
        <f t="shared" si="311"/>
        <v>0.70538534929884134</v>
      </c>
      <c r="S42" s="81">
        <f t="shared" si="312"/>
        <v>0.69644169228150699</v>
      </c>
      <c r="T42" s="81">
        <f t="shared" si="313"/>
        <v>0.68898466255712909</v>
      </c>
      <c r="U42" s="81">
        <f t="shared" si="314"/>
        <v>0.65903113350828646</v>
      </c>
      <c r="V42" s="81">
        <f t="shared" si="315"/>
        <v>0.62128344286476445</v>
      </c>
      <c r="W42" s="81">
        <f t="shared" si="316"/>
        <v>0.58049774989461433</v>
      </c>
      <c r="X42" s="81">
        <f t="shared" si="317"/>
        <v>0.54021479891420476</v>
      </c>
      <c r="Y42" s="10"/>
      <c r="Z42" s="81">
        <f t="shared" si="157"/>
        <v>0.83735424888241383</v>
      </c>
      <c r="AA42" s="81">
        <f t="shared" si="158"/>
        <v>0.64195905229139683</v>
      </c>
      <c r="AB42" s="81">
        <f t="shared" si="159"/>
        <v>0.17312416867389141</v>
      </c>
      <c r="AC42" s="72"/>
      <c r="AD42" s="56">
        <f>'INPUT DATA'!AF42/1000</f>
        <v>0.35446051004544704</v>
      </c>
      <c r="AE42" s="55">
        <f>'INPUT DATA'!AG42</f>
        <v>1093.365050276966</v>
      </c>
      <c r="AF42" s="60">
        <f t="shared" si="318"/>
        <v>1366.5050502769659</v>
      </c>
      <c r="AG42" s="55"/>
      <c r="AH42" s="60">
        <f>'INPUT DATA'!P42</f>
        <v>48.631399999999999</v>
      </c>
      <c r="AI42" s="60">
        <f>'INPUT DATA'!Q42</f>
        <v>1.5083</v>
      </c>
      <c r="AJ42" s="60">
        <f>'INPUT DATA'!R42</f>
        <v>5.4889000000000001</v>
      </c>
      <c r="AK42" s="60">
        <f>'INPUT DATA'!S42</f>
        <v>7.9504999999999999</v>
      </c>
      <c r="AL42" s="60">
        <f>'INPUT DATA'!T42</f>
        <v>0.22339999999999999</v>
      </c>
      <c r="AM42" s="60">
        <f>'INPUT DATA'!U42</f>
        <v>13.193199999999999</v>
      </c>
      <c r="AN42" s="60">
        <f>'INPUT DATA'!V42</f>
        <v>22.618200000000002</v>
      </c>
      <c r="AO42" s="60">
        <f>'INPUT DATA'!W42</f>
        <v>0.4219</v>
      </c>
      <c r="AP42" s="60">
        <f>'INPUT DATA'!X42</f>
        <v>0</v>
      </c>
      <c r="AQ42" s="60">
        <f>'INPUT DATA'!Y42</f>
        <v>0</v>
      </c>
      <c r="AR42" s="60">
        <f t="shared" si="185"/>
        <v>100.03579999999999</v>
      </c>
      <c r="AS42" s="60"/>
      <c r="AT42" s="60">
        <f>'INPUT DATA'!C42</f>
        <v>47.395839855307976</v>
      </c>
      <c r="AU42" s="60">
        <f>'INPUT DATA'!D42</f>
        <v>1.7453289742952134</v>
      </c>
      <c r="AV42" s="60">
        <f>'INPUT DATA'!E42</f>
        <v>17.755114230506038</v>
      </c>
      <c r="AW42" s="60">
        <f>'INPUT DATA'!F42</f>
        <v>10.46095584347875</v>
      </c>
      <c r="AX42" s="60">
        <f>'INPUT DATA'!G42</f>
        <v>0.17239706136334176</v>
      </c>
      <c r="AY42" s="60">
        <f>'INPUT DATA'!H42</f>
        <v>5.731267920826415</v>
      </c>
      <c r="AZ42" s="60">
        <f>'INPUT DATA'!I42</f>
        <v>10.519805205126426</v>
      </c>
      <c r="BA42" s="60">
        <f>'INPUT DATA'!J42</f>
        <v>3.6489128571624772</v>
      </c>
      <c r="BB42" s="60">
        <f>'INPUT DATA'!K42</f>
        <v>2.0873413537118526</v>
      </c>
      <c r="BC42" s="60">
        <f>'INPUT DATA'!M42</f>
        <v>0.48303669822151896</v>
      </c>
      <c r="BD42" s="60"/>
      <c r="BE42" s="60">
        <f>'INPUT DATA'!AD42</f>
        <v>2.0388941323083603</v>
      </c>
      <c r="BF42" s="60">
        <f t="shared" si="186"/>
        <v>100.00000000000001</v>
      </c>
      <c r="BG42" s="54">
        <f t="shared" si="187"/>
        <v>2.2477418089109276</v>
      </c>
      <c r="BH42" s="56">
        <f t="shared" si="319"/>
        <v>1.8193001632026975</v>
      </c>
      <c r="BI42" s="56">
        <f t="shared" si="320"/>
        <v>4.2442556496455286E-2</v>
      </c>
      <c r="BJ42" s="56">
        <f t="shared" si="321"/>
        <v>0.24200684604762981</v>
      </c>
      <c r="BK42" s="56">
        <f t="shared" si="188"/>
        <v>0.1806998367973025</v>
      </c>
      <c r="BL42" s="56">
        <f t="shared" si="189"/>
        <v>6.130700925032731E-2</v>
      </c>
      <c r="BM42" s="56">
        <f t="shared" si="322"/>
        <v>0.24873578559344053</v>
      </c>
      <c r="BN42" s="56">
        <f t="shared" si="323"/>
        <v>7.0787532614954287E-3</v>
      </c>
      <c r="BO42" s="56">
        <f t="shared" si="324"/>
        <v>0.73578074715471531</v>
      </c>
      <c r="BP42" s="60">
        <f t="shared" si="325"/>
        <v>0.90660830255379476</v>
      </c>
      <c r="BQ42" s="56">
        <f t="shared" si="326"/>
        <v>3.06014059336072E-2</v>
      </c>
      <c r="BR42" s="56">
        <f t="shared" si="327"/>
        <v>0</v>
      </c>
      <c r="BS42" s="56">
        <f t="shared" si="328"/>
        <v>0</v>
      </c>
      <c r="BT42" s="56">
        <f t="shared" si="190"/>
        <v>4.0325545602438355</v>
      </c>
      <c r="BU42" s="56">
        <f t="shared" si="191"/>
        <v>0.6698148707689191</v>
      </c>
      <c r="BV42" s="56">
        <f t="shared" si="192"/>
        <v>0.74735235283543133</v>
      </c>
      <c r="BW42" s="56">
        <f t="shared" si="193"/>
        <v>0</v>
      </c>
      <c r="BX42" s="2">
        <f>'INPUT DATA'!DJ42</f>
        <v>6.510539497621548E-2</v>
      </c>
      <c r="BY42" s="56"/>
      <c r="BZ42" s="56">
        <v>60.084299999999999</v>
      </c>
      <c r="CA42" s="56">
        <v>79.878799999999998</v>
      </c>
      <c r="CB42" s="56">
        <v>101.96127999999999</v>
      </c>
      <c r="CC42" s="56">
        <v>71.846400000000003</v>
      </c>
      <c r="CD42" s="56">
        <v>70.937399999999997</v>
      </c>
      <c r="CE42" s="56">
        <v>40.304400000000001</v>
      </c>
      <c r="CF42" s="56">
        <v>56.077400000000004</v>
      </c>
      <c r="CG42" s="56">
        <v>61.978940000000001</v>
      </c>
      <c r="CH42" s="56">
        <v>151.99020000000002</v>
      </c>
      <c r="CI42" s="56">
        <v>94.195999999999998</v>
      </c>
      <c r="CJ42" s="56">
        <v>141.94452000000001</v>
      </c>
      <c r="CK42" s="56">
        <v>28.0855</v>
      </c>
      <c r="CL42" s="56">
        <v>47.88</v>
      </c>
      <c r="CM42" s="56">
        <v>26.981539999999999</v>
      </c>
      <c r="CN42" s="56">
        <v>55.847000000000001</v>
      </c>
      <c r="CO42" s="56">
        <v>54.938000000000002</v>
      </c>
      <c r="CP42" s="56">
        <v>24.305</v>
      </c>
      <c r="CQ42" s="56">
        <v>40.078000000000003</v>
      </c>
      <c r="CR42" s="56">
        <v>22.98977</v>
      </c>
      <c r="CS42" s="56">
        <v>51.996000000000002</v>
      </c>
      <c r="CT42" s="56">
        <v>39.098300000000002</v>
      </c>
      <c r="CU42" s="56">
        <v>30.973759999999999</v>
      </c>
      <c r="CV42" s="56">
        <v>15.9994</v>
      </c>
      <c r="CW42" s="60">
        <f t="shared" si="194"/>
        <v>0.46743492060321917</v>
      </c>
      <c r="CX42" s="60">
        <f t="shared" si="195"/>
        <v>0.59940810327646388</v>
      </c>
      <c r="CY42" s="60">
        <f t="shared" si="196"/>
        <v>0.52925071164269422</v>
      </c>
      <c r="CZ42" s="60">
        <f t="shared" si="197"/>
        <v>0.77731104133262074</v>
      </c>
      <c r="DA42" s="60">
        <f t="shared" si="198"/>
        <v>0.77445747941142484</v>
      </c>
      <c r="DB42" s="60">
        <f t="shared" si="199"/>
        <v>0.60303589682516046</v>
      </c>
      <c r="DC42" s="60">
        <f t="shared" si="200"/>
        <v>0.7146907666903245</v>
      </c>
      <c r="DD42" s="60">
        <f t="shared" si="201"/>
        <v>0.74185747610397978</v>
      </c>
      <c r="DE42" s="60">
        <f t="shared" si="202"/>
        <v>0.68420200776102669</v>
      </c>
      <c r="DF42" s="60">
        <f t="shared" si="203"/>
        <v>0.83014777697566777</v>
      </c>
      <c r="DG42" s="60">
        <f t="shared" si="204"/>
        <v>0.43642065223793064</v>
      </c>
      <c r="DH42" s="60">
        <f t="shared" si="205"/>
        <v>0.53256507939678088</v>
      </c>
      <c r="DI42" s="60">
        <f t="shared" si="206"/>
        <v>0.40059189672353612</v>
      </c>
      <c r="DJ42" s="60">
        <f t="shared" si="207"/>
        <v>0.47074928835730578</v>
      </c>
      <c r="DK42" s="60">
        <f t="shared" si="208"/>
        <v>0.22268895866737926</v>
      </c>
      <c r="DL42" s="60">
        <f t="shared" si="209"/>
        <v>0.22554252058857516</v>
      </c>
      <c r="DM42" s="60">
        <f t="shared" si="210"/>
        <v>0.39696410317483954</v>
      </c>
      <c r="DN42" s="60">
        <f t="shared" si="211"/>
        <v>0.2853092333096755</v>
      </c>
      <c r="DO42" s="60">
        <f t="shared" si="212"/>
        <v>0.25814252389602022</v>
      </c>
      <c r="DP42" s="60">
        <f t="shared" si="213"/>
        <v>0.31579799223897331</v>
      </c>
      <c r="DQ42" s="60">
        <f t="shared" si="214"/>
        <v>0.16985222302433223</v>
      </c>
      <c r="DR42" s="60">
        <f t="shared" si="215"/>
        <v>0.56357934776206942</v>
      </c>
      <c r="DS42" s="60">
        <f t="shared" si="216"/>
        <v>22.732014597823394</v>
      </c>
      <c r="DT42" s="60">
        <f t="shared" si="217"/>
        <v>0.9040872421718904</v>
      </c>
      <c r="DU42" s="60">
        <f t="shared" si="218"/>
        <v>2.9050042311355844</v>
      </c>
      <c r="DV42" s="60">
        <f t="shared" si="219"/>
        <v>6.1800114341150012</v>
      </c>
      <c r="DW42" s="60">
        <f t="shared" si="220"/>
        <v>0.1730138009005123</v>
      </c>
      <c r="DX42" s="60">
        <f t="shared" si="221"/>
        <v>7.9559731939937066</v>
      </c>
      <c r="DY42" s="60">
        <f t="shared" si="222"/>
        <v>16.165018699155098</v>
      </c>
      <c r="DZ42" s="60">
        <f t="shared" si="223"/>
        <v>0.31298966916826909</v>
      </c>
      <c r="EA42" s="60">
        <f t="shared" si="224"/>
        <v>0</v>
      </c>
      <c r="EB42" s="60">
        <f t="shared" si="225"/>
        <v>0</v>
      </c>
      <c r="EC42" s="60">
        <f t="shared" si="226"/>
        <v>42.707687131536552</v>
      </c>
      <c r="ED42" s="60">
        <f t="shared" si="227"/>
        <v>100.03580000000001</v>
      </c>
      <c r="EE42" s="56">
        <f t="shared" si="228"/>
        <v>0.80938614579848656</v>
      </c>
      <c r="EF42" s="56">
        <f t="shared" si="229"/>
        <v>1.8882356770507317E-2</v>
      </c>
      <c r="EG42" s="56">
        <f t="shared" si="230"/>
        <v>0.10766636119122869</v>
      </c>
      <c r="EH42" s="56">
        <f t="shared" si="231"/>
        <v>0.11065968510600392</v>
      </c>
      <c r="EI42" s="56">
        <f t="shared" si="232"/>
        <v>3.1492555408007624E-3</v>
      </c>
      <c r="EJ42" s="56">
        <f t="shared" si="233"/>
        <v>0.32733895058604018</v>
      </c>
      <c r="EK42" s="56">
        <f t="shared" si="234"/>
        <v>0.40333895651367574</v>
      </c>
      <c r="EL42" s="56">
        <f t="shared" si="235"/>
        <v>1.3614301890287249E-2</v>
      </c>
      <c r="EM42" s="56">
        <f t="shared" si="236"/>
        <v>0</v>
      </c>
      <c r="EN42" s="56">
        <f t="shared" si="237"/>
        <v>0</v>
      </c>
      <c r="EO42" s="56">
        <f t="shared" si="238"/>
        <v>2.6693305456164951</v>
      </c>
      <c r="EP42" s="60">
        <f t="shared" si="239"/>
        <v>4.4633665590135259</v>
      </c>
      <c r="EQ42" s="56">
        <f t="shared" si="329"/>
        <v>0.18133983285866925</v>
      </c>
      <c r="ER42" s="56">
        <f t="shared" si="330"/>
        <v>4.2305189414424023E-3</v>
      </c>
      <c r="ES42" s="56">
        <f t="shared" si="331"/>
        <v>2.4122231451907603E-2</v>
      </c>
      <c r="ET42" s="56">
        <f t="shared" si="332"/>
        <v>2.4792874087953342E-2</v>
      </c>
      <c r="EU42" s="56">
        <f t="shared" si="333"/>
        <v>7.0557851325049972E-4</v>
      </c>
      <c r="EV42" s="56">
        <f t="shared" si="334"/>
        <v>7.3339024760356503E-2</v>
      </c>
      <c r="EW42" s="56">
        <f t="shared" si="335"/>
        <v>9.0366531894888774E-2</v>
      </c>
      <c r="EX42" s="56">
        <f t="shared" si="336"/>
        <v>3.0502316379984315E-3</v>
      </c>
      <c r="EY42" s="56">
        <f t="shared" si="337"/>
        <v>0</v>
      </c>
      <c r="EZ42" s="56">
        <f t="shared" si="338"/>
        <v>0</v>
      </c>
      <c r="FA42" s="56">
        <f t="shared" si="339"/>
        <v>0.59805317585353313</v>
      </c>
      <c r="FB42" s="56">
        <f t="shared" si="340"/>
        <v>1</v>
      </c>
      <c r="FC42" s="56">
        <f t="shared" si="240"/>
        <v>1.8660167141330758E-2</v>
      </c>
      <c r="FD42" s="56">
        <f t="shared" si="241"/>
        <v>5.4620643105768446E-3</v>
      </c>
      <c r="FE42" s="56">
        <f t="shared" si="242"/>
        <v>0.10853006061357959</v>
      </c>
      <c r="FF42" s="56">
        <f t="shared" si="243"/>
        <v>9.3416763532887206E-2</v>
      </c>
      <c r="FG42" s="56">
        <f t="shared" si="244"/>
        <v>8.530060613579582E-3</v>
      </c>
      <c r="FH42" s="56">
        <f t="shared" si="245"/>
        <v>0.10194682414646679</v>
      </c>
      <c r="FI42" s="56">
        <f t="shared" si="246"/>
        <v>0</v>
      </c>
      <c r="FJ42" s="56">
        <f t="shared" si="247"/>
        <v>2.9919829906777381E-2</v>
      </c>
      <c r="FK42" s="56">
        <f t="shared" si="248"/>
        <v>0.88640850415368866</v>
      </c>
      <c r="FL42" s="56">
        <f t="shared" si="249"/>
        <v>0.90669916429334618</v>
      </c>
      <c r="FM42" s="56">
        <f t="shared" si="250"/>
        <v>8.3671665939533943E-2</v>
      </c>
      <c r="FN42" s="56">
        <f t="shared" si="251"/>
        <v>0.99999999999999989</v>
      </c>
      <c r="FO42" s="56">
        <f t="shared" si="252"/>
        <v>9.330083570665379E-2</v>
      </c>
      <c r="FP42" s="56">
        <f t="shared" si="253"/>
        <v>5.4620643105768446E-2</v>
      </c>
      <c r="FQ42" s="56">
        <f t="shared" si="254"/>
        <v>2.9919829906777381E-2</v>
      </c>
      <c r="FR42" s="56">
        <f t="shared" si="255"/>
        <v>0.97008017009322256</v>
      </c>
      <c r="FS42" s="56"/>
      <c r="FT42" s="56">
        <f t="shared" si="256"/>
        <v>0</v>
      </c>
      <c r="FU42" s="56">
        <f t="shared" si="257"/>
        <v>1.3506775730680536E-2</v>
      </c>
      <c r="FV42" s="56">
        <f t="shared" si="258"/>
        <v>3.3562046307201984E-2</v>
      </c>
      <c r="FW42" s="56">
        <f t="shared" si="259"/>
        <v>0.79750618139851948</v>
      </c>
      <c r="FX42" s="56"/>
      <c r="FY42" s="56">
        <f t="shared" si="260"/>
        <v>2.906316758515344E-2</v>
      </c>
      <c r="FZ42" s="56">
        <f t="shared" si="261"/>
        <v>0.22336253074035695</v>
      </c>
      <c r="GA42" s="56"/>
      <c r="GB42" s="60">
        <f t="shared" si="262"/>
        <v>22.154470639688775</v>
      </c>
      <c r="GC42" s="60">
        <f t="shared" si="263"/>
        <v>1.0461643300757499</v>
      </c>
      <c r="GD42" s="60">
        <f t="shared" si="264"/>
        <v>9.3969068417926476</v>
      </c>
      <c r="GE42" s="60">
        <f t="shared" si="265"/>
        <v>8.1314164800290314</v>
      </c>
      <c r="GF42" s="60">
        <f t="shared" si="266"/>
        <v>0.13351419360139041</v>
      </c>
      <c r="GG42" s="60">
        <f t="shared" si="267"/>
        <v>3.4561602905808297</v>
      </c>
      <c r="GH42" s="60">
        <f t="shared" si="268"/>
        <v>7.5184076474846719</v>
      </c>
      <c r="GI42" s="60">
        <f t="shared" si="269"/>
        <v>2.7069732827379172</v>
      </c>
      <c r="GJ42" s="60">
        <f t="shared" si="270"/>
        <v>1.7328017845732755</v>
      </c>
      <c r="GK42" s="60">
        <f t="shared" si="271"/>
        <v>0.21080719089269179</v>
      </c>
      <c r="GL42" s="60">
        <f t="shared" si="272"/>
        <v>0</v>
      </c>
      <c r="GM42" s="60">
        <f t="shared" si="273"/>
        <v>43.512377318543031</v>
      </c>
      <c r="GN42" s="60">
        <f t="shared" si="341"/>
        <v>56.48762268145699</v>
      </c>
      <c r="GO42" s="56">
        <f t="shared" si="274"/>
        <v>0.78882236882693113</v>
      </c>
      <c r="GP42" s="56">
        <f t="shared" si="275"/>
        <v>2.1849714496151834E-2</v>
      </c>
      <c r="GQ42" s="56">
        <f t="shared" si="276"/>
        <v>0.34827170138519326</v>
      </c>
      <c r="GR42" s="56">
        <f t="shared" si="277"/>
        <v>0.14560167027824289</v>
      </c>
      <c r="GS42" s="56">
        <f t="shared" si="278"/>
        <v>2.4302703702608467E-3</v>
      </c>
      <c r="GT42" s="56">
        <f t="shared" si="279"/>
        <v>0.14219955937382553</v>
      </c>
      <c r="GU42" s="56">
        <f t="shared" si="280"/>
        <v>0.18759438214193999</v>
      </c>
      <c r="GV42" s="56">
        <f t="shared" si="281"/>
        <v>0.11774686231040664</v>
      </c>
      <c r="GW42" s="56">
        <f t="shared" si="282"/>
        <v>4.431910810887623E-2</v>
      </c>
      <c r="GX42" s="56">
        <f t="shared" si="283"/>
        <v>6.8059929079547265E-3</v>
      </c>
      <c r="GY42" s="56">
        <f t="shared" si="284"/>
        <v>0</v>
      </c>
      <c r="GZ42" s="60">
        <f t="shared" si="285"/>
        <v>0.11317632512036281</v>
      </c>
      <c r="HA42" s="56">
        <f t="shared" si="342"/>
        <v>1.8056416301997829</v>
      </c>
      <c r="HB42" s="56">
        <f t="shared" si="343"/>
        <v>0.43686540874650354</v>
      </c>
      <c r="HC42" s="56">
        <f t="shared" si="344"/>
        <v>1.2100803465488499E-2</v>
      </c>
      <c r="HD42" s="56">
        <f t="shared" si="345"/>
        <v>0.19287974732098925</v>
      </c>
      <c r="HE42" s="56">
        <f t="shared" si="346"/>
        <v>8.063708093733582E-2</v>
      </c>
      <c r="HF42" s="56">
        <f t="shared" si="347"/>
        <v>1.3459317339686904E-3</v>
      </c>
      <c r="HG42" s="56">
        <f t="shared" si="348"/>
        <v>7.8752924719669895E-2</v>
      </c>
      <c r="HH42" s="56">
        <f t="shared" si="349"/>
        <v>0.10389347421126077</v>
      </c>
      <c r="HI42" s="56">
        <f t="shared" si="350"/>
        <v>6.5210538094083864E-2</v>
      </c>
      <c r="HJ42" s="56">
        <f t="shared" si="351"/>
        <v>2.4544797465692349E-2</v>
      </c>
      <c r="HK42" s="56">
        <f t="shared" si="352"/>
        <v>3.7692933050074207E-3</v>
      </c>
      <c r="HL42" s="56">
        <f t="shared" si="353"/>
        <v>0</v>
      </c>
      <c r="HM42" s="56">
        <f t="shared" si="354"/>
        <v>5.8982315027107345E-2</v>
      </c>
      <c r="HN42" s="56">
        <f t="shared" si="355"/>
        <v>1.0000000000000002</v>
      </c>
      <c r="HO42" s="56">
        <f t="shared" si="286"/>
        <v>0.49408947816426929</v>
      </c>
      <c r="HP42" s="56">
        <f t="shared" si="287"/>
        <v>0.29316576134628214</v>
      </c>
      <c r="HQ42" s="56">
        <f t="shared" si="288"/>
        <v>0.45149765344339382</v>
      </c>
      <c r="HR42" s="60">
        <f t="shared" si="356"/>
        <v>2.683813101494692E-2</v>
      </c>
      <c r="HS42" s="56">
        <f t="shared" si="289"/>
        <v>0.65769369392659793</v>
      </c>
      <c r="HT42" s="56">
        <f t="shared" si="290"/>
        <v>4802.7495174941778</v>
      </c>
      <c r="HU42" s="56">
        <f t="shared" si="357"/>
        <v>13.294499775850076</v>
      </c>
      <c r="HV42" s="56">
        <f t="shared" si="291"/>
        <v>0.65769369392659793</v>
      </c>
      <c r="HW42" s="56">
        <f t="shared" si="292"/>
        <v>4802.7495174941778</v>
      </c>
      <c r="HX42" s="56">
        <f t="shared" si="358"/>
        <v>13.72060321682342</v>
      </c>
      <c r="HY42" s="56">
        <f t="shared" si="293"/>
        <v>4.607502994824852</v>
      </c>
      <c r="HZ42" s="56">
        <f t="shared" si="294"/>
        <v>1.3144840128845889</v>
      </c>
      <c r="IA42" s="56">
        <f t="shared" si="295"/>
        <v>4.6695900104010128</v>
      </c>
      <c r="IB42" s="56">
        <f t="shared" si="296"/>
        <v>0.86419237989736075</v>
      </c>
      <c r="IC42" s="56">
        <f t="shared" si="359"/>
        <v>0.66253455086278701</v>
      </c>
      <c r="ID42" s="56">
        <f t="shared" si="360"/>
        <v>0.1786729900083803</v>
      </c>
      <c r="IE42" s="56">
        <f t="shared" si="297"/>
        <v>271.85159570934286</v>
      </c>
      <c r="IF42" s="56">
        <f t="shared" si="298"/>
        <v>1.0316160987993375</v>
      </c>
      <c r="IG42" s="56">
        <f t="shared" si="361"/>
        <v>1.4891500064389807</v>
      </c>
      <c r="IH42" s="56">
        <f t="shared" si="362"/>
        <v>0.70678635971182147</v>
      </c>
      <c r="II42" s="75"/>
      <c r="IJ42" s="75">
        <f t="shared" si="299"/>
        <v>0.14047862650539444</v>
      </c>
      <c r="IK42" s="75">
        <f t="shared" si="300"/>
        <v>0.2308229404597254</v>
      </c>
      <c r="IL42" s="75">
        <f t="shared" si="301"/>
        <v>2.8354692826424786</v>
      </c>
      <c r="IM42" s="75">
        <f t="shared" si="302"/>
        <v>0.27736431215196217</v>
      </c>
      <c r="IN42" s="75">
        <f>(1-'OUTPUT DATA'!BL42-'OUTPUT DATA'!BR42-'OUTPUT DATA'!BX42)*'OUTPUT DATA'!BK42^2</f>
        <v>2.8524758709672762E-2</v>
      </c>
      <c r="IO42" s="75">
        <f t="shared" si="363"/>
        <v>0.52095198340750104</v>
      </c>
      <c r="IP42" s="75"/>
      <c r="IQ42" s="56">
        <f t="shared" si="182"/>
        <v>0.83735424888241383</v>
      </c>
      <c r="IR42" s="56">
        <f t="shared" si="183"/>
        <v>0.64195905229139683</v>
      </c>
      <c r="IS42" s="56">
        <f t="shared" si="184"/>
        <v>0.17312416867389141</v>
      </c>
      <c r="IT42" s="56"/>
    </row>
    <row r="43" spans="1:254" s="54" customFormat="1" ht="13.5" customHeight="1">
      <c r="A43" s="67" t="str">
        <f>'INPUT DATA'!A43</f>
        <v>October-November 2002 - NF</v>
      </c>
      <c r="B43" s="66"/>
      <c r="C43" s="10">
        <f>'INPUT DATA'!AB43</f>
        <v>5.978043180632997E-2</v>
      </c>
      <c r="D43" s="10"/>
      <c r="E43" s="12">
        <f>'INPUT DATA'!AD43</f>
        <v>2.0947794838409592</v>
      </c>
      <c r="F43" s="10"/>
      <c r="G43" s="16">
        <f>'INPUT DATA'!AF43</f>
        <v>373.72436395544588</v>
      </c>
      <c r="H43" s="16">
        <f>'INPUT DATA'!AG43</f>
        <v>1101.4788495647922</v>
      </c>
      <c r="I43" s="10"/>
      <c r="J43" s="81">
        <f t="shared" si="303"/>
        <v>0.14803901884072221</v>
      </c>
      <c r="K43" s="81">
        <f t="shared" si="304"/>
        <v>0.22384035701634933</v>
      </c>
      <c r="L43" s="81">
        <f t="shared" si="305"/>
        <v>0.31712795131170696</v>
      </c>
      <c r="M43" s="81">
        <f t="shared" si="306"/>
        <v>0.42172784038760647</v>
      </c>
      <c r="N43" s="81">
        <f t="shared" si="307"/>
        <v>0.60085285098613794</v>
      </c>
      <c r="O43" s="81">
        <f t="shared" si="308"/>
        <v>0.66160334824920519</v>
      </c>
      <c r="P43" s="81">
        <f t="shared" si="309"/>
        <v>0.70458162474392327</v>
      </c>
      <c r="Q43" s="81">
        <f t="shared" si="310"/>
        <v>0.72629369135872746</v>
      </c>
      <c r="R43" s="81">
        <f t="shared" si="311"/>
        <v>0.72524352912926415</v>
      </c>
      <c r="S43" s="81">
        <f t="shared" si="312"/>
        <v>0.7134804460972588</v>
      </c>
      <c r="T43" s="81">
        <f t="shared" si="313"/>
        <v>0.70460194841873902</v>
      </c>
      <c r="U43" s="81">
        <f t="shared" si="314"/>
        <v>0.67081039862097103</v>
      </c>
      <c r="V43" s="81">
        <f t="shared" si="315"/>
        <v>0.62979830653031266</v>
      </c>
      <c r="W43" s="81">
        <f t="shared" si="316"/>
        <v>0.58636321737307395</v>
      </c>
      <c r="X43" s="81">
        <f t="shared" si="317"/>
        <v>0.54400723376573257</v>
      </c>
      <c r="Y43" s="10"/>
      <c r="Z43" s="81">
        <f t="shared" si="157"/>
        <v>0.87262863636685872</v>
      </c>
      <c r="AA43" s="81">
        <f t="shared" si="158"/>
        <v>0.57060165015916231</v>
      </c>
      <c r="AB43" s="81">
        <f t="shared" si="159"/>
        <v>0.14748465657067311</v>
      </c>
      <c r="AC43" s="72"/>
      <c r="AD43" s="56">
        <f>'INPUT DATA'!AF43/1000</f>
        <v>0.37372436395544589</v>
      </c>
      <c r="AE43" s="55">
        <f>'INPUT DATA'!AG43</f>
        <v>1101.4788495647922</v>
      </c>
      <c r="AF43" s="60">
        <f t="shared" si="318"/>
        <v>1374.6188495647921</v>
      </c>
      <c r="AG43" s="55"/>
      <c r="AH43" s="60">
        <f>'INPUT DATA'!P43</f>
        <v>47.506100000000004</v>
      </c>
      <c r="AI43" s="60">
        <f>'INPUT DATA'!Q43</f>
        <v>1.7369000000000001</v>
      </c>
      <c r="AJ43" s="60">
        <f>'INPUT DATA'!R43</f>
        <v>5.5171999999999999</v>
      </c>
      <c r="AK43" s="60">
        <f>'INPUT DATA'!S43</f>
        <v>8.0715000000000003</v>
      </c>
      <c r="AL43" s="60">
        <f>'INPUT DATA'!T43</f>
        <v>0.1575</v>
      </c>
      <c r="AM43" s="60">
        <f>'INPUT DATA'!U43</f>
        <v>12.853300000000001</v>
      </c>
      <c r="AN43" s="60">
        <f>'INPUT DATA'!V43</f>
        <v>22.956800000000001</v>
      </c>
      <c r="AO43" s="60">
        <f>'INPUT DATA'!W43</f>
        <v>0.42599999999999999</v>
      </c>
      <c r="AP43" s="60">
        <f>'INPUT DATA'!X43</f>
        <v>0</v>
      </c>
      <c r="AQ43" s="60">
        <f>'INPUT DATA'!Y43</f>
        <v>4.24E-2</v>
      </c>
      <c r="AR43" s="60">
        <f t="shared" si="185"/>
        <v>99.267700000000005</v>
      </c>
      <c r="AS43" s="60"/>
      <c r="AT43" s="60">
        <f>'INPUT DATA'!C43</f>
        <v>47.430147203769579</v>
      </c>
      <c r="AU43" s="60">
        <f>'INPUT DATA'!D43</f>
        <v>1.7288648134561646</v>
      </c>
      <c r="AV43" s="60">
        <f>'INPUT DATA'!E43</f>
        <v>17.5186116233041</v>
      </c>
      <c r="AW43" s="60">
        <f>'INPUT DATA'!F43</f>
        <v>10.408571767488022</v>
      </c>
      <c r="AX43" s="60">
        <f>'INPUT DATA'!G43</f>
        <v>0.17203037227656223</v>
      </c>
      <c r="AY43" s="60">
        <f>'INPUT DATA'!H43</f>
        <v>5.923978312330104</v>
      </c>
      <c r="AZ43" s="60">
        <f>'INPUT DATA'!I43</f>
        <v>10.695091475609994</v>
      </c>
      <c r="BA43" s="60">
        <f>'INPUT DATA'!J43</f>
        <v>3.5938183566556092</v>
      </c>
      <c r="BB43" s="60">
        <f>'INPUT DATA'!K43</f>
        <v>2.0536467308505135</v>
      </c>
      <c r="BC43" s="60">
        <f>'INPUT DATA'!M43</f>
        <v>0.47523934425935171</v>
      </c>
      <c r="BD43" s="60"/>
      <c r="BE43" s="60">
        <f>'INPUT DATA'!AD43</f>
        <v>2.0947794838409592</v>
      </c>
      <c r="BF43" s="60">
        <f t="shared" si="186"/>
        <v>100.00000000000001</v>
      </c>
      <c r="BG43" s="54">
        <f t="shared" si="187"/>
        <v>2.2747026174802798</v>
      </c>
      <c r="BH43" s="56">
        <f t="shared" si="319"/>
        <v>1.7985195728693151</v>
      </c>
      <c r="BI43" s="56">
        <f t="shared" si="320"/>
        <v>4.9461447643329264E-2</v>
      </c>
      <c r="BJ43" s="56">
        <f t="shared" si="321"/>
        <v>0.24617234591975753</v>
      </c>
      <c r="BK43" s="56">
        <f t="shared" si="188"/>
        <v>0.20148042713068492</v>
      </c>
      <c r="BL43" s="56">
        <f t="shared" si="189"/>
        <v>4.469191878907261E-2</v>
      </c>
      <c r="BM43" s="56">
        <f t="shared" si="322"/>
        <v>0.2555502349051037</v>
      </c>
      <c r="BN43" s="56">
        <f t="shared" si="323"/>
        <v>5.0504766518621319E-3</v>
      </c>
      <c r="BO43" s="56">
        <f t="shared" si="324"/>
        <v>0.72542266656558363</v>
      </c>
      <c r="BP43" s="60">
        <f t="shared" si="325"/>
        <v>0.93121766586963084</v>
      </c>
      <c r="BQ43" s="56">
        <f t="shared" si="326"/>
        <v>3.1269407865457628E-2</v>
      </c>
      <c r="BR43" s="56">
        <f t="shared" si="327"/>
        <v>1.2691281134438301E-3</v>
      </c>
      <c r="BS43" s="56">
        <f t="shared" si="328"/>
        <v>0</v>
      </c>
      <c r="BT43" s="56">
        <f t="shared" si="190"/>
        <v>4.0439329464034843</v>
      </c>
      <c r="BU43" s="56">
        <f t="shared" si="191"/>
        <v>0.66892880031447477</v>
      </c>
      <c r="BV43" s="56">
        <f t="shared" si="192"/>
        <v>0.7394930741491641</v>
      </c>
      <c r="BW43" s="56">
        <f t="shared" si="193"/>
        <v>0</v>
      </c>
      <c r="BX43" s="2">
        <f>'INPUT DATA'!DJ43</f>
        <v>8.7862148614502242E-2</v>
      </c>
      <c r="BY43" s="56"/>
      <c r="BZ43" s="56">
        <v>60.084299999999999</v>
      </c>
      <c r="CA43" s="56">
        <v>79.878799999999998</v>
      </c>
      <c r="CB43" s="56">
        <v>101.96127999999999</v>
      </c>
      <c r="CC43" s="56">
        <v>71.846400000000003</v>
      </c>
      <c r="CD43" s="56">
        <v>70.937399999999997</v>
      </c>
      <c r="CE43" s="56">
        <v>40.304400000000001</v>
      </c>
      <c r="CF43" s="56">
        <v>56.077400000000004</v>
      </c>
      <c r="CG43" s="56">
        <v>61.978940000000001</v>
      </c>
      <c r="CH43" s="56">
        <v>151.99020000000002</v>
      </c>
      <c r="CI43" s="56">
        <v>94.195999999999998</v>
      </c>
      <c r="CJ43" s="56">
        <v>141.94452000000001</v>
      </c>
      <c r="CK43" s="56">
        <v>28.0855</v>
      </c>
      <c r="CL43" s="56">
        <v>47.88</v>
      </c>
      <c r="CM43" s="56">
        <v>26.981539999999999</v>
      </c>
      <c r="CN43" s="56">
        <v>55.847000000000001</v>
      </c>
      <c r="CO43" s="56">
        <v>54.938000000000002</v>
      </c>
      <c r="CP43" s="56">
        <v>24.305</v>
      </c>
      <c r="CQ43" s="56">
        <v>40.078000000000003</v>
      </c>
      <c r="CR43" s="56">
        <v>22.98977</v>
      </c>
      <c r="CS43" s="56">
        <v>51.996000000000002</v>
      </c>
      <c r="CT43" s="56">
        <v>39.098300000000002</v>
      </c>
      <c r="CU43" s="56">
        <v>30.973759999999999</v>
      </c>
      <c r="CV43" s="56">
        <v>15.9994</v>
      </c>
      <c r="CW43" s="60">
        <f t="shared" si="194"/>
        <v>0.46743492060321917</v>
      </c>
      <c r="CX43" s="60">
        <f t="shared" si="195"/>
        <v>0.59940810327646388</v>
      </c>
      <c r="CY43" s="60">
        <f t="shared" si="196"/>
        <v>0.52925071164269422</v>
      </c>
      <c r="CZ43" s="60">
        <f t="shared" si="197"/>
        <v>0.77731104133262074</v>
      </c>
      <c r="DA43" s="60">
        <f t="shared" si="198"/>
        <v>0.77445747941142484</v>
      </c>
      <c r="DB43" s="60">
        <f t="shared" si="199"/>
        <v>0.60303589682516046</v>
      </c>
      <c r="DC43" s="60">
        <f t="shared" si="200"/>
        <v>0.7146907666903245</v>
      </c>
      <c r="DD43" s="60">
        <f t="shared" si="201"/>
        <v>0.74185747610397978</v>
      </c>
      <c r="DE43" s="60">
        <f t="shared" si="202"/>
        <v>0.68420200776102669</v>
      </c>
      <c r="DF43" s="60">
        <f t="shared" si="203"/>
        <v>0.83014777697566777</v>
      </c>
      <c r="DG43" s="60">
        <f t="shared" si="204"/>
        <v>0.43642065223793064</v>
      </c>
      <c r="DH43" s="60">
        <f t="shared" si="205"/>
        <v>0.53256507939678088</v>
      </c>
      <c r="DI43" s="60">
        <f t="shared" si="206"/>
        <v>0.40059189672353612</v>
      </c>
      <c r="DJ43" s="60">
        <f t="shared" si="207"/>
        <v>0.47074928835730578</v>
      </c>
      <c r="DK43" s="60">
        <f t="shared" si="208"/>
        <v>0.22268895866737926</v>
      </c>
      <c r="DL43" s="60">
        <f t="shared" si="209"/>
        <v>0.22554252058857516</v>
      </c>
      <c r="DM43" s="60">
        <f t="shared" si="210"/>
        <v>0.39696410317483954</v>
      </c>
      <c r="DN43" s="60">
        <f t="shared" si="211"/>
        <v>0.2853092333096755</v>
      </c>
      <c r="DO43" s="60">
        <f t="shared" si="212"/>
        <v>0.25814252389602022</v>
      </c>
      <c r="DP43" s="60">
        <f t="shared" si="213"/>
        <v>0.31579799223897331</v>
      </c>
      <c r="DQ43" s="60">
        <f t="shared" si="214"/>
        <v>0.16985222302433223</v>
      </c>
      <c r="DR43" s="60">
        <f t="shared" si="215"/>
        <v>0.56357934776206942</v>
      </c>
      <c r="DS43" s="60">
        <f t="shared" si="216"/>
        <v>22.206010081668591</v>
      </c>
      <c r="DT43" s="60">
        <f t="shared" si="217"/>
        <v>1.0411119345808901</v>
      </c>
      <c r="DU43" s="60">
        <f t="shared" si="218"/>
        <v>2.9199820262750724</v>
      </c>
      <c r="DV43" s="60">
        <f t="shared" si="219"/>
        <v>6.2740660701162483</v>
      </c>
      <c r="DW43" s="60">
        <f t="shared" si="220"/>
        <v>0.12197705300729941</v>
      </c>
      <c r="DX43" s="60">
        <f t="shared" si="221"/>
        <v>7.7510012926628358</v>
      </c>
      <c r="DY43" s="60">
        <f t="shared" si="222"/>
        <v>16.407012992756442</v>
      </c>
      <c r="DZ43" s="60">
        <f t="shared" si="223"/>
        <v>0.31603128482029536</v>
      </c>
      <c r="EA43" s="60">
        <f t="shared" si="224"/>
        <v>2.9010165129067532E-2</v>
      </c>
      <c r="EB43" s="60">
        <f t="shared" si="225"/>
        <v>0</v>
      </c>
      <c r="EC43" s="60">
        <f t="shared" si="226"/>
        <v>42.201497098983261</v>
      </c>
      <c r="ED43" s="60">
        <f t="shared" si="227"/>
        <v>99.267700000000005</v>
      </c>
      <c r="EE43" s="56">
        <f t="shared" si="228"/>
        <v>0.79065745960259182</v>
      </c>
      <c r="EF43" s="56">
        <f t="shared" si="229"/>
        <v>2.1744192451564122E-2</v>
      </c>
      <c r="EG43" s="56">
        <f t="shared" si="230"/>
        <v>0.10822147387714239</v>
      </c>
      <c r="EH43" s="56">
        <f t="shared" si="231"/>
        <v>0.11234383351149119</v>
      </c>
      <c r="EI43" s="56">
        <f t="shared" si="232"/>
        <v>2.2202674470730532E-3</v>
      </c>
      <c r="EJ43" s="56">
        <f t="shared" si="233"/>
        <v>0.31890562816962914</v>
      </c>
      <c r="EK43" s="56">
        <f t="shared" si="234"/>
        <v>0.40937703959170718</v>
      </c>
      <c r="EL43" s="56">
        <f t="shared" si="235"/>
        <v>1.374660489514664E-2</v>
      </c>
      <c r="EM43" s="56">
        <f t="shared" si="236"/>
        <v>5.5793070869042871E-4</v>
      </c>
      <c r="EN43" s="56">
        <f t="shared" si="237"/>
        <v>0</v>
      </c>
      <c r="EO43" s="56">
        <f t="shared" si="238"/>
        <v>2.6376924821545344</v>
      </c>
      <c r="EP43" s="60">
        <f t="shared" si="239"/>
        <v>4.4154669124095705</v>
      </c>
      <c r="EQ43" s="56">
        <f t="shared" si="329"/>
        <v>0.17906542508119963</v>
      </c>
      <c r="ER43" s="56">
        <f t="shared" si="330"/>
        <v>4.9245511025012003E-3</v>
      </c>
      <c r="ES43" s="56">
        <f t="shared" si="331"/>
        <v>2.4509633074814435E-2</v>
      </c>
      <c r="ET43" s="56">
        <f t="shared" si="332"/>
        <v>2.5443251130645179E-2</v>
      </c>
      <c r="EU43" s="56">
        <f t="shared" si="333"/>
        <v>5.0283865582437986E-4</v>
      </c>
      <c r="EV43" s="56">
        <f t="shared" si="334"/>
        <v>7.2224667174688145E-2</v>
      </c>
      <c r="EW43" s="56">
        <f t="shared" si="335"/>
        <v>9.2714326188508445E-2</v>
      </c>
      <c r="EX43" s="56">
        <f t="shared" si="336"/>
        <v>3.1132845444979138E-3</v>
      </c>
      <c r="EY43" s="56">
        <f t="shared" si="337"/>
        <v>1.2635825831292655E-4</v>
      </c>
      <c r="EZ43" s="56">
        <f t="shared" si="338"/>
        <v>0</v>
      </c>
      <c r="FA43" s="56">
        <f t="shared" si="339"/>
        <v>0.59737566478900772</v>
      </c>
      <c r="FB43" s="56">
        <f t="shared" si="340"/>
        <v>1</v>
      </c>
      <c r="FC43" s="56">
        <f t="shared" si="240"/>
        <v>2.093457491880038E-2</v>
      </c>
      <c r="FD43" s="56">
        <f t="shared" si="241"/>
        <v>3.5750581560140549E-3</v>
      </c>
      <c r="FE43" s="56">
        <f t="shared" si="242"/>
        <v>0.10679672447798588</v>
      </c>
      <c r="FF43" s="56">
        <f t="shared" si="243"/>
        <v>9.5827610733006358E-2</v>
      </c>
      <c r="FG43" s="56">
        <f t="shared" si="244"/>
        <v>6.7967244779858771E-3</v>
      </c>
      <c r="FH43" s="56">
        <f t="shared" si="245"/>
        <v>0.10262433521099223</v>
      </c>
      <c r="FI43" s="56">
        <f t="shared" si="246"/>
        <v>0</v>
      </c>
      <c r="FJ43" s="56">
        <f t="shared" si="247"/>
        <v>3.0336708521396059E-2</v>
      </c>
      <c r="FK43" s="56">
        <f t="shared" si="248"/>
        <v>0.90343412211042207</v>
      </c>
      <c r="FL43" s="56">
        <f t="shared" si="249"/>
        <v>0.89532712540599813</v>
      </c>
      <c r="FM43" s="56">
        <f t="shared" si="250"/>
        <v>6.6229169368181892E-2</v>
      </c>
      <c r="FN43" s="56">
        <f t="shared" si="251"/>
        <v>1</v>
      </c>
      <c r="FO43" s="56">
        <f t="shared" si="252"/>
        <v>0.1046728745940019</v>
      </c>
      <c r="FP43" s="56">
        <f t="shared" si="253"/>
        <v>3.5750581560140542E-2</v>
      </c>
      <c r="FQ43" s="56">
        <f t="shared" si="254"/>
        <v>3.0336708521396059E-2</v>
      </c>
      <c r="FR43" s="56">
        <f t="shared" si="255"/>
        <v>0.96966329147860397</v>
      </c>
      <c r="FS43" s="56"/>
      <c r="FT43" s="56">
        <f t="shared" si="256"/>
        <v>0</v>
      </c>
      <c r="FU43" s="56">
        <f t="shared" si="257"/>
        <v>1.6310127337746616E-2</v>
      </c>
      <c r="FV43" s="56">
        <f t="shared" si="258"/>
        <v>3.0815783845020865E-2</v>
      </c>
      <c r="FW43" s="56">
        <f t="shared" si="259"/>
        <v>0.77729243250257007</v>
      </c>
      <c r="FX43" s="56"/>
      <c r="FY43" s="56">
        <f t="shared" si="260"/>
        <v>3.1150994241167459E-2</v>
      </c>
      <c r="FZ43" s="56">
        <f t="shared" si="261"/>
        <v>0.21814067741622753</v>
      </c>
      <c r="GA43" s="56"/>
      <c r="GB43" s="60">
        <f t="shared" si="262"/>
        <v>22.170507092393031</v>
      </c>
      <c r="GC43" s="60">
        <f t="shared" si="263"/>
        <v>1.0362955786551771</v>
      </c>
      <c r="GD43" s="60">
        <f t="shared" si="264"/>
        <v>9.2717376686256685</v>
      </c>
      <c r="GE43" s="60">
        <f t="shared" si="265"/>
        <v>8.0906977593714302</v>
      </c>
      <c r="GF43" s="60">
        <f t="shared" si="266"/>
        <v>0.13323020849551545</v>
      </c>
      <c r="GG43" s="60">
        <f t="shared" si="267"/>
        <v>3.5723715743487849</v>
      </c>
      <c r="GH43" s="60">
        <f t="shared" si="268"/>
        <v>7.6436831265268603</v>
      </c>
      <c r="GI43" s="60">
        <f t="shared" si="269"/>
        <v>2.6661010156446827</v>
      </c>
      <c r="GJ43" s="60">
        <f t="shared" si="270"/>
        <v>1.7048302683089014</v>
      </c>
      <c r="GK43" s="60">
        <f t="shared" si="271"/>
        <v>0.20740426459079273</v>
      </c>
      <c r="GL43" s="60">
        <f t="shared" si="272"/>
        <v>0</v>
      </c>
      <c r="GM43" s="60">
        <f t="shared" si="273"/>
        <v>43.503141443039162</v>
      </c>
      <c r="GN43" s="60">
        <f t="shared" si="341"/>
        <v>56.496858556960852</v>
      </c>
      <c r="GO43" s="56">
        <f t="shared" si="274"/>
        <v>0.78939335573135716</v>
      </c>
      <c r="GP43" s="56">
        <f t="shared" si="275"/>
        <v>2.1643600222539201E-2</v>
      </c>
      <c r="GQ43" s="56">
        <f t="shared" si="276"/>
        <v>0.34363263433538888</v>
      </c>
      <c r="GR43" s="56">
        <f t="shared" si="277"/>
        <v>0.14487255822822048</v>
      </c>
      <c r="GS43" s="56">
        <f t="shared" si="278"/>
        <v>2.4251011776095861E-3</v>
      </c>
      <c r="GT43" s="56">
        <f t="shared" si="279"/>
        <v>0.1469809329088165</v>
      </c>
      <c r="GU43" s="56">
        <f t="shared" si="280"/>
        <v>0.19072017382421427</v>
      </c>
      <c r="GV43" s="56">
        <f t="shared" si="281"/>
        <v>0.11596901646448324</v>
      </c>
      <c r="GW43" s="56">
        <f t="shared" si="282"/>
        <v>4.3603692956187386E-2</v>
      </c>
      <c r="GX43" s="56">
        <f t="shared" si="283"/>
        <v>6.6961280965175925E-3</v>
      </c>
      <c r="GY43" s="56">
        <f t="shared" si="284"/>
        <v>0</v>
      </c>
      <c r="GZ43" s="60">
        <f t="shared" si="285"/>
        <v>0.11627844730233132</v>
      </c>
      <c r="HA43" s="56">
        <f t="shared" si="342"/>
        <v>1.8059371939453344</v>
      </c>
      <c r="HB43" s="56">
        <f t="shared" si="343"/>
        <v>0.43711008244246397</v>
      </c>
      <c r="HC43" s="56">
        <f t="shared" si="344"/>
        <v>1.1984691546916748E-2</v>
      </c>
      <c r="HD43" s="56">
        <f t="shared" si="345"/>
        <v>0.19027939370619698</v>
      </c>
      <c r="HE43" s="56">
        <f t="shared" si="346"/>
        <v>8.0220153122670432E-2</v>
      </c>
      <c r="HF43" s="56">
        <f t="shared" si="347"/>
        <v>1.3428491232918224E-3</v>
      </c>
      <c r="HG43" s="56">
        <f t="shared" si="348"/>
        <v>8.1387621563801527E-2</v>
      </c>
      <c r="HH43" s="56">
        <f t="shared" si="349"/>
        <v>0.10560731262617064</v>
      </c>
      <c r="HI43" s="56">
        <f t="shared" si="350"/>
        <v>6.4215420587873231E-2</v>
      </c>
      <c r="HJ43" s="56">
        <f t="shared" si="351"/>
        <v>2.4144634211186896E-2</v>
      </c>
      <c r="HK43" s="56">
        <f t="shared" si="352"/>
        <v>3.7078410694277356E-3</v>
      </c>
      <c r="HL43" s="56">
        <f t="shared" si="353"/>
        <v>0</v>
      </c>
      <c r="HM43" s="56">
        <f t="shared" si="354"/>
        <v>6.0491884889073984E-2</v>
      </c>
      <c r="HN43" s="56">
        <f t="shared" si="355"/>
        <v>0.99999999999999989</v>
      </c>
      <c r="HO43" s="56">
        <f t="shared" si="286"/>
        <v>0.50361204293356565</v>
      </c>
      <c r="HP43" s="56">
        <f t="shared" si="287"/>
        <v>0.29588677292717047</v>
      </c>
      <c r="HQ43" s="56">
        <f t="shared" si="288"/>
        <v>0.46622291162060581</v>
      </c>
      <c r="HR43" s="60">
        <f t="shared" si="356"/>
        <v>0.13201902982502389</v>
      </c>
      <c r="HS43" s="56">
        <f t="shared" si="289"/>
        <v>0.65701122137204049</v>
      </c>
      <c r="HT43" s="56">
        <f t="shared" si="290"/>
        <v>4929.0767888252976</v>
      </c>
      <c r="HU43" s="56">
        <f t="shared" si="357"/>
        <v>13.612498676699737</v>
      </c>
      <c r="HV43" s="56">
        <f t="shared" si="291"/>
        <v>0.65701122137204049</v>
      </c>
      <c r="HW43" s="56">
        <f t="shared" si="292"/>
        <v>4929.0767888252976</v>
      </c>
      <c r="HX43" s="56">
        <f t="shared" si="358"/>
        <v>15.671918679548238</v>
      </c>
      <c r="HY43" s="56">
        <f t="shared" si="293"/>
        <v>4.5922631606729745</v>
      </c>
      <c r="HZ43" s="56">
        <f t="shared" si="294"/>
        <v>1.3063498807882896</v>
      </c>
      <c r="IA43" s="56">
        <f t="shared" si="295"/>
        <v>4.0256947143782904</v>
      </c>
      <c r="IB43" s="56">
        <f t="shared" si="296"/>
        <v>1.0046476661918826</v>
      </c>
      <c r="IC43" s="56">
        <f t="shared" si="359"/>
        <v>0.65692734832121646</v>
      </c>
      <c r="ID43" s="56">
        <f t="shared" si="360"/>
        <v>0.16979744859134599</v>
      </c>
      <c r="IE43" s="56">
        <f t="shared" si="297"/>
        <v>271.69241952696007</v>
      </c>
      <c r="IF43" s="56">
        <f t="shared" si="298"/>
        <v>1.0341122957550226</v>
      </c>
      <c r="IG43" s="56">
        <f t="shared" si="361"/>
        <v>1.5077423328828505</v>
      </c>
      <c r="IH43" s="56">
        <f t="shared" si="362"/>
        <v>0.72864824191781896</v>
      </c>
      <c r="II43" s="75"/>
      <c r="IJ43" s="75">
        <f t="shared" si="299"/>
        <v>0.15999159211883432</v>
      </c>
      <c r="IK43" s="75">
        <f t="shared" si="300"/>
        <v>0.18041007007978041</v>
      </c>
      <c r="IL43" s="75">
        <f t="shared" si="301"/>
        <v>2.7408007705495399</v>
      </c>
      <c r="IM43" s="75">
        <f t="shared" si="302"/>
        <v>0.30138274592389874</v>
      </c>
      <c r="IN43" s="75">
        <f>(1-'OUTPUT DATA'!BL43-'OUTPUT DATA'!BR43-'OUTPUT DATA'!BX43)*'OUTPUT DATA'!BK43^2</f>
        <v>3.5161895204793694E-2</v>
      </c>
      <c r="IO43" s="75">
        <f t="shared" si="363"/>
        <v>0.54094102193493465</v>
      </c>
      <c r="IP43" s="75"/>
      <c r="IQ43" s="56">
        <f t="shared" si="182"/>
        <v>0.87262863636685872</v>
      </c>
      <c r="IR43" s="56">
        <f t="shared" si="183"/>
        <v>0.57060165015916231</v>
      </c>
      <c r="IS43" s="56">
        <f t="shared" si="184"/>
        <v>0.14748465657067311</v>
      </c>
      <c r="IT43" s="56"/>
    </row>
    <row r="44" spans="1:254" s="54" customFormat="1" ht="13.5" customHeight="1">
      <c r="A44" s="67" t="str">
        <f>'INPUT DATA'!A44</f>
        <v>October-November 2002 - NF</v>
      </c>
      <c r="B44" s="66"/>
      <c r="C44" s="10">
        <f>'INPUT DATA'!AB44</f>
        <v>4.9312972561243451E-2</v>
      </c>
      <c r="D44" s="10"/>
      <c r="E44" s="12">
        <f>'INPUT DATA'!AD44</f>
        <v>2.4028229986432565</v>
      </c>
      <c r="F44" s="10"/>
      <c r="G44" s="16">
        <f>'INPUT DATA'!AF44</f>
        <v>395.80798755363651</v>
      </c>
      <c r="H44" s="16">
        <f>'INPUT DATA'!AG44</f>
        <v>1104.8497667135284</v>
      </c>
      <c r="I44" s="10"/>
      <c r="J44" s="81">
        <f t="shared" si="303"/>
        <v>0.12582374299327842</v>
      </c>
      <c r="K44" s="81">
        <f t="shared" si="304"/>
        <v>0.19241986064516201</v>
      </c>
      <c r="L44" s="81">
        <f t="shared" si="305"/>
        <v>0.27571358412492514</v>
      </c>
      <c r="M44" s="81">
        <f t="shared" si="306"/>
        <v>0.37081158298478595</v>
      </c>
      <c r="N44" s="81">
        <f t="shared" si="307"/>
        <v>0.5388775543821992</v>
      </c>
      <c r="O44" s="81">
        <f t="shared" si="308"/>
        <v>0.59845053172892471</v>
      </c>
      <c r="P44" s="81">
        <f t="shared" si="309"/>
        <v>0.64277376756756788</v>
      </c>
      <c r="Q44" s="81">
        <f t="shared" si="310"/>
        <v>0.6682242712050247</v>
      </c>
      <c r="R44" s="81">
        <f t="shared" si="311"/>
        <v>0.67291940508671588</v>
      </c>
      <c r="S44" s="81">
        <f t="shared" si="312"/>
        <v>0.66544470626805985</v>
      </c>
      <c r="T44" s="81">
        <f t="shared" si="313"/>
        <v>0.65886576826242471</v>
      </c>
      <c r="U44" s="81">
        <f t="shared" si="314"/>
        <v>0.63173375637778617</v>
      </c>
      <c r="V44" s="81">
        <f t="shared" si="315"/>
        <v>0.59693473837293642</v>
      </c>
      <c r="W44" s="81">
        <f t="shared" si="316"/>
        <v>0.55897910681876795</v>
      </c>
      <c r="X44" s="81">
        <f t="shared" si="317"/>
        <v>0.52125699762079558</v>
      </c>
      <c r="Y44" s="10"/>
      <c r="Z44" s="81">
        <f t="shared" si="157"/>
        <v>0.83759863908622534</v>
      </c>
      <c r="AA44" s="81">
        <f t="shared" si="158"/>
        <v>0.58190006164674035</v>
      </c>
      <c r="AB44" s="81">
        <f t="shared" si="159"/>
        <v>0.16862994540709894</v>
      </c>
      <c r="AC44" s="72"/>
      <c r="AD44" s="56">
        <f>'INPUT DATA'!AF44/1000</f>
        <v>0.3958079875536365</v>
      </c>
      <c r="AE44" s="55">
        <f>'INPUT DATA'!AG44</f>
        <v>1104.8497667135284</v>
      </c>
      <c r="AF44" s="60">
        <f t="shared" si="318"/>
        <v>1377.9897667135283</v>
      </c>
      <c r="AG44" s="55"/>
      <c r="AH44" s="60">
        <f>'INPUT DATA'!P44</f>
        <v>49.8658</v>
      </c>
      <c r="AI44" s="60">
        <f>'INPUT DATA'!Q44</f>
        <v>1.6051</v>
      </c>
      <c r="AJ44" s="60">
        <f>'INPUT DATA'!R44</f>
        <v>4.7426000000000004</v>
      </c>
      <c r="AK44" s="60">
        <f>'INPUT DATA'!S44</f>
        <v>8.3802000000000003</v>
      </c>
      <c r="AL44" s="60">
        <f>'INPUT DATA'!T44</f>
        <v>0.21690000000000001</v>
      </c>
      <c r="AM44" s="60">
        <f>'INPUT DATA'!U44</f>
        <v>13.384</v>
      </c>
      <c r="AN44" s="60">
        <f>'INPUT DATA'!V44</f>
        <v>22.310400000000001</v>
      </c>
      <c r="AO44" s="60">
        <f>'INPUT DATA'!W44</f>
        <v>0.58099999999999996</v>
      </c>
      <c r="AP44" s="60">
        <f>'INPUT DATA'!X44</f>
        <v>0</v>
      </c>
      <c r="AQ44" s="60">
        <f>'INPUT DATA'!Y44</f>
        <v>0</v>
      </c>
      <c r="AR44" s="60">
        <f t="shared" si="185"/>
        <v>101.086</v>
      </c>
      <c r="AS44" s="60"/>
      <c r="AT44" s="60">
        <f>'INPUT DATA'!C44</f>
        <v>47.43855167346149</v>
      </c>
      <c r="AU44" s="60">
        <f>'INPUT DATA'!D44</f>
        <v>1.7248314926960586</v>
      </c>
      <c r="AV44" s="60">
        <f>'INPUT DATA'!E44</f>
        <v>17.460674210959073</v>
      </c>
      <c r="AW44" s="60">
        <f>'INPUT DATA'!F44</f>
        <v>10.395738937241902</v>
      </c>
      <c r="AX44" s="60">
        <f>'INPUT DATA'!G44</f>
        <v>0.17194054232891595</v>
      </c>
      <c r="AY44" s="60">
        <f>'INPUT DATA'!H44</f>
        <v>5.9711876921666169</v>
      </c>
      <c r="AZ44" s="60">
        <f>'INPUT DATA'!I44</f>
        <v>10.738032367685483</v>
      </c>
      <c r="BA44" s="60">
        <f>'INPUT DATA'!J44</f>
        <v>3.5803215380303324</v>
      </c>
      <c r="BB44" s="60">
        <f>'INPUT DATA'!K44</f>
        <v>2.045392364094798</v>
      </c>
      <c r="BC44" s="60">
        <f>'INPUT DATA'!M44</f>
        <v>0.47332918133535273</v>
      </c>
      <c r="BD44" s="60"/>
      <c r="BE44" s="60">
        <f>'INPUT DATA'!AD44</f>
        <v>2.4028229986432565</v>
      </c>
      <c r="BF44" s="60">
        <f t="shared" si="186"/>
        <v>100.00000000000003</v>
      </c>
      <c r="BG44" s="54">
        <f t="shared" si="187"/>
        <v>2.2233738493303044</v>
      </c>
      <c r="BH44" s="56">
        <f t="shared" si="319"/>
        <v>1.8452552375996119</v>
      </c>
      <c r="BI44" s="56">
        <f t="shared" si="320"/>
        <v>4.467679071545802E-2</v>
      </c>
      <c r="BJ44" s="56">
        <f t="shared" si="321"/>
        <v>0.20683541389028948</v>
      </c>
      <c r="BK44" s="56">
        <f t="shared" si="188"/>
        <v>0.15474476240038815</v>
      </c>
      <c r="BL44" s="56">
        <f t="shared" si="189"/>
        <v>5.209065148990133E-2</v>
      </c>
      <c r="BM44" s="56">
        <f t="shared" si="322"/>
        <v>0.2593368807192859</v>
      </c>
      <c r="BN44" s="56">
        <f t="shared" si="323"/>
        <v>6.7982828131968234E-3</v>
      </c>
      <c r="BO44" s="56">
        <f t="shared" si="324"/>
        <v>0.73832958513886449</v>
      </c>
      <c r="BP44" s="60">
        <f t="shared" si="325"/>
        <v>0.88457584977974613</v>
      </c>
      <c r="BQ44" s="56">
        <f t="shared" si="326"/>
        <v>4.1684448166666346E-2</v>
      </c>
      <c r="BR44" s="56">
        <f t="shared" si="327"/>
        <v>0</v>
      </c>
      <c r="BS44" s="56">
        <f t="shared" si="328"/>
        <v>0</v>
      </c>
      <c r="BT44" s="56">
        <f t="shared" si="190"/>
        <v>4.0274924888231185</v>
      </c>
      <c r="BU44" s="56">
        <f t="shared" si="191"/>
        <v>0.6684431546035855</v>
      </c>
      <c r="BV44" s="56">
        <f t="shared" si="192"/>
        <v>0.7400565323239412</v>
      </c>
      <c r="BW44" s="56">
        <f t="shared" si="193"/>
        <v>0</v>
      </c>
      <c r="BX44" s="2">
        <f>'INPUT DATA'!DJ44</f>
        <v>5.4981354118553566E-2</v>
      </c>
      <c r="BY44" s="56"/>
      <c r="BZ44" s="56">
        <v>60.084299999999999</v>
      </c>
      <c r="CA44" s="56">
        <v>79.878799999999998</v>
      </c>
      <c r="CB44" s="56">
        <v>101.96127999999999</v>
      </c>
      <c r="CC44" s="56">
        <v>71.846400000000003</v>
      </c>
      <c r="CD44" s="56">
        <v>70.937399999999997</v>
      </c>
      <c r="CE44" s="56">
        <v>40.304400000000001</v>
      </c>
      <c r="CF44" s="56">
        <v>56.077400000000004</v>
      </c>
      <c r="CG44" s="56">
        <v>61.978940000000001</v>
      </c>
      <c r="CH44" s="56">
        <v>151.99020000000002</v>
      </c>
      <c r="CI44" s="56">
        <v>94.195999999999998</v>
      </c>
      <c r="CJ44" s="56">
        <v>141.94452000000001</v>
      </c>
      <c r="CK44" s="56">
        <v>28.0855</v>
      </c>
      <c r="CL44" s="56">
        <v>47.88</v>
      </c>
      <c r="CM44" s="56">
        <v>26.981539999999999</v>
      </c>
      <c r="CN44" s="56">
        <v>55.847000000000001</v>
      </c>
      <c r="CO44" s="56">
        <v>54.938000000000002</v>
      </c>
      <c r="CP44" s="56">
        <v>24.305</v>
      </c>
      <c r="CQ44" s="56">
        <v>40.078000000000003</v>
      </c>
      <c r="CR44" s="56">
        <v>22.98977</v>
      </c>
      <c r="CS44" s="56">
        <v>51.996000000000002</v>
      </c>
      <c r="CT44" s="56">
        <v>39.098300000000002</v>
      </c>
      <c r="CU44" s="56">
        <v>30.973759999999999</v>
      </c>
      <c r="CV44" s="56">
        <v>15.9994</v>
      </c>
      <c r="CW44" s="60">
        <f t="shared" si="194"/>
        <v>0.46743492060321917</v>
      </c>
      <c r="CX44" s="60">
        <f t="shared" si="195"/>
        <v>0.59940810327646388</v>
      </c>
      <c r="CY44" s="60">
        <f t="shared" si="196"/>
        <v>0.52925071164269422</v>
      </c>
      <c r="CZ44" s="60">
        <f t="shared" si="197"/>
        <v>0.77731104133262074</v>
      </c>
      <c r="DA44" s="60">
        <f t="shared" si="198"/>
        <v>0.77445747941142484</v>
      </c>
      <c r="DB44" s="60">
        <f t="shared" si="199"/>
        <v>0.60303589682516046</v>
      </c>
      <c r="DC44" s="60">
        <f t="shared" si="200"/>
        <v>0.7146907666903245</v>
      </c>
      <c r="DD44" s="60">
        <f t="shared" si="201"/>
        <v>0.74185747610397978</v>
      </c>
      <c r="DE44" s="60">
        <f t="shared" si="202"/>
        <v>0.68420200776102669</v>
      </c>
      <c r="DF44" s="60">
        <f t="shared" si="203"/>
        <v>0.83014777697566777</v>
      </c>
      <c r="DG44" s="60">
        <f t="shared" si="204"/>
        <v>0.43642065223793064</v>
      </c>
      <c r="DH44" s="60">
        <f t="shared" si="205"/>
        <v>0.53256507939678088</v>
      </c>
      <c r="DI44" s="60">
        <f t="shared" si="206"/>
        <v>0.40059189672353612</v>
      </c>
      <c r="DJ44" s="60">
        <f t="shared" si="207"/>
        <v>0.47074928835730578</v>
      </c>
      <c r="DK44" s="60">
        <f t="shared" si="208"/>
        <v>0.22268895866737926</v>
      </c>
      <c r="DL44" s="60">
        <f t="shared" si="209"/>
        <v>0.22554252058857516</v>
      </c>
      <c r="DM44" s="60">
        <f t="shared" si="210"/>
        <v>0.39696410317483954</v>
      </c>
      <c r="DN44" s="60">
        <f t="shared" si="211"/>
        <v>0.2853092333096755</v>
      </c>
      <c r="DO44" s="60">
        <f t="shared" si="212"/>
        <v>0.25814252389602022</v>
      </c>
      <c r="DP44" s="60">
        <f t="shared" si="213"/>
        <v>0.31579799223897331</v>
      </c>
      <c r="DQ44" s="60">
        <f t="shared" si="214"/>
        <v>0.16985222302433223</v>
      </c>
      <c r="DR44" s="60">
        <f t="shared" si="215"/>
        <v>0.56357934776206942</v>
      </c>
      <c r="DS44" s="60">
        <f t="shared" si="216"/>
        <v>23.309016263816005</v>
      </c>
      <c r="DT44" s="60">
        <f t="shared" si="217"/>
        <v>0.96210994656905213</v>
      </c>
      <c r="DU44" s="60">
        <f t="shared" si="218"/>
        <v>2.5100244250366419</v>
      </c>
      <c r="DV44" s="60">
        <f t="shared" si="219"/>
        <v>6.514021988575629</v>
      </c>
      <c r="DW44" s="60">
        <f t="shared" si="220"/>
        <v>0.16797982728433805</v>
      </c>
      <c r="DX44" s="60">
        <f t="shared" si="221"/>
        <v>8.0710324431079474</v>
      </c>
      <c r="DY44" s="60">
        <f t="shared" si="222"/>
        <v>15.945036881167816</v>
      </c>
      <c r="DZ44" s="60">
        <f t="shared" si="223"/>
        <v>0.43101919361641222</v>
      </c>
      <c r="EA44" s="60">
        <f t="shared" si="224"/>
        <v>0</v>
      </c>
      <c r="EB44" s="60">
        <f t="shared" si="225"/>
        <v>0</v>
      </c>
      <c r="EC44" s="60">
        <f t="shared" si="226"/>
        <v>43.175759030826164</v>
      </c>
      <c r="ED44" s="60">
        <f t="shared" si="227"/>
        <v>101.08600000000001</v>
      </c>
      <c r="EE44" s="56">
        <f t="shared" si="228"/>
        <v>0.82993061415378067</v>
      </c>
      <c r="EF44" s="56">
        <f t="shared" si="229"/>
        <v>2.0094192701943445E-2</v>
      </c>
      <c r="EG44" s="56">
        <f t="shared" si="230"/>
        <v>9.3027470820295735E-2</v>
      </c>
      <c r="EH44" s="56">
        <f t="shared" si="231"/>
        <v>0.11664049973276325</v>
      </c>
      <c r="EI44" s="56">
        <f t="shared" si="232"/>
        <v>3.0576254556834623E-3</v>
      </c>
      <c r="EJ44" s="56">
        <f t="shared" si="233"/>
        <v>0.33207292504044217</v>
      </c>
      <c r="EK44" s="56">
        <f t="shared" si="234"/>
        <v>0.39785011430629807</v>
      </c>
      <c r="EL44" s="56">
        <f t="shared" si="235"/>
        <v>1.8748303859343188E-2</v>
      </c>
      <c r="EM44" s="56">
        <f t="shared" si="236"/>
        <v>0</v>
      </c>
      <c r="EN44" s="56">
        <f t="shared" si="237"/>
        <v>0</v>
      </c>
      <c r="EO44" s="56">
        <f t="shared" si="238"/>
        <v>2.6985861364067505</v>
      </c>
      <c r="EP44" s="60">
        <f t="shared" si="239"/>
        <v>4.5100078824773009</v>
      </c>
      <c r="EQ44" s="56">
        <f t="shared" si="329"/>
        <v>0.184019770204461</v>
      </c>
      <c r="ER44" s="56">
        <f t="shared" si="330"/>
        <v>4.4554673130429009E-3</v>
      </c>
      <c r="ES44" s="56">
        <f t="shared" si="331"/>
        <v>2.062689761180566E-2</v>
      </c>
      <c r="ET44" s="56">
        <f t="shared" si="332"/>
        <v>2.5862593319613849E-2</v>
      </c>
      <c r="EU44" s="56">
        <f t="shared" si="333"/>
        <v>6.7796454803620884E-4</v>
      </c>
      <c r="EV44" s="56">
        <f t="shared" si="334"/>
        <v>7.3630231630113674E-2</v>
      </c>
      <c r="EW44" s="56">
        <f t="shared" si="335"/>
        <v>8.8214948770280882E-2</v>
      </c>
      <c r="EX44" s="56">
        <f t="shared" si="336"/>
        <v>4.1570445879231897E-3</v>
      </c>
      <c r="EY44" s="56">
        <f t="shared" si="337"/>
        <v>0</v>
      </c>
      <c r="EZ44" s="56">
        <f t="shared" si="338"/>
        <v>0</v>
      </c>
      <c r="FA44" s="56">
        <f t="shared" si="339"/>
        <v>0.59835508201472254</v>
      </c>
      <c r="FB44" s="56">
        <f t="shared" si="340"/>
        <v>1</v>
      </c>
      <c r="FC44" s="56">
        <f t="shared" si="240"/>
        <v>1.5980229795539008E-2</v>
      </c>
      <c r="FD44" s="56">
        <f t="shared" si="241"/>
        <v>4.6466678162666517E-3</v>
      </c>
      <c r="FE44" s="56">
        <f t="shared" si="242"/>
        <v>0.10927292462707328</v>
      </c>
      <c r="FF44" s="56">
        <f t="shared" si="243"/>
        <v>9.2371993358204077E-2</v>
      </c>
      <c r="FG44" s="56">
        <f t="shared" si="244"/>
        <v>9.2729246270732701E-3</v>
      </c>
      <c r="FH44" s="56">
        <f t="shared" si="245"/>
        <v>0.10164491798527735</v>
      </c>
      <c r="FI44" s="56">
        <f t="shared" si="246"/>
        <v>0</v>
      </c>
      <c r="FJ44" s="56">
        <f t="shared" si="247"/>
        <v>4.0897712058022541E-2</v>
      </c>
      <c r="FK44" s="56">
        <f t="shared" si="248"/>
        <v>0.86787367749225086</v>
      </c>
      <c r="FL44" s="56">
        <f t="shared" si="249"/>
        <v>0.92009885102230493</v>
      </c>
      <c r="FM44" s="56">
        <f t="shared" si="250"/>
        <v>9.1228610449726535E-2</v>
      </c>
      <c r="FN44" s="56">
        <f t="shared" si="251"/>
        <v>0.99999999999999989</v>
      </c>
      <c r="FO44" s="56">
        <f t="shared" si="252"/>
        <v>7.9901148977695041E-2</v>
      </c>
      <c r="FP44" s="56">
        <f t="shared" si="253"/>
        <v>4.6466678162666517E-2</v>
      </c>
      <c r="FQ44" s="56">
        <f t="shared" si="254"/>
        <v>4.0897712058022541E-2</v>
      </c>
      <c r="FR44" s="56">
        <f t="shared" si="255"/>
        <v>0.95910228794197738</v>
      </c>
      <c r="FS44" s="56"/>
      <c r="FT44" s="56">
        <f t="shared" si="256"/>
        <v>0</v>
      </c>
      <c r="FU44" s="56">
        <f t="shared" si="257"/>
        <v>1.2136445240243149E-2</v>
      </c>
      <c r="FV44" s="56">
        <f t="shared" si="258"/>
        <v>4.117601958684701E-2</v>
      </c>
      <c r="FW44" s="56">
        <f t="shared" si="259"/>
        <v>0.81195863305063209</v>
      </c>
      <c r="FX44" s="56"/>
      <c r="FY44" s="56">
        <f t="shared" si="260"/>
        <v>3.0388110640871269E-2</v>
      </c>
      <c r="FZ44" s="56">
        <f t="shared" si="261"/>
        <v>0.23638669562915848</v>
      </c>
      <c r="GA44" s="56"/>
      <c r="GB44" s="60">
        <f t="shared" si="262"/>
        <v>22.174435635016181</v>
      </c>
      <c r="GC44" s="60">
        <f t="shared" si="263"/>
        <v>1.0338779735084564</v>
      </c>
      <c r="GD44" s="60">
        <f t="shared" si="264"/>
        <v>9.2410742519113285</v>
      </c>
      <c r="GE44" s="60">
        <f t="shared" si="265"/>
        <v>8.0807226587295737</v>
      </c>
      <c r="GF44" s="60">
        <f t="shared" si="266"/>
        <v>0.13316063902068564</v>
      </c>
      <c r="GG44" s="60">
        <f t="shared" si="267"/>
        <v>3.6008405250570559</v>
      </c>
      <c r="GH44" s="60">
        <f t="shared" si="268"/>
        <v>7.6743725856066582</v>
      </c>
      <c r="GI44" s="60">
        <f t="shared" si="269"/>
        <v>2.6560882998439013</v>
      </c>
      <c r="GJ44" s="60">
        <f t="shared" si="270"/>
        <v>1.6979779240963022</v>
      </c>
      <c r="GK44" s="60">
        <f t="shared" si="271"/>
        <v>0.20657063004162038</v>
      </c>
      <c r="GL44" s="60">
        <f t="shared" si="272"/>
        <v>0</v>
      </c>
      <c r="GM44" s="60">
        <f t="shared" si="273"/>
        <v>43.500878877168262</v>
      </c>
      <c r="GN44" s="60">
        <f t="shared" si="341"/>
        <v>56.499121122831752</v>
      </c>
      <c r="GO44" s="56">
        <f t="shared" si="274"/>
        <v>0.78953323369767958</v>
      </c>
      <c r="GP44" s="56">
        <f t="shared" si="275"/>
        <v>2.1593107216133174E-2</v>
      </c>
      <c r="GQ44" s="56">
        <f t="shared" si="276"/>
        <v>0.34249617523356074</v>
      </c>
      <c r="GR44" s="56">
        <f t="shared" si="277"/>
        <v>0.14469394342989908</v>
      </c>
      <c r="GS44" s="56">
        <f t="shared" si="278"/>
        <v>2.4238348505712919E-3</v>
      </c>
      <c r="GT44" s="56">
        <f t="shared" si="279"/>
        <v>0.14815225365385953</v>
      </c>
      <c r="GU44" s="56">
        <f t="shared" si="280"/>
        <v>0.19148591710181789</v>
      </c>
      <c r="GV44" s="56">
        <f t="shared" si="281"/>
        <v>0.11553348727907679</v>
      </c>
      <c r="GW44" s="56">
        <f t="shared" si="282"/>
        <v>4.34284335660707E-2</v>
      </c>
      <c r="GX44" s="56">
        <f t="shared" si="283"/>
        <v>6.6692138778637272E-3</v>
      </c>
      <c r="GY44" s="56">
        <f t="shared" si="284"/>
        <v>0</v>
      </c>
      <c r="GZ44" s="60">
        <f t="shared" si="285"/>
        <v>0.13337753667143615</v>
      </c>
      <c r="HA44" s="56">
        <f t="shared" si="342"/>
        <v>1.8060095999065322</v>
      </c>
      <c r="HB44" s="56">
        <f t="shared" si="343"/>
        <v>0.43717000936126854</v>
      </c>
      <c r="HC44" s="56">
        <f t="shared" si="344"/>
        <v>1.1956252733789842E-2</v>
      </c>
      <c r="HD44" s="56">
        <f t="shared" si="345"/>
        <v>0.18964249982463338</v>
      </c>
      <c r="HE44" s="56">
        <f t="shared" si="346"/>
        <v>8.0118036713308471E-2</v>
      </c>
      <c r="HF44" s="56">
        <f t="shared" si="347"/>
        <v>1.3420941121778836E-3</v>
      </c>
      <c r="HG44" s="56">
        <f t="shared" si="348"/>
        <v>8.2032926990823846E-2</v>
      </c>
      <c r="HH44" s="56">
        <f t="shared" si="349"/>
        <v>0.10602707599767355</v>
      </c>
      <c r="HI44" s="56">
        <f t="shared" si="350"/>
        <v>6.3971690563026956E-2</v>
      </c>
      <c r="HJ44" s="56">
        <f t="shared" si="351"/>
        <v>2.4046623876372686E-2</v>
      </c>
      <c r="HK44" s="56">
        <f t="shared" si="352"/>
        <v>3.6927898269249978E-3</v>
      </c>
      <c r="HL44" s="56">
        <f t="shared" si="353"/>
        <v>0</v>
      </c>
      <c r="HM44" s="56">
        <f t="shared" si="354"/>
        <v>6.8773033581515666E-2</v>
      </c>
      <c r="HN44" s="56">
        <f t="shared" si="355"/>
        <v>1.0000000000000002</v>
      </c>
      <c r="HO44" s="56">
        <f t="shared" si="286"/>
        <v>0.50590465278087826</v>
      </c>
      <c r="HP44" s="56">
        <f t="shared" si="287"/>
        <v>0.29654734061645133</v>
      </c>
      <c r="HQ44" s="56">
        <f t="shared" si="288"/>
        <v>0.46985676315167213</v>
      </c>
      <c r="HR44" s="60">
        <f t="shared" si="356"/>
        <v>9.2985018967867705E-2</v>
      </c>
      <c r="HS44" s="56">
        <f t="shared" si="289"/>
        <v>0.65713460308812566</v>
      </c>
      <c r="HT44" s="56">
        <f t="shared" si="290"/>
        <v>4533.0984081212209</v>
      </c>
      <c r="HU44" s="56">
        <f t="shared" si="357"/>
        <v>10.541041952223841</v>
      </c>
      <c r="HV44" s="56">
        <f t="shared" si="291"/>
        <v>0.65713460308812566</v>
      </c>
      <c r="HW44" s="56">
        <f t="shared" si="292"/>
        <v>4533.0984081212209</v>
      </c>
      <c r="HX44" s="56">
        <f t="shared" si="358"/>
        <v>11.711243215848055</v>
      </c>
      <c r="HY44" s="56">
        <f t="shared" si="293"/>
        <v>4.5885636760862045</v>
      </c>
      <c r="HZ44" s="56">
        <f t="shared" si="294"/>
        <v>1.3043770900065532</v>
      </c>
      <c r="IA44" s="56">
        <f t="shared" si="295"/>
        <v>4.1598928532625754</v>
      </c>
      <c r="IB44" s="56">
        <f t="shared" si="296"/>
        <v>0.93058365805409304</v>
      </c>
      <c r="IC44" s="56">
        <f t="shared" si="359"/>
        <v>0.64649900646911307</v>
      </c>
      <c r="ID44" s="56">
        <f t="shared" si="360"/>
        <v>0.18735019868895203</v>
      </c>
      <c r="IE44" s="56">
        <f t="shared" si="297"/>
        <v>271.72344351243305</v>
      </c>
      <c r="IF44" s="56">
        <f t="shared" si="298"/>
        <v>1.0306099587092579</v>
      </c>
      <c r="IG44" s="56">
        <f t="shared" si="361"/>
        <v>1.3957199823475432</v>
      </c>
      <c r="IH44" s="56">
        <f t="shared" si="362"/>
        <v>0.67372902520254985</v>
      </c>
      <c r="II44" s="75"/>
      <c r="IJ44" s="75">
        <f t="shared" si="299"/>
        <v>0.1521229932219795</v>
      </c>
      <c r="IK44" s="75">
        <f t="shared" si="300"/>
        <v>0.20288128552343554</v>
      </c>
      <c r="IL44" s="75">
        <f t="shared" si="301"/>
        <v>2.9504845406456925</v>
      </c>
      <c r="IM44" s="75">
        <f t="shared" si="302"/>
        <v>0.24477662822660476</v>
      </c>
      <c r="IN44" s="75">
        <f>(1-'OUTPUT DATA'!BL44-'OUTPUT DATA'!BR44-'OUTPUT DATA'!BX44)*'OUTPUT DATA'!BK44^2</f>
        <v>2.1382001508797818E-2</v>
      </c>
      <c r="IO44" s="75">
        <f t="shared" si="363"/>
        <v>0.50278333100743433</v>
      </c>
      <c r="IP44" s="75"/>
      <c r="IQ44" s="56">
        <f t="shared" si="182"/>
        <v>0.83759863908622534</v>
      </c>
      <c r="IR44" s="56">
        <f t="shared" si="183"/>
        <v>0.58190006164674035</v>
      </c>
      <c r="IS44" s="56">
        <f t="shared" si="184"/>
        <v>0.16862994540709894</v>
      </c>
      <c r="IT44" s="56"/>
    </row>
    <row r="45" spans="1:254" s="54" customFormat="1" ht="13.5" customHeight="1">
      <c r="A45" s="67" t="str">
        <f>'INPUT DATA'!A45</f>
        <v>October-November 2002 - NF</v>
      </c>
      <c r="B45" s="66"/>
      <c r="C45" s="10">
        <f>'INPUT DATA'!AB45</f>
        <v>4.0688763184835164E-2</v>
      </c>
      <c r="D45" s="10"/>
      <c r="E45" s="12">
        <f>'INPUT DATA'!AD45</f>
        <v>2.123263386993778</v>
      </c>
      <c r="F45" s="10"/>
      <c r="G45" s="16">
        <f>'INPUT DATA'!AF45</f>
        <v>365.81683947645752</v>
      </c>
      <c r="H45" s="16">
        <f>'INPUT DATA'!AG45</f>
        <v>1097.8871362121258</v>
      </c>
      <c r="I45" s="10"/>
      <c r="J45" s="81">
        <f t="shared" si="303"/>
        <v>0.14219446701113189</v>
      </c>
      <c r="K45" s="81">
        <f t="shared" si="304"/>
        <v>0.21649956235800885</v>
      </c>
      <c r="L45" s="81">
        <f t="shared" si="305"/>
        <v>0.30877821306394154</v>
      </c>
      <c r="M45" s="81">
        <f t="shared" si="306"/>
        <v>0.41325819870908115</v>
      </c>
      <c r="N45" s="81">
        <f t="shared" si="307"/>
        <v>0.59508756396437557</v>
      </c>
      <c r="O45" s="81">
        <f t="shared" si="308"/>
        <v>0.65812231317451009</v>
      </c>
      <c r="P45" s="81">
        <f t="shared" si="309"/>
        <v>0.70383833487032388</v>
      </c>
      <c r="Q45" s="81">
        <f t="shared" si="310"/>
        <v>0.72849078805237544</v>
      </c>
      <c r="R45" s="81">
        <f t="shared" si="311"/>
        <v>0.73030511402829468</v>
      </c>
      <c r="S45" s="81">
        <f t="shared" si="312"/>
        <v>0.72015157694765819</v>
      </c>
      <c r="T45" s="81">
        <f t="shared" si="313"/>
        <v>0.71201286548278186</v>
      </c>
      <c r="U45" s="81">
        <f t="shared" si="314"/>
        <v>0.67997935324474401</v>
      </c>
      <c r="V45" s="81">
        <f t="shared" si="315"/>
        <v>0.64016208267689467</v>
      </c>
      <c r="W45" s="81">
        <f t="shared" si="316"/>
        <v>0.5974466032175112</v>
      </c>
      <c r="X45" s="81">
        <f t="shared" si="317"/>
        <v>0.55544609172783932</v>
      </c>
      <c r="Y45" s="10"/>
      <c r="Z45" s="81">
        <f t="shared" si="157"/>
        <v>0.88699775811164638</v>
      </c>
      <c r="AA45" s="81">
        <f t="shared" si="158"/>
        <v>0.65602631148788815</v>
      </c>
      <c r="AB45" s="81">
        <f t="shared" si="159"/>
        <v>0.17045047734267474</v>
      </c>
      <c r="AC45" s="72"/>
      <c r="AD45" s="56">
        <f>'INPUT DATA'!AF45/1000</f>
        <v>0.36581683947645749</v>
      </c>
      <c r="AE45" s="55">
        <f>'INPUT DATA'!AG45</f>
        <v>1097.8871362121258</v>
      </c>
      <c r="AF45" s="60">
        <f t="shared" si="318"/>
        <v>1371.0271362121257</v>
      </c>
      <c r="AG45" s="55"/>
      <c r="AH45" s="60">
        <f>'INPUT DATA'!P45</f>
        <v>47.281399999999998</v>
      </c>
      <c r="AI45" s="60">
        <f>'INPUT DATA'!Q45</f>
        <v>1.6935</v>
      </c>
      <c r="AJ45" s="60">
        <f>'INPUT DATA'!R45</f>
        <v>5.8667999999999996</v>
      </c>
      <c r="AK45" s="60">
        <f>'INPUT DATA'!S45</f>
        <v>7.7872000000000003</v>
      </c>
      <c r="AL45" s="60">
        <f>'INPUT DATA'!T45</f>
        <v>0.16139999999999999</v>
      </c>
      <c r="AM45" s="60">
        <f>'INPUT DATA'!U45</f>
        <v>12.7919</v>
      </c>
      <c r="AN45" s="60">
        <f>'INPUT DATA'!V45</f>
        <v>22.562200000000001</v>
      </c>
      <c r="AO45" s="60">
        <f>'INPUT DATA'!W45</f>
        <v>0.40029999999999999</v>
      </c>
      <c r="AP45" s="60">
        <f>'INPUT DATA'!X45</f>
        <v>0</v>
      </c>
      <c r="AQ45" s="60">
        <f>'INPUT DATA'!Y45</f>
        <v>2.1899999999999999E-2</v>
      </c>
      <c r="AR45" s="60">
        <f t="shared" si="185"/>
        <v>98.566600000000008</v>
      </c>
      <c r="AS45" s="60"/>
      <c r="AT45" s="60">
        <f>'INPUT DATA'!C45</f>
        <v>47.408836231120091</v>
      </c>
      <c r="AU45" s="60">
        <f>'INPUT DATA'!D45</f>
        <v>1.7390919891800596</v>
      </c>
      <c r="AV45" s="60">
        <f>'INPUT DATA'!E45</f>
        <v>17.665521857397351</v>
      </c>
      <c r="AW45" s="60">
        <f>'INPUT DATA'!F45</f>
        <v>10.441111606932521</v>
      </c>
      <c r="AX45" s="60">
        <f>'INPUT DATA'!G45</f>
        <v>0.17225815149733095</v>
      </c>
      <c r="AY45" s="60">
        <f>'INPUT DATA'!H45</f>
        <v>5.8042708424507765</v>
      </c>
      <c r="AZ45" s="60">
        <f>'INPUT DATA'!I45</f>
        <v>10.586207487671182</v>
      </c>
      <c r="BA45" s="60">
        <f>'INPUT DATA'!J45</f>
        <v>3.6280418523814038</v>
      </c>
      <c r="BB45" s="60">
        <f>'INPUT DATA'!K45</f>
        <v>2.074577091791594</v>
      </c>
      <c r="BC45" s="60">
        <f>'INPUT DATA'!M45</f>
        <v>0.48008288957769918</v>
      </c>
      <c r="BD45" s="60"/>
      <c r="BE45" s="60">
        <f>'INPUT DATA'!AD45</f>
        <v>2.123263386993778</v>
      </c>
      <c r="BF45" s="60">
        <f t="shared" si="186"/>
        <v>100.00000000000001</v>
      </c>
      <c r="BG45" s="54">
        <f t="shared" si="187"/>
        <v>2.2847168559148083</v>
      </c>
      <c r="BH45" s="56">
        <f t="shared" si="319"/>
        <v>1.7978931421218696</v>
      </c>
      <c r="BI45" s="56">
        <f t="shared" si="320"/>
        <v>4.8437862210239581E-2</v>
      </c>
      <c r="BJ45" s="56">
        <f t="shared" si="321"/>
        <v>0.26292360510942414</v>
      </c>
      <c r="BK45" s="56">
        <f t="shared" si="188"/>
        <v>0.20210685787813043</v>
      </c>
      <c r="BL45" s="56">
        <f t="shared" si="189"/>
        <v>6.0816747231293711E-2</v>
      </c>
      <c r="BM45" s="56">
        <f t="shared" si="322"/>
        <v>0.24763448348383757</v>
      </c>
      <c r="BN45" s="56">
        <f t="shared" si="323"/>
        <v>5.1983210531126216E-3</v>
      </c>
      <c r="BO45" s="56">
        <f t="shared" si="324"/>
        <v>0.72513570735352906</v>
      </c>
      <c r="BP45" s="60">
        <f t="shared" si="325"/>
        <v>0.9192403061240989</v>
      </c>
      <c r="BQ45" s="56">
        <f t="shared" si="326"/>
        <v>2.9512323768460212E-2</v>
      </c>
      <c r="BR45" s="56">
        <f t="shared" si="327"/>
        <v>6.5840251522513717E-4</v>
      </c>
      <c r="BS45" s="56">
        <f t="shared" si="328"/>
        <v>0</v>
      </c>
      <c r="BT45" s="56">
        <f t="shared" si="190"/>
        <v>4.0366341537397972</v>
      </c>
      <c r="BU45" s="56">
        <f t="shared" si="191"/>
        <v>0.66350085946333803</v>
      </c>
      <c r="BV45" s="56">
        <f t="shared" si="192"/>
        <v>0.74543372544066933</v>
      </c>
      <c r="BW45" s="56">
        <f t="shared" si="193"/>
        <v>0</v>
      </c>
      <c r="BX45" s="2">
        <f>'INPUT DATA'!DJ45</f>
        <v>7.3264563962196966E-2</v>
      </c>
      <c r="BY45" s="56"/>
      <c r="BZ45" s="56">
        <v>60.084299999999999</v>
      </c>
      <c r="CA45" s="56">
        <v>79.878799999999998</v>
      </c>
      <c r="CB45" s="56">
        <v>101.96127999999999</v>
      </c>
      <c r="CC45" s="56">
        <v>71.846400000000003</v>
      </c>
      <c r="CD45" s="56">
        <v>70.937399999999997</v>
      </c>
      <c r="CE45" s="56">
        <v>40.304400000000001</v>
      </c>
      <c r="CF45" s="56">
        <v>56.077400000000004</v>
      </c>
      <c r="CG45" s="56">
        <v>61.978940000000001</v>
      </c>
      <c r="CH45" s="56">
        <v>151.99020000000002</v>
      </c>
      <c r="CI45" s="56">
        <v>94.195999999999998</v>
      </c>
      <c r="CJ45" s="56">
        <v>141.94452000000001</v>
      </c>
      <c r="CK45" s="56">
        <v>28.0855</v>
      </c>
      <c r="CL45" s="56">
        <v>47.88</v>
      </c>
      <c r="CM45" s="56">
        <v>26.981539999999999</v>
      </c>
      <c r="CN45" s="56">
        <v>55.847000000000001</v>
      </c>
      <c r="CO45" s="56">
        <v>54.938000000000002</v>
      </c>
      <c r="CP45" s="56">
        <v>24.305</v>
      </c>
      <c r="CQ45" s="56">
        <v>40.078000000000003</v>
      </c>
      <c r="CR45" s="56">
        <v>22.98977</v>
      </c>
      <c r="CS45" s="56">
        <v>51.996000000000002</v>
      </c>
      <c r="CT45" s="56">
        <v>39.098300000000002</v>
      </c>
      <c r="CU45" s="56">
        <v>30.973759999999999</v>
      </c>
      <c r="CV45" s="56">
        <v>15.9994</v>
      </c>
      <c r="CW45" s="60">
        <f t="shared" si="194"/>
        <v>0.46743492060321917</v>
      </c>
      <c r="CX45" s="60">
        <f t="shared" si="195"/>
        <v>0.59940810327646388</v>
      </c>
      <c r="CY45" s="60">
        <f t="shared" si="196"/>
        <v>0.52925071164269422</v>
      </c>
      <c r="CZ45" s="60">
        <f t="shared" si="197"/>
        <v>0.77731104133262074</v>
      </c>
      <c r="DA45" s="60">
        <f t="shared" si="198"/>
        <v>0.77445747941142484</v>
      </c>
      <c r="DB45" s="60">
        <f t="shared" si="199"/>
        <v>0.60303589682516046</v>
      </c>
      <c r="DC45" s="60">
        <f t="shared" si="200"/>
        <v>0.7146907666903245</v>
      </c>
      <c r="DD45" s="60">
        <f t="shared" si="201"/>
        <v>0.74185747610397978</v>
      </c>
      <c r="DE45" s="60">
        <f t="shared" si="202"/>
        <v>0.68420200776102669</v>
      </c>
      <c r="DF45" s="60">
        <f t="shared" si="203"/>
        <v>0.83014777697566777</v>
      </c>
      <c r="DG45" s="60">
        <f t="shared" si="204"/>
        <v>0.43642065223793064</v>
      </c>
      <c r="DH45" s="60">
        <f t="shared" si="205"/>
        <v>0.53256507939678088</v>
      </c>
      <c r="DI45" s="60">
        <f t="shared" si="206"/>
        <v>0.40059189672353612</v>
      </c>
      <c r="DJ45" s="60">
        <f t="shared" si="207"/>
        <v>0.47074928835730578</v>
      </c>
      <c r="DK45" s="60">
        <f t="shared" si="208"/>
        <v>0.22268895866737926</v>
      </c>
      <c r="DL45" s="60">
        <f t="shared" si="209"/>
        <v>0.22554252058857516</v>
      </c>
      <c r="DM45" s="60">
        <f t="shared" si="210"/>
        <v>0.39696410317483954</v>
      </c>
      <c r="DN45" s="60">
        <f t="shared" si="211"/>
        <v>0.2853092333096755</v>
      </c>
      <c r="DO45" s="60">
        <f t="shared" si="212"/>
        <v>0.25814252389602022</v>
      </c>
      <c r="DP45" s="60">
        <f t="shared" si="213"/>
        <v>0.31579799223897331</v>
      </c>
      <c r="DQ45" s="60">
        <f t="shared" si="214"/>
        <v>0.16985222302433223</v>
      </c>
      <c r="DR45" s="60">
        <f t="shared" si="215"/>
        <v>0.56357934776206942</v>
      </c>
      <c r="DS45" s="60">
        <f t="shared" si="216"/>
        <v>22.100977455009048</v>
      </c>
      <c r="DT45" s="60">
        <f t="shared" si="217"/>
        <v>1.0150976228986917</v>
      </c>
      <c r="DU45" s="60">
        <f t="shared" si="218"/>
        <v>3.1050080750653581</v>
      </c>
      <c r="DV45" s="60">
        <f t="shared" si="219"/>
        <v>6.0530765410653844</v>
      </c>
      <c r="DW45" s="60">
        <f t="shared" si="220"/>
        <v>0.12499743717700396</v>
      </c>
      <c r="DX45" s="60">
        <f t="shared" si="221"/>
        <v>7.7139748885977699</v>
      </c>
      <c r="DY45" s="60">
        <f t="shared" si="222"/>
        <v>16.12499601622044</v>
      </c>
      <c r="DZ45" s="60">
        <f t="shared" si="223"/>
        <v>0.29696554768442313</v>
      </c>
      <c r="EA45" s="60">
        <f t="shared" si="224"/>
        <v>1.4984023969966485E-2</v>
      </c>
      <c r="EB45" s="60">
        <f t="shared" si="225"/>
        <v>0</v>
      </c>
      <c r="EC45" s="60">
        <f t="shared" si="226"/>
        <v>42.01652239231192</v>
      </c>
      <c r="ED45" s="60">
        <f t="shared" si="227"/>
        <v>98.566599999999994</v>
      </c>
      <c r="EE45" s="56">
        <f t="shared" si="228"/>
        <v>0.78691771394524035</v>
      </c>
      <c r="EF45" s="56">
        <f t="shared" si="229"/>
        <v>2.1200869317015279E-2</v>
      </c>
      <c r="EG45" s="56">
        <f t="shared" si="230"/>
        <v>0.11507897900065595</v>
      </c>
      <c r="EH45" s="56">
        <f t="shared" si="231"/>
        <v>0.1083867806876893</v>
      </c>
      <c r="EI45" s="56">
        <f t="shared" si="232"/>
        <v>2.2752454981434336E-3</v>
      </c>
      <c r="EJ45" s="56">
        <f t="shared" si="233"/>
        <v>0.31738222129593785</v>
      </c>
      <c r="EK45" s="56">
        <f t="shared" si="234"/>
        <v>0.40234033674885072</v>
      </c>
      <c r="EL45" s="56">
        <f t="shared" si="235"/>
        <v>1.2917290937857278E-2</v>
      </c>
      <c r="EM45" s="56">
        <f t="shared" si="236"/>
        <v>2.8817647453585821E-4</v>
      </c>
      <c r="EN45" s="56">
        <f t="shared" si="237"/>
        <v>0</v>
      </c>
      <c r="EO45" s="56">
        <f t="shared" si="238"/>
        <v>2.6261311294368488</v>
      </c>
      <c r="EP45" s="60">
        <f t="shared" si="239"/>
        <v>4.3929187433427748</v>
      </c>
      <c r="EQ45" s="56">
        <f t="shared" si="329"/>
        <v>0.17913322779707014</v>
      </c>
      <c r="ER45" s="56">
        <f t="shared" si="330"/>
        <v>4.8261464770191853E-3</v>
      </c>
      <c r="ES45" s="56">
        <f t="shared" si="331"/>
        <v>2.6196473398250712E-2</v>
      </c>
      <c r="ET45" s="56">
        <f t="shared" si="332"/>
        <v>2.4673067502544513E-2</v>
      </c>
      <c r="EU45" s="56">
        <f t="shared" si="333"/>
        <v>5.1793480168315026E-4</v>
      </c>
      <c r="EV45" s="56">
        <f t="shared" si="334"/>
        <v>7.2248598218875096E-2</v>
      </c>
      <c r="EW45" s="56">
        <f t="shared" si="335"/>
        <v>9.1588385821744431E-2</v>
      </c>
      <c r="EX45" s="56">
        <f t="shared" si="336"/>
        <v>2.9404802803222156E-3</v>
      </c>
      <c r="EY45" s="56">
        <f t="shared" si="337"/>
        <v>6.5600228771036046E-5</v>
      </c>
      <c r="EZ45" s="56">
        <f t="shared" si="338"/>
        <v>0</v>
      </c>
      <c r="FA45" s="56">
        <f t="shared" si="339"/>
        <v>0.5978100854737195</v>
      </c>
      <c r="FB45" s="56">
        <f t="shared" si="340"/>
        <v>1</v>
      </c>
      <c r="FC45" s="56">
        <f t="shared" si="240"/>
        <v>2.0866772202929873E-2</v>
      </c>
      <c r="FD45" s="56">
        <f t="shared" si="241"/>
        <v>5.3297011953208386E-3</v>
      </c>
      <c r="FE45" s="56">
        <f t="shared" si="242"/>
        <v>0.10766104842421383</v>
      </c>
      <c r="FF45" s="56">
        <f t="shared" si="243"/>
        <v>9.452886610206665E-2</v>
      </c>
      <c r="FG45" s="56">
        <f t="shared" si="244"/>
        <v>7.6610484242138205E-3</v>
      </c>
      <c r="FH45" s="56">
        <f t="shared" si="245"/>
        <v>0.10218991452628047</v>
      </c>
      <c r="FI45" s="56">
        <f t="shared" si="246"/>
        <v>0</v>
      </c>
      <c r="FJ45" s="56">
        <f t="shared" si="247"/>
        <v>2.8774662293762892E-2</v>
      </c>
      <c r="FK45" s="56">
        <f t="shared" si="248"/>
        <v>0.89625660463969159</v>
      </c>
      <c r="FL45" s="56">
        <f t="shared" si="249"/>
        <v>0.89566613898535063</v>
      </c>
      <c r="FM45" s="56">
        <f t="shared" si="250"/>
        <v>7.4968733066545501E-2</v>
      </c>
      <c r="FN45" s="56">
        <f t="shared" si="251"/>
        <v>1</v>
      </c>
      <c r="FO45" s="56">
        <f t="shared" si="252"/>
        <v>0.10433386101464937</v>
      </c>
      <c r="FP45" s="56">
        <f t="shared" si="253"/>
        <v>5.3297011953208392E-2</v>
      </c>
      <c r="FQ45" s="56">
        <f t="shared" si="254"/>
        <v>2.8774662293762892E-2</v>
      </c>
      <c r="FR45" s="56">
        <f t="shared" si="255"/>
        <v>0.97122533770623709</v>
      </c>
      <c r="FS45" s="56"/>
      <c r="FT45" s="56">
        <f t="shared" si="256"/>
        <v>0</v>
      </c>
      <c r="FU45" s="56">
        <f t="shared" si="257"/>
        <v>1.595021331869163E-2</v>
      </c>
      <c r="FV45" s="56">
        <f t="shared" si="258"/>
        <v>3.2757952926303235E-2</v>
      </c>
      <c r="FW45" s="56">
        <f t="shared" si="259"/>
        <v>0.77913428530798623</v>
      </c>
      <c r="FX45" s="56"/>
      <c r="FY45" s="56">
        <f t="shared" si="260"/>
        <v>3.1270494649651835E-2</v>
      </c>
      <c r="FZ45" s="56">
        <f t="shared" si="261"/>
        <v>0.21972417206208572</v>
      </c>
      <c r="GA45" s="56"/>
      <c r="GB45" s="60">
        <f t="shared" si="262"/>
        <v>22.160545599584641</v>
      </c>
      <c r="GC45" s="60">
        <f t="shared" si="263"/>
        <v>1.0424258306577121</v>
      </c>
      <c r="GD45" s="60">
        <f t="shared" si="264"/>
        <v>9.3494900145671167</v>
      </c>
      <c r="GE45" s="60">
        <f t="shared" si="265"/>
        <v>8.1159913358548312</v>
      </c>
      <c r="GF45" s="60">
        <f t="shared" si="266"/>
        <v>0.13340661381669427</v>
      </c>
      <c r="GG45" s="60">
        <f t="shared" si="267"/>
        <v>3.5001836728934337</v>
      </c>
      <c r="GH45" s="60">
        <f t="shared" si="268"/>
        <v>7.5658647457065706</v>
      </c>
      <c r="GI45" s="60">
        <f t="shared" si="269"/>
        <v>2.6914899718072758</v>
      </c>
      <c r="GJ45" s="60">
        <f t="shared" si="270"/>
        <v>1.7222055609154376</v>
      </c>
      <c r="GK45" s="60">
        <f t="shared" si="271"/>
        <v>0.2095180877977699</v>
      </c>
      <c r="GL45" s="60">
        <f t="shared" si="272"/>
        <v>0</v>
      </c>
      <c r="GM45" s="60">
        <f t="shared" si="273"/>
        <v>43.508878566398522</v>
      </c>
      <c r="GN45" s="60">
        <f t="shared" si="341"/>
        <v>56.491121433601485</v>
      </c>
      <c r="GO45" s="56">
        <f t="shared" si="274"/>
        <v>0.78903867118565241</v>
      </c>
      <c r="GP45" s="56">
        <f t="shared" si="275"/>
        <v>2.1771633890094236E-2</v>
      </c>
      <c r="GQ45" s="56">
        <f t="shared" si="276"/>
        <v>0.34651432107163332</v>
      </c>
      <c r="GR45" s="56">
        <f t="shared" si="277"/>
        <v>0.14532546664735493</v>
      </c>
      <c r="GS45" s="56">
        <f t="shared" si="278"/>
        <v>2.428312166746046E-3</v>
      </c>
      <c r="GT45" s="56">
        <f t="shared" si="279"/>
        <v>0.1440108485041528</v>
      </c>
      <c r="GU45" s="56">
        <f t="shared" si="280"/>
        <v>0.18877850056655945</v>
      </c>
      <c r="GV45" s="56">
        <f t="shared" si="281"/>
        <v>0.11707337532334058</v>
      </c>
      <c r="GW45" s="56">
        <f t="shared" si="282"/>
        <v>4.4048093163013162E-2</v>
      </c>
      <c r="GX45" s="56">
        <f t="shared" si="283"/>
        <v>6.7643737085122989E-3</v>
      </c>
      <c r="GY45" s="56">
        <f t="shared" si="284"/>
        <v>0</v>
      </c>
      <c r="GZ45" s="60">
        <f t="shared" si="285"/>
        <v>0.11785955121196423</v>
      </c>
      <c r="HA45" s="56">
        <f t="shared" si="342"/>
        <v>1.8057535962270592</v>
      </c>
      <c r="HB45" s="56">
        <f t="shared" si="343"/>
        <v>0.43695810593110235</v>
      </c>
      <c r="HC45" s="56">
        <f t="shared" si="344"/>
        <v>1.2056813252696204E-2</v>
      </c>
      <c r="HD45" s="56">
        <f t="shared" si="345"/>
        <v>0.19189457620111636</v>
      </c>
      <c r="HE45" s="56">
        <f t="shared" si="346"/>
        <v>8.0479123481186965E-2</v>
      </c>
      <c r="HF45" s="56">
        <f t="shared" si="347"/>
        <v>1.3447638547251189E-3</v>
      </c>
      <c r="HG45" s="56">
        <f t="shared" si="348"/>
        <v>7.9751107130590249E-2</v>
      </c>
      <c r="HH45" s="56">
        <f t="shared" si="349"/>
        <v>0.1045427797906609</v>
      </c>
      <c r="HI45" s="56">
        <f t="shared" si="350"/>
        <v>6.4833527435832691E-2</v>
      </c>
      <c r="HJ45" s="56">
        <f t="shared" si="351"/>
        <v>2.4393191438215729E-2</v>
      </c>
      <c r="HK45" s="56">
        <f t="shared" si="352"/>
        <v>3.7460114838734244E-3</v>
      </c>
      <c r="HL45" s="56">
        <f t="shared" si="353"/>
        <v>0</v>
      </c>
      <c r="HM45" s="56">
        <f t="shared" si="354"/>
        <v>6.1269882340362958E-2</v>
      </c>
      <c r="HN45" s="56">
        <f t="shared" si="355"/>
        <v>0.99999999999999989</v>
      </c>
      <c r="HO45" s="56">
        <f t="shared" si="286"/>
        <v>0.49772821786557669</v>
      </c>
      <c r="HP45" s="56">
        <f t="shared" si="287"/>
        <v>0.29420120984415615</v>
      </c>
      <c r="HQ45" s="56">
        <f t="shared" si="288"/>
        <v>0.4570555467132888</v>
      </c>
      <c r="HR45" s="60">
        <f t="shared" si="356"/>
        <v>8.6786268573707304E-2</v>
      </c>
      <c r="HS45" s="56">
        <f t="shared" si="289"/>
        <v>0.65756578161887824</v>
      </c>
      <c r="HT45" s="56">
        <f t="shared" si="290"/>
        <v>4944.5388610091259</v>
      </c>
      <c r="HU45" s="56">
        <f t="shared" si="357"/>
        <v>14.927902129539804</v>
      </c>
      <c r="HV45" s="56">
        <f t="shared" si="291"/>
        <v>0.65756578161887824</v>
      </c>
      <c r="HW45" s="56">
        <f t="shared" si="292"/>
        <v>4944.5388610091259</v>
      </c>
      <c r="HX45" s="56">
        <f t="shared" si="358"/>
        <v>16.388488598455307</v>
      </c>
      <c r="HY45" s="56">
        <f t="shared" si="293"/>
        <v>4.6017034870998419</v>
      </c>
      <c r="HZ45" s="56">
        <f t="shared" si="294"/>
        <v>1.3113871877578727</v>
      </c>
      <c r="IA45" s="56">
        <f t="shared" si="295"/>
        <v>4.2836423638487506</v>
      </c>
      <c r="IB45" s="56">
        <f t="shared" si="296"/>
        <v>0.97378402668535369</v>
      </c>
      <c r="IC45" s="56">
        <f t="shared" si="359"/>
        <v>0.72021370670906093</v>
      </c>
      <c r="ID45" s="56">
        <f t="shared" si="360"/>
        <v>0.18712781476534274</v>
      </c>
      <c r="IE45" s="56">
        <f t="shared" si="297"/>
        <v>271.76715928875109</v>
      </c>
      <c r="IF45" s="56">
        <f t="shared" si="298"/>
        <v>1.0324874464015186</v>
      </c>
      <c r="IG45" s="56">
        <f t="shared" si="361"/>
        <v>1.5341382866371633</v>
      </c>
      <c r="IH45" s="56">
        <f t="shared" si="362"/>
        <v>0.73234891509497635</v>
      </c>
      <c r="II45" s="75"/>
      <c r="IJ45" s="75">
        <f t="shared" si="299"/>
        <v>0.15657150247983587</v>
      </c>
      <c r="IK45" s="75">
        <f t="shared" si="300"/>
        <v>0.23178665109858529</v>
      </c>
      <c r="IL45" s="75">
        <f t="shared" si="301"/>
        <v>2.740211291874131</v>
      </c>
      <c r="IM45" s="75">
        <f t="shared" si="302"/>
        <v>0.30230967054026853</v>
      </c>
      <c r="IN45" s="75">
        <f>(1-'OUTPUT DATA'!BL45-'OUTPUT DATA'!BR45-'OUTPUT DATA'!BX45)*'OUTPUT DATA'!BK45^2</f>
        <v>3.5343444392698299E-2</v>
      </c>
      <c r="IO45" s="75">
        <f t="shared" si="363"/>
        <v>0.54030291932820318</v>
      </c>
      <c r="IP45" s="75"/>
      <c r="IQ45" s="56">
        <f t="shared" si="182"/>
        <v>0.88699775811164638</v>
      </c>
      <c r="IR45" s="56">
        <f t="shared" si="183"/>
        <v>0.65602631148788815</v>
      </c>
      <c r="IS45" s="56">
        <f t="shared" si="184"/>
        <v>0.17045047734267474</v>
      </c>
      <c r="IT45" s="56"/>
    </row>
    <row r="46" spans="1:254" s="54" customFormat="1" ht="13.5" customHeight="1">
      <c r="A46" s="67" t="str">
        <f>'INPUT DATA'!A46</f>
        <v>October-November 2002 - NF</v>
      </c>
      <c r="B46" s="66"/>
      <c r="C46" s="10">
        <f>'INPUT DATA'!AB46</f>
        <v>6.3547898422386617E-2</v>
      </c>
      <c r="D46" s="10"/>
      <c r="E46" s="12">
        <f>'INPUT DATA'!AD46</f>
        <v>2.2416862556038453</v>
      </c>
      <c r="F46" s="10"/>
      <c r="G46" s="16">
        <f>'INPUT DATA'!AF46</f>
        <v>392.02384288851511</v>
      </c>
      <c r="H46" s="16">
        <f>'INPUT DATA'!AG46</f>
        <v>1103.8882124973052</v>
      </c>
      <c r="I46" s="10"/>
      <c r="J46" s="81">
        <f t="shared" si="303"/>
        <v>0.14109110583895676</v>
      </c>
      <c r="K46" s="81">
        <f t="shared" si="304"/>
        <v>0.21390619244103945</v>
      </c>
      <c r="L46" s="81">
        <f t="shared" si="305"/>
        <v>0.3038819940460018</v>
      </c>
      <c r="M46" s="81">
        <f t="shared" si="306"/>
        <v>0.40523870044228438</v>
      </c>
      <c r="N46" s="81">
        <f t="shared" si="307"/>
        <v>0.58027054911479947</v>
      </c>
      <c r="O46" s="81">
        <f t="shared" si="308"/>
        <v>0.64036187695476554</v>
      </c>
      <c r="P46" s="81">
        <f t="shared" si="309"/>
        <v>0.68349477949556015</v>
      </c>
      <c r="Q46" s="81">
        <f t="shared" si="310"/>
        <v>0.70615894979879679</v>
      </c>
      <c r="R46" s="81">
        <f t="shared" si="311"/>
        <v>0.70675681768429766</v>
      </c>
      <c r="S46" s="81">
        <f t="shared" si="312"/>
        <v>0.69628279483629052</v>
      </c>
      <c r="T46" s="81">
        <f t="shared" si="313"/>
        <v>0.68810925911196741</v>
      </c>
      <c r="U46" s="81">
        <f t="shared" si="314"/>
        <v>0.6564020303686825</v>
      </c>
      <c r="V46" s="81">
        <f t="shared" si="315"/>
        <v>0.61738399569043789</v>
      </c>
      <c r="W46" s="81">
        <f t="shared" si="316"/>
        <v>0.57574459679045753</v>
      </c>
      <c r="X46" s="81">
        <f t="shared" si="317"/>
        <v>0.53493527685761577</v>
      </c>
      <c r="Y46" s="10"/>
      <c r="Z46" s="81">
        <f t="shared" si="157"/>
        <v>0.92445959067018391</v>
      </c>
      <c r="AA46" s="81">
        <f t="shared" si="158"/>
        <v>0.56651501208508948</v>
      </c>
      <c r="AB46" s="81">
        <f t="shared" si="159"/>
        <v>0.15059467665514778</v>
      </c>
      <c r="AC46" s="72"/>
      <c r="AD46" s="56">
        <f>'INPUT DATA'!AF46/1000</f>
        <v>0.39202384288851511</v>
      </c>
      <c r="AE46" s="55">
        <f>'INPUT DATA'!AG46</f>
        <v>1103.8882124973052</v>
      </c>
      <c r="AF46" s="60">
        <f t="shared" si="318"/>
        <v>1377.028212497305</v>
      </c>
      <c r="AG46" s="55"/>
      <c r="AH46" s="60">
        <f>'INPUT DATA'!P46</f>
        <v>47.901899999999998</v>
      </c>
      <c r="AI46" s="60">
        <f>'INPUT DATA'!Q46</f>
        <v>1.6400999999999999</v>
      </c>
      <c r="AJ46" s="60">
        <f>'INPUT DATA'!R46</f>
        <v>5.0354000000000001</v>
      </c>
      <c r="AK46" s="60">
        <f>'INPUT DATA'!S46</f>
        <v>8.6980000000000004</v>
      </c>
      <c r="AL46" s="60">
        <f>'INPUT DATA'!T46</f>
        <v>0.26079999999999998</v>
      </c>
      <c r="AM46" s="60">
        <f>'INPUT DATA'!U46</f>
        <v>12.84</v>
      </c>
      <c r="AN46" s="60">
        <f>'INPUT DATA'!V46</f>
        <v>22.486699999999999</v>
      </c>
      <c r="AO46" s="60">
        <f>'INPUT DATA'!W46</f>
        <v>0.5756</v>
      </c>
      <c r="AP46" s="60">
        <f>'INPUT DATA'!X46</f>
        <v>0</v>
      </c>
      <c r="AQ46" s="60">
        <f>'INPUT DATA'!Y46</f>
        <v>7.3000000000000001E-3</v>
      </c>
      <c r="AR46" s="60">
        <f t="shared" si="185"/>
        <v>99.445799999999991</v>
      </c>
      <c r="AS46" s="60"/>
      <c r="AT46" s="60">
        <f>'INPUT DATA'!C46</f>
        <v>47.430147203769579</v>
      </c>
      <c r="AU46" s="60">
        <f>'INPUT DATA'!D46</f>
        <v>1.7288648134561646</v>
      </c>
      <c r="AV46" s="60">
        <f>'INPUT DATA'!E46</f>
        <v>17.5186116233041</v>
      </c>
      <c r="AW46" s="60">
        <f>'INPUT DATA'!F46</f>
        <v>10.408571767488022</v>
      </c>
      <c r="AX46" s="60">
        <f>'INPUT DATA'!G46</f>
        <v>0.17203037227656223</v>
      </c>
      <c r="AY46" s="60">
        <f>'INPUT DATA'!H46</f>
        <v>5.923978312330104</v>
      </c>
      <c r="AZ46" s="60">
        <f>'INPUT DATA'!I46</f>
        <v>10.695091475609994</v>
      </c>
      <c r="BA46" s="60">
        <f>'INPUT DATA'!J46</f>
        <v>3.5938183566556092</v>
      </c>
      <c r="BB46" s="60">
        <f>'INPUT DATA'!K46</f>
        <v>2.0536467308505135</v>
      </c>
      <c r="BC46" s="60">
        <f>'INPUT DATA'!M46</f>
        <v>0.47523934425935171</v>
      </c>
      <c r="BD46" s="60"/>
      <c r="BE46" s="60">
        <f>'INPUT DATA'!AD46</f>
        <v>2.2416862556038453</v>
      </c>
      <c r="BF46" s="60">
        <f t="shared" si="186"/>
        <v>100.00000000000001</v>
      </c>
      <c r="BG46" s="54">
        <f t="shared" si="187"/>
        <v>2.2749102282793068</v>
      </c>
      <c r="BH46" s="56">
        <f t="shared" si="319"/>
        <v>1.8136695670063998</v>
      </c>
      <c r="BI46" s="56">
        <f t="shared" si="320"/>
        <v>4.6709150908259875E-2</v>
      </c>
      <c r="BJ46" s="56">
        <f t="shared" si="321"/>
        <v>0.22469538281259741</v>
      </c>
      <c r="BK46" s="56">
        <f t="shared" si="188"/>
        <v>0.18633043299360019</v>
      </c>
      <c r="BL46" s="56">
        <f t="shared" si="189"/>
        <v>3.8364949818997213E-2</v>
      </c>
      <c r="BM46" s="56">
        <f t="shared" si="322"/>
        <v>0.2754108672100522</v>
      </c>
      <c r="BN46" s="56">
        <f t="shared" si="323"/>
        <v>8.3637112865675625E-3</v>
      </c>
      <c r="BO46" s="56">
        <f t="shared" si="324"/>
        <v>0.72473817316162903</v>
      </c>
      <c r="BP46" s="60">
        <f t="shared" si="325"/>
        <v>0.91223182107188838</v>
      </c>
      <c r="BQ46" s="56">
        <f t="shared" si="326"/>
        <v>4.2254257971169877E-2</v>
      </c>
      <c r="BR46" s="56">
        <f t="shared" si="327"/>
        <v>2.1852549070911165E-4</v>
      </c>
      <c r="BS46" s="56">
        <f t="shared" si="328"/>
        <v>0</v>
      </c>
      <c r="BT46" s="56">
        <f t="shared" si="190"/>
        <v>4.0482914569192721</v>
      </c>
      <c r="BU46" s="56">
        <f t="shared" si="191"/>
        <v>0.66282456343296903</v>
      </c>
      <c r="BV46" s="56">
        <f t="shared" si="192"/>
        <v>0.72463017401116292</v>
      </c>
      <c r="BW46" s="56">
        <f t="shared" si="193"/>
        <v>3.8893081521726644E-3</v>
      </c>
      <c r="BX46" s="2">
        <f>'INPUT DATA'!DJ46</f>
        <v>9.6579302917007531E-2</v>
      </c>
      <c r="BY46" s="56"/>
      <c r="BZ46" s="56">
        <v>60.084299999999999</v>
      </c>
      <c r="CA46" s="56">
        <v>79.878799999999998</v>
      </c>
      <c r="CB46" s="56">
        <v>101.96127999999999</v>
      </c>
      <c r="CC46" s="56">
        <v>71.846400000000003</v>
      </c>
      <c r="CD46" s="56">
        <v>70.937399999999997</v>
      </c>
      <c r="CE46" s="56">
        <v>40.304400000000001</v>
      </c>
      <c r="CF46" s="56">
        <v>56.077400000000004</v>
      </c>
      <c r="CG46" s="56">
        <v>61.978940000000001</v>
      </c>
      <c r="CH46" s="56">
        <v>151.99020000000002</v>
      </c>
      <c r="CI46" s="56">
        <v>94.195999999999998</v>
      </c>
      <c r="CJ46" s="56">
        <v>141.94452000000001</v>
      </c>
      <c r="CK46" s="56">
        <v>28.0855</v>
      </c>
      <c r="CL46" s="56">
        <v>47.88</v>
      </c>
      <c r="CM46" s="56">
        <v>26.981539999999999</v>
      </c>
      <c r="CN46" s="56">
        <v>55.847000000000001</v>
      </c>
      <c r="CO46" s="56">
        <v>54.938000000000002</v>
      </c>
      <c r="CP46" s="56">
        <v>24.305</v>
      </c>
      <c r="CQ46" s="56">
        <v>40.078000000000003</v>
      </c>
      <c r="CR46" s="56">
        <v>22.98977</v>
      </c>
      <c r="CS46" s="56">
        <v>51.996000000000002</v>
      </c>
      <c r="CT46" s="56">
        <v>39.098300000000002</v>
      </c>
      <c r="CU46" s="56">
        <v>30.973759999999999</v>
      </c>
      <c r="CV46" s="56">
        <v>15.9994</v>
      </c>
      <c r="CW46" s="60">
        <f t="shared" si="194"/>
        <v>0.46743492060321917</v>
      </c>
      <c r="CX46" s="60">
        <f t="shared" si="195"/>
        <v>0.59940810327646388</v>
      </c>
      <c r="CY46" s="60">
        <f t="shared" si="196"/>
        <v>0.52925071164269422</v>
      </c>
      <c r="CZ46" s="60">
        <f t="shared" si="197"/>
        <v>0.77731104133262074</v>
      </c>
      <c r="DA46" s="60">
        <f t="shared" si="198"/>
        <v>0.77445747941142484</v>
      </c>
      <c r="DB46" s="60">
        <f t="shared" si="199"/>
        <v>0.60303589682516046</v>
      </c>
      <c r="DC46" s="60">
        <f t="shared" si="200"/>
        <v>0.7146907666903245</v>
      </c>
      <c r="DD46" s="60">
        <f t="shared" si="201"/>
        <v>0.74185747610397978</v>
      </c>
      <c r="DE46" s="60">
        <f t="shared" si="202"/>
        <v>0.68420200776102669</v>
      </c>
      <c r="DF46" s="60">
        <f t="shared" si="203"/>
        <v>0.83014777697566777</v>
      </c>
      <c r="DG46" s="60">
        <f t="shared" si="204"/>
        <v>0.43642065223793064</v>
      </c>
      <c r="DH46" s="60">
        <f t="shared" si="205"/>
        <v>0.53256507939678088</v>
      </c>
      <c r="DI46" s="60">
        <f t="shared" si="206"/>
        <v>0.40059189672353612</v>
      </c>
      <c r="DJ46" s="60">
        <f t="shared" si="207"/>
        <v>0.47074928835730578</v>
      </c>
      <c r="DK46" s="60">
        <f t="shared" si="208"/>
        <v>0.22268895866737926</v>
      </c>
      <c r="DL46" s="60">
        <f t="shared" si="209"/>
        <v>0.22554252058857516</v>
      </c>
      <c r="DM46" s="60">
        <f t="shared" si="210"/>
        <v>0.39696410317483954</v>
      </c>
      <c r="DN46" s="60">
        <f t="shared" si="211"/>
        <v>0.2853092333096755</v>
      </c>
      <c r="DO46" s="60">
        <f t="shared" si="212"/>
        <v>0.25814252389602022</v>
      </c>
      <c r="DP46" s="60">
        <f t="shared" si="213"/>
        <v>0.31579799223897331</v>
      </c>
      <c r="DQ46" s="60">
        <f t="shared" si="214"/>
        <v>0.16985222302433223</v>
      </c>
      <c r="DR46" s="60">
        <f t="shared" si="215"/>
        <v>0.56357934776206942</v>
      </c>
      <c r="DS46" s="60">
        <f t="shared" si="216"/>
        <v>22.391020823243345</v>
      </c>
      <c r="DT46" s="60">
        <f t="shared" si="217"/>
        <v>0.98308923018372829</v>
      </c>
      <c r="DU46" s="60">
        <f t="shared" si="218"/>
        <v>2.6649890334056225</v>
      </c>
      <c r="DV46" s="60">
        <f t="shared" si="219"/>
        <v>6.7610514375111359</v>
      </c>
      <c r="DW46" s="60">
        <f t="shared" si="220"/>
        <v>0.20197851063049957</v>
      </c>
      <c r="DX46" s="60">
        <f t="shared" si="221"/>
        <v>7.7429809152350604</v>
      </c>
      <c r="DY46" s="60">
        <f t="shared" si="222"/>
        <v>16.071036863335319</v>
      </c>
      <c r="DZ46" s="60">
        <f t="shared" si="223"/>
        <v>0.42701316324545074</v>
      </c>
      <c r="EA46" s="60">
        <f t="shared" si="224"/>
        <v>4.9946746566554949E-3</v>
      </c>
      <c r="EB46" s="60">
        <f t="shared" si="225"/>
        <v>0</v>
      </c>
      <c r="EC46" s="60">
        <f t="shared" si="226"/>
        <v>42.197645348553181</v>
      </c>
      <c r="ED46" s="60">
        <f t="shared" si="227"/>
        <v>99.445799999999991</v>
      </c>
      <c r="EE46" s="56">
        <f t="shared" si="228"/>
        <v>0.79724487095630647</v>
      </c>
      <c r="EF46" s="56">
        <f t="shared" si="229"/>
        <v>2.0532356520127991E-2</v>
      </c>
      <c r="EG46" s="56">
        <f t="shared" si="230"/>
        <v>9.8770827514130868E-2</v>
      </c>
      <c r="EH46" s="56">
        <f t="shared" si="231"/>
        <v>0.12106382504899342</v>
      </c>
      <c r="EI46" s="56">
        <f t="shared" si="232"/>
        <v>3.6764809536295379E-3</v>
      </c>
      <c r="EJ46" s="56">
        <f t="shared" si="233"/>
        <v>0.31857563938428557</v>
      </c>
      <c r="EK46" s="56">
        <f t="shared" si="234"/>
        <v>0.4009939833159169</v>
      </c>
      <c r="EL46" s="56">
        <f t="shared" si="235"/>
        <v>1.8574051121235696E-2</v>
      </c>
      <c r="EM46" s="56">
        <f t="shared" si="236"/>
        <v>9.6058824845286076E-5</v>
      </c>
      <c r="EN46" s="56">
        <f t="shared" si="237"/>
        <v>0</v>
      </c>
      <c r="EO46" s="56">
        <f t="shared" si="238"/>
        <v>2.637451738724776</v>
      </c>
      <c r="EP46" s="60">
        <f t="shared" si="239"/>
        <v>4.4169798323642482</v>
      </c>
      <c r="EQ46" s="56">
        <f t="shared" si="329"/>
        <v>0.18049547455813725</v>
      </c>
      <c r="ER46" s="56">
        <f t="shared" si="330"/>
        <v>4.6485058341635601E-3</v>
      </c>
      <c r="ES46" s="56">
        <f t="shared" si="331"/>
        <v>2.2361620669040377E-2</v>
      </c>
      <c r="ET46" s="56">
        <f t="shared" si="332"/>
        <v>2.7408733941217109E-2</v>
      </c>
      <c r="EU46" s="56">
        <f t="shared" si="333"/>
        <v>8.3235176368501816E-4</v>
      </c>
      <c r="EV46" s="56">
        <f t="shared" si="334"/>
        <v>7.2125219375014357E-2</v>
      </c>
      <c r="EW46" s="56">
        <f t="shared" si="335"/>
        <v>9.0784653436209936E-2</v>
      </c>
      <c r="EX46" s="56">
        <f t="shared" si="336"/>
        <v>4.2051473690550411E-3</v>
      </c>
      <c r="EY46" s="56">
        <f t="shared" si="337"/>
        <v>2.1747625864496937E-5</v>
      </c>
      <c r="EZ46" s="56">
        <f t="shared" si="338"/>
        <v>0</v>
      </c>
      <c r="FA46" s="56">
        <f t="shared" si="339"/>
        <v>0.59711654542761272</v>
      </c>
      <c r="FB46" s="56">
        <f t="shared" si="340"/>
        <v>1</v>
      </c>
      <c r="FC46" s="56">
        <f t="shared" si="240"/>
        <v>1.9504525441862763E-2</v>
      </c>
      <c r="FD46" s="56">
        <f t="shared" si="241"/>
        <v>2.857095227177614E-3</v>
      </c>
      <c r="FE46" s="56">
        <f t="shared" si="242"/>
        <v>0.10789365376712216</v>
      </c>
      <c r="FF46" s="56">
        <f t="shared" si="243"/>
        <v>9.4989800805264979E-2</v>
      </c>
      <c r="FG46" s="56">
        <f t="shared" si="244"/>
        <v>7.8936537671221579E-3</v>
      </c>
      <c r="FH46" s="56">
        <f t="shared" si="245"/>
        <v>0.10288345457238714</v>
      </c>
      <c r="FI46" s="56">
        <f t="shared" si="246"/>
        <v>0</v>
      </c>
      <c r="FJ46" s="56">
        <f t="shared" si="247"/>
        <v>4.0872921564821363E-2</v>
      </c>
      <c r="FK46" s="56">
        <f t="shared" si="248"/>
        <v>0.88240284906389221</v>
      </c>
      <c r="FL46" s="56">
        <f t="shared" si="249"/>
        <v>0.90247737279068618</v>
      </c>
      <c r="FM46" s="56">
        <f t="shared" si="250"/>
        <v>7.6724229371286423E-2</v>
      </c>
      <c r="FN46" s="56">
        <f t="shared" si="251"/>
        <v>1</v>
      </c>
      <c r="FO46" s="56">
        <f t="shared" si="252"/>
        <v>9.7522627209313817E-2</v>
      </c>
      <c r="FP46" s="56">
        <f t="shared" si="253"/>
        <v>2.8570952271776143E-2</v>
      </c>
      <c r="FQ46" s="56">
        <f t="shared" si="254"/>
        <v>4.0872921564821363E-2</v>
      </c>
      <c r="FR46" s="56">
        <f t="shared" si="255"/>
        <v>0.95912707843517864</v>
      </c>
      <c r="FS46" s="56"/>
      <c r="FT46" s="56">
        <f t="shared" si="256"/>
        <v>3.8666621996692697E-3</v>
      </c>
      <c r="FU46" s="56">
        <f t="shared" si="257"/>
        <v>1.6316546477104951E-2</v>
      </c>
      <c r="FV46" s="56">
        <f t="shared" si="258"/>
        <v>3.8113195099938886E-2</v>
      </c>
      <c r="FW46" s="56">
        <f t="shared" si="259"/>
        <v>0.78117582764441929</v>
      </c>
      <c r="FX46" s="56"/>
      <c r="FY46" s="56">
        <f t="shared" si="260"/>
        <v>3.3404135552211209E-2</v>
      </c>
      <c r="FZ46" s="56">
        <f t="shared" si="261"/>
        <v>0.22683237036975279</v>
      </c>
      <c r="GA46" s="56"/>
      <c r="GB46" s="60">
        <f t="shared" si="262"/>
        <v>22.170507092393031</v>
      </c>
      <c r="GC46" s="60">
        <f t="shared" si="263"/>
        <v>1.0362955786551771</v>
      </c>
      <c r="GD46" s="60">
        <f t="shared" si="264"/>
        <v>9.2717376686256685</v>
      </c>
      <c r="GE46" s="60">
        <f t="shared" si="265"/>
        <v>8.0906977593714302</v>
      </c>
      <c r="GF46" s="60">
        <f t="shared" si="266"/>
        <v>0.13323020849551545</v>
      </c>
      <c r="GG46" s="60">
        <f t="shared" si="267"/>
        <v>3.5723715743487849</v>
      </c>
      <c r="GH46" s="60">
        <f t="shared" si="268"/>
        <v>7.6436831265268603</v>
      </c>
      <c r="GI46" s="60">
        <f t="shared" si="269"/>
        <v>2.6661010156446827</v>
      </c>
      <c r="GJ46" s="60">
        <f t="shared" si="270"/>
        <v>1.7048302683089014</v>
      </c>
      <c r="GK46" s="60">
        <f t="shared" si="271"/>
        <v>0.20740426459079273</v>
      </c>
      <c r="GL46" s="60">
        <f t="shared" si="272"/>
        <v>0</v>
      </c>
      <c r="GM46" s="60">
        <f t="shared" si="273"/>
        <v>43.503141443039162</v>
      </c>
      <c r="GN46" s="60">
        <f t="shared" si="341"/>
        <v>56.496858556960852</v>
      </c>
      <c r="GO46" s="56">
        <f t="shared" si="274"/>
        <v>0.78939335573135716</v>
      </c>
      <c r="GP46" s="56">
        <f t="shared" si="275"/>
        <v>2.1643600222539201E-2</v>
      </c>
      <c r="GQ46" s="56">
        <f t="shared" si="276"/>
        <v>0.34363263433538888</v>
      </c>
      <c r="GR46" s="56">
        <f t="shared" si="277"/>
        <v>0.14487255822822048</v>
      </c>
      <c r="GS46" s="56">
        <f t="shared" si="278"/>
        <v>2.4251011776095861E-3</v>
      </c>
      <c r="GT46" s="56">
        <f t="shared" si="279"/>
        <v>0.1469809329088165</v>
      </c>
      <c r="GU46" s="56">
        <f t="shared" si="280"/>
        <v>0.19072017382421427</v>
      </c>
      <c r="GV46" s="56">
        <f t="shared" si="281"/>
        <v>0.11596901646448324</v>
      </c>
      <c r="GW46" s="56">
        <f t="shared" si="282"/>
        <v>4.3603692956187386E-2</v>
      </c>
      <c r="GX46" s="56">
        <f t="shared" si="283"/>
        <v>6.6961280965175925E-3</v>
      </c>
      <c r="GY46" s="56">
        <f t="shared" si="284"/>
        <v>0</v>
      </c>
      <c r="GZ46" s="60">
        <f t="shared" si="285"/>
        <v>0.12443304851480112</v>
      </c>
      <c r="HA46" s="56">
        <f t="shared" si="342"/>
        <v>1.8059371939453344</v>
      </c>
      <c r="HB46" s="56">
        <f t="shared" si="343"/>
        <v>0.43711008244246397</v>
      </c>
      <c r="HC46" s="56">
        <f t="shared" si="344"/>
        <v>1.1984691546916748E-2</v>
      </c>
      <c r="HD46" s="56">
        <f t="shared" si="345"/>
        <v>0.19027939370619698</v>
      </c>
      <c r="HE46" s="56">
        <f t="shared" si="346"/>
        <v>8.0220153122670432E-2</v>
      </c>
      <c r="HF46" s="56">
        <f t="shared" si="347"/>
        <v>1.3428491232918224E-3</v>
      </c>
      <c r="HG46" s="56">
        <f t="shared" si="348"/>
        <v>8.1387621563801527E-2</v>
      </c>
      <c r="HH46" s="56">
        <f t="shared" si="349"/>
        <v>0.10560731262617064</v>
      </c>
      <c r="HI46" s="56">
        <f t="shared" si="350"/>
        <v>6.4215420587873231E-2</v>
      </c>
      <c r="HJ46" s="56">
        <f t="shared" si="351"/>
        <v>2.4144634211186896E-2</v>
      </c>
      <c r="HK46" s="56">
        <f t="shared" si="352"/>
        <v>3.7078410694277356E-3</v>
      </c>
      <c r="HL46" s="56">
        <f t="shared" si="353"/>
        <v>0</v>
      </c>
      <c r="HM46" s="56">
        <f t="shared" si="354"/>
        <v>6.4460716280115793E-2</v>
      </c>
      <c r="HN46" s="56">
        <f t="shared" si="355"/>
        <v>0.99999999999999989</v>
      </c>
      <c r="HO46" s="56">
        <f t="shared" si="286"/>
        <v>0.50361204293356565</v>
      </c>
      <c r="HP46" s="56">
        <f t="shared" si="287"/>
        <v>0.29588677292717047</v>
      </c>
      <c r="HQ46" s="56">
        <f t="shared" si="288"/>
        <v>0.46622291162060581</v>
      </c>
      <c r="HR46" s="60">
        <f t="shared" si="356"/>
        <v>2.4197578609168047E-2</v>
      </c>
      <c r="HS46" s="56">
        <f t="shared" si="289"/>
        <v>0.65666379592050161</v>
      </c>
      <c r="HT46" s="56">
        <f t="shared" si="290"/>
        <v>4806.5346843558746</v>
      </c>
      <c r="HU46" s="56">
        <f t="shared" si="357"/>
        <v>12.930677088904174</v>
      </c>
      <c r="HV46" s="56">
        <f t="shared" si="291"/>
        <v>0.65666379592050161</v>
      </c>
      <c r="HW46" s="56">
        <f t="shared" si="292"/>
        <v>4806.5346843558746</v>
      </c>
      <c r="HX46" s="56">
        <f t="shared" si="358"/>
        <v>13.269135447156154</v>
      </c>
      <c r="HY46" s="56">
        <f t="shared" si="293"/>
        <v>4.5922631606729745</v>
      </c>
      <c r="HZ46" s="56">
        <f t="shared" si="294"/>
        <v>1.3063498807882896</v>
      </c>
      <c r="IA46" s="56">
        <f t="shared" si="295"/>
        <v>4.0478142133588619</v>
      </c>
      <c r="IB46" s="56">
        <f t="shared" si="296"/>
        <v>0.94865716927935195</v>
      </c>
      <c r="IC46" s="56">
        <f t="shared" si="359"/>
        <v>0.5813434498843717</v>
      </c>
      <c r="ID46" s="56">
        <f t="shared" si="360"/>
        <v>0.15453646768988999</v>
      </c>
      <c r="IE46" s="56">
        <f t="shared" si="297"/>
        <v>271.73194886602784</v>
      </c>
      <c r="IF46" s="56">
        <f t="shared" si="298"/>
        <v>1.0331629195710477</v>
      </c>
      <c r="IG46" s="56">
        <f t="shared" si="361"/>
        <v>1.4716005026852728</v>
      </c>
      <c r="IH46" s="56">
        <f t="shared" si="362"/>
        <v>0.7092418617130688</v>
      </c>
      <c r="II46" s="75"/>
      <c r="IJ46" s="75">
        <f t="shared" si="299"/>
        <v>0.15364495480282486</v>
      </c>
      <c r="IK46" s="75">
        <f t="shared" si="300"/>
        <v>0.15776751468988734</v>
      </c>
      <c r="IL46" s="75">
        <f t="shared" si="301"/>
        <v>2.7841242771704295</v>
      </c>
      <c r="IM46" s="75">
        <f t="shared" si="302"/>
        <v>0.28117242271564413</v>
      </c>
      <c r="IN46" s="75">
        <f>(1-'OUTPUT DATA'!BL46-'OUTPUT DATA'!BR46-'OUTPUT DATA'!BX46)*'OUTPUT DATA'!BK46^2</f>
        <v>3.0026309672360012E-2</v>
      </c>
      <c r="IO46" s="75">
        <f t="shared" si="363"/>
        <v>0.52506821110609903</v>
      </c>
      <c r="IP46" s="75"/>
      <c r="IQ46" s="56">
        <f t="shared" si="182"/>
        <v>0.92445959067018391</v>
      </c>
      <c r="IR46" s="56">
        <f t="shared" si="183"/>
        <v>0.56651501208508948</v>
      </c>
      <c r="IS46" s="56">
        <f t="shared" si="184"/>
        <v>0.15059467665514778</v>
      </c>
      <c r="IT46" s="56"/>
    </row>
    <row r="47" spans="1:254" ht="13.5" customHeight="1">
      <c r="A47" s="67" t="str">
        <f>'INPUT DATA'!A47</f>
        <v>October-November 2002 - NF</v>
      </c>
      <c r="B47" s="50"/>
      <c r="C47" s="10">
        <f>'INPUT DATA'!AB47</f>
        <v>2.5955954417503202E-2</v>
      </c>
      <c r="D47" s="10"/>
      <c r="E47" s="12">
        <f>'INPUT DATA'!AD47</f>
        <v>1.8026914544860269</v>
      </c>
      <c r="F47" s="10"/>
      <c r="G47" s="16">
        <f>'INPUT DATA'!AF47</f>
        <v>330.4574201899315</v>
      </c>
      <c r="H47" s="16">
        <f>'INPUT DATA'!AG47</f>
        <v>1087.0056951331107</v>
      </c>
      <c r="I47" s="10"/>
      <c r="J47" s="81">
        <f t="shared" si="303"/>
        <v>0.14275817930497217</v>
      </c>
      <c r="K47" s="81">
        <f t="shared" si="304"/>
        <v>0.21830481808327842</v>
      </c>
      <c r="L47" s="81">
        <f t="shared" si="305"/>
        <v>0.31253126665337555</v>
      </c>
      <c r="M47" s="81">
        <f t="shared" si="306"/>
        <v>0.41963135920378447</v>
      </c>
      <c r="N47" s="81">
        <f t="shared" si="307"/>
        <v>0.60691767489979798</v>
      </c>
      <c r="O47" s="81">
        <f t="shared" si="308"/>
        <v>0.67214415642494596</v>
      </c>
      <c r="P47" s="81">
        <f t="shared" si="309"/>
        <v>0.7196284869092936</v>
      </c>
      <c r="Q47" s="81">
        <f t="shared" si="310"/>
        <v>0.74544356799575273</v>
      </c>
      <c r="R47" s="81">
        <f t="shared" si="311"/>
        <v>0.74770266755513692</v>
      </c>
      <c r="S47" s="81">
        <f t="shared" si="312"/>
        <v>0.73745133609619595</v>
      </c>
      <c r="T47" s="81">
        <f t="shared" si="313"/>
        <v>0.72916046894148379</v>
      </c>
      <c r="U47" s="81">
        <f t="shared" si="314"/>
        <v>0.69637917424696472</v>
      </c>
      <c r="V47" s="81">
        <f t="shared" si="315"/>
        <v>0.65551558128517373</v>
      </c>
      <c r="W47" s="81">
        <f t="shared" si="316"/>
        <v>0.61162425969790091</v>
      </c>
      <c r="X47" s="81">
        <f t="shared" si="317"/>
        <v>0.56844458116614083</v>
      </c>
      <c r="Y47" s="10"/>
      <c r="Z47" s="81">
        <f t="shared" si="157"/>
        <v>0.9104706526697488</v>
      </c>
      <c r="AA47" s="81">
        <f t="shared" si="158"/>
        <v>0.77828146497752393</v>
      </c>
      <c r="AB47" s="81">
        <f t="shared" si="159"/>
        <v>0.1944555432787792</v>
      </c>
      <c r="AC47" s="50"/>
      <c r="AD47" s="56">
        <f>'INPUT DATA'!AF47/1000</f>
        <v>0.33045742018993152</v>
      </c>
      <c r="AE47" s="55">
        <f>'INPUT DATA'!AG47</f>
        <v>1087.0056951331107</v>
      </c>
      <c r="AF47" s="60">
        <f t="shared" si="318"/>
        <v>1360.1456951331106</v>
      </c>
      <c r="AG47" s="55"/>
      <c r="AH47" s="60">
        <f>'INPUT DATA'!P47</f>
        <v>47.384099999999997</v>
      </c>
      <c r="AI47" s="60">
        <f>'INPUT DATA'!Q47</f>
        <v>1.5933999999999999</v>
      </c>
      <c r="AJ47" s="60">
        <f>'INPUT DATA'!R47</f>
        <v>6.53</v>
      </c>
      <c r="AK47" s="60">
        <f>'INPUT DATA'!S47</f>
        <v>7.5774999999999997</v>
      </c>
      <c r="AL47" s="60">
        <f>'INPUT DATA'!T47</f>
        <v>0.1149</v>
      </c>
      <c r="AM47" s="60">
        <f>'INPUT DATA'!U47</f>
        <v>12.913</v>
      </c>
      <c r="AN47" s="60">
        <f>'INPUT DATA'!V47</f>
        <v>22.959599999999998</v>
      </c>
      <c r="AO47" s="60">
        <f>'INPUT DATA'!W47</f>
        <v>0.31540000000000001</v>
      </c>
      <c r="AP47" s="60">
        <f>'INPUT DATA'!X47</f>
        <v>0</v>
      </c>
      <c r="AQ47" s="60">
        <f>'INPUT DATA'!Y47</f>
        <v>0</v>
      </c>
      <c r="AR47" s="60">
        <f t="shared" si="185"/>
        <v>99.387899999999988</v>
      </c>
      <c r="AS47" s="60"/>
      <c r="AT47" s="60">
        <f>'INPUT DATA'!C47</f>
        <v>47.36488398623387</v>
      </c>
      <c r="AU47" s="60">
        <f>'INPUT DATA'!D47</f>
        <v>1.7601847538935393</v>
      </c>
      <c r="AV47" s="60">
        <f>'INPUT DATA'!E47</f>
        <v>17.968512935813173</v>
      </c>
      <c r="AW47" s="60">
        <f>'INPUT DATA'!F47</f>
        <v>10.508222527459051</v>
      </c>
      <c r="AX47" s="60">
        <f>'INPUT DATA'!G47</f>
        <v>0.17272792865184566</v>
      </c>
      <c r="AY47" s="60">
        <f>'INPUT DATA'!H47</f>
        <v>5.5573833766657446</v>
      </c>
      <c r="AZ47" s="60">
        <f>'INPUT DATA'!I47</f>
        <v>10.361642622388503</v>
      </c>
      <c r="BA47" s="60">
        <f>'INPUT DATA'!J47</f>
        <v>3.6986251847211742</v>
      </c>
      <c r="BB47" s="60">
        <f>'INPUT DATA'!K47</f>
        <v>2.1177443542516414</v>
      </c>
      <c r="BC47" s="60">
        <f>'INPUT DATA'!M47</f>
        <v>0.490072329921457</v>
      </c>
      <c r="BD47" s="60"/>
      <c r="BE47" s="60">
        <f>'INPUT DATA'!AD47</f>
        <v>1.8026914544860269</v>
      </c>
      <c r="BF47" s="60">
        <f t="shared" si="186"/>
        <v>100.00000000000001</v>
      </c>
      <c r="BG47" s="54">
        <f t="shared" si="187"/>
        <v>2.2630522131437809</v>
      </c>
      <c r="BH47" s="56">
        <f t="shared" si="319"/>
        <v>1.7847129414291028</v>
      </c>
      <c r="BI47" s="56">
        <f t="shared" si="320"/>
        <v>4.5142620669053196E-2</v>
      </c>
      <c r="BJ47" s="56">
        <f t="shared" si="321"/>
        <v>0.28987026317570225</v>
      </c>
      <c r="BK47" s="56">
        <f t="shared" si="188"/>
        <v>0.21528705857089725</v>
      </c>
      <c r="BL47" s="56">
        <f t="shared" si="189"/>
        <v>7.4583204604804998E-2</v>
      </c>
      <c r="BM47" s="56">
        <f t="shared" si="322"/>
        <v>0.23868104202178267</v>
      </c>
      <c r="BN47" s="56">
        <f t="shared" si="323"/>
        <v>3.6655722583450166E-3</v>
      </c>
      <c r="BO47" s="56">
        <f t="shared" si="324"/>
        <v>0.72505937942451471</v>
      </c>
      <c r="BP47" s="60">
        <f t="shared" si="325"/>
        <v>0.9265612210513392</v>
      </c>
      <c r="BQ47" s="56">
        <f t="shared" si="326"/>
        <v>2.3032532568306962E-2</v>
      </c>
      <c r="BR47" s="56">
        <f t="shared" si="327"/>
        <v>0</v>
      </c>
      <c r="BS47" s="56">
        <f t="shared" si="328"/>
        <v>0</v>
      </c>
      <c r="BT47" s="56">
        <f t="shared" si="190"/>
        <v>4.0367255725981472</v>
      </c>
      <c r="BU47" s="56">
        <f t="shared" si="191"/>
        <v>0.6622644777029606</v>
      </c>
      <c r="BV47" s="56">
        <f t="shared" si="192"/>
        <v>0.75233886977201703</v>
      </c>
      <c r="BW47" s="56">
        <f t="shared" si="193"/>
        <v>0</v>
      </c>
      <c r="BX47" s="2">
        <f>'INPUT DATA'!DJ47</f>
        <v>7.3447354385655306E-2</v>
      </c>
      <c r="BY47" s="56"/>
      <c r="BZ47" s="56">
        <v>60.084299999999999</v>
      </c>
      <c r="CA47" s="56">
        <v>79.878799999999998</v>
      </c>
      <c r="CB47" s="56">
        <v>101.96127999999999</v>
      </c>
      <c r="CC47" s="56">
        <v>71.846400000000003</v>
      </c>
      <c r="CD47" s="56">
        <v>70.937399999999997</v>
      </c>
      <c r="CE47" s="56">
        <v>40.304400000000001</v>
      </c>
      <c r="CF47" s="56">
        <v>56.077400000000004</v>
      </c>
      <c r="CG47" s="56">
        <v>61.978940000000001</v>
      </c>
      <c r="CH47" s="56">
        <v>151.99020000000002</v>
      </c>
      <c r="CI47" s="56">
        <v>94.195999999999998</v>
      </c>
      <c r="CJ47" s="56">
        <v>141.94452000000001</v>
      </c>
      <c r="CK47" s="56">
        <v>28.0855</v>
      </c>
      <c r="CL47" s="56">
        <v>47.88</v>
      </c>
      <c r="CM47" s="56">
        <v>26.981539999999999</v>
      </c>
      <c r="CN47" s="56">
        <v>55.847000000000001</v>
      </c>
      <c r="CO47" s="56">
        <v>54.938000000000002</v>
      </c>
      <c r="CP47" s="56">
        <v>24.305</v>
      </c>
      <c r="CQ47" s="56">
        <v>40.078000000000003</v>
      </c>
      <c r="CR47" s="56">
        <v>22.98977</v>
      </c>
      <c r="CS47" s="56">
        <v>51.996000000000002</v>
      </c>
      <c r="CT47" s="56">
        <v>39.098300000000002</v>
      </c>
      <c r="CU47" s="56">
        <v>30.973759999999999</v>
      </c>
      <c r="CV47" s="56">
        <v>15.9994</v>
      </c>
      <c r="CW47" s="60">
        <f t="shared" si="194"/>
        <v>0.46743492060321917</v>
      </c>
      <c r="CX47" s="60">
        <f t="shared" si="195"/>
        <v>0.59940810327646388</v>
      </c>
      <c r="CY47" s="60">
        <f t="shared" si="196"/>
        <v>0.52925071164269422</v>
      </c>
      <c r="CZ47" s="60">
        <f t="shared" si="197"/>
        <v>0.77731104133262074</v>
      </c>
      <c r="DA47" s="60">
        <f t="shared" si="198"/>
        <v>0.77445747941142484</v>
      </c>
      <c r="DB47" s="60">
        <f t="shared" si="199"/>
        <v>0.60303589682516046</v>
      </c>
      <c r="DC47" s="60">
        <f t="shared" si="200"/>
        <v>0.7146907666903245</v>
      </c>
      <c r="DD47" s="60">
        <f t="shared" si="201"/>
        <v>0.74185747610397978</v>
      </c>
      <c r="DE47" s="60">
        <f t="shared" si="202"/>
        <v>0.68420200776102669</v>
      </c>
      <c r="DF47" s="60">
        <f t="shared" si="203"/>
        <v>0.83014777697566777</v>
      </c>
      <c r="DG47" s="60">
        <f t="shared" si="204"/>
        <v>0.43642065223793064</v>
      </c>
      <c r="DH47" s="60">
        <f t="shared" si="205"/>
        <v>0.53256507939678088</v>
      </c>
      <c r="DI47" s="60">
        <f t="shared" si="206"/>
        <v>0.40059189672353612</v>
      </c>
      <c r="DJ47" s="60">
        <f t="shared" si="207"/>
        <v>0.47074928835730578</v>
      </c>
      <c r="DK47" s="60">
        <f t="shared" si="208"/>
        <v>0.22268895866737926</v>
      </c>
      <c r="DL47" s="60">
        <f t="shared" si="209"/>
        <v>0.22554252058857516</v>
      </c>
      <c r="DM47" s="60">
        <f t="shared" si="210"/>
        <v>0.39696410317483954</v>
      </c>
      <c r="DN47" s="60">
        <f t="shared" si="211"/>
        <v>0.2853092333096755</v>
      </c>
      <c r="DO47" s="60">
        <f t="shared" si="212"/>
        <v>0.25814252389602022</v>
      </c>
      <c r="DP47" s="60">
        <f t="shared" si="213"/>
        <v>0.31579799223897331</v>
      </c>
      <c r="DQ47" s="60">
        <f t="shared" si="214"/>
        <v>0.16985222302433223</v>
      </c>
      <c r="DR47" s="60">
        <f t="shared" si="215"/>
        <v>0.56357934776206942</v>
      </c>
      <c r="DS47" s="60">
        <f t="shared" si="216"/>
        <v>22.148983021354997</v>
      </c>
      <c r="DT47" s="60">
        <f t="shared" si="217"/>
        <v>0.95509687176071745</v>
      </c>
      <c r="DU47" s="60">
        <f t="shared" si="218"/>
        <v>3.4560071470267935</v>
      </c>
      <c r="DV47" s="60">
        <f t="shared" si="219"/>
        <v>5.8900744156979332</v>
      </c>
      <c r="DW47" s="60">
        <f t="shared" si="220"/>
        <v>8.898516438437272E-2</v>
      </c>
      <c r="DX47" s="60">
        <f t="shared" si="221"/>
        <v>7.787002535703297</v>
      </c>
      <c r="DY47" s="60">
        <f t="shared" si="222"/>
        <v>16.409014126903173</v>
      </c>
      <c r="DZ47" s="60">
        <f t="shared" si="223"/>
        <v>0.23398184796319524</v>
      </c>
      <c r="EA47" s="60">
        <f t="shared" si="224"/>
        <v>0</v>
      </c>
      <c r="EB47" s="60">
        <f t="shared" si="225"/>
        <v>0</v>
      </c>
      <c r="EC47" s="60">
        <f t="shared" si="226"/>
        <v>42.418754869205515</v>
      </c>
      <c r="ED47" s="60">
        <f t="shared" si="227"/>
        <v>99.387899999999988</v>
      </c>
      <c r="EE47" s="56">
        <f t="shared" si="228"/>
        <v>0.7886269790943724</v>
      </c>
      <c r="EF47" s="56">
        <f t="shared" si="229"/>
        <v>1.9947720797007466E-2</v>
      </c>
      <c r="EG47" s="56">
        <f t="shared" si="230"/>
        <v>0.12808783883450661</v>
      </c>
      <c r="EH47" s="56">
        <f t="shared" si="231"/>
        <v>0.10546805407090681</v>
      </c>
      <c r="EI47" s="56">
        <f t="shared" si="232"/>
        <v>1.6197379661504372E-3</v>
      </c>
      <c r="EJ47" s="56">
        <f t="shared" si="233"/>
        <v>0.32038685602564482</v>
      </c>
      <c r="EK47" s="56">
        <f t="shared" si="234"/>
        <v>0.40942697057994842</v>
      </c>
      <c r="EL47" s="56">
        <f t="shared" si="235"/>
        <v>1.0177650666500589E-2</v>
      </c>
      <c r="EM47" s="56">
        <f t="shared" si="236"/>
        <v>0</v>
      </c>
      <c r="EN47" s="56">
        <f t="shared" si="237"/>
        <v>0</v>
      </c>
      <c r="EO47" s="56">
        <f t="shared" si="238"/>
        <v>2.6512716020104201</v>
      </c>
      <c r="EP47" s="60">
        <f t="shared" si="239"/>
        <v>4.4350134100454577</v>
      </c>
      <c r="EQ47" s="56">
        <f t="shared" si="329"/>
        <v>0.17781839786732218</v>
      </c>
      <c r="ER47" s="56">
        <f t="shared" si="330"/>
        <v>4.4977813938116154E-3</v>
      </c>
      <c r="ES47" s="56">
        <f t="shared" si="331"/>
        <v>2.8881048824876888E-2</v>
      </c>
      <c r="ET47" s="56">
        <f t="shared" si="332"/>
        <v>2.3780774559106866E-2</v>
      </c>
      <c r="EU47" s="56">
        <f t="shared" si="333"/>
        <v>3.6521602448409175E-4</v>
      </c>
      <c r="EV47" s="56">
        <f t="shared" si="334"/>
        <v>7.2240335350499188E-2</v>
      </c>
      <c r="EW47" s="56">
        <f t="shared" si="335"/>
        <v>9.2316963383376083E-2</v>
      </c>
      <c r="EX47" s="56">
        <f t="shared" si="336"/>
        <v>2.2948410129827027E-3</v>
      </c>
      <c r="EY47" s="56">
        <f t="shared" si="337"/>
        <v>0</v>
      </c>
      <c r="EZ47" s="56">
        <f t="shared" si="338"/>
        <v>0</v>
      </c>
      <c r="FA47" s="56">
        <f t="shared" si="339"/>
        <v>0.59780464158354041</v>
      </c>
      <c r="FB47" s="56">
        <f t="shared" si="340"/>
        <v>1</v>
      </c>
      <c r="FC47" s="56">
        <f t="shared" si="240"/>
        <v>2.2181602132677836E-2</v>
      </c>
      <c r="FD47" s="56">
        <f t="shared" si="241"/>
        <v>6.6994466921990528E-3</v>
      </c>
      <c r="FE47" s="56">
        <f t="shared" si="242"/>
        <v>0.10758355402010081</v>
      </c>
      <c r="FF47" s="56">
        <f t="shared" si="243"/>
        <v>9.4611804396358787E-2</v>
      </c>
      <c r="FG47" s="56">
        <f t="shared" si="244"/>
        <v>7.5835540201008023E-3</v>
      </c>
      <c r="FH47" s="56">
        <f t="shared" si="245"/>
        <v>0.10219535841645959</v>
      </c>
      <c r="FI47" s="56">
        <f t="shared" si="246"/>
        <v>0</v>
      </c>
      <c r="FJ47" s="56">
        <f t="shared" si="247"/>
        <v>2.2455432893839684E-2</v>
      </c>
      <c r="FK47" s="56">
        <f t="shared" si="248"/>
        <v>0.90333812429300608</v>
      </c>
      <c r="FL47" s="56">
        <f t="shared" si="249"/>
        <v>0.88909198933661082</v>
      </c>
      <c r="FM47" s="56">
        <f t="shared" si="250"/>
        <v>7.4206442813154166E-2</v>
      </c>
      <c r="FN47" s="56">
        <f t="shared" si="251"/>
        <v>0.99999999999999989</v>
      </c>
      <c r="FO47" s="56">
        <f t="shared" si="252"/>
        <v>0.11090801066338918</v>
      </c>
      <c r="FP47" s="56">
        <f t="shared" si="253"/>
        <v>6.6994466921990528E-2</v>
      </c>
      <c r="FQ47" s="56">
        <f t="shared" si="254"/>
        <v>2.2455432893839684E-2</v>
      </c>
      <c r="FR47" s="56">
        <f t="shared" si="255"/>
        <v>0.97754456710616022</v>
      </c>
      <c r="FS47" s="56"/>
      <c r="FT47" s="56">
        <f t="shared" si="256"/>
        <v>0</v>
      </c>
      <c r="FU47" s="56">
        <f t="shared" si="257"/>
        <v>1.6452916604691142E-2</v>
      </c>
      <c r="FV47" s="56">
        <f t="shared" si="258"/>
        <v>3.0666288706280388E-2</v>
      </c>
      <c r="FW47" s="56">
        <f t="shared" si="259"/>
        <v>0.77273389238827395</v>
      </c>
      <c r="FX47" s="56"/>
      <c r="FY47" s="56">
        <f t="shared" si="260"/>
        <v>3.0806910451094661E-2</v>
      </c>
      <c r="FZ47" s="56">
        <f t="shared" si="261"/>
        <v>0.21410896824436718</v>
      </c>
      <c r="GA47" s="56"/>
      <c r="GB47" s="60">
        <f t="shared" si="262"/>
        <v>22.140000785485917</v>
      </c>
      <c r="GC47" s="60">
        <f t="shared" si="263"/>
        <v>1.0550690047474758</v>
      </c>
      <c r="GD47" s="60">
        <f t="shared" si="264"/>
        <v>9.5098482584400781</v>
      </c>
      <c r="GE47" s="60">
        <f t="shared" si="265"/>
        <v>8.1681573953740987</v>
      </c>
      <c r="GF47" s="60">
        <f t="shared" si="266"/>
        <v>0.13377043624766483</v>
      </c>
      <c r="GG47" s="60">
        <f t="shared" si="267"/>
        <v>3.3513016685488659</v>
      </c>
      <c r="GH47" s="60">
        <f t="shared" si="268"/>
        <v>7.405370309965984</v>
      </c>
      <c r="GI47" s="60">
        <f t="shared" si="269"/>
        <v>2.7438527445918663</v>
      </c>
      <c r="GJ47" s="60">
        <f t="shared" si="270"/>
        <v>1.7580407678847711</v>
      </c>
      <c r="GK47" s="60">
        <f t="shared" si="271"/>
        <v>0.21387768586808459</v>
      </c>
      <c r="GL47" s="60">
        <f t="shared" si="272"/>
        <v>0</v>
      </c>
      <c r="GM47" s="60">
        <f t="shared" si="273"/>
        <v>43.520710942845191</v>
      </c>
      <c r="GN47" s="60">
        <f t="shared" si="341"/>
        <v>56.479289057154809</v>
      </c>
      <c r="GO47" s="56">
        <f t="shared" si="274"/>
        <v>0.78830716154193148</v>
      </c>
      <c r="GP47" s="56">
        <f t="shared" si="275"/>
        <v>2.2035693499320712E-2</v>
      </c>
      <c r="GQ47" s="56">
        <f t="shared" si="276"/>
        <v>0.3524575787164142</v>
      </c>
      <c r="GR47" s="56">
        <f t="shared" si="277"/>
        <v>0.14625955548864036</v>
      </c>
      <c r="GS47" s="56">
        <f t="shared" si="278"/>
        <v>2.4349345853082534E-3</v>
      </c>
      <c r="GT47" s="56">
        <f t="shared" si="279"/>
        <v>0.13788527745520945</v>
      </c>
      <c r="GU47" s="56">
        <f t="shared" si="280"/>
        <v>0.1847739485494781</v>
      </c>
      <c r="GV47" s="56">
        <f t="shared" si="281"/>
        <v>0.11935103067981395</v>
      </c>
      <c r="GW47" s="56">
        <f t="shared" si="282"/>
        <v>4.4964634469651391E-2</v>
      </c>
      <c r="GX47" s="56">
        <f t="shared" si="283"/>
        <v>6.9051250435234407E-3</v>
      </c>
      <c r="GY47" s="56">
        <f t="shared" si="284"/>
        <v>0</v>
      </c>
      <c r="GZ47" s="60">
        <f t="shared" si="285"/>
        <v>0.10006502589402431</v>
      </c>
      <c r="HA47" s="56">
        <f t="shared" si="342"/>
        <v>1.8053749400292916</v>
      </c>
      <c r="HB47" s="56">
        <f t="shared" si="343"/>
        <v>0.43664456842917154</v>
      </c>
      <c r="HC47" s="56">
        <f t="shared" si="344"/>
        <v>1.2205605057840888E-2</v>
      </c>
      <c r="HD47" s="56">
        <f t="shared" si="345"/>
        <v>0.19522680353073679</v>
      </c>
      <c r="HE47" s="56">
        <f t="shared" si="346"/>
        <v>8.1013396301084895E-2</v>
      </c>
      <c r="HF47" s="56">
        <f t="shared" si="347"/>
        <v>1.3487140711439961E-3</v>
      </c>
      <c r="HG47" s="56">
        <f t="shared" si="348"/>
        <v>7.6374870614395657E-2</v>
      </c>
      <c r="HH47" s="56">
        <f t="shared" si="349"/>
        <v>0.10234657879236997</v>
      </c>
      <c r="HI47" s="56">
        <f t="shared" si="350"/>
        <v>6.6108722367597239E-2</v>
      </c>
      <c r="HJ47" s="56">
        <f t="shared" si="351"/>
        <v>2.4905981285484033E-2</v>
      </c>
      <c r="HK47" s="56">
        <f t="shared" si="352"/>
        <v>3.8247595501748836E-3</v>
      </c>
      <c r="HL47" s="56">
        <f t="shared" si="353"/>
        <v>0</v>
      </c>
      <c r="HM47" s="56">
        <f t="shared" si="354"/>
        <v>5.2515444035800926E-2</v>
      </c>
      <c r="HN47" s="56">
        <f t="shared" si="355"/>
        <v>0.99999999999999989</v>
      </c>
      <c r="HO47" s="56">
        <f t="shared" si="286"/>
        <v>0.48526406771738523</v>
      </c>
      <c r="HP47" s="56">
        <f t="shared" si="287"/>
        <v>0.29067618168504239</v>
      </c>
      <c r="HQ47" s="56">
        <f t="shared" si="288"/>
        <v>0.43835828778000041</v>
      </c>
      <c r="HR47" s="60">
        <f t="shared" si="356"/>
        <v>5.2247706818554507E-3</v>
      </c>
      <c r="HS47" s="56">
        <f t="shared" si="289"/>
        <v>0.65823218571229636</v>
      </c>
      <c r="HT47" s="56">
        <f t="shared" si="290"/>
        <v>5106.9517040621131</v>
      </c>
      <c r="HU47" s="56">
        <f t="shared" si="357"/>
        <v>18.568788306259528</v>
      </c>
      <c r="HV47" s="56">
        <f t="shared" si="291"/>
        <v>0.65823218571229636</v>
      </c>
      <c r="HW47" s="56">
        <f t="shared" si="292"/>
        <v>5106.9517040621131</v>
      </c>
      <c r="HX47" s="56">
        <f t="shared" si="358"/>
        <v>18.462230603981435</v>
      </c>
      <c r="HY47" s="56">
        <f t="shared" si="293"/>
        <v>4.621447870388729</v>
      </c>
      <c r="HZ47" s="56">
        <f t="shared" si="294"/>
        <v>1.321937260847811</v>
      </c>
      <c r="IA47" s="56">
        <f t="shared" si="295"/>
        <v>4.9297814351046849</v>
      </c>
      <c r="IB47" s="56">
        <f t="shared" si="296"/>
        <v>0.90524588198789335</v>
      </c>
      <c r="IC47" s="56">
        <f t="shared" si="359"/>
        <v>0.77381526700780079</v>
      </c>
      <c r="ID47" s="56">
        <f t="shared" si="360"/>
        <v>0.19333965270233056</v>
      </c>
      <c r="IE47" s="56">
        <f t="shared" si="297"/>
        <v>271.91491117451858</v>
      </c>
      <c r="IF47" s="56">
        <f t="shared" si="298"/>
        <v>1.0322758583755947</v>
      </c>
      <c r="IG47" s="56">
        <f t="shared" si="361"/>
        <v>1.6010675718791008</v>
      </c>
      <c r="IH47" s="56">
        <f t="shared" si="362"/>
        <v>0.74965311665728063</v>
      </c>
      <c r="II47" s="75"/>
      <c r="IJ47" s="75">
        <f t="shared" si="299"/>
        <v>0.14378828814417671</v>
      </c>
      <c r="IK47" s="75">
        <f t="shared" si="300"/>
        <v>0.27225234542096699</v>
      </c>
      <c r="IL47" s="75">
        <f t="shared" si="301"/>
        <v>2.6857515708350093</v>
      </c>
      <c r="IM47" s="75">
        <f t="shared" si="302"/>
        <v>0.31686451574826413</v>
      </c>
      <c r="IN47" s="75">
        <f>(1-'OUTPUT DATA'!BL47-'OUTPUT DATA'!BR47-'OUTPUT DATA'!BX47)*'OUTPUT DATA'!BK47^2</f>
        <v>3.9487520621161995E-2</v>
      </c>
      <c r="IO47" s="75">
        <f t="shared" si="363"/>
        <v>0.54599754239375853</v>
      </c>
      <c r="IQ47" s="56">
        <f t="shared" si="182"/>
        <v>0.9104706526697488</v>
      </c>
      <c r="IR47" s="56">
        <f t="shared" si="183"/>
        <v>0.77828146497752393</v>
      </c>
      <c r="IS47" s="56">
        <f t="shared" si="184"/>
        <v>0.1944555432787792</v>
      </c>
    </row>
    <row r="48" spans="1:254" ht="13.5" customHeight="1">
      <c r="A48" s="67" t="str">
        <f>'INPUT DATA'!A48</f>
        <v>October-November 2002 - NF</v>
      </c>
      <c r="B48" s="50"/>
      <c r="C48" s="10">
        <f>'INPUT DATA'!AB48</f>
        <v>3.3910339552323476E-2</v>
      </c>
      <c r="D48" s="10"/>
      <c r="E48" s="12">
        <f>'INPUT DATA'!AD48</f>
        <v>1.87242687905922</v>
      </c>
      <c r="F48" s="10"/>
      <c r="G48" s="16">
        <f>'INPUT DATA'!AF48</f>
        <v>348.39890421601126</v>
      </c>
      <c r="H48" s="16">
        <f>'INPUT DATA'!AG48</f>
        <v>1091.8195264896262</v>
      </c>
      <c r="I48" s="10"/>
      <c r="J48" s="81">
        <f t="shared" si="303"/>
        <v>0.14881647751464447</v>
      </c>
      <c r="K48" s="81">
        <f t="shared" si="304"/>
        <v>0.22656680825732359</v>
      </c>
      <c r="L48" s="81">
        <f t="shared" si="305"/>
        <v>0.32302323266466221</v>
      </c>
      <c r="M48" s="81">
        <f t="shared" si="306"/>
        <v>0.43205301505045557</v>
      </c>
      <c r="N48" s="81">
        <f t="shared" si="307"/>
        <v>0.62106536948631208</v>
      </c>
      <c r="O48" s="81">
        <f t="shared" si="308"/>
        <v>0.68616306647322467</v>
      </c>
      <c r="P48" s="81">
        <f t="shared" si="309"/>
        <v>0.73298611058295693</v>
      </c>
      <c r="Q48" s="81">
        <f t="shared" si="310"/>
        <v>0.75768462714040474</v>
      </c>
      <c r="R48" s="81">
        <f t="shared" si="311"/>
        <v>0.75849281281547354</v>
      </c>
      <c r="S48" s="81">
        <f t="shared" si="312"/>
        <v>0.74724434241883064</v>
      </c>
      <c r="T48" s="81">
        <f t="shared" si="313"/>
        <v>0.73843853530745984</v>
      </c>
      <c r="U48" s="81">
        <f t="shared" si="314"/>
        <v>0.70422530503483105</v>
      </c>
      <c r="V48" s="81">
        <f t="shared" si="315"/>
        <v>0.66208994856738124</v>
      </c>
      <c r="W48" s="81">
        <f t="shared" si="316"/>
        <v>0.61711959572637909</v>
      </c>
      <c r="X48" s="81">
        <f t="shared" si="317"/>
        <v>0.57305503331744756</v>
      </c>
      <c r="Y48" s="10"/>
      <c r="Z48" s="81">
        <f t="shared" si="157"/>
        <v>0.9675801951589208</v>
      </c>
      <c r="AA48" s="81">
        <f t="shared" si="158"/>
        <v>0.74614206387771698</v>
      </c>
      <c r="AB48" s="81">
        <f t="shared" si="159"/>
        <v>0.18086247811352879</v>
      </c>
      <c r="AC48" s="50"/>
      <c r="AD48" s="56">
        <f>'INPUT DATA'!AF48/1000</f>
        <v>0.34839890421601127</v>
      </c>
      <c r="AE48" s="55">
        <f>'INPUT DATA'!AG48</f>
        <v>1091.8195264896262</v>
      </c>
      <c r="AF48" s="60">
        <f t="shared" si="318"/>
        <v>1364.9595264896261</v>
      </c>
      <c r="AG48" s="55"/>
      <c r="AH48" s="60">
        <f>'INPUT DATA'!P48</f>
        <v>47.142400000000002</v>
      </c>
      <c r="AI48" s="60">
        <f>'INPUT DATA'!Q48</f>
        <v>1.6818</v>
      </c>
      <c r="AJ48" s="60">
        <f>'INPUT DATA'!R48</f>
        <v>6.6848999999999998</v>
      </c>
      <c r="AK48" s="60">
        <f>'INPUT DATA'!S48</f>
        <v>7.8798000000000004</v>
      </c>
      <c r="AL48" s="60">
        <f>'INPUT DATA'!T48</f>
        <v>0.1537</v>
      </c>
      <c r="AM48" s="60">
        <f>'INPUT DATA'!U48</f>
        <v>12.8881</v>
      </c>
      <c r="AN48" s="60">
        <f>'INPUT DATA'!V48</f>
        <v>23.169499999999999</v>
      </c>
      <c r="AO48" s="60">
        <f>'INPUT DATA'!W48</f>
        <v>0.35049999999999998</v>
      </c>
      <c r="AP48" s="60">
        <f>'INPUT DATA'!X48</f>
        <v>0</v>
      </c>
      <c r="AQ48" s="60">
        <f>'INPUT DATA'!Y48</f>
        <v>8.8000000000000005E-3</v>
      </c>
      <c r="AR48" s="60">
        <f t="shared" si="185"/>
        <v>99.959499999999991</v>
      </c>
      <c r="AS48" s="60"/>
      <c r="AT48" s="60">
        <f>'INPUT DATA'!C48</f>
        <v>47.378260523122073</v>
      </c>
      <c r="AU48" s="60">
        <f>'INPUT DATA'!D48</f>
        <v>1.7537653287653312</v>
      </c>
      <c r="AV48" s="60">
        <f>'INPUT DATA'!E48</f>
        <v>17.87629986802304</v>
      </c>
      <c r="AW48" s="60">
        <f>'INPUT DATA'!F48</f>
        <v>10.487797820908854</v>
      </c>
      <c r="AX48" s="60">
        <f>'INPUT DATA'!G48</f>
        <v>0.1725849554896588</v>
      </c>
      <c r="AY48" s="60">
        <f>'INPUT DATA'!H48</f>
        <v>5.6325217297090253</v>
      </c>
      <c r="AZ48" s="60">
        <f>'INPUT DATA'!I48</f>
        <v>10.429987258982647</v>
      </c>
      <c r="BA48" s="60">
        <f>'INPUT DATA'!J48</f>
        <v>3.6771436756155871</v>
      </c>
      <c r="BB48" s="60">
        <f>'INPUT DATA'!K48</f>
        <v>2.1046067208917574</v>
      </c>
      <c r="BC48" s="60">
        <f>'INPUT DATA'!M48</f>
        <v>0.48703211849206207</v>
      </c>
      <c r="BD48" s="60"/>
      <c r="BE48" s="60">
        <f>'INPUT DATA'!AD48</f>
        <v>1.87242687905922</v>
      </c>
      <c r="BF48" s="60">
        <f t="shared" si="186"/>
        <v>100.00000000000003</v>
      </c>
      <c r="BG48" s="54">
        <f t="shared" si="187"/>
        <v>2.2567997202821912</v>
      </c>
      <c r="BH48" s="56">
        <f t="shared" si="319"/>
        <v>1.7707036005164631</v>
      </c>
      <c r="BI48" s="56">
        <f t="shared" si="320"/>
        <v>4.7515439221454812E-2</v>
      </c>
      <c r="BJ48" s="56">
        <f t="shared" si="321"/>
        <v>0.29592649052312986</v>
      </c>
      <c r="BK48" s="56">
        <f t="shared" si="188"/>
        <v>0.22929639948353686</v>
      </c>
      <c r="BL48" s="56">
        <f t="shared" si="189"/>
        <v>6.6630091039592998E-2</v>
      </c>
      <c r="BM48" s="56">
        <f t="shared" si="322"/>
        <v>0.24751733479775642</v>
      </c>
      <c r="BN48" s="56">
        <f t="shared" si="323"/>
        <v>4.8898334720579219E-3</v>
      </c>
      <c r="BO48" s="56">
        <f t="shared" si="324"/>
        <v>0.72166188157425826</v>
      </c>
      <c r="BP48" s="60">
        <f t="shared" si="325"/>
        <v>0.93244861742030116</v>
      </c>
      <c r="BQ48" s="56">
        <f t="shared" si="326"/>
        <v>2.5525042416267057E-2</v>
      </c>
      <c r="BR48" s="56">
        <f t="shared" si="327"/>
        <v>2.6133084464087481E-4</v>
      </c>
      <c r="BS48" s="56">
        <f t="shared" si="328"/>
        <v>0</v>
      </c>
      <c r="BT48" s="56">
        <f t="shared" si="190"/>
        <v>4.0464495707863293</v>
      </c>
      <c r="BU48" s="56">
        <f t="shared" si="191"/>
        <v>0.6594227364017341</v>
      </c>
      <c r="BV48" s="56">
        <f t="shared" si="192"/>
        <v>0.74461138805235372</v>
      </c>
      <c r="BW48" s="56">
        <f t="shared" si="193"/>
        <v>0</v>
      </c>
      <c r="BX48" s="2">
        <f>'INPUT DATA'!DJ48</f>
        <v>9.2895366545515612E-2</v>
      </c>
      <c r="BY48" s="56"/>
      <c r="BZ48" s="56">
        <v>60.084299999999999</v>
      </c>
      <c r="CA48" s="56">
        <v>79.878799999999998</v>
      </c>
      <c r="CB48" s="56">
        <v>101.96127999999999</v>
      </c>
      <c r="CC48" s="56">
        <v>71.846400000000003</v>
      </c>
      <c r="CD48" s="56">
        <v>70.937399999999997</v>
      </c>
      <c r="CE48" s="56">
        <v>40.304400000000001</v>
      </c>
      <c r="CF48" s="56">
        <v>56.077400000000004</v>
      </c>
      <c r="CG48" s="56">
        <v>61.978940000000001</v>
      </c>
      <c r="CH48" s="56">
        <v>151.99020000000002</v>
      </c>
      <c r="CI48" s="56">
        <v>94.195999999999998</v>
      </c>
      <c r="CJ48" s="56">
        <v>141.94452000000001</v>
      </c>
      <c r="CK48" s="56">
        <v>28.0855</v>
      </c>
      <c r="CL48" s="56">
        <v>47.88</v>
      </c>
      <c r="CM48" s="56">
        <v>26.981539999999999</v>
      </c>
      <c r="CN48" s="56">
        <v>55.847000000000001</v>
      </c>
      <c r="CO48" s="56">
        <v>54.938000000000002</v>
      </c>
      <c r="CP48" s="56">
        <v>24.305</v>
      </c>
      <c r="CQ48" s="56">
        <v>40.078000000000003</v>
      </c>
      <c r="CR48" s="56">
        <v>22.98977</v>
      </c>
      <c r="CS48" s="56">
        <v>51.996000000000002</v>
      </c>
      <c r="CT48" s="56">
        <v>39.098300000000002</v>
      </c>
      <c r="CU48" s="56">
        <v>30.973759999999999</v>
      </c>
      <c r="CV48" s="56">
        <v>15.9994</v>
      </c>
      <c r="CW48" s="60">
        <f t="shared" si="194"/>
        <v>0.46743492060321917</v>
      </c>
      <c r="CX48" s="60">
        <f t="shared" si="195"/>
        <v>0.59940810327646388</v>
      </c>
      <c r="CY48" s="60">
        <f t="shared" si="196"/>
        <v>0.52925071164269422</v>
      </c>
      <c r="CZ48" s="60">
        <f t="shared" si="197"/>
        <v>0.77731104133262074</v>
      </c>
      <c r="DA48" s="60">
        <f t="shared" si="198"/>
        <v>0.77445747941142484</v>
      </c>
      <c r="DB48" s="60">
        <f t="shared" si="199"/>
        <v>0.60303589682516046</v>
      </c>
      <c r="DC48" s="60">
        <f t="shared" si="200"/>
        <v>0.7146907666903245</v>
      </c>
      <c r="DD48" s="60">
        <f t="shared" si="201"/>
        <v>0.74185747610397978</v>
      </c>
      <c r="DE48" s="60">
        <f t="shared" si="202"/>
        <v>0.68420200776102669</v>
      </c>
      <c r="DF48" s="60">
        <f t="shared" si="203"/>
        <v>0.83014777697566777</v>
      </c>
      <c r="DG48" s="60">
        <f t="shared" si="204"/>
        <v>0.43642065223793064</v>
      </c>
      <c r="DH48" s="60">
        <f t="shared" si="205"/>
        <v>0.53256507939678088</v>
      </c>
      <c r="DI48" s="60">
        <f t="shared" si="206"/>
        <v>0.40059189672353612</v>
      </c>
      <c r="DJ48" s="60">
        <f t="shared" si="207"/>
        <v>0.47074928835730578</v>
      </c>
      <c r="DK48" s="60">
        <f t="shared" si="208"/>
        <v>0.22268895866737926</v>
      </c>
      <c r="DL48" s="60">
        <f t="shared" si="209"/>
        <v>0.22554252058857516</v>
      </c>
      <c r="DM48" s="60">
        <f t="shared" si="210"/>
        <v>0.39696410317483954</v>
      </c>
      <c r="DN48" s="60">
        <f t="shared" si="211"/>
        <v>0.2853092333096755</v>
      </c>
      <c r="DO48" s="60">
        <f t="shared" si="212"/>
        <v>0.25814252389602022</v>
      </c>
      <c r="DP48" s="60">
        <f t="shared" si="213"/>
        <v>0.31579799223897331</v>
      </c>
      <c r="DQ48" s="60">
        <f t="shared" si="214"/>
        <v>0.16985222302433223</v>
      </c>
      <c r="DR48" s="60">
        <f t="shared" si="215"/>
        <v>0.56357934776206942</v>
      </c>
      <c r="DS48" s="60">
        <f t="shared" si="216"/>
        <v>22.0360040010452</v>
      </c>
      <c r="DT48" s="60">
        <f t="shared" si="217"/>
        <v>1.0080845480903569</v>
      </c>
      <c r="DU48" s="60">
        <f t="shared" si="218"/>
        <v>3.5379880822602465</v>
      </c>
      <c r="DV48" s="60">
        <f t="shared" si="219"/>
        <v>6.1250555434927856</v>
      </c>
      <c r="DW48" s="60">
        <f t="shared" si="220"/>
        <v>0.119034114585536</v>
      </c>
      <c r="DX48" s="60">
        <f t="shared" si="221"/>
        <v>7.77198694187235</v>
      </c>
      <c r="DY48" s="60">
        <f t="shared" si="222"/>
        <v>16.559027718831473</v>
      </c>
      <c r="DZ48" s="60">
        <f t="shared" si="223"/>
        <v>0.26002104537444493</v>
      </c>
      <c r="EA48" s="60">
        <f t="shared" si="224"/>
        <v>6.0209776682970352E-3</v>
      </c>
      <c r="EB48" s="60">
        <f t="shared" si="225"/>
        <v>0</v>
      </c>
      <c r="EC48" s="60">
        <f t="shared" si="226"/>
        <v>42.53627702677931</v>
      </c>
      <c r="ED48" s="60">
        <f t="shared" si="227"/>
        <v>99.959499999999991</v>
      </c>
      <c r="EE48" s="56">
        <f t="shared" si="228"/>
        <v>0.7846042976284987</v>
      </c>
      <c r="EF48" s="56">
        <f t="shared" si="229"/>
        <v>2.1054397412079297E-2</v>
      </c>
      <c r="EG48" s="56">
        <f t="shared" si="230"/>
        <v>0.13112624714009083</v>
      </c>
      <c r="EH48" s="56">
        <f t="shared" si="231"/>
        <v>0.10967564136825228</v>
      </c>
      <c r="EI48" s="56">
        <f t="shared" si="232"/>
        <v>2.1666990896198625E-3</v>
      </c>
      <c r="EJ48" s="56">
        <f t="shared" si="233"/>
        <v>0.31976905747263318</v>
      </c>
      <c r="EK48" s="56">
        <f t="shared" si="234"/>
        <v>0.41317001144846227</v>
      </c>
      <c r="EL48" s="56">
        <f t="shared" si="235"/>
        <v>1.1310293464199291E-2</v>
      </c>
      <c r="EM48" s="56">
        <f t="shared" si="236"/>
        <v>1.1579693953952294E-4</v>
      </c>
      <c r="EN48" s="56">
        <f t="shared" si="237"/>
        <v>0</v>
      </c>
      <c r="EO48" s="56">
        <f t="shared" si="238"/>
        <v>2.6586170123116686</v>
      </c>
      <c r="EP48" s="60">
        <f t="shared" si="239"/>
        <v>4.4516094542750437</v>
      </c>
      <c r="EQ48" s="56">
        <f t="shared" si="329"/>
        <v>0.17625182660060495</v>
      </c>
      <c r="ER48" s="56">
        <f t="shared" si="330"/>
        <v>4.7296146771950058E-3</v>
      </c>
      <c r="ES48" s="56">
        <f t="shared" si="331"/>
        <v>2.9455918918081525E-2</v>
      </c>
      <c r="ET48" s="56">
        <f t="shared" si="332"/>
        <v>2.4637300844737569E-2</v>
      </c>
      <c r="EU48" s="56">
        <f t="shared" si="333"/>
        <v>4.867226363577564E-4</v>
      </c>
      <c r="EV48" s="56">
        <f t="shared" si="334"/>
        <v>7.1832235230237282E-2</v>
      </c>
      <c r="EW48" s="56">
        <f t="shared" si="335"/>
        <v>9.281362520507723E-2</v>
      </c>
      <c r="EX48" s="56">
        <f t="shared" si="336"/>
        <v>2.540720065489483E-3</v>
      </c>
      <c r="EY48" s="56">
        <f t="shared" si="337"/>
        <v>2.6012376136976459E-5</v>
      </c>
      <c r="EZ48" s="56">
        <f t="shared" si="338"/>
        <v>0</v>
      </c>
      <c r="FA48" s="56">
        <f t="shared" si="339"/>
        <v>0.59722602344608222</v>
      </c>
      <c r="FB48" s="56">
        <f t="shared" si="340"/>
        <v>1</v>
      </c>
      <c r="FC48" s="56">
        <f t="shared" si="240"/>
        <v>2.3748173399395056E-2</v>
      </c>
      <c r="FD48" s="56">
        <f t="shared" si="241"/>
        <v>5.707745518686469E-3</v>
      </c>
      <c r="FE48" s="56">
        <f t="shared" si="242"/>
        <v>0.10741963128335105</v>
      </c>
      <c r="FF48" s="56">
        <f t="shared" si="243"/>
        <v>9.5354345270566715E-2</v>
      </c>
      <c r="FG48" s="56">
        <f t="shared" si="244"/>
        <v>7.4196312833510469E-3</v>
      </c>
      <c r="FH48" s="56">
        <f t="shared" si="245"/>
        <v>0.10277397655391776</v>
      </c>
      <c r="FI48" s="56">
        <f t="shared" si="246"/>
        <v>0</v>
      </c>
      <c r="FJ48" s="56">
        <f t="shared" si="247"/>
        <v>2.472143387539898E-2</v>
      </c>
      <c r="FK48" s="56">
        <f t="shared" si="248"/>
        <v>0.90308488896880346</v>
      </c>
      <c r="FL48" s="56">
        <f t="shared" si="249"/>
        <v>0.88125913300302472</v>
      </c>
      <c r="FM48" s="56">
        <f t="shared" si="250"/>
        <v>7.2193677155797567E-2</v>
      </c>
      <c r="FN48" s="56">
        <f t="shared" si="251"/>
        <v>1</v>
      </c>
      <c r="FO48" s="56">
        <f t="shared" si="252"/>
        <v>0.11874086699697528</v>
      </c>
      <c r="FP48" s="56">
        <f t="shared" si="253"/>
        <v>5.707745518686469E-2</v>
      </c>
      <c r="FQ48" s="56">
        <f t="shared" si="254"/>
        <v>2.472143387539898E-2</v>
      </c>
      <c r="FR48" s="56">
        <f t="shared" si="255"/>
        <v>0.97527856612460107</v>
      </c>
      <c r="FS48" s="56"/>
      <c r="FT48" s="56">
        <f t="shared" si="256"/>
        <v>0</v>
      </c>
      <c r="FU48" s="56">
        <f t="shared" si="257"/>
        <v>1.8924610806815952E-2</v>
      </c>
      <c r="FV48" s="56">
        <f t="shared" si="258"/>
        <v>3.0849134260595493E-2</v>
      </c>
      <c r="FW48" s="56">
        <f t="shared" si="259"/>
        <v>0.75741855738541575</v>
      </c>
      <c r="FX48" s="56"/>
      <c r="FY48" s="56">
        <f t="shared" si="260"/>
        <v>3.3356828552012628E-2</v>
      </c>
      <c r="FZ48" s="56">
        <f t="shared" si="261"/>
        <v>0.2122373620564206</v>
      </c>
      <c r="GA48" s="56"/>
      <c r="GB48" s="60">
        <f t="shared" si="262"/>
        <v>22.1462534459442</v>
      </c>
      <c r="GC48" s="60">
        <f t="shared" si="263"/>
        <v>1.0512211493072512</v>
      </c>
      <c r="GD48" s="60">
        <f t="shared" si="264"/>
        <v>9.4610444266893943</v>
      </c>
      <c r="GE48" s="60">
        <f t="shared" si="265"/>
        <v>8.1522810454566521</v>
      </c>
      <c r="GF48" s="60">
        <f t="shared" si="266"/>
        <v>0.13365970961285409</v>
      </c>
      <c r="GG48" s="60">
        <f t="shared" si="267"/>
        <v>3.3966127926622862</v>
      </c>
      <c r="GH48" s="60">
        <f t="shared" si="268"/>
        <v>7.4542155906926242</v>
      </c>
      <c r="GI48" s="60">
        <f t="shared" si="269"/>
        <v>2.7279165264638907</v>
      </c>
      <c r="GJ48" s="60">
        <f t="shared" si="270"/>
        <v>1.747134590756342</v>
      </c>
      <c r="GK48" s="60">
        <f t="shared" si="271"/>
        <v>0.21255087481312684</v>
      </c>
      <c r="GL48" s="60">
        <f t="shared" si="272"/>
        <v>0</v>
      </c>
      <c r="GM48" s="60">
        <f t="shared" si="273"/>
        <v>43.517109847601411</v>
      </c>
      <c r="GN48" s="60">
        <f t="shared" si="341"/>
        <v>56.482890152398632</v>
      </c>
      <c r="GO48" s="56">
        <f t="shared" si="274"/>
        <v>0.78852979102897225</v>
      </c>
      <c r="GP48" s="56">
        <f t="shared" si="275"/>
        <v>2.1955328932899983E-2</v>
      </c>
      <c r="GQ48" s="56">
        <f t="shared" si="276"/>
        <v>0.35064879271862892</v>
      </c>
      <c r="GR48" s="56">
        <f t="shared" si="277"/>
        <v>0.14597527253848286</v>
      </c>
      <c r="GS48" s="56">
        <f t="shared" si="278"/>
        <v>2.4329191017666112E-3</v>
      </c>
      <c r="GT48" s="56">
        <f t="shared" si="279"/>
        <v>0.13974954917351518</v>
      </c>
      <c r="GU48" s="56">
        <f t="shared" si="280"/>
        <v>0.18599270399452628</v>
      </c>
      <c r="GV48" s="56">
        <f t="shared" si="281"/>
        <v>0.11865784331308624</v>
      </c>
      <c r="GW48" s="56">
        <f t="shared" si="282"/>
        <v>4.4685691980376176E-2</v>
      </c>
      <c r="GX48" s="56">
        <f t="shared" si="283"/>
        <v>6.8622884277894213E-3</v>
      </c>
      <c r="GY48" s="56">
        <f t="shared" si="284"/>
        <v>0</v>
      </c>
      <c r="GZ48" s="60">
        <f t="shared" si="285"/>
        <v>0.10393594736995537</v>
      </c>
      <c r="HA48" s="56">
        <f t="shared" si="342"/>
        <v>1.8054901812100441</v>
      </c>
      <c r="HB48" s="56">
        <f t="shared" si="343"/>
        <v>0.43674000514392031</v>
      </c>
      <c r="HC48" s="56">
        <f t="shared" si="344"/>
        <v>1.2160314778441756E-2</v>
      </c>
      <c r="HD48" s="56">
        <f t="shared" si="345"/>
        <v>0.19421251711467255</v>
      </c>
      <c r="HE48" s="56">
        <f t="shared" si="346"/>
        <v>8.0850770642601807E-2</v>
      </c>
      <c r="HF48" s="56">
        <f t="shared" si="347"/>
        <v>1.3475116769320022E-3</v>
      </c>
      <c r="HG48" s="56">
        <f t="shared" si="348"/>
        <v>7.7402552851245462E-2</v>
      </c>
      <c r="HH48" s="56">
        <f t="shared" si="349"/>
        <v>0.10301507365156286</v>
      </c>
      <c r="HI48" s="56">
        <f t="shared" si="350"/>
        <v>6.5720569708975898E-2</v>
      </c>
      <c r="HJ48" s="56">
        <f t="shared" si="351"/>
        <v>2.4749894762888001E-2</v>
      </c>
      <c r="HK48" s="56">
        <f t="shared" si="352"/>
        <v>3.8007896687592608E-3</v>
      </c>
      <c r="HL48" s="56">
        <f t="shared" si="353"/>
        <v>0</v>
      </c>
      <c r="HM48" s="56">
        <f t="shared" si="354"/>
        <v>5.4433081130638127E-2</v>
      </c>
      <c r="HN48" s="56">
        <f t="shared" si="355"/>
        <v>0.99999999999999989</v>
      </c>
      <c r="HO48" s="56">
        <f t="shared" si="286"/>
        <v>0.48910538586101032</v>
      </c>
      <c r="HP48" s="56">
        <f t="shared" si="287"/>
        <v>0.29175601621342229</v>
      </c>
      <c r="HQ48" s="56">
        <f t="shared" si="288"/>
        <v>0.44401901921476961</v>
      </c>
      <c r="HR48" s="60">
        <f t="shared" si="356"/>
        <v>8.6149491165643521E-3</v>
      </c>
      <c r="HS48" s="56">
        <f t="shared" si="289"/>
        <v>0.65781097751150419</v>
      </c>
      <c r="HT48" s="56">
        <f t="shared" si="290"/>
        <v>5198.4110597715562</v>
      </c>
      <c r="HU48" s="56">
        <f t="shared" si="357"/>
        <v>19.621111066426536</v>
      </c>
      <c r="HV48" s="56">
        <f t="shared" si="291"/>
        <v>0.65781097751150419</v>
      </c>
      <c r="HW48" s="56">
        <f t="shared" si="292"/>
        <v>5198.4110597715562</v>
      </c>
      <c r="HX48" s="56">
        <f t="shared" si="358"/>
        <v>19.446412499534148</v>
      </c>
      <c r="HY48" s="56">
        <f t="shared" si="293"/>
        <v>4.6153992534560464</v>
      </c>
      <c r="HZ48" s="56">
        <f t="shared" si="294"/>
        <v>1.3187031955734105</v>
      </c>
      <c r="IA48" s="56">
        <f t="shared" si="295"/>
        <v>4.539314399204069</v>
      </c>
      <c r="IB48" s="56">
        <f t="shared" si="296"/>
        <v>0.95896524604235645</v>
      </c>
      <c r="IC48" s="56">
        <f t="shared" si="359"/>
        <v>0.7394987117853572</v>
      </c>
      <c r="ID48" s="56">
        <f t="shared" si="360"/>
        <v>0.17925215056255211</v>
      </c>
      <c r="IE48" s="56">
        <f t="shared" si="297"/>
        <v>271.86540948546394</v>
      </c>
      <c r="IF48" s="56">
        <f t="shared" si="298"/>
        <v>1.0330759227241411</v>
      </c>
      <c r="IG48" s="56">
        <f t="shared" si="361"/>
        <v>1.6148910493335302</v>
      </c>
      <c r="IH48" s="56">
        <f t="shared" si="362"/>
        <v>0.7611090470968046</v>
      </c>
      <c r="II48" s="75"/>
      <c r="IJ48" s="75">
        <f t="shared" si="299"/>
        <v>0.14897949194160884</v>
      </c>
      <c r="IK48" s="75">
        <f t="shared" si="300"/>
        <v>0.24749545717969496</v>
      </c>
      <c r="IL48" s="75">
        <f t="shared" si="301"/>
        <v>2.6176678363257704</v>
      </c>
      <c r="IM48" s="75">
        <f t="shared" si="302"/>
        <v>0.33024903136993883</v>
      </c>
      <c r="IN48" s="75">
        <f>(1-'OUTPUT DATA'!BL48-'OUTPUT DATA'!BR48-'OUTPUT DATA'!BX48)*'OUTPUT DATA'!BK48^2</f>
        <v>4.4175754595898321E-2</v>
      </c>
      <c r="IO48" s="75">
        <f t="shared" si="363"/>
        <v>0.55601417916092932</v>
      </c>
      <c r="IQ48" s="56">
        <f t="shared" si="182"/>
        <v>0.9675801951589208</v>
      </c>
      <c r="IR48" s="56">
        <f t="shared" si="183"/>
        <v>0.74614206387771698</v>
      </c>
      <c r="IS48" s="56">
        <f t="shared" si="184"/>
        <v>0.18086247811352879</v>
      </c>
    </row>
    <row r="49" spans="1:254" s="54" customFormat="1" ht="13.5" customHeight="1">
      <c r="A49" s="67" t="str">
        <f>'INPUT DATA'!A49</f>
        <v>October-November 2002 - NF</v>
      </c>
      <c r="B49" s="66"/>
      <c r="C49" s="10">
        <f>'INPUT DATA'!AB49</f>
        <v>4.8796169893512098E-2</v>
      </c>
      <c r="D49" s="10"/>
      <c r="E49" s="12">
        <f>'INPUT DATA'!AD49</f>
        <v>2.3166393388603561</v>
      </c>
      <c r="F49" s="10"/>
      <c r="G49" s="16">
        <f>'INPUT DATA'!AF49</f>
        <v>386.23021109398968</v>
      </c>
      <c r="H49" s="16">
        <f>'INPUT DATA'!AG49</f>
        <v>1101.9177695706426</v>
      </c>
      <c r="I49" s="10"/>
      <c r="J49" s="81">
        <f t="shared" si="303"/>
        <v>0.13384708947436641</v>
      </c>
      <c r="K49" s="81">
        <f t="shared" si="304"/>
        <v>0.20426286903885874</v>
      </c>
      <c r="L49" s="81">
        <f t="shared" si="305"/>
        <v>0.29204251037197698</v>
      </c>
      <c r="M49" s="81">
        <f t="shared" si="306"/>
        <v>0.39187404456316166</v>
      </c>
      <c r="N49" s="81">
        <f t="shared" si="307"/>
        <v>0.56705893667618956</v>
      </c>
      <c r="O49" s="81">
        <f t="shared" si="308"/>
        <v>0.6285284254070872</v>
      </c>
      <c r="P49" s="81">
        <f t="shared" si="309"/>
        <v>0.67373914599031359</v>
      </c>
      <c r="Q49" s="81">
        <f t="shared" si="310"/>
        <v>0.69899174017693766</v>
      </c>
      <c r="R49" s="81">
        <f t="shared" si="311"/>
        <v>0.70243958894691072</v>
      </c>
      <c r="S49" s="81">
        <f t="shared" si="312"/>
        <v>0.69373252533232055</v>
      </c>
      <c r="T49" s="81">
        <f t="shared" si="313"/>
        <v>0.68642236698924242</v>
      </c>
      <c r="U49" s="81">
        <f t="shared" si="314"/>
        <v>0.65695283236655733</v>
      </c>
      <c r="V49" s="81">
        <f t="shared" si="315"/>
        <v>0.61971738963491252</v>
      </c>
      <c r="W49" s="81">
        <f t="shared" si="316"/>
        <v>0.57942030373959419</v>
      </c>
      <c r="X49" s="81">
        <f t="shared" si="317"/>
        <v>0.53957136863649491</v>
      </c>
      <c r="Y49" s="10"/>
      <c r="Z49" s="81">
        <f t="shared" si="157"/>
        <v>0.82957369508337808</v>
      </c>
      <c r="AA49" s="81">
        <f t="shared" si="158"/>
        <v>0.57843293559420828</v>
      </c>
      <c r="AB49" s="81">
        <f t="shared" si="159"/>
        <v>0.16008036850055327</v>
      </c>
      <c r="AC49" s="72"/>
      <c r="AD49" s="56">
        <f>'INPUT DATA'!AF49/1000</f>
        <v>0.38623021109398969</v>
      </c>
      <c r="AE49" s="55">
        <f>'INPUT DATA'!AG49</f>
        <v>1101.9177695706426</v>
      </c>
      <c r="AF49" s="60">
        <f t="shared" si="318"/>
        <v>1375.0577695706424</v>
      </c>
      <c r="AG49" s="55"/>
      <c r="AH49" s="60">
        <f>'INPUT DATA'!P49</f>
        <v>49.94</v>
      </c>
      <c r="AI49" s="60">
        <f>'INPUT DATA'!Q49</f>
        <v>1.8</v>
      </c>
      <c r="AJ49" s="60">
        <f>'INPUT DATA'!R49</f>
        <v>5.26</v>
      </c>
      <c r="AK49" s="60">
        <f>'INPUT DATA'!S49</f>
        <v>8.64</v>
      </c>
      <c r="AL49" s="60">
        <f>'INPUT DATA'!T49</f>
        <v>0</v>
      </c>
      <c r="AM49" s="60">
        <f>'INPUT DATA'!U49</f>
        <v>13.39</v>
      </c>
      <c r="AN49" s="60">
        <f>'INPUT DATA'!V49</f>
        <v>22.92</v>
      </c>
      <c r="AO49" s="60">
        <f>'INPUT DATA'!W49</f>
        <v>0.49</v>
      </c>
      <c r="AP49" s="60">
        <f>'INPUT DATA'!X49</f>
        <v>0</v>
      </c>
      <c r="AQ49" s="60">
        <f>'INPUT DATA'!Y49</f>
        <v>0</v>
      </c>
      <c r="AR49" s="60">
        <f t="shared" ref="AR49:AR98" si="364">SUM(AH49:AQ49)</f>
        <v>102.43999999999998</v>
      </c>
      <c r="AS49" s="60"/>
      <c r="AT49" s="60">
        <f>'INPUT DATA'!C49</f>
        <v>47.415274995296329</v>
      </c>
      <c r="AU49" s="60">
        <f>'INPUT DATA'!D49</f>
        <v>1.7360020141818162</v>
      </c>
      <c r="AV49" s="60">
        <f>'INPUT DATA'!E49</f>
        <v>17.621135316812779</v>
      </c>
      <c r="AW49" s="60">
        <f>'INPUT DATA'!F49</f>
        <v>10.431280223073978</v>
      </c>
      <c r="AX49" s="60">
        <f>'INPUT DATA'!G49</f>
        <v>0.17218933170618855</v>
      </c>
      <c r="AY49" s="60">
        <f>'INPUT DATA'!H49</f>
        <v>5.8404385097536711</v>
      </c>
      <c r="AZ49" s="60">
        <f>'INPUT DATA'!I49</f>
        <v>10.619105015739841</v>
      </c>
      <c r="BA49" s="60">
        <f>'INPUT DATA'!J49</f>
        <v>3.6177017791294968</v>
      </c>
      <c r="BB49" s="60">
        <f>'INPUT DATA'!K49</f>
        <v>2.0682533232597744</v>
      </c>
      <c r="BC49" s="60">
        <f>'INPUT DATA'!M49</f>
        <v>0.47861949104611973</v>
      </c>
      <c r="BD49" s="60"/>
      <c r="BE49" s="60">
        <f>'INPUT DATA'!AD49</f>
        <v>2.3166393388603561</v>
      </c>
      <c r="BF49" s="60">
        <f t="shared" ref="BF49:BF98" si="365">SUM(AT49:BD49)</f>
        <v>99.999999999999986</v>
      </c>
      <c r="BG49" s="54">
        <f t="shared" ref="BG49:BG98" si="366">12/((4*AH49/60.084)+(4*AI49/79.879)+(6*AJ49/101.961)+(2*AK49/71.846)+(2*AL49/70.937)+(2*AM49/40.304)+(2*AN49/56.077)+(2*AO49/61.979)+(6*AQ49/151.99)+(2*AP49/94.196))</f>
        <v>2.1967685552091187</v>
      </c>
      <c r="BH49" s="56">
        <f t="shared" si="319"/>
        <v>1.8258874516866948</v>
      </c>
      <c r="BI49" s="56">
        <f t="shared" si="320"/>
        <v>4.9502164516035674E-2</v>
      </c>
      <c r="BJ49" s="56">
        <f t="shared" si="321"/>
        <v>0.22665534077539382</v>
      </c>
      <c r="BK49" s="56">
        <f t="shared" ref="BK49:BK98" si="367">2-BH49</f>
        <v>0.17411254831330525</v>
      </c>
      <c r="BL49" s="56">
        <f t="shared" ref="BL49:BL98" si="368">BJ49-BK49</f>
        <v>5.2542792462088567E-2</v>
      </c>
      <c r="BM49" s="56">
        <f t="shared" si="322"/>
        <v>0.26417727245785133</v>
      </c>
      <c r="BN49" s="56">
        <f t="shared" si="323"/>
        <v>0</v>
      </c>
      <c r="BO49" s="56">
        <f t="shared" si="324"/>
        <v>0.72982162947226326</v>
      </c>
      <c r="BP49" s="60">
        <f t="shared" si="325"/>
        <v>0.89787141404484916</v>
      </c>
      <c r="BQ49" s="56">
        <f t="shared" si="326"/>
        <v>3.4734880912969494E-2</v>
      </c>
      <c r="BR49" s="56">
        <f t="shared" si="327"/>
        <v>0</v>
      </c>
      <c r="BS49" s="56">
        <f t="shared" si="328"/>
        <v>0</v>
      </c>
      <c r="BT49" s="56">
        <f t="shared" ref="BT49:BT98" si="369">BH49+BI49+BJ49+BM49+BN49+BO49+BP49+BQ49+BR49</f>
        <v>4.0286501538660575</v>
      </c>
      <c r="BU49" s="56">
        <f t="shared" ref="BU49:BU98" si="370">BV49*(1-BL49-BI49-BR49)</f>
        <v>0.6593035580004466</v>
      </c>
      <c r="BV49" s="56">
        <f t="shared" ref="BV49:BV98" si="371">BO49/(BO49+BM49)</f>
        <v>0.7342278025208272</v>
      </c>
      <c r="BW49" s="56">
        <f t="shared" ref="BW49:BW98" si="372">IF(BQ49&gt;BL49,BQ49-BL49,0)</f>
        <v>0</v>
      </c>
      <c r="BX49" s="2">
        <f>'INPUT DATA'!DJ49</f>
        <v>5.7296614500555509E-2</v>
      </c>
      <c r="BY49" s="56"/>
      <c r="BZ49" s="56">
        <v>60.084299999999999</v>
      </c>
      <c r="CA49" s="56">
        <v>79.878799999999998</v>
      </c>
      <c r="CB49" s="56">
        <v>101.96127999999999</v>
      </c>
      <c r="CC49" s="56">
        <v>71.846400000000003</v>
      </c>
      <c r="CD49" s="56">
        <v>70.937399999999997</v>
      </c>
      <c r="CE49" s="56">
        <v>40.304400000000001</v>
      </c>
      <c r="CF49" s="56">
        <v>56.077400000000004</v>
      </c>
      <c r="CG49" s="56">
        <v>61.978940000000001</v>
      </c>
      <c r="CH49" s="56">
        <v>151.99020000000002</v>
      </c>
      <c r="CI49" s="56">
        <v>94.195999999999998</v>
      </c>
      <c r="CJ49" s="56">
        <v>141.94452000000001</v>
      </c>
      <c r="CK49" s="56">
        <v>28.0855</v>
      </c>
      <c r="CL49" s="56">
        <v>47.88</v>
      </c>
      <c r="CM49" s="56">
        <v>26.981539999999999</v>
      </c>
      <c r="CN49" s="56">
        <v>55.847000000000001</v>
      </c>
      <c r="CO49" s="56">
        <v>54.938000000000002</v>
      </c>
      <c r="CP49" s="56">
        <v>24.305</v>
      </c>
      <c r="CQ49" s="56">
        <v>40.078000000000003</v>
      </c>
      <c r="CR49" s="56">
        <v>22.98977</v>
      </c>
      <c r="CS49" s="56">
        <v>51.996000000000002</v>
      </c>
      <c r="CT49" s="56">
        <v>39.098300000000002</v>
      </c>
      <c r="CU49" s="56">
        <v>30.973759999999999</v>
      </c>
      <c r="CV49" s="56">
        <v>15.9994</v>
      </c>
      <c r="CW49" s="60">
        <f t="shared" ref="CW49:CW98" si="373">CK49/BZ49</f>
        <v>0.46743492060321917</v>
      </c>
      <c r="CX49" s="60">
        <f t="shared" ref="CX49:CX98" si="374">CL49/CA49</f>
        <v>0.59940810327646388</v>
      </c>
      <c r="CY49" s="60">
        <f t="shared" ref="CY49:CY98" si="375">2*CM49/CB49</f>
        <v>0.52925071164269422</v>
      </c>
      <c r="CZ49" s="60">
        <f t="shared" ref="CZ49:CZ98" si="376">CN49/CC49</f>
        <v>0.77731104133262074</v>
      </c>
      <c r="DA49" s="60">
        <f t="shared" ref="DA49:DA98" si="377">CO49/CD49</f>
        <v>0.77445747941142484</v>
      </c>
      <c r="DB49" s="60">
        <f t="shared" ref="DB49:DB98" si="378">CP49/CE49</f>
        <v>0.60303589682516046</v>
      </c>
      <c r="DC49" s="60">
        <f t="shared" ref="DC49:DC98" si="379">CQ49/CF49</f>
        <v>0.7146907666903245</v>
      </c>
      <c r="DD49" s="60">
        <f t="shared" ref="DD49:DD98" si="380">2*CR49/CG49</f>
        <v>0.74185747610397978</v>
      </c>
      <c r="DE49" s="60">
        <f t="shared" ref="DE49:DE98" si="381">2*CS49/CH49</f>
        <v>0.68420200776102669</v>
      </c>
      <c r="DF49" s="60">
        <f t="shared" ref="DF49:DF98" si="382">2*CT49/CI49</f>
        <v>0.83014777697566777</v>
      </c>
      <c r="DG49" s="60">
        <f t="shared" ref="DG49:DG98" si="383">2*CU49/CJ49</f>
        <v>0.43642065223793064</v>
      </c>
      <c r="DH49" s="60">
        <f t="shared" ref="DH49:DH98" si="384">1-CW49</f>
        <v>0.53256507939678088</v>
      </c>
      <c r="DI49" s="60">
        <f t="shared" ref="DI49:DI98" si="385">1-CX49</f>
        <v>0.40059189672353612</v>
      </c>
      <c r="DJ49" s="60">
        <f t="shared" ref="DJ49:DJ98" si="386">1-CY49</f>
        <v>0.47074928835730578</v>
      </c>
      <c r="DK49" s="60">
        <f t="shared" ref="DK49:DK98" si="387">1-CZ49</f>
        <v>0.22268895866737926</v>
      </c>
      <c r="DL49" s="60">
        <f t="shared" ref="DL49:DL98" si="388">1-DA49</f>
        <v>0.22554252058857516</v>
      </c>
      <c r="DM49" s="60">
        <f t="shared" ref="DM49:DM98" si="389">1-DB49</f>
        <v>0.39696410317483954</v>
      </c>
      <c r="DN49" s="60">
        <f t="shared" ref="DN49:DN98" si="390">1-DC49</f>
        <v>0.2853092333096755</v>
      </c>
      <c r="DO49" s="60">
        <f t="shared" ref="DO49:DO98" si="391">1-DD49</f>
        <v>0.25814252389602022</v>
      </c>
      <c r="DP49" s="60">
        <f t="shared" ref="DP49:DP98" si="392">1-DE49</f>
        <v>0.31579799223897331</v>
      </c>
      <c r="DQ49" s="60">
        <f t="shared" ref="DQ49:DQ98" si="393">1-DF49</f>
        <v>0.16985222302433223</v>
      </c>
      <c r="DR49" s="60">
        <f t="shared" ref="DR49:DR98" si="394">1-DG49</f>
        <v>0.56357934776206942</v>
      </c>
      <c r="DS49" s="60">
        <f t="shared" ref="DS49:DS98" si="395">AH49*CW49</f>
        <v>23.343699934924764</v>
      </c>
      <c r="DT49" s="60">
        <f t="shared" ref="DT49:DT98" si="396">AI49*CX49</f>
        <v>1.0789345858976349</v>
      </c>
      <c r="DU49" s="60">
        <f t="shared" ref="DU49:DU98" si="397">AJ49*CY49</f>
        <v>2.7838587432405713</v>
      </c>
      <c r="DV49" s="60">
        <f t="shared" ref="DV49:DV98" si="398">AK49*CZ49</f>
        <v>6.7159673971138441</v>
      </c>
      <c r="DW49" s="60">
        <f t="shared" ref="DW49:DW98" si="399">AL49*DA49</f>
        <v>0</v>
      </c>
      <c r="DX49" s="60">
        <f t="shared" ref="DX49:DX98" si="400">AM49*DB49</f>
        <v>8.0746506584888991</v>
      </c>
      <c r="DY49" s="60">
        <f t="shared" ref="DY49:DY98" si="401">AN49*DC49</f>
        <v>16.380712372542238</v>
      </c>
      <c r="DZ49" s="60">
        <f t="shared" ref="DZ49:DZ98" si="402">AO49*DD49</f>
        <v>0.36351016329095009</v>
      </c>
      <c r="EA49" s="60">
        <f t="shared" ref="EA49:EA98" si="403">AQ49*DE49</f>
        <v>0</v>
      </c>
      <c r="EB49" s="60">
        <f t="shared" ref="EB49:EB98" si="404">AP49*DF49</f>
        <v>0</v>
      </c>
      <c r="EC49" s="60">
        <f t="shared" ref="EC49:EC98" si="405">AH49*DH49+AI49*DI49+AJ49*DJ49+AK49*DK49+AL49*DL49+AM49*DM49+AN49*DN49+AO49*DO49+AQ49*DP49+AP49*DQ49</f>
        <v>43.698666144501104</v>
      </c>
      <c r="ED49" s="60">
        <f t="shared" ref="ED49:ED98" si="406">SUM(DS49:EC49)</f>
        <v>102.44</v>
      </c>
      <c r="EE49" s="56">
        <f t="shared" ref="EE49:EE98" si="407">DS49/CK49</f>
        <v>0.83116554574156642</v>
      </c>
      <c r="EF49" s="56">
        <f t="shared" ref="EF49:EF98" si="408">DT49/CL49</f>
        <v>2.253413922091969E-2</v>
      </c>
      <c r="EG49" s="56">
        <f t="shared" ref="EG49:EG98" si="409">DU49/CM49</f>
        <v>0.10317642148078172</v>
      </c>
      <c r="EH49" s="56">
        <f t="shared" ref="EH49:EH98" si="410">DV49/CN49</f>
        <v>0.12025654730090862</v>
      </c>
      <c r="EI49" s="56">
        <f t="shared" ref="EI49:EI98" si="411">DW49/CO49</f>
        <v>0</v>
      </c>
      <c r="EJ49" s="56">
        <f t="shared" ref="EJ49:EJ98" si="412">DX49/CP49</f>
        <v>0.33222179216164982</v>
      </c>
      <c r="EK49" s="56">
        <f t="shared" ref="EK49:EK98" si="413">DY49/CQ49</f>
        <v>0.40872080374625075</v>
      </c>
      <c r="EL49" s="56">
        <f t="shared" ref="EL49:EL98" si="414">DZ49/CR49</f>
        <v>1.5811822531976182E-2</v>
      </c>
      <c r="EM49" s="56">
        <f t="shared" ref="EM49:EM98" si="415">EA49/CS49</f>
        <v>0</v>
      </c>
      <c r="EN49" s="56">
        <f t="shared" ref="EN49:EN98" si="416">EB49/CT49</f>
        <v>0</v>
      </c>
      <c r="EO49" s="56">
        <f t="shared" ref="EO49:EO98" si="417">EC49/CV49</f>
        <v>2.7312690566209423</v>
      </c>
      <c r="EP49" s="60">
        <f t="shared" ref="EP49:EP98" si="418">SUM(EE49:EO49)</f>
        <v>4.5651561288049951</v>
      </c>
      <c r="EQ49" s="56">
        <f t="shared" si="329"/>
        <v>0.18206727706356401</v>
      </c>
      <c r="ER49" s="56">
        <f t="shared" si="330"/>
        <v>4.9361157833649758E-3</v>
      </c>
      <c r="ES49" s="56">
        <f t="shared" si="331"/>
        <v>2.2600852757206764E-2</v>
      </c>
      <c r="ET49" s="56">
        <f t="shared" si="332"/>
        <v>2.634226385864874E-2</v>
      </c>
      <c r="EU49" s="56">
        <f t="shared" si="333"/>
        <v>0</v>
      </c>
      <c r="EV49" s="56">
        <f t="shared" si="334"/>
        <v>7.277336914402846E-2</v>
      </c>
      <c r="EW49" s="56">
        <f t="shared" si="335"/>
        <v>8.9530520362123986E-2</v>
      </c>
      <c r="EX49" s="56">
        <f t="shared" si="336"/>
        <v>3.4635885577291715E-3</v>
      </c>
      <c r="EY49" s="56">
        <f t="shared" si="337"/>
        <v>0</v>
      </c>
      <c r="EZ49" s="56">
        <f t="shared" si="338"/>
        <v>0</v>
      </c>
      <c r="FA49" s="56">
        <f t="shared" si="339"/>
        <v>0.59828601247333402</v>
      </c>
      <c r="FB49" s="56">
        <f t="shared" si="340"/>
        <v>1</v>
      </c>
      <c r="FC49" s="56">
        <f t="shared" ref="FC49:FC98" si="419">IF(EQ49&gt;0.2,0,IF(EQ49=0.2,0,IF((0.2-EQ49)&gt;ES49,ES49,IF(EQ49&lt;0.2,0.2-EQ49))))</f>
        <v>1.7932722936435996E-2</v>
      </c>
      <c r="FD49" s="56">
        <f t="shared" ref="FD49:FD98" si="420">ES49-FC49</f>
        <v>4.6681298207707674E-3</v>
      </c>
      <c r="FE49" s="56">
        <f t="shared" ref="FE49:FE98" si="421">FD49+ER49+ET49+EU49+EV49+EY49</f>
        <v>0.10871987860681294</v>
      </c>
      <c r="FF49" s="56">
        <f t="shared" ref="FF49:FF98" si="422">EX49+EW49+EZ49</f>
        <v>9.2994108919853158E-2</v>
      </c>
      <c r="FG49" s="56">
        <f t="shared" ref="FG49:FG98" si="423">FE49-0.1</f>
        <v>8.7198786068129336E-3</v>
      </c>
      <c r="FH49" s="56">
        <f t="shared" ref="FH49:FH98" si="424">FF49+FG49</f>
        <v>0.10171398752666609</v>
      </c>
      <c r="FI49" s="56">
        <f t="shared" ref="FI49:FI98" si="425">EZ49/FH49</f>
        <v>0</v>
      </c>
      <c r="FJ49" s="56">
        <f t="shared" ref="FJ49:FJ98" si="426">EX49/FH49</f>
        <v>3.4052234524982433E-2</v>
      </c>
      <c r="FK49" s="56">
        <f t="shared" ref="FK49:FK98" si="427">EW49/FH49</f>
        <v>0.88021837054271423</v>
      </c>
      <c r="FL49" s="56">
        <f t="shared" ref="FL49:FL98" si="428">EQ49/(EQ49+FC49)</f>
        <v>0.91033638531782002</v>
      </c>
      <c r="FM49" s="56">
        <f t="shared" ref="FM49:FM98" si="429">FG49/FH49</f>
        <v>8.5729394932303346E-2</v>
      </c>
      <c r="FN49" s="56">
        <f t="shared" ref="FN49:FN98" si="430">FK49+FJ49+FM49</f>
        <v>1</v>
      </c>
      <c r="FO49" s="56">
        <f t="shared" ref="FO49:FO98" si="431">FC49/(FC49+EQ49)</f>
        <v>8.9663614682179982E-2</v>
      </c>
      <c r="FP49" s="56">
        <f t="shared" ref="FP49:FP98" si="432">FD49/(ER49+EY49+ET49+EV49+EU49+FD49-FG49)</f>
        <v>4.6681298207707674E-2</v>
      </c>
      <c r="FQ49" s="56">
        <f t="shared" ref="FQ49:FQ98" si="433">FI49+FJ49</f>
        <v>3.4052234524982433E-2</v>
      </c>
      <c r="FR49" s="56">
        <f t="shared" ref="FR49:FR98" si="434">FK49+FM49</f>
        <v>0.96594776547501759</v>
      </c>
      <c r="FS49" s="56"/>
      <c r="FT49" s="56">
        <f t="shared" ref="FT49:FT98" si="435">BW49-(1.5*BW49^2)+(0.75*BW49^3)</f>
        <v>0</v>
      </c>
      <c r="FU49" s="56">
        <f t="shared" ref="FU49:FU98" si="436">FR49*FO49^2+2*FQ49*FL49*FO49</f>
        <v>1.3324761333133607E-2</v>
      </c>
      <c r="FV49" s="56">
        <f t="shared" ref="FV49:FV98" si="437">FQ49*FL49^2+2*FR49*FP49*FO49*FL49</f>
        <v>3.5580640493319798E-2</v>
      </c>
      <c r="FW49" s="56">
        <f t="shared" ref="FW49:FW98" si="438">FR49*FL49^2</f>
        <v>0.80049282766763874</v>
      </c>
      <c r="FX49" s="56"/>
      <c r="FY49" s="56">
        <f t="shared" ref="FY49:FY98" si="439">FU49+FV49*EXP(-14000/(8.314*(AE49+273.15)))+FW49*EXP(-14000*4/(8.314*(AE49+273.15)))</f>
        <v>2.9751544744552751E-2</v>
      </c>
      <c r="FZ49" s="56">
        <f t="shared" ref="FZ49:FZ98" si="440">FV49+((FU49+FW49)*EXP(-16500/(8.314*(AE49+273.15))))</f>
        <v>0.22776571064966858</v>
      </c>
      <c r="GA49" s="56"/>
      <c r="GB49" s="60">
        <f t="shared" ref="GB49:GB98" si="441">AT49*CW49</f>
        <v>22.163555302806142</v>
      </c>
      <c r="GC49" s="60">
        <f t="shared" ref="GC49:GC98" si="442">AU49*CX49</f>
        <v>1.0405736746048433</v>
      </c>
      <c r="GD49" s="60">
        <f t="shared" ref="GD49:GD98" si="443">AV49*CY49</f>
        <v>9.3259984063753762</v>
      </c>
      <c r="GE49" s="60">
        <f t="shared" ref="GE49:GE98" si="444">AW49*CZ49</f>
        <v>8.108349292630006</v>
      </c>
      <c r="GF49" s="60">
        <f t="shared" ref="GF49:GF98" si="445">AX49*DA49</f>
        <v>0.13335331581471252</v>
      </c>
      <c r="GG49" s="60">
        <f t="shared" ref="GG49:GG98" si="446">AY49*DB49</f>
        <v>3.5219940745815088</v>
      </c>
      <c r="GH49" s="60">
        <f t="shared" ref="GH49:GH98" si="447">AZ49*DC49</f>
        <v>7.5893763052641772</v>
      </c>
      <c r="GI49" s="60">
        <f t="shared" ref="GI49:GI98" si="448">BA49*DD49</f>
        <v>2.6838191111618857</v>
      </c>
      <c r="GJ49" s="60">
        <f t="shared" ref="GJ49:GJ98" si="449">BB49*DF49</f>
        <v>1.7169558985266389</v>
      </c>
      <c r="GK49" s="60">
        <f t="shared" ref="GK49:GK98" si="450">BC49*DG49</f>
        <v>0.20887943045613397</v>
      </c>
      <c r="GL49" s="60">
        <f t="shared" ref="GL49:GL98" si="451">BD49*DE49</f>
        <v>0</v>
      </c>
      <c r="GM49" s="60">
        <f t="shared" ref="GM49:GM98" si="452">AT49*DH49+AU49*DI49+AV49*DJ49+AW49*DK49+AX49*DL49+AY49*DM49+AZ49*DN49+BA49*DO49+BB49*DQ49+BC49*DR49+BD49*DP49</f>
        <v>43.507145187778576</v>
      </c>
      <c r="GN49" s="60">
        <f t="shared" si="341"/>
        <v>56.492854812221431</v>
      </c>
      <c r="GO49" s="56">
        <f t="shared" ref="GO49:GO98" si="453">GB49/CK49</f>
        <v>0.78914583335906929</v>
      </c>
      <c r="GP49" s="56">
        <f t="shared" ref="GP49:GP98" si="454">GC49/CL49</f>
        <v>2.1732950597427803E-2</v>
      </c>
      <c r="GQ49" s="56">
        <f t="shared" ref="GQ49:GQ98" si="455">GD49/CM49</f>
        <v>0.34564366623904258</v>
      </c>
      <c r="GR49" s="56">
        <f t="shared" ref="GR49:GR98" si="456">GE49/CN49</f>
        <v>0.14518862772628799</v>
      </c>
      <c r="GS49" s="56">
        <f t="shared" ref="GS49:GS98" si="457">GF49/CO49</f>
        <v>2.4273420185429487E-3</v>
      </c>
      <c r="GT49" s="56">
        <f t="shared" ref="GT49:GT98" si="458">GG49/CP49</f>
        <v>0.14490821125618222</v>
      </c>
      <c r="GU49" s="56">
        <f t="shared" ref="GU49:GU98" si="459">GH49/CQ49</f>
        <v>0.18936514559768891</v>
      </c>
      <c r="GV49" s="56">
        <f t="shared" ref="GV49:GV98" si="460">GI49/CR49</f>
        <v>0.11673971123512265</v>
      </c>
      <c r="GW49" s="56">
        <f t="shared" ref="GW49:GW98" si="461">GJ49/CT49</f>
        <v>4.391382486007419E-2</v>
      </c>
      <c r="GX49" s="56">
        <f t="shared" ref="GX49:GX98" si="462">GK49/CU49</f>
        <v>6.7437544055398502E-3</v>
      </c>
      <c r="GY49" s="56">
        <f t="shared" ref="GY49:GY98" si="463">GL49/CS49</f>
        <v>0</v>
      </c>
      <c r="GZ49" s="60">
        <f t="shared" ref="GZ49:GZ98" si="464">BE49/18.0152</f>
        <v>0.12859359534506173</v>
      </c>
      <c r="HA49" s="56">
        <f t="shared" si="342"/>
        <v>1.805809067294978</v>
      </c>
      <c r="HB49" s="56">
        <f t="shared" si="343"/>
        <v>0.43700402642300096</v>
      </c>
      <c r="HC49" s="56">
        <f t="shared" si="344"/>
        <v>1.2035021304872945E-2</v>
      </c>
      <c r="HD49" s="56">
        <f t="shared" si="345"/>
        <v>0.19140654042500821</v>
      </c>
      <c r="HE49" s="56">
        <f t="shared" si="346"/>
        <v>8.0400874242908815E-2</v>
      </c>
      <c r="HF49" s="56">
        <f t="shared" si="347"/>
        <v>1.3441853086821629E-3</v>
      </c>
      <c r="HG49" s="56">
        <f t="shared" si="348"/>
        <v>8.0245588462598813E-2</v>
      </c>
      <c r="HH49" s="56">
        <f t="shared" si="349"/>
        <v>0.10486443391346434</v>
      </c>
      <c r="HI49" s="56">
        <f t="shared" si="350"/>
        <v>6.4646763242801497E-2</v>
      </c>
      <c r="HJ49" s="56">
        <f t="shared" si="351"/>
        <v>2.4318088581676663E-2</v>
      </c>
      <c r="HK49" s="56">
        <f t="shared" si="352"/>
        <v>3.734478094985809E-3</v>
      </c>
      <c r="HL49" s="56">
        <f t="shared" si="353"/>
        <v>0</v>
      </c>
      <c r="HM49" s="56">
        <f t="shared" si="354"/>
        <v>6.6477160018772616E-2</v>
      </c>
      <c r="HN49" s="56">
        <f t="shared" si="355"/>
        <v>1</v>
      </c>
      <c r="HO49" s="56">
        <f t="shared" ref="HO49:HO98" si="465">HG49/(HG49+HE49)</f>
        <v>0.49951668471967953</v>
      </c>
      <c r="HP49" s="56">
        <f t="shared" ref="HP49:HP98" si="466">GU49/(GR49+GS49+GT49+GU49+GV49+GW49)</f>
        <v>0.29471208318113495</v>
      </c>
      <c r="HQ49" s="56">
        <f t="shared" ref="HQ49:HQ98" si="467">(2*(HE49+HF49+HG49+HH49+HI49+HJ49+2*HC49-HD49))/(HB49+2*HD49)</f>
        <v>0.45981825522970154</v>
      </c>
      <c r="HR49" s="60">
        <f t="shared" si="356"/>
        <v>0.20729146134810583</v>
      </c>
      <c r="HS49" s="56">
        <f t="shared" ref="HS49:HS98" si="468">0.659-(0.008*AD49)+(0.028*FP49)</f>
        <v>0.65721723466106396</v>
      </c>
      <c r="HT49" s="56">
        <f t="shared" ref="HT49:HT98" si="469">11228-(5.74*(AE49+273.15))+(15204*FO49)</f>
        <v>4698.3566002923753</v>
      </c>
      <c r="HU49" s="56">
        <f t="shared" si="357"/>
        <v>11.61191884769287</v>
      </c>
      <c r="HV49" s="56">
        <f t="shared" ref="HV49:HV98" si="470">0.659-(0.008*AD49)+(0.028*FP49)</f>
        <v>0.65721723466106396</v>
      </c>
      <c r="HW49" s="56">
        <f t="shared" ref="HW49:HW98" si="471">11228-(5.74*(AE49+273.15))+(15204*FO49)</f>
        <v>4698.3566002923753</v>
      </c>
      <c r="HX49" s="56">
        <f t="shared" si="358"/>
        <v>14.51347134539103</v>
      </c>
      <c r="HY49" s="56">
        <f t="shared" ref="HY49:HY98" si="472">(4-((4*HC49+3*HL49+2*HE49+2*HG49+2*HF49+2*HH49+HJ49+HI49+5*HK49)/(HC49+HL49+HE49+HG49+HF49+HH49+HJ49+HI49+HK49)))^2</f>
        <v>4.5988421816895082</v>
      </c>
      <c r="HZ49" s="56">
        <f t="shared" ref="HZ49:HZ98" si="473">(3-((4*HC49+3*HL49+2*HE49+2*HG49+2*HF49+2*HH49+HJ49+HI49+5*HK49)/(HC49+HL49+HE49+HG49+HF49+HH49+HJ49+HI49+HK49)))^2</f>
        <v>1.309859933328245</v>
      </c>
      <c r="IA49" s="56">
        <f t="shared" ref="IA49:IA98" si="474">FZ49*EXP((-255646-4233*(AD49^2)+160*(AE49+273.15)+2280*HZ49)/(-(AE49+273.15)*8.314))</f>
        <v>4.1854756478430781</v>
      </c>
      <c r="IB49" s="56">
        <f t="shared" ref="IB49:IB98" si="475">AI49/AU49</f>
        <v>1.0368651564314839</v>
      </c>
      <c r="IC49" s="56">
        <f t="shared" si="359"/>
        <v>0.72297007463542018</v>
      </c>
      <c r="ID49" s="56">
        <f t="shared" si="360"/>
        <v>0.20008078524024728</v>
      </c>
      <c r="IE49" s="56">
        <f t="shared" ref="IE49:IE98" si="476">318.6+6.9*AD49-0.036*(273.14+AE49)</f>
        <v>271.76290875200544</v>
      </c>
      <c r="IF49" s="56">
        <f t="shared" ref="IF49:IF98" si="477">0.974+0.067*BP49-0.051*BL49</f>
        <v>1.0314777023254382</v>
      </c>
      <c r="IG49" s="56">
        <f t="shared" si="361"/>
        <v>1.4742125733713152</v>
      </c>
      <c r="IH49" s="56">
        <f t="shared" si="362"/>
        <v>0.70374361160849674</v>
      </c>
      <c r="II49" s="75"/>
      <c r="IJ49" s="75">
        <f t="shared" ref="IJ49:IJ98" si="478">BI49*(BH49)^2</f>
        <v>0.1650335330224566</v>
      </c>
      <c r="IK49" s="75">
        <f t="shared" ref="IK49:IK98" si="479">BL49*(BH49^2)+2*BI49*BK49*BH49</f>
        <v>0.20664503410767188</v>
      </c>
      <c r="IL49" s="75">
        <f t="shared" ref="IL49:IL98" si="480">(1-BL49-BR49-BX49-BI49)*BH49*BH49+2*(BL49+BR49+BX49)*BK49*BH49+BI49*BK49^2</f>
        <v>2.8739804407595657</v>
      </c>
      <c r="IM49" s="75">
        <f t="shared" ref="IM49:IM98" si="481">(1-BL49-BX49-BR49-BI49)*BK49*BH49+(BL49+BR49+BX49)*BK49^2</f>
        <v>0.27058345269575018</v>
      </c>
      <c r="IN49" s="75">
        <f>(1-'OUTPUT DATA'!BL49-'OUTPUT DATA'!BR49-'OUTPUT DATA'!BX49)*'OUTPUT DATA'!BK49^2</f>
        <v>2.6985378144086927E-2</v>
      </c>
      <c r="IO49" s="75">
        <f t="shared" si="363"/>
        <v>0.52112606149585694</v>
      </c>
      <c r="IP49" s="75"/>
      <c r="IQ49" s="56">
        <f t="shared" si="182"/>
        <v>0.82957369508337808</v>
      </c>
      <c r="IR49" s="56">
        <f t="shared" si="183"/>
        <v>0.57843293559420828</v>
      </c>
      <c r="IS49" s="56">
        <f t="shared" si="184"/>
        <v>0.16008036850055327</v>
      </c>
      <c r="IT49" s="56"/>
    </row>
    <row r="50" spans="1:254" s="54" customFormat="1" ht="13.5" customHeight="1">
      <c r="A50" s="67" t="str">
        <f>'INPUT DATA'!A50</f>
        <v>October-November 2002 - NF</v>
      </c>
      <c r="B50" s="66"/>
      <c r="C50" s="10">
        <f>'INPUT DATA'!AB50</f>
        <v>1.9319338356023508E-2</v>
      </c>
      <c r="D50" s="10"/>
      <c r="E50" s="12">
        <f>'INPUT DATA'!AD50</f>
        <v>2.0321475292166697</v>
      </c>
      <c r="F50" s="10"/>
      <c r="G50" s="16">
        <f>'INPUT DATA'!AF50</f>
        <v>343.88413732881469</v>
      </c>
      <c r="H50" s="16">
        <f>'INPUT DATA'!AG50</f>
        <v>1092.1134578877923</v>
      </c>
      <c r="I50" s="10"/>
      <c r="J50" s="81">
        <f t="shared" si="303"/>
        <v>0.14582378974264834</v>
      </c>
      <c r="K50" s="81">
        <f t="shared" si="304"/>
        <v>0.22273106789168154</v>
      </c>
      <c r="L50" s="81">
        <f t="shared" si="305"/>
        <v>0.31857681714113667</v>
      </c>
      <c r="M50" s="81">
        <f t="shared" si="306"/>
        <v>0.42746622582933003</v>
      </c>
      <c r="N50" s="81">
        <f t="shared" si="307"/>
        <v>0.61789692878646296</v>
      </c>
      <c r="O50" s="81">
        <f t="shared" si="308"/>
        <v>0.68429013088998181</v>
      </c>
      <c r="P50" s="81">
        <f t="shared" si="309"/>
        <v>0.73271580906901235</v>
      </c>
      <c r="Q50" s="81">
        <f t="shared" si="310"/>
        <v>0.7591851521704851</v>
      </c>
      <c r="R50" s="81">
        <f t="shared" si="311"/>
        <v>0.76176764109984485</v>
      </c>
      <c r="S50" s="81">
        <f t="shared" si="312"/>
        <v>0.75154071875049722</v>
      </c>
      <c r="T50" s="81">
        <f t="shared" si="313"/>
        <v>0.74321170637562084</v>
      </c>
      <c r="U50" s="81">
        <f t="shared" si="314"/>
        <v>0.710156111643926</v>
      </c>
      <c r="V50" s="81">
        <f t="shared" si="315"/>
        <v>0.66883893529635019</v>
      </c>
      <c r="W50" s="81">
        <f t="shared" si="316"/>
        <v>0.62438999570405396</v>
      </c>
      <c r="X50" s="81">
        <f t="shared" si="317"/>
        <v>0.58061188746483194</v>
      </c>
      <c r="Y50" s="10"/>
      <c r="Z50" s="81">
        <f t="shared" si="157"/>
        <v>0.96299993252598959</v>
      </c>
      <c r="AA50" s="81">
        <f t="shared" si="158"/>
        <v>0.82663898377399025</v>
      </c>
      <c r="AB50" s="81">
        <f t="shared" si="159"/>
        <v>0.20344342787427283</v>
      </c>
      <c r="AC50" s="72"/>
      <c r="AD50" s="56">
        <f>'INPUT DATA'!AF50/1000</f>
        <v>0.34388413732881468</v>
      </c>
      <c r="AE50" s="55">
        <f>'INPUT DATA'!AG50</f>
        <v>1092.1134578877923</v>
      </c>
      <c r="AF50" s="60">
        <f t="shared" si="318"/>
        <v>1365.2534578877921</v>
      </c>
      <c r="AG50" s="55"/>
      <c r="AH50" s="60">
        <f>'INPUT DATA'!P50</f>
        <v>47.516800000000003</v>
      </c>
      <c r="AI50" s="60">
        <f>'INPUT DATA'!Q50</f>
        <v>1.7903</v>
      </c>
      <c r="AJ50" s="60">
        <f>'INPUT DATA'!R50</f>
        <v>7.0288000000000004</v>
      </c>
      <c r="AK50" s="60">
        <f>'INPUT DATA'!S50</f>
        <v>7.4204999999999997</v>
      </c>
      <c r="AL50" s="60">
        <f>'INPUT DATA'!T50</f>
        <v>0.19889999999999999</v>
      </c>
      <c r="AM50" s="60">
        <f>'INPUT DATA'!U50</f>
        <v>12.923</v>
      </c>
      <c r="AN50" s="60">
        <f>'INPUT DATA'!V50</f>
        <v>23.238</v>
      </c>
      <c r="AO50" s="60">
        <f>'INPUT DATA'!W50</f>
        <v>0.32219999999999999</v>
      </c>
      <c r="AP50" s="60">
        <f>'INPUT DATA'!X50</f>
        <v>0</v>
      </c>
      <c r="AQ50" s="60">
        <f>'INPUT DATA'!Y50</f>
        <v>1.61E-2</v>
      </c>
      <c r="AR50" s="60">
        <f t="shared" si="364"/>
        <v>100.4546</v>
      </c>
      <c r="AS50" s="60"/>
      <c r="AT50" s="60">
        <f>'INPUT DATA'!C50</f>
        <v>47.382682563681882</v>
      </c>
      <c r="AU50" s="60">
        <f>'INPUT DATA'!D50</f>
        <v>1.7516431832111397</v>
      </c>
      <c r="AV50" s="60">
        <f>'INPUT DATA'!E50</f>
        <v>17.845815899764062</v>
      </c>
      <c r="AW50" s="60">
        <f>'INPUT DATA'!F50</f>
        <v>10.481045783251975</v>
      </c>
      <c r="AX50" s="60">
        <f>'INPUT DATA'!G50</f>
        <v>0.17253769115454404</v>
      </c>
      <c r="AY50" s="60">
        <f>'INPUT DATA'!H50</f>
        <v>5.6573611068612397</v>
      </c>
      <c r="AZ50" s="60">
        <f>'INPUT DATA'!I50</f>
        <v>10.452580756656397</v>
      </c>
      <c r="BA50" s="60">
        <f>'INPUT DATA'!J50</f>
        <v>3.6700422781952144</v>
      </c>
      <c r="BB50" s="60">
        <f>'INPUT DATA'!K50</f>
        <v>2.1002636575067259</v>
      </c>
      <c r="BC50" s="60">
        <f>'INPUT DATA'!M50</f>
        <v>0.4860270797168077</v>
      </c>
      <c r="BD50" s="60"/>
      <c r="BE50" s="60">
        <f>'INPUT DATA'!AD50</f>
        <v>2.0321475292166697</v>
      </c>
      <c r="BF50" s="60">
        <f t="shared" si="365"/>
        <v>99.999999999999986</v>
      </c>
      <c r="BG50" s="54">
        <f t="shared" si="366"/>
        <v>2.2388485440485537</v>
      </c>
      <c r="BH50" s="56">
        <f t="shared" si="319"/>
        <v>1.7705698438493827</v>
      </c>
      <c r="BI50" s="56">
        <f t="shared" si="320"/>
        <v>5.0178526877028069E-2</v>
      </c>
      <c r="BJ50" s="56">
        <f t="shared" si="321"/>
        <v>0.30867525125113476</v>
      </c>
      <c r="BK50" s="56">
        <f t="shared" si="367"/>
        <v>0.22943015615061735</v>
      </c>
      <c r="BL50" s="56">
        <f t="shared" si="368"/>
        <v>7.9245095100517415E-2</v>
      </c>
      <c r="BM50" s="56">
        <f t="shared" si="322"/>
        <v>0.23123591600245375</v>
      </c>
      <c r="BN50" s="56">
        <f t="shared" si="323"/>
        <v>6.2774994066743355E-3</v>
      </c>
      <c r="BO50" s="56">
        <f t="shared" si="324"/>
        <v>0.71786025542723941</v>
      </c>
      <c r="BP50" s="60">
        <f t="shared" si="325"/>
        <v>0.92776650795513826</v>
      </c>
      <c r="BQ50" s="56">
        <f t="shared" si="326"/>
        <v>2.3277464976603171E-2</v>
      </c>
      <c r="BR50" s="56">
        <f t="shared" si="327"/>
        <v>4.7431359377829744E-4</v>
      </c>
      <c r="BS50" s="56">
        <f t="shared" si="328"/>
        <v>0</v>
      </c>
      <c r="BT50" s="56">
        <f t="shared" si="369"/>
        <v>4.0363155793394325</v>
      </c>
      <c r="BU50" s="56">
        <f t="shared" si="370"/>
        <v>0.65811211658101987</v>
      </c>
      <c r="BV50" s="56">
        <f t="shared" si="371"/>
        <v>0.75636197577941322</v>
      </c>
      <c r="BW50" s="56">
        <f t="shared" si="372"/>
        <v>0</v>
      </c>
      <c r="BX50" s="2">
        <f>'INPUT DATA'!DJ50</f>
        <v>7.2627363105693662E-2</v>
      </c>
      <c r="BY50" s="56"/>
      <c r="BZ50" s="56">
        <v>60.084299999999999</v>
      </c>
      <c r="CA50" s="56">
        <v>79.878799999999998</v>
      </c>
      <c r="CB50" s="56">
        <v>101.96127999999999</v>
      </c>
      <c r="CC50" s="56">
        <v>71.846400000000003</v>
      </c>
      <c r="CD50" s="56">
        <v>70.937399999999997</v>
      </c>
      <c r="CE50" s="56">
        <v>40.304400000000001</v>
      </c>
      <c r="CF50" s="56">
        <v>56.077400000000004</v>
      </c>
      <c r="CG50" s="56">
        <v>61.978940000000001</v>
      </c>
      <c r="CH50" s="56">
        <v>151.99020000000002</v>
      </c>
      <c r="CI50" s="56">
        <v>94.195999999999998</v>
      </c>
      <c r="CJ50" s="56">
        <v>141.94452000000001</v>
      </c>
      <c r="CK50" s="56">
        <v>28.0855</v>
      </c>
      <c r="CL50" s="56">
        <v>47.88</v>
      </c>
      <c r="CM50" s="56">
        <v>26.981539999999999</v>
      </c>
      <c r="CN50" s="56">
        <v>55.847000000000001</v>
      </c>
      <c r="CO50" s="56">
        <v>54.938000000000002</v>
      </c>
      <c r="CP50" s="56">
        <v>24.305</v>
      </c>
      <c r="CQ50" s="56">
        <v>40.078000000000003</v>
      </c>
      <c r="CR50" s="56">
        <v>22.98977</v>
      </c>
      <c r="CS50" s="56">
        <v>51.996000000000002</v>
      </c>
      <c r="CT50" s="56">
        <v>39.098300000000002</v>
      </c>
      <c r="CU50" s="56">
        <v>30.973759999999999</v>
      </c>
      <c r="CV50" s="56">
        <v>15.9994</v>
      </c>
      <c r="CW50" s="60">
        <f t="shared" si="373"/>
        <v>0.46743492060321917</v>
      </c>
      <c r="CX50" s="60">
        <f t="shared" si="374"/>
        <v>0.59940810327646388</v>
      </c>
      <c r="CY50" s="60">
        <f t="shared" si="375"/>
        <v>0.52925071164269422</v>
      </c>
      <c r="CZ50" s="60">
        <f t="shared" si="376"/>
        <v>0.77731104133262074</v>
      </c>
      <c r="DA50" s="60">
        <f t="shared" si="377"/>
        <v>0.77445747941142484</v>
      </c>
      <c r="DB50" s="60">
        <f t="shared" si="378"/>
        <v>0.60303589682516046</v>
      </c>
      <c r="DC50" s="60">
        <f t="shared" si="379"/>
        <v>0.7146907666903245</v>
      </c>
      <c r="DD50" s="60">
        <f t="shared" si="380"/>
        <v>0.74185747610397978</v>
      </c>
      <c r="DE50" s="60">
        <f t="shared" si="381"/>
        <v>0.68420200776102669</v>
      </c>
      <c r="DF50" s="60">
        <f t="shared" si="382"/>
        <v>0.83014777697566777</v>
      </c>
      <c r="DG50" s="60">
        <f t="shared" si="383"/>
        <v>0.43642065223793064</v>
      </c>
      <c r="DH50" s="60">
        <f t="shared" si="384"/>
        <v>0.53256507939678088</v>
      </c>
      <c r="DI50" s="60">
        <f t="shared" si="385"/>
        <v>0.40059189672353612</v>
      </c>
      <c r="DJ50" s="60">
        <f t="shared" si="386"/>
        <v>0.47074928835730578</v>
      </c>
      <c r="DK50" s="60">
        <f t="shared" si="387"/>
        <v>0.22268895866737926</v>
      </c>
      <c r="DL50" s="60">
        <f t="shared" si="388"/>
        <v>0.22554252058857516</v>
      </c>
      <c r="DM50" s="60">
        <f t="shared" si="389"/>
        <v>0.39696410317483954</v>
      </c>
      <c r="DN50" s="60">
        <f t="shared" si="390"/>
        <v>0.2853092333096755</v>
      </c>
      <c r="DO50" s="60">
        <f t="shared" si="391"/>
        <v>0.25814252389602022</v>
      </c>
      <c r="DP50" s="60">
        <f t="shared" si="392"/>
        <v>0.31579799223897331</v>
      </c>
      <c r="DQ50" s="60">
        <f t="shared" si="393"/>
        <v>0.16985222302433223</v>
      </c>
      <c r="DR50" s="60">
        <f t="shared" si="394"/>
        <v>0.56357934776206942</v>
      </c>
      <c r="DS50" s="60">
        <f t="shared" si="395"/>
        <v>22.211011635319046</v>
      </c>
      <c r="DT50" s="60">
        <f t="shared" si="396"/>
        <v>1.0731203272958534</v>
      </c>
      <c r="DU50" s="60">
        <f t="shared" si="397"/>
        <v>3.7199974019941693</v>
      </c>
      <c r="DV50" s="60">
        <f t="shared" si="398"/>
        <v>5.7680365822087118</v>
      </c>
      <c r="DW50" s="60">
        <f t="shared" si="399"/>
        <v>0.15403959265493239</v>
      </c>
      <c r="DX50" s="60">
        <f t="shared" si="400"/>
        <v>7.7930328946715486</v>
      </c>
      <c r="DY50" s="60">
        <f t="shared" si="401"/>
        <v>16.607984036349759</v>
      </c>
      <c r="DZ50" s="60">
        <f t="shared" si="402"/>
        <v>0.23902647880070227</v>
      </c>
      <c r="EA50" s="60">
        <f t="shared" si="403"/>
        <v>1.1015652324952529E-2</v>
      </c>
      <c r="EB50" s="60">
        <f t="shared" si="404"/>
        <v>0</v>
      </c>
      <c r="EC50" s="60">
        <f t="shared" si="405"/>
        <v>42.877335398380325</v>
      </c>
      <c r="ED50" s="60">
        <f t="shared" si="406"/>
        <v>100.4546</v>
      </c>
      <c r="EE50" s="56">
        <f t="shared" si="407"/>
        <v>0.79083554272913237</v>
      </c>
      <c r="EF50" s="56">
        <f t="shared" si="408"/>
        <v>2.2412705248451407E-2</v>
      </c>
      <c r="EG50" s="56">
        <f t="shared" si="409"/>
        <v>0.13787194511485146</v>
      </c>
      <c r="EH50" s="56">
        <f t="shared" si="410"/>
        <v>0.10328283671833244</v>
      </c>
      <c r="EI50" s="56">
        <f t="shared" si="411"/>
        <v>2.8038806045893984E-3</v>
      </c>
      <c r="EJ50" s="56">
        <f t="shared" si="412"/>
        <v>0.32063496789432416</v>
      </c>
      <c r="EK50" s="56">
        <f t="shared" si="413"/>
        <v>0.41439153741079288</v>
      </c>
      <c r="EL50" s="56">
        <f t="shared" si="414"/>
        <v>1.0397080040413726E-2</v>
      </c>
      <c r="EM50" s="56">
        <f t="shared" si="415"/>
        <v>2.11855764384809E-4</v>
      </c>
      <c r="EN50" s="56">
        <f t="shared" si="416"/>
        <v>0</v>
      </c>
      <c r="EO50" s="56">
        <f t="shared" si="417"/>
        <v>2.6799339599222676</v>
      </c>
      <c r="EP50" s="60">
        <f t="shared" si="418"/>
        <v>4.4827763114475401</v>
      </c>
      <c r="EQ50" s="56">
        <f t="shared" si="329"/>
        <v>0.17641646332198146</v>
      </c>
      <c r="ER50" s="56">
        <f t="shared" si="330"/>
        <v>4.9997375936909252E-3</v>
      </c>
      <c r="ES50" s="56">
        <f t="shared" si="331"/>
        <v>3.0755927919662585E-2</v>
      </c>
      <c r="ET50" s="56">
        <f t="shared" si="332"/>
        <v>2.3039926497019705E-2</v>
      </c>
      <c r="EU50" s="56">
        <f t="shared" si="333"/>
        <v>6.2547858955826262E-4</v>
      </c>
      <c r="EV50" s="56">
        <f t="shared" si="334"/>
        <v>7.1525979798618911E-2</v>
      </c>
      <c r="EW50" s="56">
        <f t="shared" si="335"/>
        <v>9.2440824306261465E-2</v>
      </c>
      <c r="EX50" s="56">
        <f t="shared" si="336"/>
        <v>2.319339471359076E-3</v>
      </c>
      <c r="EY50" s="56">
        <f t="shared" si="337"/>
        <v>4.7259945548431419E-5</v>
      </c>
      <c r="EZ50" s="56">
        <f t="shared" si="338"/>
        <v>0</v>
      </c>
      <c r="FA50" s="56">
        <f t="shared" si="339"/>
        <v>0.5978290625562992</v>
      </c>
      <c r="FB50" s="56">
        <f t="shared" si="340"/>
        <v>1</v>
      </c>
      <c r="FC50" s="56">
        <f t="shared" si="419"/>
        <v>2.3583536678018546E-2</v>
      </c>
      <c r="FD50" s="56">
        <f t="shared" si="420"/>
        <v>7.1723912416440383E-3</v>
      </c>
      <c r="FE50" s="56">
        <f t="shared" si="421"/>
        <v>0.10741077366608028</v>
      </c>
      <c r="FF50" s="56">
        <f t="shared" si="422"/>
        <v>9.4760163777620546E-2</v>
      </c>
      <c r="FG50" s="56">
        <f t="shared" si="423"/>
        <v>7.4107736660802698E-3</v>
      </c>
      <c r="FH50" s="56">
        <f t="shared" si="424"/>
        <v>0.10217093744370082</v>
      </c>
      <c r="FI50" s="56">
        <f t="shared" si="425"/>
        <v>0</v>
      </c>
      <c r="FJ50" s="56">
        <f t="shared" si="426"/>
        <v>2.2700579336830496E-2</v>
      </c>
      <c r="FK50" s="56">
        <f t="shared" si="427"/>
        <v>0.90476633198358458</v>
      </c>
      <c r="FL50" s="56">
        <f t="shared" si="428"/>
        <v>0.88208231660990732</v>
      </c>
      <c r="FM50" s="56">
        <f t="shared" si="429"/>
        <v>7.253308867958487E-2</v>
      </c>
      <c r="FN50" s="56">
        <f t="shared" si="430"/>
        <v>0.99999999999999989</v>
      </c>
      <c r="FO50" s="56">
        <f t="shared" si="431"/>
        <v>0.11791768339009273</v>
      </c>
      <c r="FP50" s="56">
        <f t="shared" si="432"/>
        <v>7.1723912416440383E-2</v>
      </c>
      <c r="FQ50" s="56">
        <f t="shared" si="433"/>
        <v>2.2700579336830496E-2</v>
      </c>
      <c r="FR50" s="56">
        <f t="shared" si="434"/>
        <v>0.97729942066316944</v>
      </c>
      <c r="FS50" s="56"/>
      <c r="FT50" s="56">
        <f t="shared" si="435"/>
        <v>0</v>
      </c>
      <c r="FU50" s="56">
        <f t="shared" si="436"/>
        <v>1.8311253441984785E-2</v>
      </c>
      <c r="FV50" s="56">
        <f t="shared" si="437"/>
        <v>3.2244372396126028E-2</v>
      </c>
      <c r="FW50" s="56">
        <f t="shared" si="438"/>
        <v>0.76040659137038591</v>
      </c>
      <c r="FX50" s="56"/>
      <c r="FY50" s="56">
        <f t="shared" si="439"/>
        <v>3.3179601134550908E-2</v>
      </c>
      <c r="FZ50" s="56">
        <f t="shared" si="440"/>
        <v>0.21424439189960365</v>
      </c>
      <c r="GA50" s="56"/>
      <c r="GB50" s="60">
        <f t="shared" si="441"/>
        <v>22.148320462122179</v>
      </c>
      <c r="GC50" s="60">
        <f t="shared" si="442"/>
        <v>1.0499491180657368</v>
      </c>
      <c r="GD50" s="60">
        <f t="shared" si="443"/>
        <v>9.4449107647946366</v>
      </c>
      <c r="GE50" s="60">
        <f t="shared" si="444"/>
        <v>8.1470326120344669</v>
      </c>
      <c r="GF50" s="60">
        <f t="shared" si="445"/>
        <v>0.13362310539501507</v>
      </c>
      <c r="GG50" s="60">
        <f t="shared" si="446"/>
        <v>3.4115918287398501</v>
      </c>
      <c r="GH50" s="60">
        <f t="shared" si="447"/>
        <v>7.4703629548672925</v>
      </c>
      <c r="GI50" s="60">
        <f t="shared" si="448"/>
        <v>2.7226483016968017</v>
      </c>
      <c r="GJ50" s="60">
        <f t="shared" si="449"/>
        <v>1.7435292063419938</v>
      </c>
      <c r="GK50" s="60">
        <f t="shared" si="450"/>
        <v>0.21211225513530593</v>
      </c>
      <c r="GL50" s="60">
        <f t="shared" si="451"/>
        <v>0</v>
      </c>
      <c r="GM50" s="60">
        <f t="shared" si="452"/>
        <v>43.515919390806708</v>
      </c>
      <c r="GN50" s="60">
        <f t="shared" si="341"/>
        <v>56.484080609193278</v>
      </c>
      <c r="GO50" s="56">
        <f t="shared" si="453"/>
        <v>0.78860338830080212</v>
      </c>
      <c r="GP50" s="56">
        <f t="shared" si="454"/>
        <v>2.1928761864363759E-2</v>
      </c>
      <c r="GQ50" s="56">
        <f t="shared" si="455"/>
        <v>0.35005084086359184</v>
      </c>
      <c r="GR50" s="56">
        <f t="shared" si="456"/>
        <v>0.14588129374960995</v>
      </c>
      <c r="GS50" s="56">
        <f t="shared" si="457"/>
        <v>2.4322528194512917E-3</v>
      </c>
      <c r="GT50" s="56">
        <f t="shared" si="458"/>
        <v>0.14036584360172188</v>
      </c>
      <c r="GU50" s="56">
        <f t="shared" si="459"/>
        <v>0.18639560244691084</v>
      </c>
      <c r="GV50" s="56">
        <f t="shared" si="460"/>
        <v>0.11842868813810672</v>
      </c>
      <c r="GW50" s="56">
        <f t="shared" si="461"/>
        <v>4.4593478651040935E-2</v>
      </c>
      <c r="GX50" s="56">
        <f t="shared" si="462"/>
        <v>6.8481274193157677E-3</v>
      </c>
      <c r="GY50" s="56">
        <f t="shared" si="463"/>
        <v>0</v>
      </c>
      <c r="GZ50" s="60">
        <f t="shared" si="464"/>
        <v>0.11280183007774933</v>
      </c>
      <c r="HA50" s="56">
        <f t="shared" si="342"/>
        <v>1.8055282778549151</v>
      </c>
      <c r="HB50" s="56">
        <f t="shared" si="343"/>
        <v>0.43677155211200247</v>
      </c>
      <c r="HC50" s="56">
        <f t="shared" si="344"/>
        <v>1.2145343904785891E-2</v>
      </c>
      <c r="HD50" s="56">
        <f t="shared" si="345"/>
        <v>0.19387724089233041</v>
      </c>
      <c r="HE50" s="56">
        <f t="shared" si="346"/>
        <v>8.0797014114299223E-2</v>
      </c>
      <c r="HF50" s="56">
        <f t="shared" si="347"/>
        <v>1.3471142209641636E-3</v>
      </c>
      <c r="HG50" s="56">
        <f t="shared" si="348"/>
        <v>7.774225711296287E-2</v>
      </c>
      <c r="HH50" s="56">
        <f t="shared" si="349"/>
        <v>0.10323604716308343</v>
      </c>
      <c r="HI50" s="56">
        <f t="shared" si="350"/>
        <v>6.5592264375281734E-2</v>
      </c>
      <c r="HJ50" s="56">
        <f t="shared" si="351"/>
        <v>2.4698299770757888E-2</v>
      </c>
      <c r="HK50" s="56">
        <f t="shared" si="352"/>
        <v>3.7928663335319167E-3</v>
      </c>
      <c r="HL50" s="56">
        <f t="shared" si="353"/>
        <v>0</v>
      </c>
      <c r="HM50" s="56">
        <f t="shared" si="354"/>
        <v>5.8802095432528546E-2</v>
      </c>
      <c r="HN50" s="56">
        <f t="shared" si="355"/>
        <v>1</v>
      </c>
      <c r="HO50" s="56">
        <f t="shared" si="465"/>
        <v>0.490365929596846</v>
      </c>
      <c r="HP50" s="56">
        <f t="shared" si="466"/>
        <v>0.29211163174614235</v>
      </c>
      <c r="HQ50" s="56">
        <f t="shared" si="467"/>
        <v>0.44589603267185457</v>
      </c>
      <c r="HR50" s="60">
        <f t="shared" si="356"/>
        <v>5.9068955224307884E-2</v>
      </c>
      <c r="HS50" s="56">
        <f t="shared" si="468"/>
        <v>0.6582571964490298</v>
      </c>
      <c r="HT50" s="56">
        <f t="shared" si="469"/>
        <v>5184.2082099870413</v>
      </c>
      <c r="HU50" s="56">
        <f t="shared" si="357"/>
        <v>20.381823549609784</v>
      </c>
      <c r="HV50" s="56">
        <f t="shared" si="470"/>
        <v>0.6582571964490298</v>
      </c>
      <c r="HW50" s="56">
        <f t="shared" si="471"/>
        <v>5184.2082099870413</v>
      </c>
      <c r="HX50" s="56">
        <f t="shared" si="358"/>
        <v>21.632013691870416</v>
      </c>
      <c r="HY50" s="56">
        <f t="shared" si="472"/>
        <v>4.6134073457523552</v>
      </c>
      <c r="HZ50" s="56">
        <f t="shared" si="473"/>
        <v>1.3176385690361989</v>
      </c>
      <c r="IA50" s="56">
        <f t="shared" si="474"/>
        <v>4.5559484069751948</v>
      </c>
      <c r="IB50" s="56">
        <f t="shared" si="475"/>
        <v>1.0220688877502975</v>
      </c>
      <c r="IC50" s="56">
        <f t="shared" si="359"/>
        <v>0.87734376522826674</v>
      </c>
      <c r="ID50" s="56">
        <f t="shared" si="360"/>
        <v>0.21592233916584844</v>
      </c>
      <c r="IE50" s="56">
        <f t="shared" si="476"/>
        <v>271.82367606360833</v>
      </c>
      <c r="IF50" s="56">
        <f t="shared" si="477"/>
        <v>1.0321188561828678</v>
      </c>
      <c r="IG50" s="56">
        <f t="shared" si="361"/>
        <v>1.6209348437296256</v>
      </c>
      <c r="IH50" s="56">
        <f t="shared" si="362"/>
        <v>0.76363040039636332</v>
      </c>
      <c r="II50" s="75"/>
      <c r="IJ50" s="75">
        <f t="shared" si="478"/>
        <v>0.15730554564130181</v>
      </c>
      <c r="IK50" s="75">
        <f t="shared" si="479"/>
        <v>0.28919409582777089</v>
      </c>
      <c r="IL50" s="75">
        <f t="shared" si="480"/>
        <v>2.6264320174589977</v>
      </c>
      <c r="IM50" s="75">
        <f t="shared" si="481"/>
        <v>0.33197111974643528</v>
      </c>
      <c r="IN50" s="75">
        <f>(1-'OUTPUT DATA'!BL50-'OUTPUT DATA'!BR50-'OUTPUT DATA'!BX50)*'OUTPUT DATA'!BK50^2</f>
        <v>4.4618937233333281E-2</v>
      </c>
      <c r="IO50" s="75">
        <f t="shared" si="363"/>
        <v>0.55863970524880413</v>
      </c>
      <c r="IP50" s="75"/>
      <c r="IQ50" s="56">
        <f t="shared" si="182"/>
        <v>0.96299993252598959</v>
      </c>
      <c r="IR50" s="56">
        <f t="shared" si="183"/>
        <v>0.82663898377399025</v>
      </c>
      <c r="IS50" s="56">
        <f t="shared" si="184"/>
        <v>0.20344342787427283</v>
      </c>
      <c r="IT50" s="56"/>
    </row>
    <row r="51" spans="1:254" s="54" customFormat="1" ht="13.5" customHeight="1">
      <c r="A51" s="67" t="str">
        <f>'INPUT DATA'!A51</f>
        <v>October-November 2002 - NF</v>
      </c>
      <c r="B51" s="66"/>
      <c r="C51" s="10">
        <f>'INPUT DATA'!AB51</f>
        <v>2.5213314882457372E-2</v>
      </c>
      <c r="D51" s="10"/>
      <c r="E51" s="12">
        <f>'INPUT DATA'!AD51</f>
        <v>2.2033063003418967</v>
      </c>
      <c r="F51" s="10"/>
      <c r="G51" s="16">
        <f>'INPUT DATA'!AF51</f>
        <v>375.28510284989045</v>
      </c>
      <c r="H51" s="16">
        <f>'INPUT DATA'!AG51</f>
        <v>1097.2874833239525</v>
      </c>
      <c r="I51" s="10"/>
      <c r="J51" s="81">
        <f t="shared" si="303"/>
        <v>0.13220833917724939</v>
      </c>
      <c r="K51" s="81">
        <f t="shared" si="304"/>
        <v>0.20294064842378837</v>
      </c>
      <c r="L51" s="81">
        <f t="shared" si="305"/>
        <v>0.29175807017109195</v>
      </c>
      <c r="M51" s="81">
        <f t="shared" si="306"/>
        <v>0.39354177054286121</v>
      </c>
      <c r="N51" s="81">
        <f t="shared" si="307"/>
        <v>0.57433660755225791</v>
      </c>
      <c r="O51" s="81">
        <f t="shared" si="308"/>
        <v>0.63877108868808252</v>
      </c>
      <c r="P51" s="81">
        <f t="shared" si="309"/>
        <v>0.68694853814017831</v>
      </c>
      <c r="Q51" s="81">
        <f t="shared" si="310"/>
        <v>0.7149042864448989</v>
      </c>
      <c r="R51" s="81">
        <f t="shared" si="311"/>
        <v>0.72054463526405121</v>
      </c>
      <c r="S51" s="81">
        <f t="shared" si="312"/>
        <v>0.71284693802057697</v>
      </c>
      <c r="T51" s="81">
        <f t="shared" si="313"/>
        <v>0.70593143999143726</v>
      </c>
      <c r="U51" s="81">
        <f t="shared" si="314"/>
        <v>0.67714641568155731</v>
      </c>
      <c r="V51" s="81">
        <f t="shared" si="315"/>
        <v>0.64001600916966106</v>
      </c>
      <c r="W51" s="81">
        <f t="shared" si="316"/>
        <v>0.5994085370229959</v>
      </c>
      <c r="X51" s="81">
        <f t="shared" si="317"/>
        <v>0.55898979090809731</v>
      </c>
      <c r="Y51" s="10"/>
      <c r="Z51" s="81">
        <f t="shared" si="157"/>
        <v>0.92162303264180057</v>
      </c>
      <c r="AA51" s="81">
        <f t="shared" si="158"/>
        <v>0.73918604400151755</v>
      </c>
      <c r="AB51" s="81">
        <f t="shared" si="159"/>
        <v>0.19709878291761865</v>
      </c>
      <c r="AC51" s="72"/>
      <c r="AD51" s="56">
        <f>'INPUT DATA'!AF51/1000</f>
        <v>0.37528510284989047</v>
      </c>
      <c r="AE51" s="55">
        <f>'INPUT DATA'!AG51</f>
        <v>1097.2874833239525</v>
      </c>
      <c r="AF51" s="60">
        <f t="shared" si="318"/>
        <v>1370.4274833239524</v>
      </c>
      <c r="AG51" s="55"/>
      <c r="AH51" s="60">
        <f>'INPUT DATA'!P51</f>
        <v>48.192799999999998</v>
      </c>
      <c r="AI51" s="60">
        <f>'INPUT DATA'!Q51</f>
        <v>1.5801000000000001</v>
      </c>
      <c r="AJ51" s="60">
        <f>'INPUT DATA'!R51</f>
        <v>6.0765000000000002</v>
      </c>
      <c r="AK51" s="60">
        <f>'INPUT DATA'!S51</f>
        <v>7.8411999999999997</v>
      </c>
      <c r="AL51" s="60">
        <f>'INPUT DATA'!T51</f>
        <v>0.1588</v>
      </c>
      <c r="AM51" s="60">
        <f>'INPUT DATA'!U51</f>
        <v>13.0573</v>
      </c>
      <c r="AN51" s="60">
        <f>'INPUT DATA'!V51</f>
        <v>22.331299999999999</v>
      </c>
      <c r="AO51" s="60">
        <f>'INPUT DATA'!W51</f>
        <v>0.46239999999999998</v>
      </c>
      <c r="AP51" s="60">
        <f>'INPUT DATA'!X51</f>
        <v>0</v>
      </c>
      <c r="AQ51" s="60">
        <f>'INPUT DATA'!Y51</f>
        <v>3.5099999999999999E-2</v>
      </c>
      <c r="AR51" s="60">
        <f t="shared" si="364"/>
        <v>99.735500000000002</v>
      </c>
      <c r="AS51" s="60"/>
      <c r="AT51" s="60">
        <f>'INPUT DATA'!C51</f>
        <v>47.393658228375749</v>
      </c>
      <c r="AU51" s="60">
        <f>'INPUT DATA'!D51</f>
        <v>1.7463759411496516</v>
      </c>
      <c r="AV51" s="60">
        <f>'INPUT DATA'!E51</f>
        <v>17.770153587394571</v>
      </c>
      <c r="AW51" s="60">
        <f>'INPUT DATA'!F51</f>
        <v>10.464286981445561</v>
      </c>
      <c r="AX51" s="60">
        <f>'INPUT DATA'!G51</f>
        <v>0.17242037936439236</v>
      </c>
      <c r="AY51" s="60">
        <f>'INPUT DATA'!H51</f>
        <v>5.7190133398378915</v>
      </c>
      <c r="AZ51" s="60">
        <f>'INPUT DATA'!I51</f>
        <v>10.508658635493848</v>
      </c>
      <c r="BA51" s="60">
        <f>'INPUT DATA'!J51</f>
        <v>3.6524163528132063</v>
      </c>
      <c r="BB51" s="60">
        <f>'INPUT DATA'!K51</f>
        <v>2.0894840170187461</v>
      </c>
      <c r="BC51" s="60">
        <f>'INPUT DATA'!M51</f>
        <v>0.48353253710638633</v>
      </c>
      <c r="BD51" s="60"/>
      <c r="BE51" s="60">
        <f>'INPUT DATA'!AD51</f>
        <v>2.2033063003418967</v>
      </c>
      <c r="BF51" s="60">
        <f t="shared" si="365"/>
        <v>100</v>
      </c>
      <c r="BG51" s="54">
        <f t="shared" si="366"/>
        <v>2.2520332387527842</v>
      </c>
      <c r="BH51" s="56">
        <f t="shared" si="319"/>
        <v>1.8063342565169622</v>
      </c>
      <c r="BI51" s="56">
        <f t="shared" si="320"/>
        <v>4.4547850130237911E-2</v>
      </c>
      <c r="BJ51" s="56">
        <f t="shared" si="321"/>
        <v>0.26842577015292696</v>
      </c>
      <c r="BK51" s="56">
        <f t="shared" si="367"/>
        <v>0.19366574348303778</v>
      </c>
      <c r="BL51" s="56">
        <f t="shared" si="368"/>
        <v>7.4760026669889179E-2</v>
      </c>
      <c r="BM51" s="56">
        <f t="shared" si="322"/>
        <v>0.24578463702514167</v>
      </c>
      <c r="BN51" s="56">
        <f t="shared" si="323"/>
        <v>5.0414153166040594E-3</v>
      </c>
      <c r="BO51" s="56">
        <f t="shared" si="324"/>
        <v>0.72959194145411688</v>
      </c>
      <c r="BP51" s="60">
        <f t="shared" si="325"/>
        <v>0.89681740935784804</v>
      </c>
      <c r="BQ51" s="56">
        <f t="shared" si="326"/>
        <v>3.3603000035472903E-2</v>
      </c>
      <c r="BR51" s="56">
        <f t="shared" si="327"/>
        <v>1.0401522031741918E-3</v>
      </c>
      <c r="BS51" s="56">
        <f t="shared" si="328"/>
        <v>0</v>
      </c>
      <c r="BT51" s="56">
        <f t="shared" si="369"/>
        <v>4.0311864321924853</v>
      </c>
      <c r="BU51" s="56">
        <f t="shared" si="370"/>
        <v>0.65798892805489861</v>
      </c>
      <c r="BV51" s="56">
        <f t="shared" si="371"/>
        <v>0.7480105197847251</v>
      </c>
      <c r="BW51" s="56">
        <f t="shared" si="372"/>
        <v>0</v>
      </c>
      <c r="BX51" s="2">
        <f>'INPUT DATA'!DJ51</f>
        <v>6.2369189290095231E-2</v>
      </c>
      <c r="BY51" s="56"/>
      <c r="BZ51" s="56">
        <v>60.084299999999999</v>
      </c>
      <c r="CA51" s="56">
        <v>79.878799999999998</v>
      </c>
      <c r="CB51" s="56">
        <v>101.96127999999999</v>
      </c>
      <c r="CC51" s="56">
        <v>71.846400000000003</v>
      </c>
      <c r="CD51" s="56">
        <v>70.937399999999997</v>
      </c>
      <c r="CE51" s="56">
        <v>40.304400000000001</v>
      </c>
      <c r="CF51" s="56">
        <v>56.077400000000004</v>
      </c>
      <c r="CG51" s="56">
        <v>61.978940000000001</v>
      </c>
      <c r="CH51" s="56">
        <v>151.99020000000002</v>
      </c>
      <c r="CI51" s="56">
        <v>94.195999999999998</v>
      </c>
      <c r="CJ51" s="56">
        <v>141.94452000000001</v>
      </c>
      <c r="CK51" s="56">
        <v>28.0855</v>
      </c>
      <c r="CL51" s="56">
        <v>47.88</v>
      </c>
      <c r="CM51" s="56">
        <v>26.981539999999999</v>
      </c>
      <c r="CN51" s="56">
        <v>55.847000000000001</v>
      </c>
      <c r="CO51" s="56">
        <v>54.938000000000002</v>
      </c>
      <c r="CP51" s="56">
        <v>24.305</v>
      </c>
      <c r="CQ51" s="56">
        <v>40.078000000000003</v>
      </c>
      <c r="CR51" s="56">
        <v>22.98977</v>
      </c>
      <c r="CS51" s="56">
        <v>51.996000000000002</v>
      </c>
      <c r="CT51" s="56">
        <v>39.098300000000002</v>
      </c>
      <c r="CU51" s="56">
        <v>30.973759999999999</v>
      </c>
      <c r="CV51" s="56">
        <v>15.9994</v>
      </c>
      <c r="CW51" s="60">
        <f t="shared" si="373"/>
        <v>0.46743492060321917</v>
      </c>
      <c r="CX51" s="60">
        <f t="shared" si="374"/>
        <v>0.59940810327646388</v>
      </c>
      <c r="CY51" s="60">
        <f t="shared" si="375"/>
        <v>0.52925071164269422</v>
      </c>
      <c r="CZ51" s="60">
        <f t="shared" si="376"/>
        <v>0.77731104133262074</v>
      </c>
      <c r="DA51" s="60">
        <f t="shared" si="377"/>
        <v>0.77445747941142484</v>
      </c>
      <c r="DB51" s="60">
        <f t="shared" si="378"/>
        <v>0.60303589682516046</v>
      </c>
      <c r="DC51" s="60">
        <f t="shared" si="379"/>
        <v>0.7146907666903245</v>
      </c>
      <c r="DD51" s="60">
        <f t="shared" si="380"/>
        <v>0.74185747610397978</v>
      </c>
      <c r="DE51" s="60">
        <f t="shared" si="381"/>
        <v>0.68420200776102669</v>
      </c>
      <c r="DF51" s="60">
        <f t="shared" si="382"/>
        <v>0.83014777697566777</v>
      </c>
      <c r="DG51" s="60">
        <f t="shared" si="383"/>
        <v>0.43642065223793064</v>
      </c>
      <c r="DH51" s="60">
        <f t="shared" si="384"/>
        <v>0.53256507939678088</v>
      </c>
      <c r="DI51" s="60">
        <f t="shared" si="385"/>
        <v>0.40059189672353612</v>
      </c>
      <c r="DJ51" s="60">
        <f t="shared" si="386"/>
        <v>0.47074928835730578</v>
      </c>
      <c r="DK51" s="60">
        <f t="shared" si="387"/>
        <v>0.22268895866737926</v>
      </c>
      <c r="DL51" s="60">
        <f t="shared" si="388"/>
        <v>0.22554252058857516</v>
      </c>
      <c r="DM51" s="60">
        <f t="shared" si="389"/>
        <v>0.39696410317483954</v>
      </c>
      <c r="DN51" s="60">
        <f t="shared" si="390"/>
        <v>0.2853092333096755</v>
      </c>
      <c r="DO51" s="60">
        <f t="shared" si="391"/>
        <v>0.25814252389602022</v>
      </c>
      <c r="DP51" s="60">
        <f t="shared" si="392"/>
        <v>0.31579799223897331</v>
      </c>
      <c r="DQ51" s="60">
        <f t="shared" si="393"/>
        <v>0.16985222302433223</v>
      </c>
      <c r="DR51" s="60">
        <f t="shared" si="394"/>
        <v>0.56357934776206942</v>
      </c>
      <c r="DS51" s="60">
        <f t="shared" si="395"/>
        <v>22.526997641646819</v>
      </c>
      <c r="DT51" s="60">
        <f t="shared" si="396"/>
        <v>0.94712474398714064</v>
      </c>
      <c r="DU51" s="60">
        <f t="shared" si="397"/>
        <v>3.2159919492968316</v>
      </c>
      <c r="DV51" s="60">
        <f t="shared" si="398"/>
        <v>6.0950513372973454</v>
      </c>
      <c r="DW51" s="60">
        <f t="shared" si="399"/>
        <v>0.12298384773053427</v>
      </c>
      <c r="DX51" s="60">
        <f t="shared" si="400"/>
        <v>7.8740206156151675</v>
      </c>
      <c r="DY51" s="60">
        <f t="shared" si="401"/>
        <v>15.959973918191643</v>
      </c>
      <c r="DZ51" s="60">
        <f t="shared" si="402"/>
        <v>0.34303489695048023</v>
      </c>
      <c r="EA51" s="60">
        <f t="shared" si="403"/>
        <v>2.4015490472412037E-2</v>
      </c>
      <c r="EB51" s="60">
        <f t="shared" si="404"/>
        <v>0</v>
      </c>
      <c r="EC51" s="60">
        <f t="shared" si="405"/>
        <v>42.626305558811616</v>
      </c>
      <c r="ED51" s="60">
        <f t="shared" si="406"/>
        <v>99.735499999999973</v>
      </c>
      <c r="EE51" s="56">
        <f t="shared" si="407"/>
        <v>0.80208640193860958</v>
      </c>
      <c r="EF51" s="56">
        <f t="shared" si="408"/>
        <v>1.9781218546097337E-2</v>
      </c>
      <c r="EG51" s="56">
        <f t="shared" si="409"/>
        <v>0.11919230515740879</v>
      </c>
      <c r="EH51" s="56">
        <f t="shared" si="410"/>
        <v>0.10913838410831997</v>
      </c>
      <c r="EI51" s="56">
        <f t="shared" si="411"/>
        <v>2.2385934640965135E-3</v>
      </c>
      <c r="EJ51" s="56">
        <f t="shared" si="412"/>
        <v>0.32396711029068781</v>
      </c>
      <c r="EK51" s="56">
        <f t="shared" si="413"/>
        <v>0.39822281346852745</v>
      </c>
      <c r="EL51" s="56">
        <f t="shared" si="414"/>
        <v>1.4921197426093442E-2</v>
      </c>
      <c r="EM51" s="56">
        <f t="shared" si="415"/>
        <v>4.6187188384514262E-4</v>
      </c>
      <c r="EN51" s="56">
        <f t="shared" si="416"/>
        <v>0</v>
      </c>
      <c r="EO51" s="56">
        <f t="shared" si="417"/>
        <v>2.6642440065759727</v>
      </c>
      <c r="EP51" s="60">
        <f t="shared" si="418"/>
        <v>4.4542539028596586</v>
      </c>
      <c r="EQ51" s="56">
        <f t="shared" si="329"/>
        <v>0.18007199846054245</v>
      </c>
      <c r="ER51" s="56">
        <f t="shared" si="330"/>
        <v>4.4409723777527974E-3</v>
      </c>
      <c r="ES51" s="56">
        <f t="shared" si="331"/>
        <v>2.6759207660094677E-2</v>
      </c>
      <c r="ET51" s="56">
        <f t="shared" si="332"/>
        <v>2.4502057244256428E-2</v>
      </c>
      <c r="EU51" s="56">
        <f t="shared" si="333"/>
        <v>5.0257428357627356E-4</v>
      </c>
      <c r="EV51" s="56">
        <f t="shared" si="334"/>
        <v>7.2732070814979566E-2</v>
      </c>
      <c r="EW51" s="56">
        <f t="shared" si="335"/>
        <v>8.9402809573308317E-2</v>
      </c>
      <c r="EX51" s="56">
        <f t="shared" si="336"/>
        <v>3.3498758156812617E-3</v>
      </c>
      <c r="EY51" s="56">
        <f t="shared" si="337"/>
        <v>1.0369231164586689E-4</v>
      </c>
      <c r="EZ51" s="56">
        <f t="shared" si="338"/>
        <v>0</v>
      </c>
      <c r="FA51" s="56">
        <f t="shared" si="339"/>
        <v>0.59813474145816237</v>
      </c>
      <c r="FB51" s="56">
        <f t="shared" si="340"/>
        <v>1</v>
      </c>
      <c r="FC51" s="56">
        <f t="shared" si="419"/>
        <v>1.9928001539457563E-2</v>
      </c>
      <c r="FD51" s="56">
        <f t="shared" si="420"/>
        <v>6.8312061206371143E-3</v>
      </c>
      <c r="FE51" s="56">
        <f t="shared" si="421"/>
        <v>0.10911257315284804</v>
      </c>
      <c r="FF51" s="56">
        <f t="shared" si="422"/>
        <v>9.2752685388989578E-2</v>
      </c>
      <c r="FG51" s="56">
        <f t="shared" si="423"/>
        <v>9.1125731528480386E-3</v>
      </c>
      <c r="FH51" s="56">
        <f t="shared" si="424"/>
        <v>0.10186525854183762</v>
      </c>
      <c r="FI51" s="56">
        <f t="shared" si="425"/>
        <v>0</v>
      </c>
      <c r="FJ51" s="56">
        <f t="shared" si="426"/>
        <v>3.2885361148967354E-2</v>
      </c>
      <c r="FK51" s="56">
        <f t="shared" si="427"/>
        <v>0.87765751398539105</v>
      </c>
      <c r="FL51" s="56">
        <f t="shared" si="428"/>
        <v>0.90035999230271224</v>
      </c>
      <c r="FM51" s="56">
        <f t="shared" si="429"/>
        <v>8.9457124865641668E-2</v>
      </c>
      <c r="FN51" s="56">
        <f t="shared" si="430"/>
        <v>1</v>
      </c>
      <c r="FO51" s="56">
        <f t="shared" si="431"/>
        <v>9.9640007697287813E-2</v>
      </c>
      <c r="FP51" s="56">
        <f t="shared" si="432"/>
        <v>6.8312061206371136E-2</v>
      </c>
      <c r="FQ51" s="56">
        <f t="shared" si="433"/>
        <v>3.2885361148967354E-2</v>
      </c>
      <c r="FR51" s="56">
        <f t="shared" si="434"/>
        <v>0.96711463885103277</v>
      </c>
      <c r="FS51" s="56"/>
      <c r="FT51" s="56">
        <f t="shared" si="435"/>
        <v>0</v>
      </c>
      <c r="FU51" s="56">
        <f t="shared" si="436"/>
        <v>1.5502055876318609E-2</v>
      </c>
      <c r="FV51" s="56">
        <f t="shared" si="437"/>
        <v>3.851219295111219E-2</v>
      </c>
      <c r="FW51" s="56">
        <f t="shared" si="438"/>
        <v>0.78398965968852208</v>
      </c>
      <c r="FX51" s="56"/>
      <c r="FY51" s="56">
        <f t="shared" si="439"/>
        <v>3.2524550891453147E-2</v>
      </c>
      <c r="FZ51" s="56">
        <f t="shared" si="440"/>
        <v>0.22639574111912444</v>
      </c>
      <c r="GA51" s="56"/>
      <c r="GB51" s="60">
        <f t="shared" si="441"/>
        <v>22.153450871076924</v>
      </c>
      <c r="GC51" s="60">
        <f t="shared" si="442"/>
        <v>1.046791890492162</v>
      </c>
      <c r="GD51" s="60">
        <f t="shared" si="443"/>
        <v>9.4048664321285518</v>
      </c>
      <c r="GE51" s="60">
        <f t="shared" si="444"/>
        <v>8.1340058103508355</v>
      </c>
      <c r="GF51" s="60">
        <f t="shared" si="445"/>
        <v>0.13353225240170896</v>
      </c>
      <c r="GG51" s="60">
        <f t="shared" si="446"/>
        <v>3.448770338344199</v>
      </c>
      <c r="GH51" s="60">
        <f t="shared" si="447"/>
        <v>7.5104412970879979</v>
      </c>
      <c r="GI51" s="60">
        <f t="shared" si="448"/>
        <v>2.7095723771789082</v>
      </c>
      <c r="GJ51" s="60">
        <f t="shared" si="449"/>
        <v>1.7345805117543005</v>
      </c>
      <c r="GK51" s="60">
        <f t="shared" si="450"/>
        <v>0.21102358522223053</v>
      </c>
      <c r="GL51" s="60">
        <f t="shared" si="451"/>
        <v>0</v>
      </c>
      <c r="GM51" s="60">
        <f t="shared" si="452"/>
        <v>43.512964633962184</v>
      </c>
      <c r="GN51" s="60">
        <f t="shared" si="341"/>
        <v>56.487035366037816</v>
      </c>
      <c r="GO51" s="56">
        <f t="shared" si="453"/>
        <v>0.78878605939281565</v>
      </c>
      <c r="GP51" s="56">
        <f t="shared" si="454"/>
        <v>2.1862821438850502E-2</v>
      </c>
      <c r="GQ51" s="56">
        <f t="shared" si="455"/>
        <v>0.34856670272076956</v>
      </c>
      <c r="GR51" s="56">
        <f t="shared" si="456"/>
        <v>0.14564803499473267</v>
      </c>
      <c r="GS51" s="56">
        <f t="shared" si="457"/>
        <v>2.4305990826333133E-3</v>
      </c>
      <c r="GT51" s="56">
        <f t="shared" si="458"/>
        <v>0.14189550867493103</v>
      </c>
      <c r="GU51" s="56">
        <f t="shared" si="459"/>
        <v>0.18739561098577767</v>
      </c>
      <c r="GV51" s="56">
        <f t="shared" si="460"/>
        <v>0.11785991670116353</v>
      </c>
      <c r="GW51" s="56">
        <f t="shared" si="461"/>
        <v>4.4364601830624358E-2</v>
      </c>
      <c r="GX51" s="56">
        <f t="shared" si="462"/>
        <v>6.8129792838270377E-3</v>
      </c>
      <c r="GY51" s="56">
        <f t="shared" si="463"/>
        <v>0</v>
      </c>
      <c r="GZ51" s="60">
        <f t="shared" si="464"/>
        <v>0.12230262779996318</v>
      </c>
      <c r="HA51" s="56">
        <f t="shared" si="342"/>
        <v>1.8056228351061252</v>
      </c>
      <c r="HB51" s="56">
        <f t="shared" si="343"/>
        <v>0.43684984707587332</v>
      </c>
      <c r="HC51" s="56">
        <f t="shared" si="344"/>
        <v>1.2108188384516924E-2</v>
      </c>
      <c r="HD51" s="56">
        <f t="shared" si="345"/>
        <v>0.19304513431249479</v>
      </c>
      <c r="HE51" s="56">
        <f t="shared" si="346"/>
        <v>8.0663598268113521E-2</v>
      </c>
      <c r="HF51" s="56">
        <f t="shared" si="347"/>
        <v>1.3461277933442036E-3</v>
      </c>
      <c r="HG51" s="56">
        <f t="shared" si="348"/>
        <v>7.8585353439325073E-2</v>
      </c>
      <c r="HH51" s="56">
        <f t="shared" si="349"/>
        <v>0.10378447112115943</v>
      </c>
      <c r="HI51" s="56">
        <f t="shared" si="350"/>
        <v>6.5273829290177499E-2</v>
      </c>
      <c r="HJ51" s="56">
        <f t="shared" si="351"/>
        <v>2.4570248541421903E-2</v>
      </c>
      <c r="HK51" s="56">
        <f t="shared" si="352"/>
        <v>3.7732017735733862E-3</v>
      </c>
      <c r="HL51" s="56">
        <f t="shared" si="353"/>
        <v>0</v>
      </c>
      <c r="HM51" s="56">
        <f t="shared" si="354"/>
        <v>6.3437425436359149E-2</v>
      </c>
      <c r="HN51" s="56">
        <f t="shared" si="355"/>
        <v>1</v>
      </c>
      <c r="HO51" s="56">
        <f t="shared" si="465"/>
        <v>0.49347485554377007</v>
      </c>
      <c r="HP51" s="56">
        <f t="shared" si="466"/>
        <v>0.29299138392957691</v>
      </c>
      <c r="HQ51" s="56">
        <f t="shared" si="467"/>
        <v>0.45056710050448279</v>
      </c>
      <c r="HR51" s="60">
        <f t="shared" si="356"/>
        <v>1.6835029802154788E-2</v>
      </c>
      <c r="HS51" s="56">
        <f t="shared" si="468"/>
        <v>0.65791045689097938</v>
      </c>
      <c r="HT51" s="56">
        <f t="shared" si="469"/>
        <v>4876.6155227500749</v>
      </c>
      <c r="HU51" s="56">
        <f t="shared" si="357"/>
        <v>15.504549543804583</v>
      </c>
      <c r="HV51" s="56">
        <f t="shared" si="470"/>
        <v>0.65791045689097938</v>
      </c>
      <c r="HW51" s="56">
        <f t="shared" si="471"/>
        <v>4876.6155227500749</v>
      </c>
      <c r="HX51" s="56">
        <f t="shared" si="358"/>
        <v>15.221332279918792</v>
      </c>
      <c r="HY51" s="56">
        <f t="shared" si="472"/>
        <v>4.6084796964256087</v>
      </c>
      <c r="HZ51" s="56">
        <f t="shared" si="473"/>
        <v>1.3150057200630607</v>
      </c>
      <c r="IA51" s="56">
        <f t="shared" si="474"/>
        <v>4.4652196899956929</v>
      </c>
      <c r="IB51" s="56">
        <f t="shared" si="475"/>
        <v>0.90478800283964578</v>
      </c>
      <c r="IC51" s="56">
        <f t="shared" si="359"/>
        <v>0.7256835395725304</v>
      </c>
      <c r="ID51" s="56">
        <f t="shared" si="360"/>
        <v>0.19349843465497252</v>
      </c>
      <c r="IE51" s="56">
        <f t="shared" si="476"/>
        <v>271.85407781000197</v>
      </c>
      <c r="IF51" s="56">
        <f t="shared" si="477"/>
        <v>1.0302740050668113</v>
      </c>
      <c r="IG51" s="56">
        <f t="shared" si="361"/>
        <v>1.5262135207053664</v>
      </c>
      <c r="IH51" s="56">
        <f t="shared" si="362"/>
        <v>0.72126183421361911</v>
      </c>
      <c r="II51" s="75"/>
      <c r="IJ51" s="75">
        <f t="shared" si="478"/>
        <v>0.14535266084271733</v>
      </c>
      <c r="IK51" s="75">
        <f t="shared" si="479"/>
        <v>0.27509817235486539</v>
      </c>
      <c r="IL51" s="75">
        <f t="shared" si="480"/>
        <v>2.7650068153096661</v>
      </c>
      <c r="IM51" s="75">
        <f t="shared" si="481"/>
        <v>0.29108824205916173</v>
      </c>
      <c r="IN51" s="75">
        <f>(1-'OUTPUT DATA'!BL51-'OUTPUT DATA'!BR51-'OUTPUT DATA'!BX51)*'OUTPUT DATA'!BK51^2</f>
        <v>3.2324181817902448E-2</v>
      </c>
      <c r="IO51" s="75">
        <f t="shared" si="363"/>
        <v>0.53069324028631215</v>
      </c>
      <c r="IP51" s="75"/>
      <c r="IQ51" s="56">
        <f t="shared" si="182"/>
        <v>0.92162303264180057</v>
      </c>
      <c r="IR51" s="56">
        <f t="shared" si="183"/>
        <v>0.73918604400151755</v>
      </c>
      <c r="IS51" s="56">
        <f t="shared" si="184"/>
        <v>0.19709878291761865</v>
      </c>
      <c r="IT51" s="56"/>
    </row>
    <row r="52" spans="1:254" s="54" customFormat="1" ht="13.5" customHeight="1">
      <c r="A52" s="67" t="str">
        <f>'INPUT DATA'!A52</f>
        <v>October-November 2002 - NF</v>
      </c>
      <c r="B52" s="66"/>
      <c r="C52" s="10">
        <f>'INPUT DATA'!AB52</f>
        <v>3.7315033575215706E-2</v>
      </c>
      <c r="D52" s="10"/>
      <c r="E52" s="12">
        <f>'INPUT DATA'!AD52</f>
        <v>1.8236900054503371</v>
      </c>
      <c r="F52" s="10"/>
      <c r="G52" s="16">
        <f>'INPUT DATA'!AF52</f>
        <v>350.11931599628895</v>
      </c>
      <c r="H52" s="16">
        <f>'INPUT DATA'!AG52</f>
        <v>1092.7064110784554</v>
      </c>
      <c r="I52" s="10"/>
      <c r="J52" s="81">
        <f t="shared" si="303"/>
        <v>0.15128008499345003</v>
      </c>
      <c r="K52" s="81">
        <f t="shared" si="304"/>
        <v>0.22988160835646443</v>
      </c>
      <c r="L52" s="81">
        <f t="shared" si="305"/>
        <v>0.32715209966731995</v>
      </c>
      <c r="M52" s="81">
        <f t="shared" si="306"/>
        <v>0.43680867784429667</v>
      </c>
      <c r="N52" s="81">
        <f t="shared" si="307"/>
        <v>0.62606493200638957</v>
      </c>
      <c r="O52" s="81">
        <f t="shared" si="308"/>
        <v>0.69085368488495358</v>
      </c>
      <c r="P52" s="81">
        <f t="shared" si="309"/>
        <v>0.73713612931680583</v>
      </c>
      <c r="Q52" s="81">
        <f t="shared" si="310"/>
        <v>0.76111437883512445</v>
      </c>
      <c r="R52" s="81">
        <f t="shared" si="311"/>
        <v>0.76109427446809741</v>
      </c>
      <c r="S52" s="81">
        <f t="shared" si="312"/>
        <v>0.74931685838026396</v>
      </c>
      <c r="T52" s="81">
        <f t="shared" si="313"/>
        <v>0.74024824317688664</v>
      </c>
      <c r="U52" s="81">
        <f t="shared" si="314"/>
        <v>0.70533865482885127</v>
      </c>
      <c r="V52" s="81">
        <f t="shared" si="315"/>
        <v>0.66262815651954288</v>
      </c>
      <c r="W52" s="81">
        <f t="shared" si="316"/>
        <v>0.61720586747208728</v>
      </c>
      <c r="X52" s="81">
        <f t="shared" si="317"/>
        <v>0.57280045190799478</v>
      </c>
      <c r="Y52" s="10"/>
      <c r="Z52" s="81">
        <f t="shared" si="157"/>
        <v>0.96396220719043568</v>
      </c>
      <c r="AA52" s="81">
        <f t="shared" si="158"/>
        <v>0.76110334713300176</v>
      </c>
      <c r="AB52" s="81">
        <f t="shared" si="159"/>
        <v>0.18494505769164774</v>
      </c>
      <c r="AC52" s="72"/>
      <c r="AD52" s="56">
        <f>'INPUT DATA'!AF52/1000</f>
        <v>0.35011931599628893</v>
      </c>
      <c r="AE52" s="55">
        <f>'INPUT DATA'!AG52</f>
        <v>1092.7064110784554</v>
      </c>
      <c r="AF52" s="60">
        <f t="shared" si="318"/>
        <v>1365.8464110784553</v>
      </c>
      <c r="AG52" s="55"/>
      <c r="AH52" s="60">
        <f>'INPUT DATA'!P52</f>
        <v>47.054699999999997</v>
      </c>
      <c r="AI52" s="60">
        <f>'INPUT DATA'!Q52</f>
        <v>1.7135</v>
      </c>
      <c r="AJ52" s="60">
        <f>'INPUT DATA'!R52</f>
        <v>6.7926000000000002</v>
      </c>
      <c r="AK52" s="60">
        <f>'INPUT DATA'!S52</f>
        <v>7.7035</v>
      </c>
      <c r="AL52" s="60">
        <f>'INPUT DATA'!T52</f>
        <v>0.16400000000000001</v>
      </c>
      <c r="AM52" s="60">
        <f>'INPUT DATA'!U52</f>
        <v>12.694100000000001</v>
      </c>
      <c r="AN52" s="60">
        <f>'INPUT DATA'!V52</f>
        <v>23.379300000000001</v>
      </c>
      <c r="AO52" s="60">
        <f>'INPUT DATA'!W52</f>
        <v>0.33429999999999999</v>
      </c>
      <c r="AP52" s="60">
        <f>'INPUT DATA'!X52</f>
        <v>0</v>
      </c>
      <c r="AQ52" s="60">
        <f>'INPUT DATA'!Y52</f>
        <v>7.3000000000000001E-3</v>
      </c>
      <c r="AR52" s="60">
        <f t="shared" si="364"/>
        <v>99.843299999999999</v>
      </c>
      <c r="AS52" s="60"/>
      <c r="AT52" s="60">
        <f>'INPUT DATA'!C52</f>
        <v>47.378260523122073</v>
      </c>
      <c r="AU52" s="60">
        <f>'INPUT DATA'!D52</f>
        <v>1.7537653287653312</v>
      </c>
      <c r="AV52" s="60">
        <f>'INPUT DATA'!E52</f>
        <v>17.87629986802304</v>
      </c>
      <c r="AW52" s="60">
        <f>'INPUT DATA'!F52</f>
        <v>10.487797820908854</v>
      </c>
      <c r="AX52" s="60">
        <f>'INPUT DATA'!G52</f>
        <v>0.1725849554896588</v>
      </c>
      <c r="AY52" s="60">
        <f>'INPUT DATA'!H52</f>
        <v>5.6325217297090253</v>
      </c>
      <c r="AZ52" s="60">
        <f>'INPUT DATA'!I52</f>
        <v>10.429987258982647</v>
      </c>
      <c r="BA52" s="60">
        <f>'INPUT DATA'!J52</f>
        <v>3.6771436756155871</v>
      </c>
      <c r="BB52" s="60">
        <f>'INPUT DATA'!K52</f>
        <v>2.1046067208917574</v>
      </c>
      <c r="BC52" s="60">
        <f>'INPUT DATA'!M52</f>
        <v>0.48703211849206207</v>
      </c>
      <c r="BD52" s="60"/>
      <c r="BE52" s="60">
        <f>'INPUT DATA'!AD52</f>
        <v>1.8236900054503371</v>
      </c>
      <c r="BF52" s="60">
        <f t="shared" si="365"/>
        <v>100.00000000000003</v>
      </c>
      <c r="BG52" s="54">
        <f t="shared" si="366"/>
        <v>2.2590331226012577</v>
      </c>
      <c r="BH52" s="56">
        <f t="shared" si="319"/>
        <v>1.769158609181569</v>
      </c>
      <c r="BI52" s="56">
        <f t="shared" si="320"/>
        <v>4.8458959871521365E-2</v>
      </c>
      <c r="BJ52" s="56">
        <f t="shared" si="321"/>
        <v>0.30099172013968678</v>
      </c>
      <c r="BK52" s="56">
        <f t="shared" si="367"/>
        <v>0.23084139081843102</v>
      </c>
      <c r="BL52" s="56">
        <f t="shared" si="368"/>
        <v>7.0150329321255755E-2</v>
      </c>
      <c r="BM52" s="56">
        <f t="shared" si="322"/>
        <v>0.24221893577873213</v>
      </c>
      <c r="BN52" s="56">
        <f t="shared" si="323"/>
        <v>5.2226825508071431E-3</v>
      </c>
      <c r="BO52" s="56">
        <f t="shared" si="324"/>
        <v>0.7115023908697059</v>
      </c>
      <c r="BP52" s="60">
        <f t="shared" si="325"/>
        <v>0.94182308403144932</v>
      </c>
      <c r="BQ52" s="56">
        <f t="shared" si="326"/>
        <v>2.4369375849419981E-2</v>
      </c>
      <c r="BR52" s="56">
        <f t="shared" si="327"/>
        <v>2.1700035258884374E-4</v>
      </c>
      <c r="BS52" s="56">
        <f t="shared" si="328"/>
        <v>0</v>
      </c>
      <c r="BT52" s="56">
        <f t="shared" si="369"/>
        <v>4.0439627586254812</v>
      </c>
      <c r="BU52" s="56">
        <f t="shared" si="370"/>
        <v>0.6573798700331589</v>
      </c>
      <c r="BV52" s="56">
        <f t="shared" si="371"/>
        <v>0.74602755646669194</v>
      </c>
      <c r="BW52" s="56">
        <f t="shared" si="372"/>
        <v>0</v>
      </c>
      <c r="BX52" s="2">
        <f>'INPUT DATA'!DJ52</f>
        <v>8.7921745449728125E-2</v>
      </c>
      <c r="BY52" s="56"/>
      <c r="BZ52" s="56">
        <v>60.084299999999999</v>
      </c>
      <c r="CA52" s="56">
        <v>79.878799999999998</v>
      </c>
      <c r="CB52" s="56">
        <v>101.96127999999999</v>
      </c>
      <c r="CC52" s="56">
        <v>71.846400000000003</v>
      </c>
      <c r="CD52" s="56">
        <v>70.937399999999997</v>
      </c>
      <c r="CE52" s="56">
        <v>40.304400000000001</v>
      </c>
      <c r="CF52" s="56">
        <v>56.077400000000004</v>
      </c>
      <c r="CG52" s="56">
        <v>61.978940000000001</v>
      </c>
      <c r="CH52" s="56">
        <v>151.99020000000002</v>
      </c>
      <c r="CI52" s="56">
        <v>94.195999999999998</v>
      </c>
      <c r="CJ52" s="56">
        <v>141.94452000000001</v>
      </c>
      <c r="CK52" s="56">
        <v>28.0855</v>
      </c>
      <c r="CL52" s="56">
        <v>47.88</v>
      </c>
      <c r="CM52" s="56">
        <v>26.981539999999999</v>
      </c>
      <c r="CN52" s="56">
        <v>55.847000000000001</v>
      </c>
      <c r="CO52" s="56">
        <v>54.938000000000002</v>
      </c>
      <c r="CP52" s="56">
        <v>24.305</v>
      </c>
      <c r="CQ52" s="56">
        <v>40.078000000000003</v>
      </c>
      <c r="CR52" s="56">
        <v>22.98977</v>
      </c>
      <c r="CS52" s="56">
        <v>51.996000000000002</v>
      </c>
      <c r="CT52" s="56">
        <v>39.098300000000002</v>
      </c>
      <c r="CU52" s="56">
        <v>30.973759999999999</v>
      </c>
      <c r="CV52" s="56">
        <v>15.9994</v>
      </c>
      <c r="CW52" s="60">
        <f t="shared" si="373"/>
        <v>0.46743492060321917</v>
      </c>
      <c r="CX52" s="60">
        <f t="shared" si="374"/>
        <v>0.59940810327646388</v>
      </c>
      <c r="CY52" s="60">
        <f t="shared" si="375"/>
        <v>0.52925071164269422</v>
      </c>
      <c r="CZ52" s="60">
        <f t="shared" si="376"/>
        <v>0.77731104133262074</v>
      </c>
      <c r="DA52" s="60">
        <f t="shared" si="377"/>
        <v>0.77445747941142484</v>
      </c>
      <c r="DB52" s="60">
        <f t="shared" si="378"/>
        <v>0.60303589682516046</v>
      </c>
      <c r="DC52" s="60">
        <f t="shared" si="379"/>
        <v>0.7146907666903245</v>
      </c>
      <c r="DD52" s="60">
        <f t="shared" si="380"/>
        <v>0.74185747610397978</v>
      </c>
      <c r="DE52" s="60">
        <f t="shared" si="381"/>
        <v>0.68420200776102669</v>
      </c>
      <c r="DF52" s="60">
        <f t="shared" si="382"/>
        <v>0.83014777697566777</v>
      </c>
      <c r="DG52" s="60">
        <f t="shared" si="383"/>
        <v>0.43642065223793064</v>
      </c>
      <c r="DH52" s="60">
        <f t="shared" si="384"/>
        <v>0.53256507939678088</v>
      </c>
      <c r="DI52" s="60">
        <f t="shared" si="385"/>
        <v>0.40059189672353612</v>
      </c>
      <c r="DJ52" s="60">
        <f t="shared" si="386"/>
        <v>0.47074928835730578</v>
      </c>
      <c r="DK52" s="60">
        <f t="shared" si="387"/>
        <v>0.22268895866737926</v>
      </c>
      <c r="DL52" s="60">
        <f t="shared" si="388"/>
        <v>0.22554252058857516</v>
      </c>
      <c r="DM52" s="60">
        <f t="shared" si="389"/>
        <v>0.39696410317483954</v>
      </c>
      <c r="DN52" s="60">
        <f t="shared" si="390"/>
        <v>0.2853092333096755</v>
      </c>
      <c r="DO52" s="60">
        <f t="shared" si="391"/>
        <v>0.25814252389602022</v>
      </c>
      <c r="DP52" s="60">
        <f t="shared" si="392"/>
        <v>0.31579799223897331</v>
      </c>
      <c r="DQ52" s="60">
        <f t="shared" si="393"/>
        <v>0.16985222302433223</v>
      </c>
      <c r="DR52" s="60">
        <f t="shared" si="394"/>
        <v>0.56357934776206942</v>
      </c>
      <c r="DS52" s="60">
        <f t="shared" si="395"/>
        <v>21.995009958508295</v>
      </c>
      <c r="DT52" s="60">
        <f t="shared" si="396"/>
        <v>1.0270857849642208</v>
      </c>
      <c r="DU52" s="60">
        <f t="shared" si="397"/>
        <v>3.5949883839041648</v>
      </c>
      <c r="DV52" s="60">
        <f t="shared" si="398"/>
        <v>5.9880156069058437</v>
      </c>
      <c r="DW52" s="60">
        <f t="shared" si="399"/>
        <v>0.12701102662347369</v>
      </c>
      <c r="DX52" s="60">
        <f t="shared" si="400"/>
        <v>7.6549979778882697</v>
      </c>
      <c r="DY52" s="60">
        <f t="shared" si="401"/>
        <v>16.708969841683103</v>
      </c>
      <c r="DZ52" s="60">
        <f t="shared" si="402"/>
        <v>0.24800295426156044</v>
      </c>
      <c r="EA52" s="60">
        <f t="shared" si="403"/>
        <v>4.9946746566554949E-3</v>
      </c>
      <c r="EB52" s="60">
        <f t="shared" si="404"/>
        <v>0</v>
      </c>
      <c r="EC52" s="60">
        <f t="shared" si="405"/>
        <v>42.494223790604408</v>
      </c>
      <c r="ED52" s="60">
        <f t="shared" si="406"/>
        <v>99.843299999999999</v>
      </c>
      <c r="EE52" s="56">
        <f t="shared" si="407"/>
        <v>0.78314468172218032</v>
      </c>
      <c r="EF52" s="56">
        <f t="shared" si="408"/>
        <v>2.145124864169216E-2</v>
      </c>
      <c r="EG52" s="56">
        <f t="shared" si="409"/>
        <v>0.13323881379284375</v>
      </c>
      <c r="EH52" s="56">
        <f t="shared" si="410"/>
        <v>0.10722179538571174</v>
      </c>
      <c r="EI52" s="56">
        <f t="shared" si="411"/>
        <v>2.3118975321903541E-3</v>
      </c>
      <c r="EJ52" s="56">
        <f t="shared" si="412"/>
        <v>0.31495568722025385</v>
      </c>
      <c r="EK52" s="56">
        <f t="shared" si="413"/>
        <v>0.41691126906739612</v>
      </c>
      <c r="EL52" s="56">
        <f t="shared" si="414"/>
        <v>1.0787535249876813E-2</v>
      </c>
      <c r="EM52" s="56">
        <f t="shared" si="415"/>
        <v>9.6058824845286076E-5</v>
      </c>
      <c r="EN52" s="56">
        <f t="shared" si="416"/>
        <v>0</v>
      </c>
      <c r="EO52" s="56">
        <f t="shared" si="417"/>
        <v>2.655988586484769</v>
      </c>
      <c r="EP52" s="60">
        <f t="shared" si="418"/>
        <v>4.4461075739217595</v>
      </c>
      <c r="EQ52" s="56">
        <f t="shared" si="329"/>
        <v>0.1761416404577443</v>
      </c>
      <c r="ER52" s="56">
        <f t="shared" si="330"/>
        <v>4.8247255121564112E-3</v>
      </c>
      <c r="ES52" s="56">
        <f t="shared" si="331"/>
        <v>2.9967519133892288E-2</v>
      </c>
      <c r="ET52" s="56">
        <f t="shared" si="332"/>
        <v>2.411587969994506E-2</v>
      </c>
      <c r="EU52" s="56">
        <f t="shared" si="333"/>
        <v>5.1998236519300149E-4</v>
      </c>
      <c r="EV52" s="56">
        <f t="shared" si="334"/>
        <v>7.0838521557057652E-2</v>
      </c>
      <c r="EW52" s="56">
        <f t="shared" si="335"/>
        <v>9.3769946438712226E-2</v>
      </c>
      <c r="EX52" s="56">
        <f t="shared" si="336"/>
        <v>2.4262875044117516E-3</v>
      </c>
      <c r="EY52" s="56">
        <f t="shared" si="337"/>
        <v>2.1605150853458967E-5</v>
      </c>
      <c r="EZ52" s="56">
        <f t="shared" si="338"/>
        <v>0</v>
      </c>
      <c r="FA52" s="56">
        <f t="shared" si="339"/>
        <v>0.59737389218003389</v>
      </c>
      <c r="FB52" s="56">
        <f t="shared" si="340"/>
        <v>1</v>
      </c>
      <c r="FC52" s="56">
        <f t="shared" si="419"/>
        <v>2.3858359542255708E-2</v>
      </c>
      <c r="FD52" s="56">
        <f t="shared" si="420"/>
        <v>6.1091595916365794E-3</v>
      </c>
      <c r="FE52" s="56">
        <f t="shared" si="421"/>
        <v>0.10642987387684218</v>
      </c>
      <c r="FF52" s="56">
        <f t="shared" si="422"/>
        <v>9.6196233943123974E-2</v>
      </c>
      <c r="FG52" s="56">
        <f t="shared" si="423"/>
        <v>6.4298738768421709E-3</v>
      </c>
      <c r="FH52" s="56">
        <f t="shared" si="424"/>
        <v>0.10262610781996614</v>
      </c>
      <c r="FI52" s="56">
        <f t="shared" si="425"/>
        <v>0</v>
      </c>
      <c r="FJ52" s="56">
        <f t="shared" si="426"/>
        <v>2.3642010361224201E-2</v>
      </c>
      <c r="FK52" s="56">
        <f t="shared" si="427"/>
        <v>0.91370459652635361</v>
      </c>
      <c r="FL52" s="56">
        <f t="shared" si="428"/>
        <v>0.88070820228872149</v>
      </c>
      <c r="FM52" s="56">
        <f t="shared" si="429"/>
        <v>6.2653393112422254E-2</v>
      </c>
      <c r="FN52" s="56">
        <f t="shared" si="430"/>
        <v>1</v>
      </c>
      <c r="FO52" s="56">
        <f t="shared" si="431"/>
        <v>0.11929179771127854</v>
      </c>
      <c r="FP52" s="56">
        <f t="shared" si="432"/>
        <v>6.1091595916365801E-2</v>
      </c>
      <c r="FQ52" s="56">
        <f t="shared" si="433"/>
        <v>2.3642010361224201E-2</v>
      </c>
      <c r="FR52" s="56">
        <f t="shared" si="434"/>
        <v>0.97635798963877585</v>
      </c>
      <c r="FS52" s="56"/>
      <c r="FT52" s="56">
        <f t="shared" si="435"/>
        <v>0</v>
      </c>
      <c r="FU52" s="56">
        <f t="shared" si="436"/>
        <v>1.8861813610207286E-2</v>
      </c>
      <c r="FV52" s="56">
        <f t="shared" si="437"/>
        <v>3.0871087712294083E-2</v>
      </c>
      <c r="FW52" s="56">
        <f t="shared" si="438"/>
        <v>0.7573090846437458</v>
      </c>
      <c r="FX52" s="56"/>
      <c r="FY52" s="56">
        <f t="shared" si="439"/>
        <v>3.332432435125713E-2</v>
      </c>
      <c r="FZ52" s="56">
        <f t="shared" si="440"/>
        <v>0.21239035511467083</v>
      </c>
      <c r="GA52" s="56"/>
      <c r="GB52" s="60">
        <f t="shared" si="441"/>
        <v>22.1462534459442</v>
      </c>
      <c r="GC52" s="60">
        <f t="shared" si="442"/>
        <v>1.0512211493072512</v>
      </c>
      <c r="GD52" s="60">
        <f t="shared" si="443"/>
        <v>9.4610444266893943</v>
      </c>
      <c r="GE52" s="60">
        <f t="shared" si="444"/>
        <v>8.1522810454566521</v>
      </c>
      <c r="GF52" s="60">
        <f t="shared" si="445"/>
        <v>0.13365970961285409</v>
      </c>
      <c r="GG52" s="60">
        <f t="shared" si="446"/>
        <v>3.3966127926622862</v>
      </c>
      <c r="GH52" s="60">
        <f t="shared" si="447"/>
        <v>7.4542155906926242</v>
      </c>
      <c r="GI52" s="60">
        <f t="shared" si="448"/>
        <v>2.7279165264638907</v>
      </c>
      <c r="GJ52" s="60">
        <f t="shared" si="449"/>
        <v>1.747134590756342</v>
      </c>
      <c r="GK52" s="60">
        <f t="shared" si="450"/>
        <v>0.21255087481312684</v>
      </c>
      <c r="GL52" s="60">
        <f t="shared" si="451"/>
        <v>0</v>
      </c>
      <c r="GM52" s="60">
        <f t="shared" si="452"/>
        <v>43.517109847601411</v>
      </c>
      <c r="GN52" s="60">
        <f t="shared" si="341"/>
        <v>56.482890152398632</v>
      </c>
      <c r="GO52" s="56">
        <f t="shared" si="453"/>
        <v>0.78852979102897225</v>
      </c>
      <c r="GP52" s="56">
        <f t="shared" si="454"/>
        <v>2.1955328932899983E-2</v>
      </c>
      <c r="GQ52" s="56">
        <f t="shared" si="455"/>
        <v>0.35064879271862892</v>
      </c>
      <c r="GR52" s="56">
        <f t="shared" si="456"/>
        <v>0.14597527253848286</v>
      </c>
      <c r="GS52" s="56">
        <f t="shared" si="457"/>
        <v>2.4329191017666112E-3</v>
      </c>
      <c r="GT52" s="56">
        <f t="shared" si="458"/>
        <v>0.13974954917351518</v>
      </c>
      <c r="GU52" s="56">
        <f t="shared" si="459"/>
        <v>0.18599270399452628</v>
      </c>
      <c r="GV52" s="56">
        <f t="shared" si="460"/>
        <v>0.11865784331308624</v>
      </c>
      <c r="GW52" s="56">
        <f t="shared" si="461"/>
        <v>4.4685691980376176E-2</v>
      </c>
      <c r="GX52" s="56">
        <f t="shared" si="462"/>
        <v>6.8622884277894213E-3</v>
      </c>
      <c r="GY52" s="56">
        <f t="shared" si="463"/>
        <v>0</v>
      </c>
      <c r="GZ52" s="60">
        <f t="shared" si="464"/>
        <v>0.10123062777267736</v>
      </c>
      <c r="HA52" s="56">
        <f t="shared" si="342"/>
        <v>1.8054901812100441</v>
      </c>
      <c r="HB52" s="56">
        <f t="shared" si="343"/>
        <v>0.43674000514392031</v>
      </c>
      <c r="HC52" s="56">
        <f t="shared" si="344"/>
        <v>1.2160314778441756E-2</v>
      </c>
      <c r="HD52" s="56">
        <f t="shared" si="345"/>
        <v>0.19421251711467255</v>
      </c>
      <c r="HE52" s="56">
        <f t="shared" si="346"/>
        <v>8.0850770642601807E-2</v>
      </c>
      <c r="HF52" s="56">
        <f t="shared" si="347"/>
        <v>1.3475116769320022E-3</v>
      </c>
      <c r="HG52" s="56">
        <f t="shared" si="348"/>
        <v>7.7402552851245462E-2</v>
      </c>
      <c r="HH52" s="56">
        <f t="shared" si="349"/>
        <v>0.10301507365156286</v>
      </c>
      <c r="HI52" s="56">
        <f t="shared" si="350"/>
        <v>6.5720569708975898E-2</v>
      </c>
      <c r="HJ52" s="56">
        <f t="shared" si="351"/>
        <v>2.4749894762888001E-2</v>
      </c>
      <c r="HK52" s="56">
        <f t="shared" si="352"/>
        <v>3.8007896687592608E-3</v>
      </c>
      <c r="HL52" s="56">
        <f t="shared" si="353"/>
        <v>0</v>
      </c>
      <c r="HM52" s="56">
        <f t="shared" si="354"/>
        <v>5.3091478991455589E-2</v>
      </c>
      <c r="HN52" s="56">
        <f t="shared" si="355"/>
        <v>0.99999999999999989</v>
      </c>
      <c r="HO52" s="56">
        <f t="shared" si="465"/>
        <v>0.48910538586101032</v>
      </c>
      <c r="HP52" s="56">
        <f t="shared" si="466"/>
        <v>0.29175601621342229</v>
      </c>
      <c r="HQ52" s="56">
        <f t="shared" si="467"/>
        <v>0.44401901921476961</v>
      </c>
      <c r="HR52" s="60">
        <f t="shared" si="356"/>
        <v>1.3078433250507282E-2</v>
      </c>
      <c r="HS52" s="56">
        <f t="shared" si="468"/>
        <v>0.6579096101576879</v>
      </c>
      <c r="HT52" s="56">
        <f t="shared" si="469"/>
        <v>5201.6966928119446</v>
      </c>
      <c r="HU52" s="56">
        <f t="shared" si="357"/>
        <v>19.771036614401353</v>
      </c>
      <c r="HV52" s="56">
        <f t="shared" si="470"/>
        <v>0.6579096101576879</v>
      </c>
      <c r="HW52" s="56">
        <f t="shared" si="471"/>
        <v>5201.6966928119446</v>
      </c>
      <c r="HX52" s="56">
        <f t="shared" si="358"/>
        <v>20.039277610496445</v>
      </c>
      <c r="HY52" s="56">
        <f t="shared" si="472"/>
        <v>4.6153992534560464</v>
      </c>
      <c r="HZ52" s="56">
        <f t="shared" si="473"/>
        <v>1.3187031955734105</v>
      </c>
      <c r="IA52" s="56">
        <f t="shared" si="474"/>
        <v>4.4792685000324317</v>
      </c>
      <c r="IB52" s="56">
        <f t="shared" si="475"/>
        <v>0.97704064044094296</v>
      </c>
      <c r="IC52" s="56">
        <f t="shared" si="359"/>
        <v>0.77142951889364442</v>
      </c>
      <c r="ID52" s="56">
        <f t="shared" si="360"/>
        <v>0.18745427597218722</v>
      </c>
      <c r="IE52" s="56">
        <f t="shared" si="476"/>
        <v>271.84535248155004</v>
      </c>
      <c r="IF52" s="56">
        <f t="shared" si="477"/>
        <v>1.0335244798347232</v>
      </c>
      <c r="IG52" s="56">
        <f t="shared" si="361"/>
        <v>1.619787552014047</v>
      </c>
      <c r="IH52" s="56">
        <f t="shared" si="362"/>
        <v>0.76412044872505747</v>
      </c>
      <c r="II52" s="75"/>
      <c r="IJ52" s="75">
        <f t="shared" si="478"/>
        <v>0.15167277353682368</v>
      </c>
      <c r="IK52" s="75">
        <f t="shared" si="479"/>
        <v>0.25914586910955628</v>
      </c>
      <c r="IL52" s="75">
        <f t="shared" si="480"/>
        <v>2.6146881363577514</v>
      </c>
      <c r="IM52" s="75">
        <f t="shared" si="481"/>
        <v>0.33239503145799576</v>
      </c>
      <c r="IN52" s="75">
        <f>(1-'OUTPUT DATA'!BL52-'OUTPUT DATA'!BR52-'OUTPUT DATA'!BX52)*'OUTPUT DATA'!BK52^2</f>
        <v>4.4852879413763952E-2</v>
      </c>
      <c r="IO52" s="75">
        <f t="shared" si="363"/>
        <v>0.5583272434104618</v>
      </c>
      <c r="IP52" s="75"/>
      <c r="IQ52" s="56">
        <f t="shared" si="182"/>
        <v>0.96396220719043568</v>
      </c>
      <c r="IR52" s="56">
        <f t="shared" si="183"/>
        <v>0.76110334713300176</v>
      </c>
      <c r="IS52" s="56">
        <f t="shared" si="184"/>
        <v>0.18494505769164774</v>
      </c>
      <c r="IT52" s="56"/>
    </row>
    <row r="53" spans="1:254" s="54" customFormat="1" ht="13.5" customHeight="1">
      <c r="A53" s="67" t="str">
        <f>'INPUT DATA'!A53</f>
        <v>October-November 2002 - NF</v>
      </c>
      <c r="B53" s="66"/>
      <c r="C53" s="10">
        <f>'INPUT DATA'!AB53</f>
        <v>4.2528480398031809E-2</v>
      </c>
      <c r="D53" s="10"/>
      <c r="E53" s="12">
        <f>'INPUT DATA'!AD53</f>
        <v>2.3868609409626811</v>
      </c>
      <c r="F53" s="10"/>
      <c r="G53" s="16">
        <f>'INPUT DATA'!AF53</f>
        <v>397.6649829742056</v>
      </c>
      <c r="H53" s="16">
        <f>'INPUT DATA'!AG53</f>
        <v>1104.085118214397</v>
      </c>
      <c r="I53" s="10"/>
      <c r="J53" s="81">
        <f t="shared" si="303"/>
        <v>0.13459778418715437</v>
      </c>
      <c r="K53" s="81">
        <f t="shared" si="304"/>
        <v>0.2055064961013485</v>
      </c>
      <c r="L53" s="81">
        <f t="shared" si="305"/>
        <v>0.29398590977285138</v>
      </c>
      <c r="M53" s="81">
        <f t="shared" si="306"/>
        <v>0.39473644044107625</v>
      </c>
      <c r="N53" s="81">
        <f t="shared" si="307"/>
        <v>0.57196251372510609</v>
      </c>
      <c r="O53" s="81">
        <f t="shared" si="308"/>
        <v>0.63437634775821505</v>
      </c>
      <c r="P53" s="81">
        <f t="shared" si="309"/>
        <v>0.6804795430010665</v>
      </c>
      <c r="Q53" s="81">
        <f t="shared" si="310"/>
        <v>0.70650391306899762</v>
      </c>
      <c r="R53" s="81">
        <f t="shared" si="311"/>
        <v>0.71053946890623965</v>
      </c>
      <c r="S53" s="81">
        <f t="shared" si="312"/>
        <v>0.70208053022884298</v>
      </c>
      <c r="T53" s="81">
        <f t="shared" si="313"/>
        <v>0.69485867927037437</v>
      </c>
      <c r="U53" s="81">
        <f t="shared" si="314"/>
        <v>0.6655033343644986</v>
      </c>
      <c r="V53" s="81">
        <f t="shared" si="315"/>
        <v>0.62820642697256868</v>
      </c>
      <c r="W53" s="81">
        <f t="shared" si="316"/>
        <v>0.58772431716871376</v>
      </c>
      <c r="X53" s="81">
        <f t="shared" si="317"/>
        <v>0.54761593889198901</v>
      </c>
      <c r="Y53" s="10"/>
      <c r="Z53" s="81">
        <f t="shared" si="157"/>
        <v>0.9010303569412963</v>
      </c>
      <c r="AA53" s="81">
        <f t="shared" si="158"/>
        <v>0.63766950718183035</v>
      </c>
      <c r="AB53" s="81">
        <f t="shared" si="159"/>
        <v>0.17348548740320946</v>
      </c>
      <c r="AC53" s="72"/>
      <c r="AD53" s="56">
        <f>'INPUT DATA'!AF53/1000</f>
        <v>0.39766498297420561</v>
      </c>
      <c r="AE53" s="55">
        <f>'INPUT DATA'!AG53</f>
        <v>1104.085118214397</v>
      </c>
      <c r="AF53" s="60">
        <f t="shared" si="318"/>
        <v>1377.2251182143968</v>
      </c>
      <c r="AG53" s="55"/>
      <c r="AH53" s="60">
        <f>'INPUT DATA'!P53</f>
        <v>48.066600000000001</v>
      </c>
      <c r="AI53" s="60">
        <f>'INPUT DATA'!Q53</f>
        <v>1.6818</v>
      </c>
      <c r="AJ53" s="60">
        <f>'INPUT DATA'!R53</f>
        <v>5.5115999999999996</v>
      </c>
      <c r="AK53" s="60">
        <f>'INPUT DATA'!S53</f>
        <v>8.1885999999999992</v>
      </c>
      <c r="AL53" s="60">
        <f>'INPUT DATA'!T53</f>
        <v>0.2208</v>
      </c>
      <c r="AM53" s="60">
        <f>'INPUT DATA'!U53</f>
        <v>12.823499999999999</v>
      </c>
      <c r="AN53" s="60">
        <f>'INPUT DATA'!V53</f>
        <v>22.2166</v>
      </c>
      <c r="AO53" s="60">
        <f>'INPUT DATA'!W53</f>
        <v>0.51629999999999998</v>
      </c>
      <c r="AP53" s="60">
        <f>'INPUT DATA'!X53</f>
        <v>0</v>
      </c>
      <c r="AQ53" s="60">
        <f>'INPUT DATA'!Y53</f>
        <v>4.3799999999999999E-2</v>
      </c>
      <c r="AR53" s="60">
        <f t="shared" si="364"/>
        <v>99.269600000000011</v>
      </c>
      <c r="AS53" s="60"/>
      <c r="AT53" s="60">
        <f>'INPUT DATA'!C53</f>
        <v>47.417412535865623</v>
      </c>
      <c r="AU53" s="60">
        <f>'INPUT DATA'!D53</f>
        <v>1.7349762044555996</v>
      </c>
      <c r="AV53" s="60">
        <f>'INPUT DATA'!E53</f>
        <v>17.606399875564659</v>
      </c>
      <c r="AW53" s="60">
        <f>'INPUT DATA'!F53</f>
        <v>10.428016400813284</v>
      </c>
      <c r="AX53" s="60">
        <f>'INPUT DATA'!G53</f>
        <v>0.17216648491579378</v>
      </c>
      <c r="AY53" s="60">
        <f>'INPUT DATA'!H53</f>
        <v>5.8524454499117589</v>
      </c>
      <c r="AZ53" s="60">
        <f>'INPUT DATA'!I53</f>
        <v>10.630026335258776</v>
      </c>
      <c r="BA53" s="60">
        <f>'INPUT DATA'!J53</f>
        <v>3.6142690821925867</v>
      </c>
      <c r="BB53" s="60">
        <f>'INPUT DATA'!K53</f>
        <v>2.0661539589380662</v>
      </c>
      <c r="BC53" s="60">
        <f>'INPUT DATA'!M53</f>
        <v>0.47813367208386959</v>
      </c>
      <c r="BD53" s="60"/>
      <c r="BE53" s="60">
        <f>'INPUT DATA'!AD53</f>
        <v>2.3868609409626811</v>
      </c>
      <c r="BF53" s="60">
        <f t="shared" si="365"/>
        <v>100.00000000000001</v>
      </c>
      <c r="BG53" s="54">
        <f t="shared" si="366"/>
        <v>2.2685270637680368</v>
      </c>
      <c r="BH53" s="56">
        <f t="shared" si="319"/>
        <v>1.8147989974587697</v>
      </c>
      <c r="BI53" s="56">
        <f t="shared" si="320"/>
        <v>4.7762350753578334E-2</v>
      </c>
      <c r="BJ53" s="56">
        <f t="shared" si="321"/>
        <v>0.2452548281139634</v>
      </c>
      <c r="BK53" s="56">
        <f t="shared" si="367"/>
        <v>0.18520100254123029</v>
      </c>
      <c r="BL53" s="56">
        <f t="shared" si="368"/>
        <v>6.0053825572733116E-2</v>
      </c>
      <c r="BM53" s="56">
        <f t="shared" si="322"/>
        <v>0.25855386123612922</v>
      </c>
      <c r="BN53" s="56">
        <f t="shared" si="323"/>
        <v>7.0610651096040507E-3</v>
      </c>
      <c r="BO53" s="56">
        <f t="shared" si="324"/>
        <v>0.72177592304062665</v>
      </c>
      <c r="BP53" s="60">
        <f t="shared" si="325"/>
        <v>0.89874562414018166</v>
      </c>
      <c r="BQ53" s="56">
        <f t="shared" si="326"/>
        <v>3.7794753804464003E-2</v>
      </c>
      <c r="BR53" s="56">
        <f t="shared" si="327"/>
        <v>1.3074739837231396E-3</v>
      </c>
      <c r="BS53" s="56">
        <f t="shared" si="328"/>
        <v>0</v>
      </c>
      <c r="BT53" s="56">
        <f t="shared" si="369"/>
        <v>4.0330548776410398</v>
      </c>
      <c r="BU53" s="56">
        <f t="shared" si="370"/>
        <v>0.65591509094760958</v>
      </c>
      <c r="BV53" s="56">
        <f t="shared" si="371"/>
        <v>0.73625828228112145</v>
      </c>
      <c r="BW53" s="56">
        <f t="shared" si="372"/>
        <v>0</v>
      </c>
      <c r="BX53" s="2">
        <f>'INPUT DATA'!DJ53</f>
        <v>6.6106119365949803E-2</v>
      </c>
      <c r="BY53" s="56"/>
      <c r="BZ53" s="56">
        <v>60.084299999999999</v>
      </c>
      <c r="CA53" s="56">
        <v>79.878799999999998</v>
      </c>
      <c r="CB53" s="56">
        <v>101.96127999999999</v>
      </c>
      <c r="CC53" s="56">
        <v>71.846400000000003</v>
      </c>
      <c r="CD53" s="56">
        <v>70.937399999999997</v>
      </c>
      <c r="CE53" s="56">
        <v>40.304400000000001</v>
      </c>
      <c r="CF53" s="56">
        <v>56.077400000000004</v>
      </c>
      <c r="CG53" s="56">
        <v>61.978940000000001</v>
      </c>
      <c r="CH53" s="56">
        <v>151.99020000000002</v>
      </c>
      <c r="CI53" s="56">
        <v>94.195999999999998</v>
      </c>
      <c r="CJ53" s="56">
        <v>141.94452000000001</v>
      </c>
      <c r="CK53" s="56">
        <v>28.0855</v>
      </c>
      <c r="CL53" s="56">
        <v>47.88</v>
      </c>
      <c r="CM53" s="56">
        <v>26.981539999999999</v>
      </c>
      <c r="CN53" s="56">
        <v>55.847000000000001</v>
      </c>
      <c r="CO53" s="56">
        <v>54.938000000000002</v>
      </c>
      <c r="CP53" s="56">
        <v>24.305</v>
      </c>
      <c r="CQ53" s="56">
        <v>40.078000000000003</v>
      </c>
      <c r="CR53" s="56">
        <v>22.98977</v>
      </c>
      <c r="CS53" s="56">
        <v>51.996000000000002</v>
      </c>
      <c r="CT53" s="56">
        <v>39.098300000000002</v>
      </c>
      <c r="CU53" s="56">
        <v>30.973759999999999</v>
      </c>
      <c r="CV53" s="56">
        <v>15.9994</v>
      </c>
      <c r="CW53" s="60">
        <f t="shared" si="373"/>
        <v>0.46743492060321917</v>
      </c>
      <c r="CX53" s="60">
        <f t="shared" si="374"/>
        <v>0.59940810327646388</v>
      </c>
      <c r="CY53" s="60">
        <f t="shared" si="375"/>
        <v>0.52925071164269422</v>
      </c>
      <c r="CZ53" s="60">
        <f t="shared" si="376"/>
        <v>0.77731104133262074</v>
      </c>
      <c r="DA53" s="60">
        <f t="shared" si="377"/>
        <v>0.77445747941142484</v>
      </c>
      <c r="DB53" s="60">
        <f t="shared" si="378"/>
        <v>0.60303589682516046</v>
      </c>
      <c r="DC53" s="60">
        <f t="shared" si="379"/>
        <v>0.7146907666903245</v>
      </c>
      <c r="DD53" s="60">
        <f t="shared" si="380"/>
        <v>0.74185747610397978</v>
      </c>
      <c r="DE53" s="60">
        <f t="shared" si="381"/>
        <v>0.68420200776102669</v>
      </c>
      <c r="DF53" s="60">
        <f t="shared" si="382"/>
        <v>0.83014777697566777</v>
      </c>
      <c r="DG53" s="60">
        <f t="shared" si="383"/>
        <v>0.43642065223793064</v>
      </c>
      <c r="DH53" s="60">
        <f t="shared" si="384"/>
        <v>0.53256507939678088</v>
      </c>
      <c r="DI53" s="60">
        <f t="shared" si="385"/>
        <v>0.40059189672353612</v>
      </c>
      <c r="DJ53" s="60">
        <f t="shared" si="386"/>
        <v>0.47074928835730578</v>
      </c>
      <c r="DK53" s="60">
        <f t="shared" si="387"/>
        <v>0.22268895866737926</v>
      </c>
      <c r="DL53" s="60">
        <f t="shared" si="388"/>
        <v>0.22554252058857516</v>
      </c>
      <c r="DM53" s="60">
        <f t="shared" si="389"/>
        <v>0.39696410317483954</v>
      </c>
      <c r="DN53" s="60">
        <f t="shared" si="390"/>
        <v>0.2853092333096755</v>
      </c>
      <c r="DO53" s="60">
        <f t="shared" si="391"/>
        <v>0.25814252389602022</v>
      </c>
      <c r="DP53" s="60">
        <f t="shared" si="392"/>
        <v>0.31579799223897331</v>
      </c>
      <c r="DQ53" s="60">
        <f t="shared" si="393"/>
        <v>0.16985222302433223</v>
      </c>
      <c r="DR53" s="60">
        <f t="shared" si="394"/>
        <v>0.56357934776206942</v>
      </c>
      <c r="DS53" s="60">
        <f t="shared" si="395"/>
        <v>22.468007354666696</v>
      </c>
      <c r="DT53" s="60">
        <f t="shared" si="396"/>
        <v>1.0080845480903569</v>
      </c>
      <c r="DU53" s="60">
        <f t="shared" si="397"/>
        <v>2.9170182222898733</v>
      </c>
      <c r="DV53" s="60">
        <f t="shared" si="398"/>
        <v>6.3650891930562974</v>
      </c>
      <c r="DW53" s="60">
        <f t="shared" si="399"/>
        <v>0.17100021145404259</v>
      </c>
      <c r="DX53" s="60">
        <f t="shared" si="400"/>
        <v>7.7330308229374447</v>
      </c>
      <c r="DY53" s="60">
        <f t="shared" si="401"/>
        <v>15.877998887252263</v>
      </c>
      <c r="DZ53" s="60">
        <f t="shared" si="402"/>
        <v>0.38302101491248475</v>
      </c>
      <c r="EA53" s="60">
        <f t="shared" si="403"/>
        <v>2.9968047939932969E-2</v>
      </c>
      <c r="EB53" s="60">
        <f t="shared" si="404"/>
        <v>0</v>
      </c>
      <c r="EC53" s="60">
        <f t="shared" si="405"/>
        <v>42.316381697400608</v>
      </c>
      <c r="ED53" s="60">
        <f t="shared" si="406"/>
        <v>99.269599999999997</v>
      </c>
      <c r="EE53" s="56">
        <f t="shared" si="407"/>
        <v>0.79998601964240257</v>
      </c>
      <c r="EF53" s="56">
        <f t="shared" si="408"/>
        <v>2.1054397412079297E-2</v>
      </c>
      <c r="EG53" s="56">
        <f t="shared" si="409"/>
        <v>0.10811162825731495</v>
      </c>
      <c r="EH53" s="56">
        <f t="shared" si="410"/>
        <v>0.11397369944771066</v>
      </c>
      <c r="EI53" s="56">
        <f t="shared" si="411"/>
        <v>3.1126035067538423E-3</v>
      </c>
      <c r="EJ53" s="56">
        <f t="shared" si="412"/>
        <v>0.31816625480096461</v>
      </c>
      <c r="EK53" s="56">
        <f t="shared" si="413"/>
        <v>0.39617742620021612</v>
      </c>
      <c r="EL53" s="56">
        <f t="shared" si="414"/>
        <v>1.6660497904610824E-2</v>
      </c>
      <c r="EM53" s="56">
        <f t="shared" si="415"/>
        <v>5.7635294907171643E-4</v>
      </c>
      <c r="EN53" s="56">
        <f t="shared" si="416"/>
        <v>0</v>
      </c>
      <c r="EO53" s="56">
        <f t="shared" si="417"/>
        <v>2.644873038826494</v>
      </c>
      <c r="EP53" s="60">
        <f t="shared" si="418"/>
        <v>4.4226919189476188</v>
      </c>
      <c r="EQ53" s="56">
        <f t="shared" si="329"/>
        <v>0.18088214922118281</v>
      </c>
      <c r="ER53" s="56">
        <f t="shared" si="330"/>
        <v>4.7605390106144219E-3</v>
      </c>
      <c r="ES53" s="56">
        <f t="shared" si="331"/>
        <v>2.4444756776782262E-2</v>
      </c>
      <c r="ET53" s="56">
        <f t="shared" si="332"/>
        <v>2.5770209984427479E-2</v>
      </c>
      <c r="EU53" s="56">
        <f t="shared" si="333"/>
        <v>7.037803138443537E-4</v>
      </c>
      <c r="EV53" s="56">
        <f t="shared" si="334"/>
        <v>7.1939502147522941E-2</v>
      </c>
      <c r="EW53" s="56">
        <f t="shared" si="335"/>
        <v>8.95783458266491E-2</v>
      </c>
      <c r="EX53" s="56">
        <f t="shared" si="336"/>
        <v>3.7670491659693075E-3</v>
      </c>
      <c r="EY53" s="56">
        <f t="shared" si="337"/>
        <v>1.3031722752437612E-4</v>
      </c>
      <c r="EZ53" s="56">
        <f t="shared" si="338"/>
        <v>0</v>
      </c>
      <c r="FA53" s="56">
        <f t="shared" si="339"/>
        <v>0.59802335032548293</v>
      </c>
      <c r="FB53" s="56">
        <f t="shared" si="340"/>
        <v>1</v>
      </c>
      <c r="FC53" s="56">
        <f t="shared" si="419"/>
        <v>1.9117850778817197E-2</v>
      </c>
      <c r="FD53" s="56">
        <f t="shared" si="420"/>
        <v>5.3269059979650646E-3</v>
      </c>
      <c r="FE53" s="56">
        <f t="shared" si="421"/>
        <v>0.10863125468189863</v>
      </c>
      <c r="FF53" s="56">
        <f t="shared" si="422"/>
        <v>9.3345394992618402E-2</v>
      </c>
      <c r="FG53" s="56">
        <f t="shared" si="423"/>
        <v>8.6312546818986258E-3</v>
      </c>
      <c r="FH53" s="56">
        <f t="shared" si="424"/>
        <v>0.10197664967451703</v>
      </c>
      <c r="FI53" s="56">
        <f t="shared" si="425"/>
        <v>0</v>
      </c>
      <c r="FJ53" s="56">
        <f t="shared" si="426"/>
        <v>3.6940311120170648E-2</v>
      </c>
      <c r="FK53" s="56">
        <f t="shared" si="427"/>
        <v>0.87842016885787</v>
      </c>
      <c r="FL53" s="56">
        <f t="shared" si="428"/>
        <v>0.90441074610591399</v>
      </c>
      <c r="FM53" s="56">
        <f t="shared" si="429"/>
        <v>8.4639520021959416E-2</v>
      </c>
      <c r="FN53" s="56">
        <f t="shared" si="430"/>
        <v>1</v>
      </c>
      <c r="FO53" s="56">
        <f t="shared" si="431"/>
        <v>9.5589253894085985E-2</v>
      </c>
      <c r="FP53" s="56">
        <f t="shared" si="432"/>
        <v>5.3269059979650646E-2</v>
      </c>
      <c r="FQ53" s="56">
        <f t="shared" si="433"/>
        <v>3.6940311120170648E-2</v>
      </c>
      <c r="FR53" s="56">
        <f t="shared" si="434"/>
        <v>0.9630596888798294</v>
      </c>
      <c r="FS53" s="56"/>
      <c r="FT53" s="56">
        <f t="shared" si="435"/>
        <v>0</v>
      </c>
      <c r="FU53" s="56">
        <f t="shared" si="436"/>
        <v>1.5186894297732664E-2</v>
      </c>
      <c r="FV53" s="56">
        <f t="shared" si="437"/>
        <v>3.9085844444634928E-2</v>
      </c>
      <c r="FW53" s="56">
        <f t="shared" si="438"/>
        <v>0.78774314520237698</v>
      </c>
      <c r="FX53" s="56"/>
      <c r="FY53" s="56">
        <f t="shared" si="439"/>
        <v>3.261630071313993E-2</v>
      </c>
      <c r="FZ53" s="56">
        <f t="shared" si="440"/>
        <v>0.22913094806331166</v>
      </c>
      <c r="GA53" s="56"/>
      <c r="GB53" s="60">
        <f t="shared" si="441"/>
        <v>22.164554463912438</v>
      </c>
      <c r="GC53" s="60">
        <f t="shared" si="442"/>
        <v>1.0399587959425294</v>
      </c>
      <c r="GD53" s="60">
        <f t="shared" si="443"/>
        <v>9.3181996636084392</v>
      </c>
      <c r="GE53" s="60">
        <f t="shared" si="444"/>
        <v>8.1058122875498224</v>
      </c>
      <c r="GF53" s="60">
        <f t="shared" si="445"/>
        <v>0.13333562194701076</v>
      </c>
      <c r="GG53" s="60">
        <f t="shared" si="446"/>
        <v>3.5292346905078671</v>
      </c>
      <c r="GH53" s="60">
        <f t="shared" si="447"/>
        <v>7.5971816714844351</v>
      </c>
      <c r="GI53" s="60">
        <f t="shared" si="448"/>
        <v>2.6812725392760397</v>
      </c>
      <c r="GJ53" s="60">
        <f t="shared" si="449"/>
        <v>1.7152131159019108</v>
      </c>
      <c r="GK53" s="60">
        <f t="shared" si="450"/>
        <v>0.20866740902775921</v>
      </c>
      <c r="GL53" s="60">
        <f t="shared" si="451"/>
        <v>0</v>
      </c>
      <c r="GM53" s="60">
        <f t="shared" si="452"/>
        <v>43.506569740841762</v>
      </c>
      <c r="GN53" s="60">
        <f t="shared" si="341"/>
        <v>56.493430259158252</v>
      </c>
      <c r="GO53" s="56">
        <f t="shared" si="453"/>
        <v>0.78918140905137668</v>
      </c>
      <c r="GP53" s="56">
        <f t="shared" si="454"/>
        <v>2.1720108520102952E-2</v>
      </c>
      <c r="GQ53" s="56">
        <f t="shared" si="455"/>
        <v>0.34535462629666208</v>
      </c>
      <c r="GR53" s="56">
        <f t="shared" si="456"/>
        <v>0.14514319994896452</v>
      </c>
      <c r="GS53" s="56">
        <f t="shared" si="457"/>
        <v>2.4270199487970213E-3</v>
      </c>
      <c r="GT53" s="56">
        <f t="shared" si="458"/>
        <v>0.14520611769215663</v>
      </c>
      <c r="GU53" s="56">
        <f t="shared" si="459"/>
        <v>0.18955989998214567</v>
      </c>
      <c r="GV53" s="56">
        <f t="shared" si="460"/>
        <v>0.11662894144987269</v>
      </c>
      <c r="GW53" s="56">
        <f t="shared" si="461"/>
        <v>4.386925047641229E-2</v>
      </c>
      <c r="GX53" s="56">
        <f t="shared" si="462"/>
        <v>6.7369092104981512E-3</v>
      </c>
      <c r="GY53" s="56">
        <f t="shared" si="463"/>
        <v>0</v>
      </c>
      <c r="GZ53" s="60">
        <f t="shared" si="464"/>
        <v>0.13249150389463793</v>
      </c>
      <c r="HA53" s="56">
        <f t="shared" si="342"/>
        <v>1.8058274825769887</v>
      </c>
      <c r="HB53" s="56">
        <f t="shared" si="343"/>
        <v>0.43701927048157613</v>
      </c>
      <c r="HC53" s="56">
        <f t="shared" si="344"/>
        <v>1.2027787111262412E-2</v>
      </c>
      <c r="HD53" s="56">
        <f t="shared" si="345"/>
        <v>0.19124452896454266</v>
      </c>
      <c r="HE53" s="56">
        <f t="shared" si="346"/>
        <v>8.037489812805336E-2</v>
      </c>
      <c r="HF53" s="56">
        <f t="shared" si="347"/>
        <v>1.3439932508578095E-3</v>
      </c>
      <c r="HG53" s="56">
        <f t="shared" si="348"/>
        <v>8.0409739630798865E-2</v>
      </c>
      <c r="HH53" s="56">
        <f t="shared" si="349"/>
        <v>0.10497121226200193</v>
      </c>
      <c r="HI53" s="56">
        <f t="shared" si="350"/>
        <v>6.4584763813339732E-2</v>
      </c>
      <c r="HJ53" s="56">
        <f t="shared" si="351"/>
        <v>2.4293156959716386E-2</v>
      </c>
      <c r="HK53" s="56">
        <f t="shared" si="352"/>
        <v>3.7306493978507349E-3</v>
      </c>
      <c r="HL53" s="56">
        <f t="shared" si="353"/>
        <v>0</v>
      </c>
      <c r="HM53" s="56">
        <f t="shared" si="354"/>
        <v>6.8353818344325107E-2</v>
      </c>
      <c r="HN53" s="56">
        <f t="shared" si="355"/>
        <v>0.99999999999999989</v>
      </c>
      <c r="HO53" s="56">
        <f t="shared" si="465"/>
        <v>0.50010834835725348</v>
      </c>
      <c r="HP53" s="56">
        <f t="shared" si="466"/>
        <v>0.29488137424448974</v>
      </c>
      <c r="HQ53" s="56">
        <f t="shared" si="467"/>
        <v>0.46073676802988345</v>
      </c>
      <c r="HR53" s="60">
        <f t="shared" si="356"/>
        <v>6.8320113503752111E-2</v>
      </c>
      <c r="HS53" s="56">
        <f t="shared" si="468"/>
        <v>0.65731021381563659</v>
      </c>
      <c r="HT53" s="56">
        <f t="shared" si="469"/>
        <v>4776.0094376550433</v>
      </c>
      <c r="HU53" s="56">
        <f t="shared" si="357"/>
        <v>13.246486391950201</v>
      </c>
      <c r="HV53" s="56">
        <f t="shared" si="470"/>
        <v>0.65731021381563659</v>
      </c>
      <c r="HW53" s="56">
        <f t="shared" si="471"/>
        <v>4776.0094376550433</v>
      </c>
      <c r="HX53" s="56">
        <f t="shared" si="358"/>
        <v>14.250893676179924</v>
      </c>
      <c r="HY53" s="56">
        <f t="shared" si="472"/>
        <v>4.5978940255952159</v>
      </c>
      <c r="HZ53" s="56">
        <f t="shared" si="473"/>
        <v>1.3093539357300341</v>
      </c>
      <c r="IA53" s="56">
        <f t="shared" si="474"/>
        <v>4.0801944358119693</v>
      </c>
      <c r="IB53" s="56">
        <f t="shared" si="475"/>
        <v>0.96935047044504841</v>
      </c>
      <c r="IC53" s="56">
        <f t="shared" si="359"/>
        <v>0.68602043428758908</v>
      </c>
      <c r="ID53" s="56">
        <f t="shared" si="360"/>
        <v>0.18663992565196785</v>
      </c>
      <c r="IE53" s="56">
        <f t="shared" si="476"/>
        <v>271.76378412680378</v>
      </c>
      <c r="IF53" s="56">
        <f t="shared" si="477"/>
        <v>1.0311532117131827</v>
      </c>
      <c r="IG53" s="56">
        <f t="shared" si="361"/>
        <v>1.4909846897060273</v>
      </c>
      <c r="IH53" s="56">
        <f t="shared" si="362"/>
        <v>0.7116722264092159</v>
      </c>
      <c r="II53" s="75"/>
      <c r="IJ53" s="75">
        <f t="shared" si="478"/>
        <v>0.15730508255633005</v>
      </c>
      <c r="IK53" s="75">
        <f t="shared" si="479"/>
        <v>0.22989309828971582</v>
      </c>
      <c r="IL53" s="75">
        <f t="shared" si="480"/>
        <v>2.8036994413496799</v>
      </c>
      <c r="IM53" s="75">
        <f t="shared" si="481"/>
        <v>0.28157947108594833</v>
      </c>
      <c r="IN53" s="75">
        <f>(1-'OUTPUT DATA'!BL53-'OUTPUT DATA'!BR53-'OUTPUT DATA'!BX53)*'OUTPUT DATA'!BK53^2</f>
        <v>2.9927353907918865E-2</v>
      </c>
      <c r="IO53" s="75">
        <f t="shared" si="363"/>
        <v>0.52725312691312476</v>
      </c>
      <c r="IP53" s="75"/>
      <c r="IQ53" s="56">
        <f t="shared" si="182"/>
        <v>0.9010303569412963</v>
      </c>
      <c r="IR53" s="56">
        <f t="shared" si="183"/>
        <v>0.63766950718183035</v>
      </c>
      <c r="IS53" s="56">
        <f t="shared" si="184"/>
        <v>0.17348548740320946</v>
      </c>
      <c r="IT53" s="56"/>
    </row>
    <row r="54" spans="1:254" s="54" customFormat="1" ht="13.5" customHeight="1">
      <c r="A54" s="67" t="str">
        <f>'INPUT DATA'!A54</f>
        <v>October-November 2002 - NF</v>
      </c>
      <c r="B54" s="66"/>
      <c r="C54" s="10">
        <f>'INPUT DATA'!AB54</f>
        <v>1.9475435411162589E-2</v>
      </c>
      <c r="D54" s="10"/>
      <c r="E54" s="12">
        <f>'INPUT DATA'!AD54</f>
        <v>1.8435784392133223</v>
      </c>
      <c r="F54" s="10"/>
      <c r="G54" s="16">
        <f>'INPUT DATA'!AF54</f>
        <v>329.38846395037433</v>
      </c>
      <c r="H54" s="16">
        <f>'INPUT DATA'!AG54</f>
        <v>1085.2835636569466</v>
      </c>
      <c r="I54" s="10"/>
      <c r="J54" s="81">
        <f t="shared" si="303"/>
        <v>0.14238827557735692</v>
      </c>
      <c r="K54" s="81">
        <f t="shared" si="304"/>
        <v>0.21812623737698025</v>
      </c>
      <c r="L54" s="81">
        <f t="shared" si="305"/>
        <v>0.31279512194249143</v>
      </c>
      <c r="M54" s="81">
        <f t="shared" si="306"/>
        <v>0.42063755416388188</v>
      </c>
      <c r="N54" s="81">
        <f t="shared" si="307"/>
        <v>0.60987982915427263</v>
      </c>
      <c r="O54" s="81">
        <f t="shared" si="308"/>
        <v>0.67608054815679031</v>
      </c>
      <c r="P54" s="81">
        <f t="shared" si="309"/>
        <v>0.72450267998070406</v>
      </c>
      <c r="Q54" s="81">
        <f t="shared" si="310"/>
        <v>0.75113270888362582</v>
      </c>
      <c r="R54" s="81">
        <f t="shared" si="311"/>
        <v>0.75400844907124864</v>
      </c>
      <c r="S54" s="81">
        <f t="shared" si="312"/>
        <v>0.74401389903888471</v>
      </c>
      <c r="T54" s="81">
        <f t="shared" si="313"/>
        <v>0.7358132001922435</v>
      </c>
      <c r="U54" s="81">
        <f t="shared" si="314"/>
        <v>0.70314477230104555</v>
      </c>
      <c r="V54" s="81">
        <f t="shared" si="315"/>
        <v>0.66221466298045417</v>
      </c>
      <c r="W54" s="81">
        <f t="shared" si="316"/>
        <v>0.61813582730646599</v>
      </c>
      <c r="X54" s="81">
        <f t="shared" si="317"/>
        <v>0.57470007784368737</v>
      </c>
      <c r="Y54" s="10"/>
      <c r="Z54" s="81">
        <f t="shared" si="157"/>
        <v>0.93548388026873519</v>
      </c>
      <c r="AA54" s="81">
        <f t="shared" si="158"/>
        <v>0.83341671975540332</v>
      </c>
      <c r="AB54" s="81">
        <f t="shared" si="159"/>
        <v>0.20624311363667699</v>
      </c>
      <c r="AC54" s="72"/>
      <c r="AD54" s="56">
        <f>'INPUT DATA'!AF54/1000</f>
        <v>0.32938846395037435</v>
      </c>
      <c r="AE54" s="55">
        <f>'INPUT DATA'!AG54</f>
        <v>1085.2835636569466</v>
      </c>
      <c r="AF54" s="60">
        <f t="shared" si="318"/>
        <v>1358.4235636569465</v>
      </c>
      <c r="AG54" s="55"/>
      <c r="AH54" s="60">
        <f>'INPUT DATA'!P54</f>
        <v>47.683599999999998</v>
      </c>
      <c r="AI54" s="60">
        <f>'INPUT DATA'!Q54</f>
        <v>1.5784</v>
      </c>
      <c r="AJ54" s="60">
        <f>'INPUT DATA'!R54</f>
        <v>6.8342000000000001</v>
      </c>
      <c r="AK54" s="60">
        <f>'INPUT DATA'!S54</f>
        <v>7.6109</v>
      </c>
      <c r="AL54" s="60">
        <f>'INPUT DATA'!T54</f>
        <v>0.1123</v>
      </c>
      <c r="AM54" s="60">
        <f>'INPUT DATA'!U54</f>
        <v>12.909700000000001</v>
      </c>
      <c r="AN54" s="60">
        <f>'INPUT DATA'!V54</f>
        <v>23.159700000000001</v>
      </c>
      <c r="AO54" s="60">
        <f>'INPUT DATA'!W54</f>
        <v>0.31</v>
      </c>
      <c r="AP54" s="60">
        <f>'INPUT DATA'!X54</f>
        <v>0</v>
      </c>
      <c r="AQ54" s="60">
        <f>'INPUT DATA'!Y54</f>
        <v>8.6199999999999999E-2</v>
      </c>
      <c r="AR54" s="60">
        <f t="shared" si="364"/>
        <v>100.28500000000001</v>
      </c>
      <c r="AS54" s="60"/>
      <c r="AT54" s="60">
        <f>'INPUT DATA'!C54</f>
        <v>47.349065406987457</v>
      </c>
      <c r="AU54" s="60">
        <f>'INPUT DATA'!D54</f>
        <v>1.7677761197272939</v>
      </c>
      <c r="AV54" s="60">
        <f>'INPUT DATA'!E54</f>
        <v>18.07756057142959</v>
      </c>
      <c r="AW54" s="60">
        <f>'INPUT DATA'!F54</f>
        <v>10.532376001699028</v>
      </c>
      <c r="AX54" s="60">
        <f>'INPUT DATA'!G54</f>
        <v>0.17289700322735552</v>
      </c>
      <c r="AY54" s="60">
        <f>'INPUT DATA'!H54</f>
        <v>5.4685276435268344</v>
      </c>
      <c r="AZ54" s="60">
        <f>'INPUT DATA'!I54</f>
        <v>10.280820877637364</v>
      </c>
      <c r="BA54" s="60">
        <f>'INPUT DATA'!J54</f>
        <v>3.7240283931120723</v>
      </c>
      <c r="BB54" s="60">
        <f>'INPUT DATA'!K54</f>
        <v>2.1332804153525604</v>
      </c>
      <c r="BC54" s="60">
        <f>'INPUT DATA'!M54</f>
        <v>0.49366756730043698</v>
      </c>
      <c r="BD54" s="60"/>
      <c r="BE54" s="60">
        <f>'INPUT DATA'!AD54</f>
        <v>1.8435784392133223</v>
      </c>
      <c r="BF54" s="60">
        <f t="shared" si="365"/>
        <v>100</v>
      </c>
      <c r="BG54" s="54">
        <f t="shared" si="366"/>
        <v>2.242688961539832</v>
      </c>
      <c r="BH54" s="56">
        <f t="shared" si="319"/>
        <v>1.7798329566353892</v>
      </c>
      <c r="BI54" s="56">
        <f t="shared" si="320"/>
        <v>4.4315280072290221E-2</v>
      </c>
      <c r="BJ54" s="56">
        <f t="shared" si="321"/>
        <v>0.30064406784859937</v>
      </c>
      <c r="BK54" s="56">
        <f t="shared" si="367"/>
        <v>0.22016704336461079</v>
      </c>
      <c r="BL54" s="56">
        <f t="shared" si="368"/>
        <v>8.047702448398858E-2</v>
      </c>
      <c r="BM54" s="56">
        <f t="shared" si="322"/>
        <v>0.23757594601485826</v>
      </c>
      <c r="BN54" s="56">
        <f t="shared" si="323"/>
        <v>3.5503893649424575E-3</v>
      </c>
      <c r="BO54" s="56">
        <f t="shared" si="324"/>
        <v>0.71835157023597584</v>
      </c>
      <c r="BP54" s="60">
        <f t="shared" si="325"/>
        <v>0.92622650182024802</v>
      </c>
      <c r="BQ54" s="56">
        <f t="shared" si="326"/>
        <v>2.2434488393725225E-2</v>
      </c>
      <c r="BR54" s="56">
        <f t="shared" si="327"/>
        <v>2.5438487859034608E-3</v>
      </c>
      <c r="BS54" s="56">
        <f t="shared" si="328"/>
        <v>0</v>
      </c>
      <c r="BT54" s="56">
        <f t="shared" si="369"/>
        <v>4.0354750491719313</v>
      </c>
      <c r="BU54" s="56">
        <f t="shared" si="370"/>
        <v>0.65578135776804858</v>
      </c>
      <c r="BV54" s="56">
        <f t="shared" si="371"/>
        <v>0.75147075277565434</v>
      </c>
      <c r="BW54" s="56">
        <f t="shared" si="372"/>
        <v>0</v>
      </c>
      <c r="BX54" s="2">
        <f>'INPUT DATA'!DJ54</f>
        <v>7.0946329368255914E-2</v>
      </c>
      <c r="BY54" s="56"/>
      <c r="BZ54" s="56">
        <v>60.084299999999999</v>
      </c>
      <c r="CA54" s="56">
        <v>79.878799999999998</v>
      </c>
      <c r="CB54" s="56">
        <v>101.96127999999999</v>
      </c>
      <c r="CC54" s="56">
        <v>71.846400000000003</v>
      </c>
      <c r="CD54" s="56">
        <v>70.937399999999997</v>
      </c>
      <c r="CE54" s="56">
        <v>40.304400000000001</v>
      </c>
      <c r="CF54" s="56">
        <v>56.077400000000004</v>
      </c>
      <c r="CG54" s="56">
        <v>61.978940000000001</v>
      </c>
      <c r="CH54" s="56">
        <v>151.99020000000002</v>
      </c>
      <c r="CI54" s="56">
        <v>94.195999999999998</v>
      </c>
      <c r="CJ54" s="56">
        <v>141.94452000000001</v>
      </c>
      <c r="CK54" s="56">
        <v>28.0855</v>
      </c>
      <c r="CL54" s="56">
        <v>47.88</v>
      </c>
      <c r="CM54" s="56">
        <v>26.981539999999999</v>
      </c>
      <c r="CN54" s="56">
        <v>55.847000000000001</v>
      </c>
      <c r="CO54" s="56">
        <v>54.938000000000002</v>
      </c>
      <c r="CP54" s="56">
        <v>24.305</v>
      </c>
      <c r="CQ54" s="56">
        <v>40.078000000000003</v>
      </c>
      <c r="CR54" s="56">
        <v>22.98977</v>
      </c>
      <c r="CS54" s="56">
        <v>51.996000000000002</v>
      </c>
      <c r="CT54" s="56">
        <v>39.098300000000002</v>
      </c>
      <c r="CU54" s="56">
        <v>30.973759999999999</v>
      </c>
      <c r="CV54" s="56">
        <v>15.9994</v>
      </c>
      <c r="CW54" s="60">
        <f t="shared" si="373"/>
        <v>0.46743492060321917</v>
      </c>
      <c r="CX54" s="60">
        <f t="shared" si="374"/>
        <v>0.59940810327646388</v>
      </c>
      <c r="CY54" s="60">
        <f t="shared" si="375"/>
        <v>0.52925071164269422</v>
      </c>
      <c r="CZ54" s="60">
        <f t="shared" si="376"/>
        <v>0.77731104133262074</v>
      </c>
      <c r="DA54" s="60">
        <f t="shared" si="377"/>
        <v>0.77445747941142484</v>
      </c>
      <c r="DB54" s="60">
        <f t="shared" si="378"/>
        <v>0.60303589682516046</v>
      </c>
      <c r="DC54" s="60">
        <f t="shared" si="379"/>
        <v>0.7146907666903245</v>
      </c>
      <c r="DD54" s="60">
        <f t="shared" si="380"/>
        <v>0.74185747610397978</v>
      </c>
      <c r="DE54" s="60">
        <f t="shared" si="381"/>
        <v>0.68420200776102669</v>
      </c>
      <c r="DF54" s="60">
        <f t="shared" si="382"/>
        <v>0.83014777697566777</v>
      </c>
      <c r="DG54" s="60">
        <f t="shared" si="383"/>
        <v>0.43642065223793064</v>
      </c>
      <c r="DH54" s="60">
        <f t="shared" si="384"/>
        <v>0.53256507939678088</v>
      </c>
      <c r="DI54" s="60">
        <f t="shared" si="385"/>
        <v>0.40059189672353612</v>
      </c>
      <c r="DJ54" s="60">
        <f t="shared" si="386"/>
        <v>0.47074928835730578</v>
      </c>
      <c r="DK54" s="60">
        <f t="shared" si="387"/>
        <v>0.22268895866737926</v>
      </c>
      <c r="DL54" s="60">
        <f t="shared" si="388"/>
        <v>0.22554252058857516</v>
      </c>
      <c r="DM54" s="60">
        <f t="shared" si="389"/>
        <v>0.39696410317483954</v>
      </c>
      <c r="DN54" s="60">
        <f t="shared" si="390"/>
        <v>0.2853092333096755</v>
      </c>
      <c r="DO54" s="60">
        <f t="shared" si="391"/>
        <v>0.25814252389602022</v>
      </c>
      <c r="DP54" s="60">
        <f t="shared" si="392"/>
        <v>0.31579799223897331</v>
      </c>
      <c r="DQ54" s="60">
        <f t="shared" si="393"/>
        <v>0.16985222302433223</v>
      </c>
      <c r="DR54" s="60">
        <f t="shared" si="394"/>
        <v>0.56357934776206942</v>
      </c>
      <c r="DS54" s="60">
        <f t="shared" si="395"/>
        <v>22.28897978007566</v>
      </c>
      <c r="DT54" s="60">
        <f t="shared" si="396"/>
        <v>0.94610575021157062</v>
      </c>
      <c r="DU54" s="60">
        <f t="shared" si="397"/>
        <v>3.6170052135085009</v>
      </c>
      <c r="DV54" s="60">
        <f t="shared" si="398"/>
        <v>5.9160366044784434</v>
      </c>
      <c r="DW54" s="60">
        <f t="shared" si="399"/>
        <v>8.6971574937903001E-2</v>
      </c>
      <c r="DX54" s="60">
        <f t="shared" si="400"/>
        <v>7.7850125172437741</v>
      </c>
      <c r="DY54" s="60">
        <f t="shared" si="401"/>
        <v>16.552023749317907</v>
      </c>
      <c r="DZ54" s="60">
        <f t="shared" si="402"/>
        <v>0.22997581759223373</v>
      </c>
      <c r="EA54" s="60">
        <f t="shared" si="403"/>
        <v>5.8978213069000501E-2</v>
      </c>
      <c r="EB54" s="60">
        <f t="shared" si="404"/>
        <v>0</v>
      </c>
      <c r="EC54" s="60">
        <f t="shared" si="405"/>
        <v>42.803910779565015</v>
      </c>
      <c r="ED54" s="60">
        <f t="shared" si="406"/>
        <v>100.28500000000003</v>
      </c>
      <c r="EE54" s="56">
        <f t="shared" si="407"/>
        <v>0.79361164230922221</v>
      </c>
      <c r="EF54" s="56">
        <f t="shared" si="408"/>
        <v>1.9759936303499804E-2</v>
      </c>
      <c r="EG54" s="56">
        <f t="shared" si="409"/>
        <v>0.13405480982584764</v>
      </c>
      <c r="EH54" s="56">
        <f t="shared" si="410"/>
        <v>0.10593293470514877</v>
      </c>
      <c r="EI54" s="56">
        <f t="shared" si="411"/>
        <v>1.5830859321035167E-3</v>
      </c>
      <c r="EJ54" s="56">
        <f t="shared" si="412"/>
        <v>0.32030497910898065</v>
      </c>
      <c r="EK54" s="56">
        <f t="shared" si="413"/>
        <v>0.41299525298961792</v>
      </c>
      <c r="EL54" s="56">
        <f t="shared" si="414"/>
        <v>1.0003397928393096E-2</v>
      </c>
      <c r="EM54" s="56">
        <f t="shared" si="415"/>
        <v>1.1342836577621451E-3</v>
      </c>
      <c r="EN54" s="56">
        <f t="shared" si="416"/>
        <v>0</v>
      </c>
      <c r="EO54" s="56">
        <f t="shared" si="417"/>
        <v>2.6753447491509066</v>
      </c>
      <c r="EP54" s="60">
        <f t="shared" si="418"/>
        <v>4.4747250719114824</v>
      </c>
      <c r="EQ54" s="56">
        <f t="shared" si="329"/>
        <v>0.1773542797725923</v>
      </c>
      <c r="ER54" s="56">
        <f t="shared" si="330"/>
        <v>4.4158995214110194E-3</v>
      </c>
      <c r="ES54" s="56">
        <f t="shared" si="331"/>
        <v>2.9958222610664886E-2</v>
      </c>
      <c r="ET54" s="56">
        <f t="shared" si="332"/>
        <v>2.367361860287364E-2</v>
      </c>
      <c r="EU54" s="56">
        <f t="shared" si="333"/>
        <v>3.5378395469272145E-4</v>
      </c>
      <c r="EV54" s="56">
        <f t="shared" si="334"/>
        <v>7.1580929322246592E-2</v>
      </c>
      <c r="EW54" s="56">
        <f t="shared" si="335"/>
        <v>9.2295112292384351E-2</v>
      </c>
      <c r="EX54" s="56">
        <f t="shared" si="336"/>
        <v>2.2355335283470081E-3</v>
      </c>
      <c r="EY54" s="56">
        <f t="shared" si="337"/>
        <v>2.5348678176503246E-4</v>
      </c>
      <c r="EZ54" s="56">
        <f t="shared" si="338"/>
        <v>0</v>
      </c>
      <c r="FA54" s="56">
        <f t="shared" si="339"/>
        <v>0.59787913361302247</v>
      </c>
      <c r="FB54" s="56">
        <f t="shared" si="340"/>
        <v>1</v>
      </c>
      <c r="FC54" s="56">
        <f t="shared" si="419"/>
        <v>2.2645720227407712E-2</v>
      </c>
      <c r="FD54" s="56">
        <f t="shared" si="420"/>
        <v>7.3125023832571745E-3</v>
      </c>
      <c r="FE54" s="56">
        <f t="shared" si="421"/>
        <v>0.10759022056624619</v>
      </c>
      <c r="FF54" s="56">
        <f t="shared" si="422"/>
        <v>9.4530645820731354E-2</v>
      </c>
      <c r="FG54" s="56">
        <f t="shared" si="423"/>
        <v>7.5902205662461836E-3</v>
      </c>
      <c r="FH54" s="56">
        <f t="shared" si="424"/>
        <v>0.10212086638697754</v>
      </c>
      <c r="FI54" s="56">
        <f t="shared" si="425"/>
        <v>0</v>
      </c>
      <c r="FJ54" s="56">
        <f t="shared" si="426"/>
        <v>2.1891055250899082E-2</v>
      </c>
      <c r="FK54" s="56">
        <f t="shared" si="427"/>
        <v>0.90378309113282096</v>
      </c>
      <c r="FL54" s="56">
        <f t="shared" si="428"/>
        <v>0.88677139886296141</v>
      </c>
      <c r="FM54" s="56">
        <f t="shared" si="429"/>
        <v>7.4325853616280024E-2</v>
      </c>
      <c r="FN54" s="56">
        <f t="shared" si="430"/>
        <v>1</v>
      </c>
      <c r="FO54" s="56">
        <f t="shared" si="431"/>
        <v>0.11322860113703856</v>
      </c>
      <c r="FP54" s="56">
        <f t="shared" si="432"/>
        <v>7.3125023832571745E-2</v>
      </c>
      <c r="FQ54" s="56">
        <f t="shared" si="433"/>
        <v>2.1891055250899082E-2</v>
      </c>
      <c r="FR54" s="56">
        <f t="shared" si="434"/>
        <v>0.97810894474910093</v>
      </c>
      <c r="FS54" s="56"/>
      <c r="FT54" s="56">
        <f t="shared" si="435"/>
        <v>0</v>
      </c>
      <c r="FU54" s="56">
        <f t="shared" si="436"/>
        <v>1.693612622787816E-2</v>
      </c>
      <c r="FV54" s="56">
        <f t="shared" si="437"/>
        <v>3.1577522440186356E-2</v>
      </c>
      <c r="FW54" s="56">
        <f t="shared" si="438"/>
        <v>0.7691491867125807</v>
      </c>
      <c r="FX54" s="56"/>
      <c r="FY54" s="56">
        <f t="shared" si="439"/>
        <v>3.1480615480544621E-2</v>
      </c>
      <c r="FZ54" s="56">
        <f t="shared" si="440"/>
        <v>0.21396159684920604</v>
      </c>
      <c r="GA54" s="56"/>
      <c r="GB54" s="60">
        <f t="shared" si="441"/>
        <v>22.132606629151812</v>
      </c>
      <c r="GC54" s="60">
        <f t="shared" si="442"/>
        <v>1.0596193309431643</v>
      </c>
      <c r="GD54" s="60">
        <f t="shared" si="443"/>
        <v>9.5675617971930205</v>
      </c>
      <c r="GE54" s="60">
        <f t="shared" si="444"/>
        <v>8.1869321575873766</v>
      </c>
      <c r="GF54" s="60">
        <f t="shared" si="445"/>
        <v>0.13390137731724674</v>
      </c>
      <c r="GG54" s="60">
        <f t="shared" si="446"/>
        <v>3.2977184718273858</v>
      </c>
      <c r="GH54" s="60">
        <f t="shared" si="447"/>
        <v>7.3476077552445425</v>
      </c>
      <c r="GI54" s="60">
        <f t="shared" si="448"/>
        <v>2.7626983046536813</v>
      </c>
      <c r="GJ54" s="60">
        <f t="shared" si="449"/>
        <v>1.7709379944706571</v>
      </c>
      <c r="GK54" s="60">
        <f t="shared" si="450"/>
        <v>0.21544672170996923</v>
      </c>
      <c r="GL54" s="60">
        <f t="shared" si="451"/>
        <v>0</v>
      </c>
      <c r="GM54" s="60">
        <f t="shared" si="452"/>
        <v>43.524969459901136</v>
      </c>
      <c r="GN54" s="60">
        <f t="shared" si="341"/>
        <v>56.475030540098857</v>
      </c>
      <c r="GO54" s="56">
        <f t="shared" si="453"/>
        <v>0.78804388845318096</v>
      </c>
      <c r="GP54" s="56">
        <f t="shared" si="454"/>
        <v>2.2130729551862245E-2</v>
      </c>
      <c r="GQ54" s="56">
        <f t="shared" si="455"/>
        <v>0.35459657963159336</v>
      </c>
      <c r="GR54" s="56">
        <f t="shared" si="456"/>
        <v>0.14659573759713818</v>
      </c>
      <c r="GS54" s="56">
        <f t="shared" si="457"/>
        <v>2.4373180188075054E-3</v>
      </c>
      <c r="GT54" s="56">
        <f t="shared" si="458"/>
        <v>0.13568066125601258</v>
      </c>
      <c r="GU54" s="56">
        <f t="shared" si="459"/>
        <v>0.18333269512561859</v>
      </c>
      <c r="GV54" s="56">
        <f t="shared" si="460"/>
        <v>0.12017076746107862</v>
      </c>
      <c r="GW54" s="56">
        <f t="shared" si="461"/>
        <v>4.5294501154031178E-2</v>
      </c>
      <c r="GX54" s="56">
        <f t="shared" si="462"/>
        <v>6.955781981586002E-3</v>
      </c>
      <c r="GY54" s="56">
        <f t="shared" si="463"/>
        <v>0</v>
      </c>
      <c r="GZ54" s="60">
        <f t="shared" si="464"/>
        <v>0.10233460850911022</v>
      </c>
      <c r="HA54" s="56">
        <f t="shared" si="342"/>
        <v>1.8052386602309094</v>
      </c>
      <c r="HB54" s="56">
        <f t="shared" si="343"/>
        <v>0.43653169290778521</v>
      </c>
      <c r="HC54" s="56">
        <f t="shared" si="344"/>
        <v>1.2259171066628657E-2</v>
      </c>
      <c r="HD54" s="56">
        <f t="shared" si="345"/>
        <v>0.19642642684498937</v>
      </c>
      <c r="HE54" s="56">
        <f t="shared" si="346"/>
        <v>8.1205737959537713E-2</v>
      </c>
      <c r="HF54" s="56">
        <f t="shared" si="347"/>
        <v>1.350136174513206E-3</v>
      </c>
      <c r="HG54" s="56">
        <f t="shared" si="348"/>
        <v>7.5159403709345318E-2</v>
      </c>
      <c r="HH54" s="56">
        <f t="shared" si="349"/>
        <v>0.10155593227887573</v>
      </c>
      <c r="HI54" s="56">
        <f t="shared" si="350"/>
        <v>6.6567800761428125E-2</v>
      </c>
      <c r="HJ54" s="56">
        <f t="shared" si="351"/>
        <v>2.5090588935336409E-2</v>
      </c>
      <c r="HK54" s="56">
        <f t="shared" si="352"/>
        <v>3.8531093615601403E-3</v>
      </c>
      <c r="HL54" s="56">
        <f t="shared" si="353"/>
        <v>0</v>
      </c>
      <c r="HM54" s="56">
        <f t="shared" si="354"/>
        <v>5.3646489068649904E-2</v>
      </c>
      <c r="HN54" s="56">
        <f t="shared" si="355"/>
        <v>0.99999999999999989</v>
      </c>
      <c r="HO54" s="56">
        <f t="shared" si="465"/>
        <v>0.48066597776953368</v>
      </c>
      <c r="HP54" s="56">
        <f t="shared" si="466"/>
        <v>0.28939118367685424</v>
      </c>
      <c r="HQ54" s="56">
        <f t="shared" si="467"/>
        <v>0.4316972527199171</v>
      </c>
      <c r="HR54" s="60">
        <f t="shared" si="356"/>
        <v>4.2610635525791141E-2</v>
      </c>
      <c r="HS54" s="56">
        <f t="shared" si="468"/>
        <v>0.65841239295570897</v>
      </c>
      <c r="HT54" s="56">
        <f t="shared" si="469"/>
        <v>5152.11899629666</v>
      </c>
      <c r="HU54" s="56">
        <f t="shared" si="357"/>
        <v>20.086768767330359</v>
      </c>
      <c r="HV54" s="56">
        <f t="shared" si="470"/>
        <v>0.65841239295570897</v>
      </c>
      <c r="HW54" s="56">
        <f t="shared" si="471"/>
        <v>5152.11899629666</v>
      </c>
      <c r="HX54" s="56">
        <f t="shared" si="358"/>
        <v>19.171830518913204</v>
      </c>
      <c r="HY54" s="56">
        <f t="shared" si="472"/>
        <v>4.6286459752920512</v>
      </c>
      <c r="HZ54" s="56">
        <f t="shared" si="473"/>
        <v>1.325788331682608</v>
      </c>
      <c r="IA54" s="56">
        <f t="shared" si="474"/>
        <v>5.0628912741348975</v>
      </c>
      <c r="IB54" s="56">
        <f t="shared" si="475"/>
        <v>0.89287324474294405</v>
      </c>
      <c r="IC54" s="56">
        <f t="shared" si="359"/>
        <v>0.79545517190233261</v>
      </c>
      <c r="ID54" s="56">
        <f t="shared" si="360"/>
        <v>0.19684888426486546</v>
      </c>
      <c r="IE54" s="56">
        <f t="shared" si="476"/>
        <v>271.96953210960754</v>
      </c>
      <c r="IF54" s="56">
        <f t="shared" si="477"/>
        <v>1.0319528473732731</v>
      </c>
      <c r="IG54" s="56">
        <f t="shared" si="361"/>
        <v>1.6307847051962958</v>
      </c>
      <c r="IH54" s="56">
        <f t="shared" si="362"/>
        <v>0.75574397472827859</v>
      </c>
      <c r="II54" s="75"/>
      <c r="IJ54" s="75">
        <f t="shared" si="478"/>
        <v>0.14038218145598158</v>
      </c>
      <c r="IK54" s="75">
        <f t="shared" si="479"/>
        <v>0.28966636990497485</v>
      </c>
      <c r="IL54" s="75">
        <f t="shared" si="480"/>
        <v>2.6625005096258159</v>
      </c>
      <c r="IM54" s="75">
        <f t="shared" si="481"/>
        <v>0.32162480843442376</v>
      </c>
      <c r="IN54" s="75">
        <f>(1-'OUTPUT DATA'!BL54-'OUTPUT DATA'!BR54-'OUTPUT DATA'!BX54)*'OUTPUT DATA'!BK54^2</f>
        <v>4.101019363219633E-2</v>
      </c>
      <c r="IO54" s="75">
        <f t="shared" si="363"/>
        <v>0.54821939368672123</v>
      </c>
      <c r="IP54" s="75"/>
      <c r="IQ54" s="56">
        <f t="shared" si="182"/>
        <v>0.93548388026873519</v>
      </c>
      <c r="IR54" s="56">
        <f t="shared" si="183"/>
        <v>0.83341671975540332</v>
      </c>
      <c r="IS54" s="56">
        <f t="shared" si="184"/>
        <v>0.20624311363667699</v>
      </c>
      <c r="IT54" s="56"/>
    </row>
    <row r="55" spans="1:254" s="54" customFormat="1" ht="13.5" customHeight="1">
      <c r="A55" s="67" t="str">
        <f>'INPUT DATA'!A55</f>
        <v>October-November 2002 - NF</v>
      </c>
      <c r="B55" s="66"/>
      <c r="C55" s="10">
        <f>'INPUT DATA'!AB55</f>
        <v>2.7788341746189493E-2</v>
      </c>
      <c r="D55" s="10"/>
      <c r="E55" s="12">
        <f>'INPUT DATA'!AD55</f>
        <v>1.9460109872879685</v>
      </c>
      <c r="F55" s="10"/>
      <c r="G55" s="16">
        <f>'INPUT DATA'!AF55</f>
        <v>349.32581437394094</v>
      </c>
      <c r="H55" s="16">
        <f>'INPUT DATA'!AG55</f>
        <v>1091.8747591200727</v>
      </c>
      <c r="I55" s="10"/>
      <c r="J55" s="81">
        <f t="shared" si="303"/>
        <v>0.14770788790407946</v>
      </c>
      <c r="K55" s="81">
        <f t="shared" si="304"/>
        <v>0.22524246616498375</v>
      </c>
      <c r="L55" s="81">
        <f t="shared" si="305"/>
        <v>0.32164687620905397</v>
      </c>
      <c r="M55" s="81">
        <f t="shared" si="306"/>
        <v>0.43088806438860067</v>
      </c>
      <c r="N55" s="81">
        <f t="shared" si="307"/>
        <v>0.62107516069601987</v>
      </c>
      <c r="O55" s="81">
        <f t="shared" si="308"/>
        <v>0.68696687691239</v>
      </c>
      <c r="P55" s="81">
        <f t="shared" si="309"/>
        <v>0.73468314980103377</v>
      </c>
      <c r="Q55" s="81">
        <f t="shared" si="310"/>
        <v>0.76029640636037576</v>
      </c>
      <c r="R55" s="81">
        <f t="shared" si="311"/>
        <v>0.76195672185186092</v>
      </c>
      <c r="S55" s="81">
        <f t="shared" si="312"/>
        <v>0.75116731367702672</v>
      </c>
      <c r="T55" s="81">
        <f t="shared" si="313"/>
        <v>0.74256621340077644</v>
      </c>
      <c r="U55" s="81">
        <f t="shared" si="314"/>
        <v>0.70881566114825378</v>
      </c>
      <c r="V55" s="81">
        <f t="shared" si="315"/>
        <v>0.66695953795168939</v>
      </c>
      <c r="W55" s="81">
        <f t="shared" si="316"/>
        <v>0.62211924567969112</v>
      </c>
      <c r="X55" s="81">
        <f t="shared" si="317"/>
        <v>0.57807521828284292</v>
      </c>
      <c r="Y55" s="10"/>
      <c r="Z55" s="81">
        <f t="shared" si="157"/>
        <v>0.97356104225051887</v>
      </c>
      <c r="AA55" s="81">
        <f t="shared" si="158"/>
        <v>0.78114421466431549</v>
      </c>
      <c r="AB55" s="81">
        <f t="shared" si="159"/>
        <v>0.18981126614094046</v>
      </c>
      <c r="AC55" s="72"/>
      <c r="AD55" s="56">
        <f>'INPUT DATA'!AF55/1000</f>
        <v>0.34932581437394095</v>
      </c>
      <c r="AE55" s="55">
        <f>'INPUT DATA'!AG55</f>
        <v>1091.8747591200727</v>
      </c>
      <c r="AF55" s="60">
        <f t="shared" si="318"/>
        <v>1365.0147591200725</v>
      </c>
      <c r="AG55" s="55"/>
      <c r="AH55" s="60">
        <f>'INPUT DATA'!P55</f>
        <v>47.242899999999999</v>
      </c>
      <c r="AI55" s="60">
        <f>'INPUT DATA'!Q55</f>
        <v>1.7385999999999999</v>
      </c>
      <c r="AJ55" s="60">
        <f>'INPUT DATA'!R55</f>
        <v>6.8643999999999998</v>
      </c>
      <c r="AK55" s="60">
        <f>'INPUT DATA'!S55</f>
        <v>7.7782</v>
      </c>
      <c r="AL55" s="60">
        <f>'INPUT DATA'!T55</f>
        <v>9.9400000000000002E-2</v>
      </c>
      <c r="AM55" s="60">
        <f>'INPUT DATA'!U55</f>
        <v>12.879799999999999</v>
      </c>
      <c r="AN55" s="60">
        <f>'INPUT DATA'!V55</f>
        <v>23.1723</v>
      </c>
      <c r="AO55" s="60">
        <f>'INPUT DATA'!W55</f>
        <v>0.34100000000000003</v>
      </c>
      <c r="AP55" s="60">
        <f>'INPUT DATA'!X55</f>
        <v>0</v>
      </c>
      <c r="AQ55" s="60">
        <f>'INPUT DATA'!Y55</f>
        <v>3.6499999999999998E-2</v>
      </c>
      <c r="AR55" s="60">
        <f t="shared" si="364"/>
        <v>100.15309999999999</v>
      </c>
      <c r="AS55" s="60"/>
      <c r="AT55" s="60">
        <f>'INPUT DATA'!C55</f>
        <v>47.373820156293107</v>
      </c>
      <c r="AU55" s="60">
        <f>'INPUT DATA'!D55</f>
        <v>1.7558962691304316</v>
      </c>
      <c r="AV55" s="60">
        <f>'INPUT DATA'!E55</f>
        <v>17.906910171036046</v>
      </c>
      <c r="AW55" s="60">
        <f>'INPUT DATA'!F55</f>
        <v>10.494577841045221</v>
      </c>
      <c r="AX55" s="60">
        <f>'INPUT DATA'!G55</f>
        <v>0.17263241570242635</v>
      </c>
      <c r="AY55" s="60">
        <f>'INPUT DATA'!H55</f>
        <v>5.6075794106899064</v>
      </c>
      <c r="AZ55" s="60">
        <f>'INPUT DATA'!I55</f>
        <v>10.407300127043582</v>
      </c>
      <c r="BA55" s="60">
        <f>'INPUT DATA'!J55</f>
        <v>3.6842745033676279</v>
      </c>
      <c r="BB55" s="60">
        <f>'INPUT DATA'!K55</f>
        <v>2.1089677832406974</v>
      </c>
      <c r="BC55" s="60">
        <f>'INPUT DATA'!M55</f>
        <v>0.48804132245097581</v>
      </c>
      <c r="BD55" s="60"/>
      <c r="BE55" s="60">
        <f>'INPUT DATA'!AD55</f>
        <v>1.9460109872879685</v>
      </c>
      <c r="BF55" s="60">
        <f t="shared" si="365"/>
        <v>100.00000000000004</v>
      </c>
      <c r="BG55" s="54">
        <f t="shared" si="366"/>
        <v>2.2499391555224517</v>
      </c>
      <c r="BH55" s="56">
        <f t="shared" si="319"/>
        <v>1.7690841243997009</v>
      </c>
      <c r="BI55" s="56">
        <f t="shared" si="320"/>
        <v>4.8970871139990914E-2</v>
      </c>
      <c r="BJ55" s="56">
        <f t="shared" si="321"/>
        <v>0.30294882041502763</v>
      </c>
      <c r="BK55" s="56">
        <f t="shared" si="367"/>
        <v>0.23091587560029914</v>
      </c>
      <c r="BL55" s="56">
        <f t="shared" si="368"/>
        <v>7.2032944814728495E-2</v>
      </c>
      <c r="BM55" s="56">
        <f t="shared" si="322"/>
        <v>0.24358317428228063</v>
      </c>
      <c r="BN55" s="56">
        <f t="shared" si="323"/>
        <v>3.1527122948381199E-3</v>
      </c>
      <c r="BO55" s="56">
        <f t="shared" si="324"/>
        <v>0.71900472249151626</v>
      </c>
      <c r="BP55" s="60">
        <f t="shared" si="325"/>
        <v>0.92972636006763754</v>
      </c>
      <c r="BQ55" s="56">
        <f t="shared" si="326"/>
        <v>2.4757716388878689E-2</v>
      </c>
      <c r="BR55" s="56">
        <f t="shared" si="327"/>
        <v>1.0806339782429039E-3</v>
      </c>
      <c r="BS55" s="56">
        <f t="shared" si="328"/>
        <v>0</v>
      </c>
      <c r="BT55" s="56">
        <f t="shared" si="369"/>
        <v>4.0423091354581144</v>
      </c>
      <c r="BU55" s="56">
        <f t="shared" si="370"/>
        <v>0.65575874012393898</v>
      </c>
      <c r="BV55" s="56">
        <f t="shared" si="371"/>
        <v>0.74694968106427229</v>
      </c>
      <c r="BW55" s="56">
        <f t="shared" si="372"/>
        <v>0</v>
      </c>
      <c r="BX55" s="2">
        <f>'INPUT DATA'!DJ55</f>
        <v>8.4614494104344726E-2</v>
      </c>
      <c r="BY55" s="56"/>
      <c r="BZ55" s="56">
        <v>60.084299999999999</v>
      </c>
      <c r="CA55" s="56">
        <v>79.878799999999998</v>
      </c>
      <c r="CB55" s="56">
        <v>101.96127999999999</v>
      </c>
      <c r="CC55" s="56">
        <v>71.846400000000003</v>
      </c>
      <c r="CD55" s="56">
        <v>70.937399999999997</v>
      </c>
      <c r="CE55" s="56">
        <v>40.304400000000001</v>
      </c>
      <c r="CF55" s="56">
        <v>56.077400000000004</v>
      </c>
      <c r="CG55" s="56">
        <v>61.978940000000001</v>
      </c>
      <c r="CH55" s="56">
        <v>151.99020000000002</v>
      </c>
      <c r="CI55" s="56">
        <v>94.195999999999998</v>
      </c>
      <c r="CJ55" s="56">
        <v>141.94452000000001</v>
      </c>
      <c r="CK55" s="56">
        <v>28.0855</v>
      </c>
      <c r="CL55" s="56">
        <v>47.88</v>
      </c>
      <c r="CM55" s="56">
        <v>26.981539999999999</v>
      </c>
      <c r="CN55" s="56">
        <v>55.847000000000001</v>
      </c>
      <c r="CO55" s="56">
        <v>54.938000000000002</v>
      </c>
      <c r="CP55" s="56">
        <v>24.305</v>
      </c>
      <c r="CQ55" s="56">
        <v>40.078000000000003</v>
      </c>
      <c r="CR55" s="56">
        <v>22.98977</v>
      </c>
      <c r="CS55" s="56">
        <v>51.996000000000002</v>
      </c>
      <c r="CT55" s="56">
        <v>39.098300000000002</v>
      </c>
      <c r="CU55" s="56">
        <v>30.973759999999999</v>
      </c>
      <c r="CV55" s="56">
        <v>15.9994</v>
      </c>
      <c r="CW55" s="60">
        <f t="shared" si="373"/>
        <v>0.46743492060321917</v>
      </c>
      <c r="CX55" s="60">
        <f t="shared" si="374"/>
        <v>0.59940810327646388</v>
      </c>
      <c r="CY55" s="60">
        <f t="shared" si="375"/>
        <v>0.52925071164269422</v>
      </c>
      <c r="CZ55" s="60">
        <f t="shared" si="376"/>
        <v>0.77731104133262074</v>
      </c>
      <c r="DA55" s="60">
        <f t="shared" si="377"/>
        <v>0.77445747941142484</v>
      </c>
      <c r="DB55" s="60">
        <f t="shared" si="378"/>
        <v>0.60303589682516046</v>
      </c>
      <c r="DC55" s="60">
        <f t="shared" si="379"/>
        <v>0.7146907666903245</v>
      </c>
      <c r="DD55" s="60">
        <f t="shared" si="380"/>
        <v>0.74185747610397978</v>
      </c>
      <c r="DE55" s="60">
        <f t="shared" si="381"/>
        <v>0.68420200776102669</v>
      </c>
      <c r="DF55" s="60">
        <f t="shared" si="382"/>
        <v>0.83014777697566777</v>
      </c>
      <c r="DG55" s="60">
        <f t="shared" si="383"/>
        <v>0.43642065223793064</v>
      </c>
      <c r="DH55" s="60">
        <f t="shared" si="384"/>
        <v>0.53256507939678088</v>
      </c>
      <c r="DI55" s="60">
        <f t="shared" si="385"/>
        <v>0.40059189672353612</v>
      </c>
      <c r="DJ55" s="60">
        <f t="shared" si="386"/>
        <v>0.47074928835730578</v>
      </c>
      <c r="DK55" s="60">
        <f t="shared" si="387"/>
        <v>0.22268895866737926</v>
      </c>
      <c r="DL55" s="60">
        <f t="shared" si="388"/>
        <v>0.22554252058857516</v>
      </c>
      <c r="DM55" s="60">
        <f t="shared" si="389"/>
        <v>0.39696410317483954</v>
      </c>
      <c r="DN55" s="60">
        <f t="shared" si="390"/>
        <v>0.2853092333096755</v>
      </c>
      <c r="DO55" s="60">
        <f t="shared" si="391"/>
        <v>0.25814252389602022</v>
      </c>
      <c r="DP55" s="60">
        <f t="shared" si="392"/>
        <v>0.31579799223897331</v>
      </c>
      <c r="DQ55" s="60">
        <f t="shared" si="393"/>
        <v>0.16985222302433223</v>
      </c>
      <c r="DR55" s="60">
        <f t="shared" si="394"/>
        <v>0.56357934776206942</v>
      </c>
      <c r="DS55" s="60">
        <f t="shared" si="395"/>
        <v>22.082981210565823</v>
      </c>
      <c r="DT55" s="60">
        <f t="shared" si="396"/>
        <v>1.0421309283564602</v>
      </c>
      <c r="DU55" s="60">
        <f t="shared" si="397"/>
        <v>3.6329885850001102</v>
      </c>
      <c r="DV55" s="60">
        <f t="shared" si="398"/>
        <v>6.046080741693391</v>
      </c>
      <c r="DW55" s="60">
        <f t="shared" si="399"/>
        <v>7.6981073453495627E-2</v>
      </c>
      <c r="DX55" s="60">
        <f t="shared" si="400"/>
        <v>7.7669817439287012</v>
      </c>
      <c r="DY55" s="60">
        <f t="shared" si="401"/>
        <v>16.561028852978207</v>
      </c>
      <c r="DZ55" s="60">
        <f t="shared" si="402"/>
        <v>0.25297339935145713</v>
      </c>
      <c r="EA55" s="60">
        <f t="shared" si="403"/>
        <v>2.4973373283277471E-2</v>
      </c>
      <c r="EB55" s="60">
        <f t="shared" si="404"/>
        <v>0</v>
      </c>
      <c r="EC55" s="60">
        <f t="shared" si="405"/>
        <v>42.665980091389081</v>
      </c>
      <c r="ED55" s="60">
        <f t="shared" si="406"/>
        <v>100.15309999999999</v>
      </c>
      <c r="EE55" s="56">
        <f t="shared" si="407"/>
        <v>0.78627694755535149</v>
      </c>
      <c r="EF55" s="56">
        <f t="shared" si="408"/>
        <v>2.1765474694161655E-2</v>
      </c>
      <c r="EG55" s="56">
        <f t="shared" si="409"/>
        <v>0.13464719156134566</v>
      </c>
      <c r="EH55" s="56">
        <f t="shared" si="410"/>
        <v>0.10826151345091753</v>
      </c>
      <c r="EI55" s="56">
        <f t="shared" si="411"/>
        <v>1.4012354554861048E-3</v>
      </c>
      <c r="EJ55" s="56">
        <f t="shared" si="412"/>
        <v>0.31956312462162934</v>
      </c>
      <c r="EK55" s="56">
        <f t="shared" si="413"/>
        <v>0.41321994243670357</v>
      </c>
      <c r="EL55" s="56">
        <f t="shared" si="414"/>
        <v>1.1003737721232407E-2</v>
      </c>
      <c r="EM55" s="56">
        <f t="shared" si="415"/>
        <v>4.8029412422643028E-4</v>
      </c>
      <c r="EN55" s="56">
        <f t="shared" si="416"/>
        <v>0</v>
      </c>
      <c r="EO55" s="56">
        <f t="shared" si="417"/>
        <v>2.6667237578527372</v>
      </c>
      <c r="EP55" s="60">
        <f t="shared" si="418"/>
        <v>4.4633432194737912</v>
      </c>
      <c r="EQ55" s="56">
        <f t="shared" si="329"/>
        <v>0.17616322762829117</v>
      </c>
      <c r="ER55" s="56">
        <f t="shared" si="330"/>
        <v>4.8764958516292886E-3</v>
      </c>
      <c r="ES55" s="56">
        <f t="shared" si="331"/>
        <v>3.0167339803462388E-2</v>
      </c>
      <c r="ET55" s="56">
        <f t="shared" si="332"/>
        <v>2.4255699848169214E-2</v>
      </c>
      <c r="EU55" s="56">
        <f t="shared" si="333"/>
        <v>3.1394302131470506E-4</v>
      </c>
      <c r="EV55" s="56">
        <f t="shared" si="334"/>
        <v>7.1597255444609167E-2</v>
      </c>
      <c r="EW55" s="56">
        <f t="shared" si="335"/>
        <v>9.2580812659399381E-2</v>
      </c>
      <c r="EX55" s="56">
        <f t="shared" si="336"/>
        <v>2.4653577330155893E-3</v>
      </c>
      <c r="EY55" s="56">
        <f t="shared" si="337"/>
        <v>1.076086020297258E-4</v>
      </c>
      <c r="EZ55" s="56">
        <f t="shared" si="338"/>
        <v>0</v>
      </c>
      <c r="FA55" s="56">
        <f t="shared" si="339"/>
        <v>0.59747225940807935</v>
      </c>
      <c r="FB55" s="56">
        <f t="shared" si="340"/>
        <v>1</v>
      </c>
      <c r="FC55" s="56">
        <f t="shared" si="419"/>
        <v>2.3836772371708836E-2</v>
      </c>
      <c r="FD55" s="56">
        <f t="shared" si="420"/>
        <v>6.3305674317535518E-3</v>
      </c>
      <c r="FE55" s="56">
        <f t="shared" si="421"/>
        <v>0.10748157019950565</v>
      </c>
      <c r="FF55" s="56">
        <f t="shared" si="422"/>
        <v>9.5046170392414975E-2</v>
      </c>
      <c r="FG55" s="56">
        <f t="shared" si="423"/>
        <v>7.4815701995056411E-3</v>
      </c>
      <c r="FH55" s="56">
        <f t="shared" si="424"/>
        <v>0.10252774059192062</v>
      </c>
      <c r="FI55" s="56">
        <f t="shared" si="425"/>
        <v>0</v>
      </c>
      <c r="FJ55" s="56">
        <f t="shared" si="426"/>
        <v>2.4045762822650793E-2</v>
      </c>
      <c r="FK55" s="56">
        <f t="shared" si="427"/>
        <v>0.90298305731605022</v>
      </c>
      <c r="FL55" s="56">
        <f t="shared" si="428"/>
        <v>0.88081613814145587</v>
      </c>
      <c r="FM55" s="56">
        <f t="shared" si="429"/>
        <v>7.297117986129896E-2</v>
      </c>
      <c r="FN55" s="56">
        <f t="shared" si="430"/>
        <v>1</v>
      </c>
      <c r="FO55" s="56">
        <f t="shared" si="431"/>
        <v>0.11918386185854418</v>
      </c>
      <c r="FP55" s="56">
        <f t="shared" si="432"/>
        <v>6.3305674317535504E-2</v>
      </c>
      <c r="FQ55" s="56">
        <f t="shared" si="433"/>
        <v>2.4045762822650793E-2</v>
      </c>
      <c r="FR55" s="56">
        <f t="shared" si="434"/>
        <v>0.97595423717734919</v>
      </c>
      <c r="FS55" s="56"/>
      <c r="FT55" s="56">
        <f t="shared" si="435"/>
        <v>0</v>
      </c>
      <c r="FU55" s="56">
        <f t="shared" si="436"/>
        <v>1.8911831431553013E-2</v>
      </c>
      <c r="FV55" s="56">
        <f t="shared" si="437"/>
        <v>3.1627530396710256E-2</v>
      </c>
      <c r="FW55" s="56">
        <f t="shared" si="438"/>
        <v>0.75718147505517375</v>
      </c>
      <c r="FX55" s="56"/>
      <c r="FY55" s="56">
        <f t="shared" si="439"/>
        <v>3.3570579694622203E-2</v>
      </c>
      <c r="FZ55" s="56">
        <f t="shared" si="440"/>
        <v>0.21296804753475859</v>
      </c>
      <c r="GA55" s="56"/>
      <c r="GB55" s="60">
        <f t="shared" si="441"/>
        <v>22.144177863428052</v>
      </c>
      <c r="GC55" s="60">
        <f t="shared" si="442"/>
        <v>1.0524984522296914</v>
      </c>
      <c r="GD55" s="60">
        <f t="shared" si="443"/>
        <v>9.4772449513426267</v>
      </c>
      <c r="GE55" s="60">
        <f t="shared" si="444"/>
        <v>8.1575512299691066</v>
      </c>
      <c r="GF55" s="60">
        <f t="shared" si="445"/>
        <v>0.1336964655296064</v>
      </c>
      <c r="GG55" s="60">
        <f t="shared" si="446"/>
        <v>3.3815716789436925</v>
      </c>
      <c r="GH55" s="60">
        <f t="shared" si="447"/>
        <v>7.4380013069730895</v>
      </c>
      <c r="GI55" s="60">
        <f t="shared" si="448"/>
        <v>2.7332065843425521</v>
      </c>
      <c r="GJ55" s="60">
        <f t="shared" si="449"/>
        <v>1.750754916970567</v>
      </c>
      <c r="GK55" s="60">
        <f t="shared" si="450"/>
        <v>0.2129913122631171</v>
      </c>
      <c r="GL55" s="60">
        <f t="shared" si="451"/>
        <v>0</v>
      </c>
      <c r="GM55" s="60">
        <f t="shared" si="452"/>
        <v>43.518305238007926</v>
      </c>
      <c r="GN55" s="60">
        <f t="shared" si="341"/>
        <v>56.481694761992095</v>
      </c>
      <c r="GO55" s="56">
        <f t="shared" si="453"/>
        <v>0.7884558887478611</v>
      </c>
      <c r="GP55" s="56">
        <f t="shared" si="454"/>
        <v>2.1982006103377014E-2</v>
      </c>
      <c r="GQ55" s="56">
        <f t="shared" si="455"/>
        <v>0.35124922266640923</v>
      </c>
      <c r="GR55" s="56">
        <f t="shared" si="456"/>
        <v>0.14606964080378726</v>
      </c>
      <c r="GS55" s="56">
        <f t="shared" si="457"/>
        <v>2.4335881453567002E-3</v>
      </c>
      <c r="GT55" s="56">
        <f t="shared" si="458"/>
        <v>0.13913070063541216</v>
      </c>
      <c r="GU55" s="56">
        <f t="shared" si="459"/>
        <v>0.18558813580949871</v>
      </c>
      <c r="GV55" s="56">
        <f t="shared" si="460"/>
        <v>0.11888794817619107</v>
      </c>
      <c r="GW55" s="56">
        <f t="shared" si="461"/>
        <v>4.4778287469546423E-2</v>
      </c>
      <c r="GX55" s="56">
        <f t="shared" si="462"/>
        <v>6.8765081237511074E-3</v>
      </c>
      <c r="GY55" s="56">
        <f t="shared" si="463"/>
        <v>0</v>
      </c>
      <c r="GZ55" s="60">
        <f t="shared" si="464"/>
        <v>0.10802050420133934</v>
      </c>
      <c r="HA55" s="56">
        <f t="shared" si="342"/>
        <v>1.8054519266811906</v>
      </c>
      <c r="HB55" s="56">
        <f t="shared" si="343"/>
        <v>0.43670832609606658</v>
      </c>
      <c r="HC55" s="56">
        <f t="shared" si="344"/>
        <v>1.2175348331641637E-2</v>
      </c>
      <c r="HD55" s="56">
        <f t="shared" si="345"/>
        <v>0.19454919706008508</v>
      </c>
      <c r="HE55" s="56">
        <f t="shared" si="346"/>
        <v>8.0904752236906533E-2</v>
      </c>
      <c r="HF55" s="56">
        <f t="shared" si="347"/>
        <v>1.3479107969549538E-3</v>
      </c>
      <c r="HG55" s="56">
        <f t="shared" si="348"/>
        <v>7.7061426327293223E-2</v>
      </c>
      <c r="HH55" s="56">
        <f t="shared" si="349"/>
        <v>0.1027931749756692</v>
      </c>
      <c r="HI55" s="56">
        <f t="shared" si="350"/>
        <v>6.5849412227071982E-2</v>
      </c>
      <c r="HJ55" s="56">
        <f t="shared" si="351"/>
        <v>2.4801705771174177E-2</v>
      </c>
      <c r="HK55" s="56">
        <f t="shared" si="352"/>
        <v>3.8087461771367185E-3</v>
      </c>
      <c r="HL55" s="56">
        <f t="shared" si="353"/>
        <v>0</v>
      </c>
      <c r="HM55" s="56">
        <f t="shared" si="354"/>
        <v>5.6452605461118778E-2</v>
      </c>
      <c r="HN55" s="56">
        <f t="shared" si="355"/>
        <v>0.99999999999999989</v>
      </c>
      <c r="HO55" s="56">
        <f t="shared" si="465"/>
        <v>0.48783497219295163</v>
      </c>
      <c r="HP55" s="56">
        <f t="shared" si="466"/>
        <v>0.29139824912234225</v>
      </c>
      <c r="HQ55" s="56">
        <f t="shared" si="467"/>
        <v>0.4421370702589224</v>
      </c>
      <c r="HR55" s="60">
        <f t="shared" si="356"/>
        <v>1.6588564286889373E-2</v>
      </c>
      <c r="HS55" s="56">
        <f t="shared" si="468"/>
        <v>0.65797795236589951</v>
      </c>
      <c r="HT55" s="56">
        <f t="shared" si="469"/>
        <v>5204.8293183480882</v>
      </c>
      <c r="HU55" s="56">
        <f t="shared" si="357"/>
        <v>20.20069505382941</v>
      </c>
      <c r="HV55" s="56">
        <f t="shared" si="470"/>
        <v>0.65797795236589951</v>
      </c>
      <c r="HW55" s="56">
        <f t="shared" si="471"/>
        <v>5204.8293183480882</v>
      </c>
      <c r="HX55" s="56">
        <f t="shared" si="358"/>
        <v>20.544895893835974</v>
      </c>
      <c r="HY55" s="56">
        <f t="shared" si="472"/>
        <v>4.6174032365756164</v>
      </c>
      <c r="HZ55" s="56">
        <f t="shared" si="473"/>
        <v>1.3197744780271932</v>
      </c>
      <c r="IA55" s="56">
        <f t="shared" si="474"/>
        <v>4.5509510301923042</v>
      </c>
      <c r="IB55" s="56">
        <f t="shared" si="475"/>
        <v>0.99014960653740824</v>
      </c>
      <c r="IC55" s="56">
        <f t="shared" si="359"/>
        <v>0.79445417722437883</v>
      </c>
      <c r="ID55" s="56">
        <f t="shared" si="360"/>
        <v>0.19304547155190907</v>
      </c>
      <c r="IE55" s="56">
        <f t="shared" si="476"/>
        <v>271.86981679085761</v>
      </c>
      <c r="IF55" s="56">
        <f t="shared" si="477"/>
        <v>1.0326179859389804</v>
      </c>
      <c r="IG55" s="56">
        <f t="shared" si="361"/>
        <v>1.6279354951058567</v>
      </c>
      <c r="IH55" s="56">
        <f t="shared" si="362"/>
        <v>0.76420271635787484</v>
      </c>
      <c r="II55" s="75"/>
      <c r="IJ55" s="75">
        <f t="shared" si="478"/>
        <v>0.15326210993257219</v>
      </c>
      <c r="IK55" s="75">
        <f t="shared" si="479"/>
        <v>0.26544867094863328</v>
      </c>
      <c r="IL55" s="75">
        <f t="shared" si="480"/>
        <v>2.6142396019712923</v>
      </c>
      <c r="IM55" s="75">
        <f t="shared" si="481"/>
        <v>0.33248150330168491</v>
      </c>
      <c r="IN55" s="75">
        <f>(1-'OUTPUT DATA'!BL55-'OUTPUT DATA'!BR55-'OUTPUT DATA'!BX55)*'OUTPUT DATA'!BK55^2</f>
        <v>4.4911742966256218E-2</v>
      </c>
      <c r="IO55" s="75">
        <f t="shared" si="363"/>
        <v>0.55804177114411069</v>
      </c>
      <c r="IP55" s="75"/>
      <c r="IQ55" s="56">
        <f t="shared" si="182"/>
        <v>0.97356104225051887</v>
      </c>
      <c r="IR55" s="56">
        <f t="shared" si="183"/>
        <v>0.78114421466431549</v>
      </c>
      <c r="IS55" s="56">
        <f t="shared" si="184"/>
        <v>0.18981126614094046</v>
      </c>
      <c r="IT55" s="56"/>
    </row>
    <row r="56" spans="1:254" s="54" customFormat="1" ht="13.5" customHeight="1">
      <c r="A56" s="67" t="str">
        <f>'INPUT DATA'!A56</f>
        <v>October 2002-January 2003 - SEF</v>
      </c>
      <c r="B56" s="66"/>
      <c r="C56" s="10">
        <f>'INPUT DATA'!AB56</f>
        <v>4.2070373655183624E-2</v>
      </c>
      <c r="D56" s="10"/>
      <c r="E56" s="12">
        <f>'INPUT DATA'!AD56</f>
        <v>1.1290173812718751</v>
      </c>
      <c r="F56" s="10"/>
      <c r="G56" s="16">
        <f>'INPUT DATA'!AF56</f>
        <v>203.07786187549524</v>
      </c>
      <c r="H56" s="16">
        <f>'INPUT DATA'!AG56</f>
        <v>1070.3508978606869</v>
      </c>
      <c r="I56" s="10"/>
      <c r="J56" s="81">
        <f t="shared" si="303"/>
        <v>0.13799596658720872</v>
      </c>
      <c r="K56" s="81">
        <f t="shared" si="304"/>
        <v>0.20944666944496387</v>
      </c>
      <c r="L56" s="81">
        <f t="shared" si="305"/>
        <v>0.29744192096076921</v>
      </c>
      <c r="M56" s="81">
        <f t="shared" si="306"/>
        <v>0.3959477214597214</v>
      </c>
      <c r="N56" s="81">
        <f t="shared" si="307"/>
        <v>0.56331302859385213</v>
      </c>
      <c r="O56" s="81">
        <f t="shared" si="308"/>
        <v>0.61912070047130541</v>
      </c>
      <c r="P56" s="81">
        <f t="shared" si="309"/>
        <v>0.65764803903447477</v>
      </c>
      <c r="Q56" s="81">
        <f t="shared" si="310"/>
        <v>0.67570258510761139</v>
      </c>
      <c r="R56" s="81">
        <f t="shared" si="311"/>
        <v>0.67206712064297003</v>
      </c>
      <c r="S56" s="81">
        <f t="shared" si="312"/>
        <v>0.65934429600704103</v>
      </c>
      <c r="T56" s="81">
        <f t="shared" si="313"/>
        <v>0.6501812278055632</v>
      </c>
      <c r="U56" s="81">
        <f t="shared" si="314"/>
        <v>0.61630440968489086</v>
      </c>
      <c r="V56" s="81">
        <f t="shared" si="315"/>
        <v>0.57610803022761348</v>
      </c>
      <c r="W56" s="81">
        <f t="shared" si="316"/>
        <v>0.53410896102408389</v>
      </c>
      <c r="X56" s="81">
        <f t="shared" si="317"/>
        <v>0.4935455941531357</v>
      </c>
      <c r="Y56" s="10"/>
      <c r="Z56" s="81">
        <f t="shared" si="157"/>
        <v>0.54569614361222607</v>
      </c>
      <c r="AA56" s="81">
        <f t="shared" si="158"/>
        <v>0.45057657199695822</v>
      </c>
      <c r="AB56" s="81">
        <f t="shared" si="159"/>
        <v>0.13063517239601641</v>
      </c>
      <c r="AC56" s="72"/>
      <c r="AD56" s="56">
        <f>'INPUT DATA'!AF56/1000</f>
        <v>0.20307786187549526</v>
      </c>
      <c r="AE56" s="55">
        <f>'INPUT DATA'!AG56</f>
        <v>1070.3508978606869</v>
      </c>
      <c r="AF56" s="60">
        <f t="shared" si="318"/>
        <v>1343.4908978606868</v>
      </c>
      <c r="AG56" s="55"/>
      <c r="AH56" s="60">
        <f>'INPUT DATA'!P56</f>
        <v>50.918300000000002</v>
      </c>
      <c r="AI56" s="60">
        <f>'INPUT DATA'!Q56</f>
        <v>0.80420000000000003</v>
      </c>
      <c r="AJ56" s="60">
        <f>'INPUT DATA'!R56</f>
        <v>3.4369000000000001</v>
      </c>
      <c r="AK56" s="60">
        <f>'INPUT DATA'!S56</f>
        <v>5.9153000000000002</v>
      </c>
      <c r="AL56" s="60">
        <f>'INPUT DATA'!T56</f>
        <v>0.13170000000000001</v>
      </c>
      <c r="AM56" s="60">
        <f>'INPUT DATA'!U56</f>
        <v>15.015700000000001</v>
      </c>
      <c r="AN56" s="60">
        <f>'INPUT DATA'!V56</f>
        <v>23.832699999999999</v>
      </c>
      <c r="AO56" s="60">
        <f>'INPUT DATA'!W56</f>
        <v>0.26150000000000001</v>
      </c>
      <c r="AP56" s="60">
        <f>'INPUT DATA'!X56</f>
        <v>0</v>
      </c>
      <c r="AQ56" s="60">
        <f>'INPUT DATA'!Y56</f>
        <v>0.2412</v>
      </c>
      <c r="AR56" s="60">
        <f t="shared" si="364"/>
        <v>100.55750000000002</v>
      </c>
      <c r="AS56" s="60"/>
      <c r="AT56" s="60">
        <f>'INPUT DATA'!C56</f>
        <v>47.803008924783327</v>
      </c>
      <c r="AU56" s="60">
        <f>'INPUT DATA'!D56</f>
        <v>1.658253372087489</v>
      </c>
      <c r="AV56" s="60">
        <f>'INPUT DATA'!E56</f>
        <v>16.771356765149672</v>
      </c>
      <c r="AW56" s="60">
        <f>'INPUT DATA'!F56</f>
        <v>10.369272504995813</v>
      </c>
      <c r="AX56" s="60">
        <f>'INPUT DATA'!G56</f>
        <v>0.17159362630371375</v>
      </c>
      <c r="AY56" s="60">
        <f>'INPUT DATA'!H56</f>
        <v>6.7460283482938657</v>
      </c>
      <c r="AZ56" s="60">
        <f>'INPUT DATA'!I56</f>
        <v>10.863807383716772</v>
      </c>
      <c r="BA56" s="60">
        <f>'INPUT DATA'!J56</f>
        <v>3.2707300796034295</v>
      </c>
      <c r="BB56" s="60">
        <f>'INPUT DATA'!K56</f>
        <v>1.8941277992103551</v>
      </c>
      <c r="BC56" s="60">
        <f>'INPUT DATA'!M56</f>
        <v>0.45182119585555763</v>
      </c>
      <c r="BD56" s="60"/>
      <c r="BE56" s="60">
        <f>'INPUT DATA'!AD56</f>
        <v>1.1290173812718751</v>
      </c>
      <c r="BF56" s="60">
        <f t="shared" si="365"/>
        <v>100</v>
      </c>
      <c r="BG56" s="54">
        <f t="shared" si="366"/>
        <v>2.2165630585361029</v>
      </c>
      <c r="BH56" s="56">
        <f t="shared" si="319"/>
        <v>1.8784305769166307</v>
      </c>
      <c r="BI56" s="56">
        <f t="shared" si="320"/>
        <v>2.2315752721926086E-2</v>
      </c>
      <c r="BJ56" s="56">
        <f t="shared" si="321"/>
        <v>0.14943175480591075</v>
      </c>
      <c r="BK56" s="56">
        <f t="shared" si="367"/>
        <v>0.12156942308336927</v>
      </c>
      <c r="BL56" s="56">
        <f t="shared" si="368"/>
        <v>2.7862331722541489E-2</v>
      </c>
      <c r="BM56" s="56">
        <f t="shared" si="322"/>
        <v>0.1824963875533587</v>
      </c>
      <c r="BN56" s="56">
        <f t="shared" si="323"/>
        <v>4.1152199107546807E-3</v>
      </c>
      <c r="BO56" s="56">
        <f t="shared" si="324"/>
        <v>0.82580502972559955</v>
      </c>
      <c r="BP56" s="60">
        <f t="shared" si="325"/>
        <v>0.94203831169950925</v>
      </c>
      <c r="BQ56" s="56">
        <f t="shared" si="326"/>
        <v>1.8704117194765675E-2</v>
      </c>
      <c r="BR56" s="56">
        <f t="shared" si="327"/>
        <v>7.0351340182763069E-3</v>
      </c>
      <c r="BS56" s="56">
        <f t="shared" si="328"/>
        <v>0</v>
      </c>
      <c r="BT56" s="56">
        <f t="shared" si="369"/>
        <v>4.0303722845467318</v>
      </c>
      <c r="BU56" s="56">
        <f t="shared" si="370"/>
        <v>0.77214814222251471</v>
      </c>
      <c r="BV56" s="56">
        <f t="shared" si="371"/>
        <v>0.81900611818453006</v>
      </c>
      <c r="BW56" s="56">
        <f t="shared" si="372"/>
        <v>0</v>
      </c>
      <c r="BX56" s="2">
        <f>'INPUT DATA'!DJ56</f>
        <v>6.0740540491116948E-2</v>
      </c>
      <c r="BY56" s="56"/>
      <c r="BZ56" s="56">
        <v>60.084299999999999</v>
      </c>
      <c r="CA56" s="56">
        <v>79.878799999999998</v>
      </c>
      <c r="CB56" s="56">
        <v>101.96127999999999</v>
      </c>
      <c r="CC56" s="56">
        <v>71.846400000000003</v>
      </c>
      <c r="CD56" s="56">
        <v>70.937399999999997</v>
      </c>
      <c r="CE56" s="56">
        <v>40.304400000000001</v>
      </c>
      <c r="CF56" s="56">
        <v>56.077400000000004</v>
      </c>
      <c r="CG56" s="56">
        <v>61.978940000000001</v>
      </c>
      <c r="CH56" s="56">
        <v>151.99020000000002</v>
      </c>
      <c r="CI56" s="56">
        <v>94.195999999999998</v>
      </c>
      <c r="CJ56" s="56">
        <v>141.94452000000001</v>
      </c>
      <c r="CK56" s="56">
        <v>28.0855</v>
      </c>
      <c r="CL56" s="56">
        <v>47.88</v>
      </c>
      <c r="CM56" s="56">
        <v>26.981539999999999</v>
      </c>
      <c r="CN56" s="56">
        <v>55.847000000000001</v>
      </c>
      <c r="CO56" s="56">
        <v>54.938000000000002</v>
      </c>
      <c r="CP56" s="56">
        <v>24.305</v>
      </c>
      <c r="CQ56" s="56">
        <v>40.078000000000003</v>
      </c>
      <c r="CR56" s="56">
        <v>22.98977</v>
      </c>
      <c r="CS56" s="56">
        <v>51.996000000000002</v>
      </c>
      <c r="CT56" s="56">
        <v>39.098300000000002</v>
      </c>
      <c r="CU56" s="56">
        <v>30.973759999999999</v>
      </c>
      <c r="CV56" s="56">
        <v>15.9994</v>
      </c>
      <c r="CW56" s="60">
        <f t="shared" si="373"/>
        <v>0.46743492060321917</v>
      </c>
      <c r="CX56" s="60">
        <f t="shared" si="374"/>
        <v>0.59940810327646388</v>
      </c>
      <c r="CY56" s="60">
        <f t="shared" si="375"/>
        <v>0.52925071164269422</v>
      </c>
      <c r="CZ56" s="60">
        <f t="shared" si="376"/>
        <v>0.77731104133262074</v>
      </c>
      <c r="DA56" s="60">
        <f t="shared" si="377"/>
        <v>0.77445747941142484</v>
      </c>
      <c r="DB56" s="60">
        <f t="shared" si="378"/>
        <v>0.60303589682516046</v>
      </c>
      <c r="DC56" s="60">
        <f t="shared" si="379"/>
        <v>0.7146907666903245</v>
      </c>
      <c r="DD56" s="60">
        <f t="shared" si="380"/>
        <v>0.74185747610397978</v>
      </c>
      <c r="DE56" s="60">
        <f t="shared" si="381"/>
        <v>0.68420200776102669</v>
      </c>
      <c r="DF56" s="60">
        <f t="shared" si="382"/>
        <v>0.83014777697566777</v>
      </c>
      <c r="DG56" s="60">
        <f t="shared" si="383"/>
        <v>0.43642065223793064</v>
      </c>
      <c r="DH56" s="60">
        <f t="shared" si="384"/>
        <v>0.53256507939678088</v>
      </c>
      <c r="DI56" s="60">
        <f t="shared" si="385"/>
        <v>0.40059189672353612</v>
      </c>
      <c r="DJ56" s="60">
        <f t="shared" si="386"/>
        <v>0.47074928835730578</v>
      </c>
      <c r="DK56" s="60">
        <f t="shared" si="387"/>
        <v>0.22268895866737926</v>
      </c>
      <c r="DL56" s="60">
        <f t="shared" si="388"/>
        <v>0.22554252058857516</v>
      </c>
      <c r="DM56" s="60">
        <f t="shared" si="389"/>
        <v>0.39696410317483954</v>
      </c>
      <c r="DN56" s="60">
        <f t="shared" si="390"/>
        <v>0.2853092333096755</v>
      </c>
      <c r="DO56" s="60">
        <f t="shared" si="391"/>
        <v>0.25814252389602022</v>
      </c>
      <c r="DP56" s="60">
        <f t="shared" si="392"/>
        <v>0.31579799223897331</v>
      </c>
      <c r="DQ56" s="60">
        <f t="shared" si="393"/>
        <v>0.16985222302433223</v>
      </c>
      <c r="DR56" s="60">
        <f t="shared" si="394"/>
        <v>0.56357934776206942</v>
      </c>
      <c r="DS56" s="60">
        <f t="shared" si="395"/>
        <v>23.800991517750894</v>
      </c>
      <c r="DT56" s="60">
        <f t="shared" si="396"/>
        <v>0.48204399665493225</v>
      </c>
      <c r="DU56" s="60">
        <f t="shared" si="397"/>
        <v>1.8189817708447757</v>
      </c>
      <c r="DV56" s="60">
        <f t="shared" si="398"/>
        <v>4.5980280027948517</v>
      </c>
      <c r="DW56" s="60">
        <f t="shared" si="399"/>
        <v>0.10199605003848466</v>
      </c>
      <c r="DX56" s="60">
        <f t="shared" si="400"/>
        <v>9.0550061159575623</v>
      </c>
      <c r="DY56" s="60">
        <f t="shared" si="401"/>
        <v>17.033010635300496</v>
      </c>
      <c r="DZ56" s="60">
        <f t="shared" si="402"/>
        <v>0.19399573000119072</v>
      </c>
      <c r="EA56" s="60">
        <f t="shared" si="403"/>
        <v>0.16502952427195963</v>
      </c>
      <c r="EB56" s="60">
        <f t="shared" si="404"/>
        <v>0</v>
      </c>
      <c r="EC56" s="60">
        <f t="shared" si="405"/>
        <v>43.308416656384857</v>
      </c>
      <c r="ED56" s="60">
        <f t="shared" si="406"/>
        <v>100.5575</v>
      </c>
      <c r="EE56" s="56">
        <f t="shared" si="407"/>
        <v>0.84744766935788551</v>
      </c>
      <c r="EF56" s="56">
        <f t="shared" si="408"/>
        <v>1.0067752645257565E-2</v>
      </c>
      <c r="EG56" s="56">
        <f t="shared" si="409"/>
        <v>6.7415787640170866E-2</v>
      </c>
      <c r="EH56" s="56">
        <f t="shared" si="410"/>
        <v>8.2332587297345453E-2</v>
      </c>
      <c r="EI56" s="56">
        <f t="shared" si="411"/>
        <v>1.8565664938382297E-3</v>
      </c>
      <c r="EJ56" s="56">
        <f t="shared" si="412"/>
        <v>0.37255733865285179</v>
      </c>
      <c r="EK56" s="56">
        <f t="shared" si="413"/>
        <v>0.42499652266331889</v>
      </c>
      <c r="EL56" s="56">
        <f t="shared" si="414"/>
        <v>8.4383501879832078E-3</v>
      </c>
      <c r="EM56" s="56">
        <f t="shared" si="415"/>
        <v>3.1738888428332877E-3</v>
      </c>
      <c r="EN56" s="56">
        <f t="shared" si="416"/>
        <v>0</v>
      </c>
      <c r="EO56" s="56">
        <f t="shared" si="417"/>
        <v>2.7068775489321384</v>
      </c>
      <c r="EP56" s="60">
        <f t="shared" si="418"/>
        <v>4.5251640127136232</v>
      </c>
      <c r="EQ56" s="56">
        <f t="shared" si="329"/>
        <v>0.18727446496457334</v>
      </c>
      <c r="ER56" s="56">
        <f t="shared" si="330"/>
        <v>2.2248370704292318E-3</v>
      </c>
      <c r="ES56" s="56">
        <f t="shared" si="331"/>
        <v>1.4897976614938951E-2</v>
      </c>
      <c r="ET56" s="56">
        <f t="shared" si="332"/>
        <v>1.8194387444527726E-2</v>
      </c>
      <c r="EU56" s="56">
        <f t="shared" si="333"/>
        <v>4.10276067038042E-4</v>
      </c>
      <c r="EV56" s="56">
        <f t="shared" si="334"/>
        <v>8.2330129384512368E-2</v>
      </c>
      <c r="EW56" s="56">
        <f t="shared" si="335"/>
        <v>9.3918479301363378E-2</v>
      </c>
      <c r="EX56" s="56">
        <f t="shared" si="336"/>
        <v>1.8647611808710882E-3</v>
      </c>
      <c r="EY56" s="56">
        <f t="shared" si="337"/>
        <v>7.0138647658209163E-4</v>
      </c>
      <c r="EZ56" s="56">
        <f t="shared" si="338"/>
        <v>0</v>
      </c>
      <c r="FA56" s="56">
        <f t="shared" si="339"/>
        <v>0.59818330149516374</v>
      </c>
      <c r="FB56" s="56">
        <f t="shared" si="340"/>
        <v>1</v>
      </c>
      <c r="FC56" s="56">
        <f t="shared" si="419"/>
        <v>1.2725535035426672E-2</v>
      </c>
      <c r="FD56" s="56">
        <f t="shared" si="420"/>
        <v>2.1724415795122791E-3</v>
      </c>
      <c r="FE56" s="56">
        <f t="shared" si="421"/>
        <v>0.10603345802260174</v>
      </c>
      <c r="FF56" s="56">
        <f t="shared" si="422"/>
        <v>9.5783240482234466E-2</v>
      </c>
      <c r="FG56" s="56">
        <f t="shared" si="423"/>
        <v>6.0334580226017315E-3</v>
      </c>
      <c r="FH56" s="56">
        <f t="shared" si="424"/>
        <v>0.1018166985048362</v>
      </c>
      <c r="FI56" s="56">
        <f t="shared" si="425"/>
        <v>0</v>
      </c>
      <c r="FJ56" s="56">
        <f t="shared" si="426"/>
        <v>1.8314885556640927E-2</v>
      </c>
      <c r="FK56" s="56">
        <f t="shared" si="427"/>
        <v>0.92242707414935809</v>
      </c>
      <c r="FL56" s="56">
        <f t="shared" si="428"/>
        <v>0.9363723248228667</v>
      </c>
      <c r="FM56" s="56">
        <f t="shared" si="429"/>
        <v>5.9258040294000967E-2</v>
      </c>
      <c r="FN56" s="56">
        <f t="shared" si="430"/>
        <v>1</v>
      </c>
      <c r="FO56" s="56">
        <f t="shared" si="431"/>
        <v>6.3627675177133358E-2</v>
      </c>
      <c r="FP56" s="56">
        <f t="shared" si="432"/>
        <v>2.1724415795122787E-2</v>
      </c>
      <c r="FQ56" s="56">
        <f t="shared" si="433"/>
        <v>1.8314885556640927E-2</v>
      </c>
      <c r="FR56" s="56">
        <f t="shared" si="434"/>
        <v>0.98168511444335904</v>
      </c>
      <c r="FS56" s="56"/>
      <c r="FT56" s="56">
        <f t="shared" si="435"/>
        <v>0</v>
      </c>
      <c r="FU56" s="56">
        <f t="shared" si="436"/>
        <v>6.1567058254138347E-3</v>
      </c>
      <c r="FV56" s="56">
        <f t="shared" si="437"/>
        <v>1.8599601455443246E-2</v>
      </c>
      <c r="FW56" s="56">
        <f t="shared" si="438"/>
        <v>0.86073476484866729</v>
      </c>
      <c r="FX56" s="56"/>
      <c r="FY56" s="56">
        <f t="shared" si="439"/>
        <v>1.7189522386267291E-2</v>
      </c>
      <c r="FZ56" s="56">
        <f t="shared" si="440"/>
        <v>0.21649233570997212</v>
      </c>
      <c r="GA56" s="56"/>
      <c r="GB56" s="60">
        <f t="shared" si="441"/>
        <v>22.344795681351073</v>
      </c>
      <c r="GC56" s="60">
        <f t="shared" si="442"/>
        <v>0.9939705085147621</v>
      </c>
      <c r="GD56" s="60">
        <f t="shared" si="443"/>
        <v>8.8762525031689776</v>
      </c>
      <c r="GE56" s="60">
        <f t="shared" si="444"/>
        <v>8.060150008720008</v>
      </c>
      <c r="GF56" s="60">
        <f t="shared" si="445"/>
        <v>0.13289196731024011</v>
      </c>
      <c r="GG56" s="60">
        <f t="shared" si="446"/>
        <v>4.068097255021347</v>
      </c>
      <c r="GH56" s="60">
        <f t="shared" si="447"/>
        <v>7.7642628282445481</v>
      </c>
      <c r="GI56" s="60">
        <f t="shared" si="448"/>
        <v>2.4264155618719689</v>
      </c>
      <c r="GJ56" s="60">
        <f t="shared" si="449"/>
        <v>1.5724059818222904</v>
      </c>
      <c r="GK56" s="60">
        <f t="shared" si="450"/>
        <v>0.19718410099020425</v>
      </c>
      <c r="GL56" s="60">
        <f t="shared" si="451"/>
        <v>0</v>
      </c>
      <c r="GM56" s="60">
        <f t="shared" si="452"/>
        <v>43.563573602984576</v>
      </c>
      <c r="GN56" s="60">
        <f t="shared" si="341"/>
        <v>56.436426397015431</v>
      </c>
      <c r="GO56" s="56">
        <f t="shared" si="453"/>
        <v>0.79559899881971385</v>
      </c>
      <c r="GP56" s="56">
        <f t="shared" si="454"/>
        <v>2.0759617972321679E-2</v>
      </c>
      <c r="GQ56" s="56">
        <f t="shared" si="455"/>
        <v>0.32897501414555946</v>
      </c>
      <c r="GR56" s="56">
        <f t="shared" si="456"/>
        <v>0.14432556822604631</v>
      </c>
      <c r="GS56" s="56">
        <f t="shared" si="457"/>
        <v>2.4189443975070096E-3</v>
      </c>
      <c r="GT56" s="56">
        <f t="shared" si="458"/>
        <v>0.16737696996590606</v>
      </c>
      <c r="GU56" s="56">
        <f t="shared" si="459"/>
        <v>0.19372879954699704</v>
      </c>
      <c r="GV56" s="56">
        <f t="shared" si="460"/>
        <v>0.10554327258915461</v>
      </c>
      <c r="GW56" s="56">
        <f t="shared" si="461"/>
        <v>4.0216735301081899E-2</v>
      </c>
      <c r="GX56" s="56">
        <f t="shared" si="462"/>
        <v>6.3661661028626892E-3</v>
      </c>
      <c r="GY56" s="56">
        <f t="shared" si="463"/>
        <v>0</v>
      </c>
      <c r="GZ56" s="60">
        <f t="shared" si="464"/>
        <v>6.2670266290236865E-2</v>
      </c>
      <c r="HA56" s="56">
        <f t="shared" si="342"/>
        <v>1.8053100870671503</v>
      </c>
      <c r="HB56" s="56">
        <f t="shared" si="343"/>
        <v>0.44069935936170324</v>
      </c>
      <c r="HC56" s="56">
        <f t="shared" si="344"/>
        <v>1.1499197905688933E-2</v>
      </c>
      <c r="HD56" s="56">
        <f t="shared" si="345"/>
        <v>0.18222632028827904</v>
      </c>
      <c r="HE56" s="56">
        <f t="shared" si="346"/>
        <v>7.994502953257912E-2</v>
      </c>
      <c r="HF56" s="56">
        <f t="shared" si="347"/>
        <v>1.339905213423335E-3</v>
      </c>
      <c r="HG56" s="56">
        <f t="shared" si="348"/>
        <v>9.2713695649826774E-2</v>
      </c>
      <c r="HH56" s="56">
        <f t="shared" si="349"/>
        <v>0.10731053957701124</v>
      </c>
      <c r="HI56" s="56">
        <f t="shared" si="350"/>
        <v>5.8462683693645601E-2</v>
      </c>
      <c r="HJ56" s="56">
        <f t="shared" si="351"/>
        <v>2.2276912752654442E-2</v>
      </c>
      <c r="HK56" s="56">
        <f t="shared" si="352"/>
        <v>3.5263560251884269E-3</v>
      </c>
      <c r="HL56" s="56">
        <f t="shared" si="353"/>
        <v>0</v>
      </c>
      <c r="HM56" s="56">
        <f t="shared" si="354"/>
        <v>3.3549745947593815E-2</v>
      </c>
      <c r="HN56" s="56">
        <f t="shared" si="355"/>
        <v>1</v>
      </c>
      <c r="HO56" s="56">
        <f t="shared" si="465"/>
        <v>0.53697660255442681</v>
      </c>
      <c r="HP56" s="56">
        <f t="shared" si="466"/>
        <v>0.29639802570899743</v>
      </c>
      <c r="HQ56" s="56">
        <f t="shared" si="467"/>
        <v>0.50380758405317649</v>
      </c>
      <c r="HR56" s="60">
        <f t="shared" si="356"/>
        <v>6.0728035881117137E-2</v>
      </c>
      <c r="HS56" s="56">
        <f t="shared" si="468"/>
        <v>0.65798366074725945</v>
      </c>
      <c r="HT56" s="56">
        <f t="shared" si="469"/>
        <v>4483.7000196727913</v>
      </c>
      <c r="HU56" s="56">
        <f t="shared" si="357"/>
        <v>7.7608857621680425</v>
      </c>
      <c r="HV56" s="56">
        <f t="shared" si="470"/>
        <v>0.65798366074725945</v>
      </c>
      <c r="HW56" s="56">
        <f t="shared" si="471"/>
        <v>4483.7000196727913</v>
      </c>
      <c r="HX56" s="56">
        <f t="shared" si="358"/>
        <v>6.8972121691783475</v>
      </c>
      <c r="HY56" s="56">
        <f t="shared" si="472"/>
        <v>4.5159388181010378</v>
      </c>
      <c r="HZ56" s="56">
        <f t="shared" si="473"/>
        <v>1.2657911415603571</v>
      </c>
      <c r="IA56" s="56">
        <f t="shared" si="474"/>
        <v>6.4851851863738945</v>
      </c>
      <c r="IB56" s="56">
        <f t="shared" si="475"/>
        <v>0.48496810773110893</v>
      </c>
      <c r="IC56" s="56">
        <f t="shared" si="359"/>
        <v>0.40043395957112066</v>
      </c>
      <c r="ID56" s="56">
        <f t="shared" si="360"/>
        <v>0.11609737965281061</v>
      </c>
      <c r="IE56" s="56">
        <f t="shared" si="476"/>
        <v>271.63556492395622</v>
      </c>
      <c r="IF56" s="56">
        <f t="shared" si="477"/>
        <v>1.0356955879660175</v>
      </c>
      <c r="IG56" s="56">
        <f t="shared" si="361"/>
        <v>1.2896103186621439</v>
      </c>
      <c r="IH56" s="56">
        <f t="shared" si="362"/>
        <v>0.67690000361711522</v>
      </c>
      <c r="II56" s="75"/>
      <c r="IJ56" s="75">
        <f t="shared" si="478"/>
        <v>7.8741165442064956E-2</v>
      </c>
      <c r="IK56" s="75">
        <f t="shared" si="479"/>
        <v>0.10850431554505173</v>
      </c>
      <c r="IL56" s="75">
        <f t="shared" si="480"/>
        <v>3.1563109691158235</v>
      </c>
      <c r="IM56" s="75">
        <f t="shared" si="481"/>
        <v>0.20283728000221518</v>
      </c>
      <c r="IN56" s="75">
        <f>(1-'OUTPUT DATA'!BL56-'OUTPUT DATA'!BR56-'OUTPUT DATA'!BX56)*'OUTPUT DATA'!BK56^2</f>
        <v>1.3365678615469299E-2</v>
      </c>
      <c r="IO56" s="75">
        <f t="shared" si="363"/>
        <v>0.46127128741704609</v>
      </c>
      <c r="IP56" s="75"/>
      <c r="IQ56" s="56">
        <f t="shared" si="182"/>
        <v>0.54569614361222607</v>
      </c>
      <c r="IR56" s="56">
        <f t="shared" si="183"/>
        <v>0.45057657199695822</v>
      </c>
      <c r="IS56" s="56">
        <f t="shared" si="184"/>
        <v>0.13063517239601641</v>
      </c>
      <c r="IT56" s="56"/>
    </row>
    <row r="57" spans="1:254" ht="13.5" customHeight="1">
      <c r="A57" s="67" t="str">
        <f>'INPUT DATA'!A57</f>
        <v>October 2002-January 2003 - SEF</v>
      </c>
      <c r="B57" s="50"/>
      <c r="C57" s="10">
        <f>'INPUT DATA'!AB57</f>
        <v>3.8446205869205552E-2</v>
      </c>
      <c r="D57" s="10"/>
      <c r="E57" s="12">
        <f>'INPUT DATA'!AD57</f>
        <v>1.2433464831435632</v>
      </c>
      <c r="F57" s="10"/>
      <c r="G57" s="16">
        <f>'INPUT DATA'!AF57</f>
        <v>211.29697270012727</v>
      </c>
      <c r="H57" s="16">
        <f>'INPUT DATA'!AG57</f>
        <v>1069.2685436849961</v>
      </c>
      <c r="I57" s="10"/>
      <c r="J57" s="81">
        <f t="shared" si="303"/>
        <v>0.13696713615940995</v>
      </c>
      <c r="K57" s="81">
        <f t="shared" si="304"/>
        <v>0.20862006801394178</v>
      </c>
      <c r="L57" s="81">
        <f t="shared" si="305"/>
        <v>0.29727915094513341</v>
      </c>
      <c r="M57" s="81">
        <f t="shared" si="306"/>
        <v>0.39703399422919139</v>
      </c>
      <c r="N57" s="81">
        <f t="shared" si="307"/>
        <v>0.56798206127556783</v>
      </c>
      <c r="O57" s="81">
        <f t="shared" si="308"/>
        <v>0.62567635637414076</v>
      </c>
      <c r="P57" s="81">
        <f t="shared" si="309"/>
        <v>0.66608394552187666</v>
      </c>
      <c r="Q57" s="81">
        <f t="shared" si="310"/>
        <v>0.68584166405260671</v>
      </c>
      <c r="R57" s="81">
        <f t="shared" si="311"/>
        <v>0.68357475727694528</v>
      </c>
      <c r="S57" s="81">
        <f t="shared" si="312"/>
        <v>0.67147364692524136</v>
      </c>
      <c r="T57" s="81">
        <f t="shared" si="313"/>
        <v>0.66255046933700457</v>
      </c>
      <c r="U57" s="81">
        <f t="shared" si="314"/>
        <v>0.62907609952597188</v>
      </c>
      <c r="V57" s="81">
        <f t="shared" si="315"/>
        <v>0.58891537500624425</v>
      </c>
      <c r="W57" s="81">
        <f t="shared" si="316"/>
        <v>0.54669166662869573</v>
      </c>
      <c r="X57" s="81">
        <f t="shared" si="317"/>
        <v>0.50574358955830845</v>
      </c>
      <c r="Y57" s="10"/>
      <c r="Z57" s="81">
        <f t="shared" si="157"/>
        <v>0.54591035336031479</v>
      </c>
      <c r="AA57" s="81">
        <f t="shared" si="158"/>
        <v>0.44780925290221529</v>
      </c>
      <c r="AB57" s="81">
        <f t="shared" si="159"/>
        <v>0.12874096480250108</v>
      </c>
      <c r="AC57" s="50"/>
      <c r="AD57" s="56">
        <f>'INPUT DATA'!AF57/1000</f>
        <v>0.21129697270012726</v>
      </c>
      <c r="AE57" s="55">
        <f>'INPUT DATA'!AG57</f>
        <v>1069.2685436849961</v>
      </c>
      <c r="AF57" s="60">
        <f t="shared" si="318"/>
        <v>1342.4085436849959</v>
      </c>
      <c r="AG57" s="55"/>
      <c r="AH57" s="60">
        <f>'INPUT DATA'!P57</f>
        <v>50.763199999999998</v>
      </c>
      <c r="AI57" s="60">
        <f>'INPUT DATA'!Q57</f>
        <v>0.88345000000000007</v>
      </c>
      <c r="AJ57" s="60">
        <f>'INPUT DATA'!R57</f>
        <v>3.5209999999999999</v>
      </c>
      <c r="AK57" s="60">
        <f>'INPUT DATA'!S57</f>
        <v>6.47105</v>
      </c>
      <c r="AL57" s="60">
        <f>'INPUT DATA'!T57</f>
        <v>0.13945000000000002</v>
      </c>
      <c r="AM57" s="60">
        <f>'INPUT DATA'!U57</f>
        <v>14.85155</v>
      </c>
      <c r="AN57" s="60">
        <f>'INPUT DATA'!V57</f>
        <v>23.499699999999997</v>
      </c>
      <c r="AO57" s="60">
        <f>'INPUT DATA'!W57</f>
        <v>0.25205</v>
      </c>
      <c r="AP57" s="60">
        <f>'INPUT DATA'!X57</f>
        <v>0</v>
      </c>
      <c r="AQ57" s="60">
        <f>'INPUT DATA'!Y57</f>
        <v>0.1681</v>
      </c>
      <c r="AR57" s="60">
        <f t="shared" si="364"/>
        <v>100.54955</v>
      </c>
      <c r="AS57" s="60"/>
      <c r="AT57" s="60">
        <f>'INPUT DATA'!C57</f>
        <v>47.775020376058777</v>
      </c>
      <c r="AU57" s="60">
        <f>'INPUT DATA'!D57</f>
        <v>1.6734497664804295</v>
      </c>
      <c r="AV57" s="60">
        <f>'INPUT DATA'!E57</f>
        <v>16.993998685266487</v>
      </c>
      <c r="AW57" s="60">
        <f>'INPUT DATA'!F57</f>
        <v>10.420642549500005</v>
      </c>
      <c r="AX57" s="60">
        <f>'INPUT DATA'!G57</f>
        <v>0.17195058384912157</v>
      </c>
      <c r="AY57" s="60">
        <f>'INPUT DATA'!H57</f>
        <v>6.5680845411949589</v>
      </c>
      <c r="AZ57" s="60">
        <f>'INPUT DATA'!I57</f>
        <v>10.692520455689802</v>
      </c>
      <c r="BA57" s="60">
        <f>'INPUT DATA'!J57</f>
        <v>3.3201682473637124</v>
      </c>
      <c r="BB57" s="60">
        <f>'INPUT DATA'!K57</f>
        <v>1.9249833755304524</v>
      </c>
      <c r="BC57" s="60">
        <f>'INPUT DATA'!M57</f>
        <v>0.45918141906624627</v>
      </c>
      <c r="BD57" s="60"/>
      <c r="BE57" s="60">
        <f>'INPUT DATA'!AD57</f>
        <v>1.2433464831435632</v>
      </c>
      <c r="BF57" s="60">
        <f t="shared" si="365"/>
        <v>100</v>
      </c>
      <c r="BG57" s="54">
        <f t="shared" si="366"/>
        <v>2.2202260326269689</v>
      </c>
      <c r="BH57" s="56">
        <f t="shared" si="319"/>
        <v>1.8758035107424496</v>
      </c>
      <c r="BI57" s="56">
        <f t="shared" si="320"/>
        <v>2.4555373609137517E-2</v>
      </c>
      <c r="BJ57" s="56">
        <f t="shared" si="321"/>
        <v>0.15334129443374539</v>
      </c>
      <c r="BK57" s="56">
        <f t="shared" si="367"/>
        <v>0.12419648925755045</v>
      </c>
      <c r="BL57" s="56">
        <f t="shared" si="368"/>
        <v>2.9144805176194943E-2</v>
      </c>
      <c r="BM57" s="56">
        <f t="shared" si="322"/>
        <v>0.19997207455433491</v>
      </c>
      <c r="BN57" s="56">
        <f t="shared" si="323"/>
        <v>4.3645843530150819E-3</v>
      </c>
      <c r="BO57" s="56">
        <f t="shared" si="324"/>
        <v>0.81812718178992305</v>
      </c>
      <c r="BP57" s="60">
        <f t="shared" si="325"/>
        <v>0.93041078693446466</v>
      </c>
      <c r="BQ57" s="56">
        <f t="shared" si="326"/>
        <v>1.8057986463919311E-2</v>
      </c>
      <c r="BR57" s="56">
        <f t="shared" si="327"/>
        <v>4.9111125216737082E-3</v>
      </c>
      <c r="BS57" s="56">
        <f t="shared" si="328"/>
        <v>0</v>
      </c>
      <c r="BT57" s="56">
        <f t="shared" si="369"/>
        <v>4.0295439054026634</v>
      </c>
      <c r="BU57" s="56">
        <f t="shared" si="370"/>
        <v>0.75648389527104054</v>
      </c>
      <c r="BV57" s="56">
        <f t="shared" si="371"/>
        <v>0.80358292837538747</v>
      </c>
      <c r="BW57" s="56">
        <f t="shared" si="372"/>
        <v>0</v>
      </c>
      <c r="BX57" s="2">
        <f>'INPUT DATA'!DJ57</f>
        <v>5.908379603034266E-2</v>
      </c>
      <c r="BY57" s="56"/>
      <c r="BZ57" s="56">
        <v>60.084299999999999</v>
      </c>
      <c r="CA57" s="56">
        <v>79.878799999999998</v>
      </c>
      <c r="CB57" s="56">
        <v>101.96127999999999</v>
      </c>
      <c r="CC57" s="56">
        <v>71.846400000000003</v>
      </c>
      <c r="CD57" s="56">
        <v>70.937399999999997</v>
      </c>
      <c r="CE57" s="56">
        <v>40.304400000000001</v>
      </c>
      <c r="CF57" s="56">
        <v>56.077400000000004</v>
      </c>
      <c r="CG57" s="56">
        <v>61.978940000000001</v>
      </c>
      <c r="CH57" s="56">
        <v>151.99020000000002</v>
      </c>
      <c r="CI57" s="56">
        <v>94.195999999999998</v>
      </c>
      <c r="CJ57" s="56">
        <v>141.94452000000001</v>
      </c>
      <c r="CK57" s="56">
        <v>28.0855</v>
      </c>
      <c r="CL57" s="56">
        <v>47.88</v>
      </c>
      <c r="CM57" s="56">
        <v>26.981539999999999</v>
      </c>
      <c r="CN57" s="56">
        <v>55.847000000000001</v>
      </c>
      <c r="CO57" s="56">
        <v>54.938000000000002</v>
      </c>
      <c r="CP57" s="56">
        <v>24.305</v>
      </c>
      <c r="CQ57" s="56">
        <v>40.078000000000003</v>
      </c>
      <c r="CR57" s="56">
        <v>22.98977</v>
      </c>
      <c r="CS57" s="56">
        <v>51.996000000000002</v>
      </c>
      <c r="CT57" s="56">
        <v>39.098300000000002</v>
      </c>
      <c r="CU57" s="56">
        <v>30.973759999999999</v>
      </c>
      <c r="CV57" s="56">
        <v>15.9994</v>
      </c>
      <c r="CW57" s="60">
        <f t="shared" si="373"/>
        <v>0.46743492060321917</v>
      </c>
      <c r="CX57" s="60">
        <f t="shared" si="374"/>
        <v>0.59940810327646388</v>
      </c>
      <c r="CY57" s="60">
        <f t="shared" si="375"/>
        <v>0.52925071164269422</v>
      </c>
      <c r="CZ57" s="60">
        <f t="shared" si="376"/>
        <v>0.77731104133262074</v>
      </c>
      <c r="DA57" s="60">
        <f t="shared" si="377"/>
        <v>0.77445747941142484</v>
      </c>
      <c r="DB57" s="60">
        <f t="shared" si="378"/>
        <v>0.60303589682516046</v>
      </c>
      <c r="DC57" s="60">
        <f t="shared" si="379"/>
        <v>0.7146907666903245</v>
      </c>
      <c r="DD57" s="60">
        <f t="shared" si="380"/>
        <v>0.74185747610397978</v>
      </c>
      <c r="DE57" s="60">
        <f t="shared" si="381"/>
        <v>0.68420200776102669</v>
      </c>
      <c r="DF57" s="60">
        <f t="shared" si="382"/>
        <v>0.83014777697566777</v>
      </c>
      <c r="DG57" s="60">
        <f t="shared" si="383"/>
        <v>0.43642065223793064</v>
      </c>
      <c r="DH57" s="60">
        <f t="shared" si="384"/>
        <v>0.53256507939678088</v>
      </c>
      <c r="DI57" s="60">
        <f t="shared" si="385"/>
        <v>0.40059189672353612</v>
      </c>
      <c r="DJ57" s="60">
        <f t="shared" si="386"/>
        <v>0.47074928835730578</v>
      </c>
      <c r="DK57" s="60">
        <f t="shared" si="387"/>
        <v>0.22268895866737926</v>
      </c>
      <c r="DL57" s="60">
        <f t="shared" si="388"/>
        <v>0.22554252058857516</v>
      </c>
      <c r="DM57" s="60">
        <f t="shared" si="389"/>
        <v>0.39696410317483954</v>
      </c>
      <c r="DN57" s="60">
        <f t="shared" si="390"/>
        <v>0.2853092333096755</v>
      </c>
      <c r="DO57" s="60">
        <f t="shared" si="391"/>
        <v>0.25814252389602022</v>
      </c>
      <c r="DP57" s="60">
        <f t="shared" si="392"/>
        <v>0.31579799223897331</v>
      </c>
      <c r="DQ57" s="60">
        <f t="shared" si="393"/>
        <v>0.16985222302433223</v>
      </c>
      <c r="DR57" s="60">
        <f t="shared" si="394"/>
        <v>0.56357934776206942</v>
      </c>
      <c r="DS57" s="60">
        <f t="shared" si="395"/>
        <v>23.728492361565333</v>
      </c>
      <c r="DT57" s="60">
        <f t="shared" si="396"/>
        <v>0.52954708883959201</v>
      </c>
      <c r="DU57" s="60">
        <f t="shared" si="397"/>
        <v>1.8634917556939263</v>
      </c>
      <c r="DV57" s="60">
        <f t="shared" si="398"/>
        <v>5.0300186140154555</v>
      </c>
      <c r="DW57" s="60">
        <f t="shared" si="399"/>
        <v>0.10799809550392321</v>
      </c>
      <c r="DX57" s="60">
        <f t="shared" si="400"/>
        <v>8.956017773493711</v>
      </c>
      <c r="DY57" s="60">
        <f t="shared" si="401"/>
        <v>16.795018609992617</v>
      </c>
      <c r="DZ57" s="60">
        <f t="shared" si="402"/>
        <v>0.18698517685200811</v>
      </c>
      <c r="EA57" s="60">
        <f t="shared" si="403"/>
        <v>0.11501435750462859</v>
      </c>
      <c r="EB57" s="60">
        <f t="shared" si="404"/>
        <v>0</v>
      </c>
      <c r="EC57" s="60">
        <f t="shared" si="405"/>
        <v>43.236966166538792</v>
      </c>
      <c r="ED57" s="60">
        <f t="shared" si="406"/>
        <v>100.54954999999998</v>
      </c>
      <c r="EE57" s="56">
        <f t="shared" si="407"/>
        <v>0.84486629618719034</v>
      </c>
      <c r="EF57" s="56">
        <f t="shared" si="408"/>
        <v>1.1059880719289724E-2</v>
      </c>
      <c r="EG57" s="56">
        <f t="shared" si="409"/>
        <v>6.9065433466508078E-2</v>
      </c>
      <c r="EH57" s="56">
        <f t="shared" si="410"/>
        <v>9.0067839168002858E-2</v>
      </c>
      <c r="EI57" s="56">
        <f t="shared" si="411"/>
        <v>1.9658177491703958E-3</v>
      </c>
      <c r="EJ57" s="56">
        <f t="shared" si="412"/>
        <v>0.36848458232848019</v>
      </c>
      <c r="EK57" s="56">
        <f t="shared" si="413"/>
        <v>0.41905830156176993</v>
      </c>
      <c r="EL57" s="56">
        <f t="shared" si="414"/>
        <v>8.1334078962950959E-3</v>
      </c>
      <c r="EM57" s="56">
        <f t="shared" si="415"/>
        <v>2.211984720067478E-3</v>
      </c>
      <c r="EN57" s="56">
        <f t="shared" si="416"/>
        <v>0</v>
      </c>
      <c r="EO57" s="56">
        <f t="shared" si="417"/>
        <v>2.702411725848394</v>
      </c>
      <c r="EP57" s="60">
        <f t="shared" si="418"/>
        <v>4.517325269645168</v>
      </c>
      <c r="EQ57" s="56">
        <f t="shared" si="329"/>
        <v>0.18702799682466831</v>
      </c>
      <c r="ER57" s="56">
        <f t="shared" si="330"/>
        <v>2.4483250727168619E-3</v>
      </c>
      <c r="ES57" s="56">
        <f t="shared" si="331"/>
        <v>1.5289010497119485E-2</v>
      </c>
      <c r="ET57" s="56">
        <f t="shared" si="332"/>
        <v>1.9938311675988214E-2</v>
      </c>
      <c r="EU57" s="56">
        <f t="shared" si="333"/>
        <v>4.3517294678335376E-4</v>
      </c>
      <c r="EV57" s="56">
        <f t="shared" si="334"/>
        <v>8.1571407931274417E-2</v>
      </c>
      <c r="EW57" s="56">
        <f t="shared" si="335"/>
        <v>9.2766908855931599E-2</v>
      </c>
      <c r="EX57" s="56">
        <f t="shared" si="336"/>
        <v>1.8004919749633102E-3</v>
      </c>
      <c r="EY57" s="56">
        <f t="shared" si="337"/>
        <v>4.8966691305831682E-4</v>
      </c>
      <c r="EZ57" s="56">
        <f t="shared" si="338"/>
        <v>0</v>
      </c>
      <c r="FA57" s="56">
        <f t="shared" si="339"/>
        <v>0.59823270730749611</v>
      </c>
      <c r="FB57" s="56">
        <f t="shared" si="340"/>
        <v>1</v>
      </c>
      <c r="FC57" s="56">
        <f t="shared" si="419"/>
        <v>1.2972003175331703E-2</v>
      </c>
      <c r="FD57" s="56">
        <f t="shared" si="420"/>
        <v>2.3170073217877816E-3</v>
      </c>
      <c r="FE57" s="56">
        <f t="shared" si="421"/>
        <v>0.10719989186160896</v>
      </c>
      <c r="FF57" s="56">
        <f t="shared" si="422"/>
        <v>9.4567400830894904E-2</v>
      </c>
      <c r="FG57" s="56">
        <f t="shared" si="423"/>
        <v>7.1998918616089508E-3</v>
      </c>
      <c r="FH57" s="56">
        <f t="shared" si="424"/>
        <v>0.10176729269250386</v>
      </c>
      <c r="FI57" s="56">
        <f t="shared" si="425"/>
        <v>0</v>
      </c>
      <c r="FJ57" s="56">
        <f t="shared" si="426"/>
        <v>1.7692245979301104E-2</v>
      </c>
      <c r="FK57" s="56">
        <f t="shared" si="427"/>
        <v>0.91155916996075081</v>
      </c>
      <c r="FL57" s="56">
        <f t="shared" si="428"/>
        <v>0.93513998412334154</v>
      </c>
      <c r="FM57" s="56">
        <f t="shared" si="429"/>
        <v>7.0748584059948091E-2</v>
      </c>
      <c r="FN57" s="56">
        <f t="shared" si="430"/>
        <v>1</v>
      </c>
      <c r="FO57" s="56">
        <f t="shared" si="431"/>
        <v>6.4860015876658517E-2</v>
      </c>
      <c r="FP57" s="56">
        <f t="shared" si="432"/>
        <v>2.3170073217877816E-2</v>
      </c>
      <c r="FQ57" s="56">
        <f t="shared" si="433"/>
        <v>1.7692245979301104E-2</v>
      </c>
      <c r="FR57" s="56">
        <f t="shared" si="434"/>
        <v>0.98230775402069892</v>
      </c>
      <c r="FS57" s="56"/>
      <c r="FT57" s="56">
        <f t="shared" si="435"/>
        <v>0</v>
      </c>
      <c r="FU57" s="56">
        <f t="shared" si="436"/>
        <v>6.2785759989689707E-3</v>
      </c>
      <c r="FV57" s="56">
        <f t="shared" si="437"/>
        <v>1.8232586089680904E-2</v>
      </c>
      <c r="FW57" s="56">
        <f t="shared" si="438"/>
        <v>0.8590151545135335</v>
      </c>
      <c r="FX57" s="56"/>
      <c r="FY57" s="56">
        <f t="shared" si="439"/>
        <v>1.7166868651754742E-2</v>
      </c>
      <c r="FZ57" s="56">
        <f t="shared" si="440"/>
        <v>0.21552547165106159</v>
      </c>
      <c r="GA57" s="56"/>
      <c r="GB57" s="60">
        <f t="shared" si="441"/>
        <v>22.331712856300211</v>
      </c>
      <c r="GC57" s="60">
        <f t="shared" si="442"/>
        <v>1.0030793504544757</v>
      </c>
      <c r="GD57" s="60">
        <f t="shared" si="443"/>
        <v>8.9940858978322975</v>
      </c>
      <c r="GE57" s="60">
        <f t="shared" si="444"/>
        <v>8.1000805115068655</v>
      </c>
      <c r="GF57" s="60">
        <f t="shared" si="445"/>
        <v>0.13316841575111354</v>
      </c>
      <c r="GG57" s="60">
        <f t="shared" si="446"/>
        <v>3.9607907517229748</v>
      </c>
      <c r="GH57" s="60">
        <f t="shared" si="447"/>
        <v>7.6418456423289225</v>
      </c>
      <c r="GI57" s="60">
        <f t="shared" si="448"/>
        <v>2.4630916362298176</v>
      </c>
      <c r="GJ57" s="60">
        <f t="shared" si="449"/>
        <v>1.5980206699117221</v>
      </c>
      <c r="GK57" s="60">
        <f t="shared" si="450"/>
        <v>0.20039625440442976</v>
      </c>
      <c r="GL57" s="60">
        <f t="shared" si="451"/>
        <v>0</v>
      </c>
      <c r="GM57" s="60">
        <f t="shared" si="452"/>
        <v>43.573728013557158</v>
      </c>
      <c r="GN57" s="60">
        <f t="shared" si="341"/>
        <v>56.426271986442835</v>
      </c>
      <c r="GO57" s="56">
        <f t="shared" si="453"/>
        <v>0.79513317748661094</v>
      </c>
      <c r="GP57" s="56">
        <f t="shared" si="454"/>
        <v>2.0949861120603083E-2</v>
      </c>
      <c r="GQ57" s="56">
        <f t="shared" si="455"/>
        <v>0.33334219980891744</v>
      </c>
      <c r="GR57" s="56">
        <f t="shared" si="456"/>
        <v>0.14504056639581114</v>
      </c>
      <c r="GS57" s="56">
        <f t="shared" si="457"/>
        <v>2.4239764052406995E-3</v>
      </c>
      <c r="GT57" s="56">
        <f t="shared" si="458"/>
        <v>0.16296197291598333</v>
      </c>
      <c r="GU57" s="56">
        <f t="shared" si="459"/>
        <v>0.1906743261222846</v>
      </c>
      <c r="GV57" s="56">
        <f t="shared" si="460"/>
        <v>0.10713859408901515</v>
      </c>
      <c r="GW57" s="56">
        <f t="shared" si="461"/>
        <v>4.087187089749994E-2</v>
      </c>
      <c r="GX57" s="56">
        <f t="shared" si="462"/>
        <v>6.4698717367355392E-3</v>
      </c>
      <c r="GY57" s="56">
        <f t="shared" si="463"/>
        <v>0</v>
      </c>
      <c r="GZ57" s="60">
        <f t="shared" si="464"/>
        <v>6.9016523998821175E-2</v>
      </c>
      <c r="HA57" s="56">
        <f t="shared" si="342"/>
        <v>1.8050064169787017</v>
      </c>
      <c r="HB57" s="56">
        <f t="shared" si="343"/>
        <v>0.44051542975539082</v>
      </c>
      <c r="HC57" s="56">
        <f t="shared" si="344"/>
        <v>1.1606529995427868E-2</v>
      </c>
      <c r="HD57" s="56">
        <f t="shared" si="345"/>
        <v>0.18467646246204494</v>
      </c>
      <c r="HE57" s="56">
        <f t="shared" si="346"/>
        <v>8.0354598760145335E-2</v>
      </c>
      <c r="HF57" s="56">
        <f t="shared" si="347"/>
        <v>1.3429184419732185E-3</v>
      </c>
      <c r="HG57" s="56">
        <f t="shared" si="348"/>
        <v>9.0283320537306547E-2</v>
      </c>
      <c r="HH57" s="56">
        <f t="shared" si="349"/>
        <v>0.10563637022490124</v>
      </c>
      <c r="HI57" s="56">
        <f t="shared" si="350"/>
        <v>5.9356350803643342E-2</v>
      </c>
      <c r="HJ57" s="56">
        <f t="shared" si="351"/>
        <v>2.2643615287480837E-2</v>
      </c>
      <c r="HK57" s="56">
        <f t="shared" si="352"/>
        <v>3.5844037316859474E-3</v>
      </c>
      <c r="HL57" s="56">
        <f t="shared" si="353"/>
        <v>0</v>
      </c>
      <c r="HM57" s="56">
        <f t="shared" si="354"/>
        <v>3.682800380384936E-2</v>
      </c>
      <c r="HN57" s="56">
        <f t="shared" si="355"/>
        <v>1.0000000000000002</v>
      </c>
      <c r="HO57" s="56">
        <f t="shared" si="465"/>
        <v>0.52909295254548239</v>
      </c>
      <c r="HP57" s="56">
        <f t="shared" si="466"/>
        <v>0.2937467335990267</v>
      </c>
      <c r="HQ57" s="56">
        <f t="shared" si="467"/>
        <v>0.4893481031560592</v>
      </c>
      <c r="HR57" s="60">
        <f t="shared" si="356"/>
        <v>1.7988919627614952E-2</v>
      </c>
      <c r="HS57" s="56">
        <f t="shared" si="468"/>
        <v>0.65795838626849956</v>
      </c>
      <c r="HT57" s="56">
        <f t="shared" si="469"/>
        <v>4508.6492406368379</v>
      </c>
      <c r="HU57" s="56">
        <f t="shared" si="357"/>
        <v>7.8760718145890349</v>
      </c>
      <c r="HV57" s="56">
        <f t="shared" si="470"/>
        <v>0.65795838626849956</v>
      </c>
      <c r="HW57" s="56">
        <f t="shared" si="471"/>
        <v>4508.6492406368379</v>
      </c>
      <c r="HX57" s="56">
        <f t="shared" si="358"/>
        <v>7.6165383179593205</v>
      </c>
      <c r="HY57" s="56">
        <f t="shared" si="472"/>
        <v>4.5290455420156208</v>
      </c>
      <c r="HZ57" s="56">
        <f t="shared" si="473"/>
        <v>1.2727346783612181</v>
      </c>
      <c r="IA57" s="56">
        <f t="shared" si="474"/>
        <v>6.574345973491285</v>
      </c>
      <c r="IB57" s="56">
        <f t="shared" si="475"/>
        <v>0.52792143373269984</v>
      </c>
      <c r="IC57" s="56">
        <f t="shared" si="359"/>
        <v>0.43305297541201104</v>
      </c>
      <c r="ID57" s="56">
        <f t="shared" si="360"/>
        <v>0.12449867327174267</v>
      </c>
      <c r="IE57" s="56">
        <f t="shared" si="476"/>
        <v>271.73124153897101</v>
      </c>
      <c r="IF57" s="56">
        <f t="shared" si="477"/>
        <v>1.0348511376606233</v>
      </c>
      <c r="IG57" s="56">
        <f t="shared" si="361"/>
        <v>1.3324644035298996</v>
      </c>
      <c r="IH57" s="56">
        <f t="shared" si="362"/>
        <v>0.68758291183025677</v>
      </c>
      <c r="II57" s="75"/>
      <c r="IJ57" s="75">
        <f t="shared" si="478"/>
        <v>8.6401490597597261E-2</v>
      </c>
      <c r="IK57" s="75">
        <f t="shared" si="479"/>
        <v>0.11399128552873407</v>
      </c>
      <c r="IL57" s="75">
        <f t="shared" si="480"/>
        <v>3.148288254575073</v>
      </c>
      <c r="IM57" s="75">
        <f t="shared" si="481"/>
        <v>0.20698565515181583</v>
      </c>
      <c r="IN57" s="75">
        <f>(1-'OUTPUT DATA'!BL57-'OUTPUT DATA'!BR57-'OUTPUT DATA'!BX57)*'OUTPUT DATA'!BK57^2</f>
        <v>1.3988109473281829E-2</v>
      </c>
      <c r="IO57" s="75">
        <f t="shared" si="363"/>
        <v>0.46429592877703579</v>
      </c>
      <c r="IQ57" s="56">
        <f t="shared" si="182"/>
        <v>0.54591035336031479</v>
      </c>
      <c r="IR57" s="56">
        <f t="shared" si="183"/>
        <v>0.44780925290221529</v>
      </c>
      <c r="IS57" s="56">
        <f t="shared" si="184"/>
        <v>0.12874096480250108</v>
      </c>
    </row>
    <row r="58" spans="1:254" ht="13.5" customHeight="1">
      <c r="A58" s="67" t="str">
        <f>'INPUT DATA'!A58</f>
        <v>October 2002-January 2003 - SEF</v>
      </c>
      <c r="B58" s="50"/>
      <c r="C58" s="10">
        <f>'INPUT DATA'!AB58</f>
        <v>3.4447425071954529E-2</v>
      </c>
      <c r="D58" s="10"/>
      <c r="E58" s="12">
        <f>'INPUT DATA'!AD58</f>
        <v>1.3581428918613876</v>
      </c>
      <c r="F58" s="10"/>
      <c r="G58" s="16">
        <f>'INPUT DATA'!AF58</f>
        <v>218.15348030611389</v>
      </c>
      <c r="H58" s="16">
        <f>'INPUT DATA'!AG58</f>
        <v>1068.3804221041214</v>
      </c>
      <c r="I58" s="10"/>
      <c r="J58" s="81">
        <f t="shared" si="303"/>
        <v>0.13607356713331009</v>
      </c>
      <c r="K58" s="81">
        <f t="shared" si="304"/>
        <v>0.20797738560800147</v>
      </c>
      <c r="L58" s="81">
        <f t="shared" si="305"/>
        <v>0.29735819425034188</v>
      </c>
      <c r="M58" s="81">
        <f t="shared" si="306"/>
        <v>0.39843007969887295</v>
      </c>
      <c r="N58" s="81">
        <f t="shared" si="307"/>
        <v>0.57310528732598764</v>
      </c>
      <c r="O58" s="81">
        <f t="shared" si="308"/>
        <v>0.63275516247311003</v>
      </c>
      <c r="P58" s="81">
        <f t="shared" si="309"/>
        <v>0.67511142283540848</v>
      </c>
      <c r="Q58" s="81">
        <f t="shared" si="310"/>
        <v>0.69663550652492368</v>
      </c>
      <c r="R58" s="81">
        <f t="shared" si="311"/>
        <v>0.69578980326928552</v>
      </c>
      <c r="S58" s="81">
        <f t="shared" si="312"/>
        <v>0.68433530408019327</v>
      </c>
      <c r="T58" s="81">
        <f t="shared" si="313"/>
        <v>0.6756619032384682</v>
      </c>
      <c r="U58" s="81">
        <f t="shared" si="314"/>
        <v>0.64260732787322994</v>
      </c>
      <c r="V58" s="81">
        <f t="shared" si="315"/>
        <v>0.60248456584867671</v>
      </c>
      <c r="W58" s="81">
        <f t="shared" si="316"/>
        <v>0.56002698071170787</v>
      </c>
      <c r="X58" s="81">
        <f t="shared" si="317"/>
        <v>0.51867719979792259</v>
      </c>
      <c r="Y58" s="10"/>
      <c r="Z58" s="81">
        <f t="shared" si="157"/>
        <v>0.54621564964683078</v>
      </c>
      <c r="AA58" s="81">
        <f t="shared" si="158"/>
        <v>0.44618069346556744</v>
      </c>
      <c r="AB58" s="81">
        <f t="shared" si="159"/>
        <v>0.1272824649393102</v>
      </c>
      <c r="AC58" s="50"/>
      <c r="AD58" s="56">
        <f>'INPUT DATA'!AF58/1000</f>
        <v>0.21815348030611389</v>
      </c>
      <c r="AE58" s="55">
        <f>'INPUT DATA'!AG58</f>
        <v>1068.3804221041214</v>
      </c>
      <c r="AF58" s="60">
        <f t="shared" si="318"/>
        <v>1341.5204221041213</v>
      </c>
      <c r="AG58" s="55"/>
      <c r="AH58" s="60">
        <f>'INPUT DATA'!P58</f>
        <v>50.6081</v>
      </c>
      <c r="AI58" s="60">
        <f>'INPUT DATA'!Q58</f>
        <v>0.9627</v>
      </c>
      <c r="AJ58" s="60">
        <f>'INPUT DATA'!R58</f>
        <v>3.6051000000000002</v>
      </c>
      <c r="AK58" s="60">
        <f>'INPUT DATA'!S58</f>
        <v>7.0267999999999997</v>
      </c>
      <c r="AL58" s="60">
        <f>'INPUT DATA'!T58</f>
        <v>0.1472</v>
      </c>
      <c r="AM58" s="60">
        <f>'INPUT DATA'!U58</f>
        <v>14.6874</v>
      </c>
      <c r="AN58" s="60">
        <f>'INPUT DATA'!V58</f>
        <v>23.166699999999999</v>
      </c>
      <c r="AO58" s="60">
        <f>'INPUT DATA'!W58</f>
        <v>0.24260000000000001</v>
      </c>
      <c r="AP58" s="60">
        <f>'INPUT DATA'!X58</f>
        <v>0</v>
      </c>
      <c r="AQ58" s="60">
        <f>'INPUT DATA'!Y58</f>
        <v>9.5000000000000001E-2</v>
      </c>
      <c r="AR58" s="60">
        <f t="shared" si="364"/>
        <v>100.5416</v>
      </c>
      <c r="AS58" s="60"/>
      <c r="AT58" s="60">
        <f>'INPUT DATA'!C58</f>
        <v>47.751599235683088</v>
      </c>
      <c r="AU58" s="60">
        <f>'INPUT DATA'!D58</f>
        <v>1.6861662845744549</v>
      </c>
      <c r="AV58" s="60">
        <f>'INPUT DATA'!E58</f>
        <v>17.180308011837354</v>
      </c>
      <c r="AW58" s="60">
        <f>'INPUT DATA'!F58</f>
        <v>10.463629595212106</v>
      </c>
      <c r="AX58" s="60">
        <f>'INPUT DATA'!G58</f>
        <v>0.17224929004005107</v>
      </c>
      <c r="AY58" s="60">
        <f>'INPUT DATA'!H58</f>
        <v>6.419179111118452</v>
      </c>
      <c r="AZ58" s="60">
        <f>'INPUT DATA'!I58</f>
        <v>10.549185578797109</v>
      </c>
      <c r="BA58" s="60">
        <f>'INPUT DATA'!J58</f>
        <v>3.3615386763354134</v>
      </c>
      <c r="BB58" s="60">
        <f>'INPUT DATA'!K58</f>
        <v>1.9508036776646465</v>
      </c>
      <c r="BC58" s="60">
        <f>'INPUT DATA'!M58</f>
        <v>0.46534053873730913</v>
      </c>
      <c r="BD58" s="60"/>
      <c r="BE58" s="60">
        <f>'INPUT DATA'!AD58</f>
        <v>1.3581428918613876</v>
      </c>
      <c r="BF58" s="60">
        <f t="shared" si="365"/>
        <v>100</v>
      </c>
      <c r="BG58" s="54">
        <f t="shared" si="366"/>
        <v>2.2239011332293606</v>
      </c>
      <c r="BH58" s="56">
        <f t="shared" si="319"/>
        <v>1.8731677474965847</v>
      </c>
      <c r="BI58" s="56">
        <f t="shared" si="320"/>
        <v>2.6802408905468336E-2</v>
      </c>
      <c r="BJ58" s="56">
        <f t="shared" si="321"/>
        <v>0.15726377684418885</v>
      </c>
      <c r="BK58" s="56">
        <f t="shared" si="367"/>
        <v>0.12683225250341534</v>
      </c>
      <c r="BL58" s="56">
        <f t="shared" si="368"/>
        <v>3.0431524340773508E-2</v>
      </c>
      <c r="BM58" s="56">
        <f t="shared" si="322"/>
        <v>0.21750561594209933</v>
      </c>
      <c r="BN58" s="56">
        <f t="shared" si="323"/>
        <v>4.6147743323140516E-3</v>
      </c>
      <c r="BO58" s="56">
        <f t="shared" si="324"/>
        <v>0.81042391584440532</v>
      </c>
      <c r="BP58" s="60">
        <f t="shared" si="325"/>
        <v>0.91874476850018061</v>
      </c>
      <c r="BQ58" s="56">
        <f t="shared" si="326"/>
        <v>1.7409716675694766E-2</v>
      </c>
      <c r="BR58" s="56">
        <f t="shared" si="327"/>
        <v>2.7800593151758569E-3</v>
      </c>
      <c r="BS58" s="56">
        <f t="shared" si="328"/>
        <v>0</v>
      </c>
      <c r="BT58" s="56">
        <f t="shared" si="369"/>
        <v>4.0287127838561112</v>
      </c>
      <c r="BU58" s="56">
        <f t="shared" si="370"/>
        <v>0.74108887567746529</v>
      </c>
      <c r="BV58" s="56">
        <f t="shared" si="371"/>
        <v>0.78840415688409848</v>
      </c>
      <c r="BW58" s="56">
        <f t="shared" si="372"/>
        <v>0</v>
      </c>
      <c r="BX58" s="2">
        <f>'INPUT DATA'!DJ58</f>
        <v>5.7421566959615609E-2</v>
      </c>
      <c r="BY58" s="56"/>
      <c r="BZ58" s="56">
        <v>60.084299999999999</v>
      </c>
      <c r="CA58" s="56">
        <v>79.878799999999998</v>
      </c>
      <c r="CB58" s="56">
        <v>101.96127999999999</v>
      </c>
      <c r="CC58" s="56">
        <v>71.846400000000003</v>
      </c>
      <c r="CD58" s="56">
        <v>70.937399999999997</v>
      </c>
      <c r="CE58" s="56">
        <v>40.304400000000001</v>
      </c>
      <c r="CF58" s="56">
        <v>56.077400000000004</v>
      </c>
      <c r="CG58" s="56">
        <v>61.978940000000001</v>
      </c>
      <c r="CH58" s="56">
        <v>151.99020000000002</v>
      </c>
      <c r="CI58" s="56">
        <v>94.195999999999998</v>
      </c>
      <c r="CJ58" s="56">
        <v>141.94452000000001</v>
      </c>
      <c r="CK58" s="56">
        <v>28.0855</v>
      </c>
      <c r="CL58" s="56">
        <v>47.88</v>
      </c>
      <c r="CM58" s="56">
        <v>26.981539999999999</v>
      </c>
      <c r="CN58" s="56">
        <v>55.847000000000001</v>
      </c>
      <c r="CO58" s="56">
        <v>54.938000000000002</v>
      </c>
      <c r="CP58" s="56">
        <v>24.305</v>
      </c>
      <c r="CQ58" s="56">
        <v>40.078000000000003</v>
      </c>
      <c r="CR58" s="56">
        <v>22.98977</v>
      </c>
      <c r="CS58" s="56">
        <v>51.996000000000002</v>
      </c>
      <c r="CT58" s="56">
        <v>39.098300000000002</v>
      </c>
      <c r="CU58" s="56">
        <v>30.973759999999999</v>
      </c>
      <c r="CV58" s="56">
        <v>15.9994</v>
      </c>
      <c r="CW58" s="60">
        <f t="shared" si="373"/>
        <v>0.46743492060321917</v>
      </c>
      <c r="CX58" s="60">
        <f t="shared" si="374"/>
        <v>0.59940810327646388</v>
      </c>
      <c r="CY58" s="60">
        <f t="shared" si="375"/>
        <v>0.52925071164269422</v>
      </c>
      <c r="CZ58" s="60">
        <f t="shared" si="376"/>
        <v>0.77731104133262074</v>
      </c>
      <c r="DA58" s="60">
        <f t="shared" si="377"/>
        <v>0.77445747941142484</v>
      </c>
      <c r="DB58" s="60">
        <f t="shared" si="378"/>
        <v>0.60303589682516046</v>
      </c>
      <c r="DC58" s="60">
        <f t="shared" si="379"/>
        <v>0.7146907666903245</v>
      </c>
      <c r="DD58" s="60">
        <f t="shared" si="380"/>
        <v>0.74185747610397978</v>
      </c>
      <c r="DE58" s="60">
        <f t="shared" si="381"/>
        <v>0.68420200776102669</v>
      </c>
      <c r="DF58" s="60">
        <f t="shared" si="382"/>
        <v>0.83014777697566777</v>
      </c>
      <c r="DG58" s="60">
        <f t="shared" si="383"/>
        <v>0.43642065223793064</v>
      </c>
      <c r="DH58" s="60">
        <f t="shared" si="384"/>
        <v>0.53256507939678088</v>
      </c>
      <c r="DI58" s="60">
        <f t="shared" si="385"/>
        <v>0.40059189672353612</v>
      </c>
      <c r="DJ58" s="60">
        <f t="shared" si="386"/>
        <v>0.47074928835730578</v>
      </c>
      <c r="DK58" s="60">
        <f t="shared" si="387"/>
        <v>0.22268895866737926</v>
      </c>
      <c r="DL58" s="60">
        <f t="shared" si="388"/>
        <v>0.22554252058857516</v>
      </c>
      <c r="DM58" s="60">
        <f t="shared" si="389"/>
        <v>0.39696410317483954</v>
      </c>
      <c r="DN58" s="60">
        <f t="shared" si="390"/>
        <v>0.2853092333096755</v>
      </c>
      <c r="DO58" s="60">
        <f t="shared" si="391"/>
        <v>0.25814252389602022</v>
      </c>
      <c r="DP58" s="60">
        <f t="shared" si="392"/>
        <v>0.31579799223897331</v>
      </c>
      <c r="DQ58" s="60">
        <f t="shared" si="393"/>
        <v>0.16985222302433223</v>
      </c>
      <c r="DR58" s="60">
        <f t="shared" si="394"/>
        <v>0.56357934776206942</v>
      </c>
      <c r="DS58" s="60">
        <f t="shared" si="395"/>
        <v>23.655993205379776</v>
      </c>
      <c r="DT58" s="60">
        <f t="shared" si="396"/>
        <v>0.57705018102425176</v>
      </c>
      <c r="DU58" s="60">
        <f t="shared" si="397"/>
        <v>1.9080017405430769</v>
      </c>
      <c r="DV58" s="60">
        <f t="shared" si="398"/>
        <v>5.4620092252360593</v>
      </c>
      <c r="DW58" s="60">
        <f t="shared" si="399"/>
        <v>0.11400014096936173</v>
      </c>
      <c r="DX58" s="60">
        <f t="shared" si="400"/>
        <v>8.8570294310298614</v>
      </c>
      <c r="DY58" s="60">
        <f t="shared" si="401"/>
        <v>16.557026584684738</v>
      </c>
      <c r="DZ58" s="60">
        <f t="shared" si="402"/>
        <v>0.17997462370282549</v>
      </c>
      <c r="EA58" s="60">
        <f t="shared" si="403"/>
        <v>6.4999190737297541E-2</v>
      </c>
      <c r="EB58" s="60">
        <f t="shared" si="404"/>
        <v>0</v>
      </c>
      <c r="EC58" s="60">
        <f t="shared" si="405"/>
        <v>43.165515676692749</v>
      </c>
      <c r="ED58" s="60">
        <f t="shared" si="406"/>
        <v>100.54159999999999</v>
      </c>
      <c r="EE58" s="56">
        <f t="shared" si="407"/>
        <v>0.84228492301649516</v>
      </c>
      <c r="EF58" s="56">
        <f t="shared" si="408"/>
        <v>1.2052008793321882E-2</v>
      </c>
      <c r="EG58" s="56">
        <f t="shared" si="409"/>
        <v>7.071507929284529E-2</v>
      </c>
      <c r="EH58" s="56">
        <f t="shared" si="410"/>
        <v>9.780309103866025E-2</v>
      </c>
      <c r="EI58" s="56">
        <f t="shared" si="411"/>
        <v>2.0750690045025617E-3</v>
      </c>
      <c r="EJ58" s="56">
        <f t="shared" si="412"/>
        <v>0.36441182600410871</v>
      </c>
      <c r="EK58" s="56">
        <f t="shared" si="413"/>
        <v>0.41312008046022097</v>
      </c>
      <c r="EL58" s="56">
        <f t="shared" si="414"/>
        <v>7.828465604606984E-3</v>
      </c>
      <c r="EM58" s="56">
        <f t="shared" si="415"/>
        <v>1.2500805973016682E-3</v>
      </c>
      <c r="EN58" s="56">
        <f t="shared" si="416"/>
        <v>0</v>
      </c>
      <c r="EO58" s="56">
        <f t="shared" si="417"/>
        <v>2.6979459027646504</v>
      </c>
      <c r="EP58" s="60">
        <f t="shared" si="418"/>
        <v>4.5094865265767137</v>
      </c>
      <c r="EQ58" s="56">
        <f t="shared" si="329"/>
        <v>0.18678067182427061</v>
      </c>
      <c r="ER58" s="56">
        <f t="shared" si="330"/>
        <v>2.6725900437429453E-3</v>
      </c>
      <c r="ES58" s="56">
        <f t="shared" si="331"/>
        <v>1.5681403830809806E-2</v>
      </c>
      <c r="ET58" s="56">
        <f t="shared" si="332"/>
        <v>2.168829875912846E-2</v>
      </c>
      <c r="EU58" s="56">
        <f t="shared" si="333"/>
        <v>4.6015638194573088E-4</v>
      </c>
      <c r="EV58" s="56">
        <f t="shared" si="334"/>
        <v>8.0810048739794027E-2</v>
      </c>
      <c r="EW58" s="56">
        <f t="shared" si="335"/>
        <v>9.1611334910414469E-2</v>
      </c>
      <c r="EX58" s="56">
        <f t="shared" si="336"/>
        <v>1.7359993335094421E-3</v>
      </c>
      <c r="EY58" s="56">
        <f t="shared" si="337"/>
        <v>2.7721129444212837E-4</v>
      </c>
      <c r="EZ58" s="56">
        <f t="shared" si="338"/>
        <v>0</v>
      </c>
      <c r="FA58" s="56">
        <f t="shared" si="339"/>
        <v>0.59828228488194246</v>
      </c>
      <c r="FB58" s="56">
        <f t="shared" si="340"/>
        <v>1</v>
      </c>
      <c r="FC58" s="56">
        <f t="shared" si="419"/>
        <v>1.3219328175729406E-2</v>
      </c>
      <c r="FD58" s="56">
        <f t="shared" si="420"/>
        <v>2.4620756550804007E-3</v>
      </c>
      <c r="FE58" s="56">
        <f t="shared" si="421"/>
        <v>0.10837038087413368</v>
      </c>
      <c r="FF58" s="56">
        <f t="shared" si="422"/>
        <v>9.3347334243923913E-2</v>
      </c>
      <c r="FG58" s="56">
        <f t="shared" si="423"/>
        <v>8.3703808741336788E-3</v>
      </c>
      <c r="FH58" s="56">
        <f t="shared" si="424"/>
        <v>0.10171771511805759</v>
      </c>
      <c r="FI58" s="56">
        <f t="shared" si="425"/>
        <v>0</v>
      </c>
      <c r="FJ58" s="56">
        <f t="shared" si="426"/>
        <v>1.7066833751569949E-2</v>
      </c>
      <c r="FK58" s="56">
        <f t="shared" si="427"/>
        <v>0.9006428703602587</v>
      </c>
      <c r="FL58" s="56">
        <f t="shared" si="428"/>
        <v>0.93390335912135303</v>
      </c>
      <c r="FM58" s="56">
        <f t="shared" si="429"/>
        <v>8.2290295888171341E-2</v>
      </c>
      <c r="FN58" s="56">
        <f t="shared" si="430"/>
        <v>1</v>
      </c>
      <c r="FO58" s="56">
        <f t="shared" si="431"/>
        <v>6.6096640878647028E-2</v>
      </c>
      <c r="FP58" s="56">
        <f t="shared" si="432"/>
        <v>2.4620756550804004E-2</v>
      </c>
      <c r="FQ58" s="56">
        <f t="shared" si="433"/>
        <v>1.7066833751569949E-2</v>
      </c>
      <c r="FR58" s="56">
        <f t="shared" si="434"/>
        <v>0.98293316624843008</v>
      </c>
      <c r="FS58" s="56"/>
      <c r="FT58" s="56">
        <f t="shared" si="435"/>
        <v>0</v>
      </c>
      <c r="FU58" s="56">
        <f t="shared" si="436"/>
        <v>6.4012036925079436E-3</v>
      </c>
      <c r="FV58" s="56">
        <f t="shared" si="437"/>
        <v>1.7872972049915906E-2</v>
      </c>
      <c r="FW58" s="56">
        <f t="shared" si="438"/>
        <v>0.85729021018748341</v>
      </c>
      <c r="FX58" s="56"/>
      <c r="FY58" s="56">
        <f t="shared" si="439"/>
        <v>1.7152440419707256E-2</v>
      </c>
      <c r="FZ58" s="56">
        <f t="shared" si="440"/>
        <v>0.21460787608367504</v>
      </c>
      <c r="GA58" s="56"/>
      <c r="GB58" s="60">
        <f t="shared" si="441"/>
        <v>22.320764997408265</v>
      </c>
      <c r="GC58" s="60">
        <f t="shared" si="442"/>
        <v>1.0107017344454963</v>
      </c>
      <c r="GD58" s="60">
        <f t="shared" si="443"/>
        <v>9.0926902415056006</v>
      </c>
      <c r="GE58" s="60">
        <f t="shared" si="444"/>
        <v>8.1334948167731511</v>
      </c>
      <c r="GF58" s="60">
        <f t="shared" si="445"/>
        <v>0.1333997509948254</v>
      </c>
      <c r="GG58" s="60">
        <f t="shared" si="446"/>
        <v>3.8709954321546518</v>
      </c>
      <c r="GH58" s="60">
        <f t="shared" si="447"/>
        <v>7.539405529269021</v>
      </c>
      <c r="GI58" s="60">
        <f t="shared" si="448"/>
        <v>2.4937825982521029</v>
      </c>
      <c r="GJ58" s="60">
        <f t="shared" si="449"/>
        <v>1.6194553363292634</v>
      </c>
      <c r="GK58" s="60">
        <f t="shared" si="450"/>
        <v>0.20308422142848648</v>
      </c>
      <c r="GL58" s="60">
        <f t="shared" si="451"/>
        <v>0</v>
      </c>
      <c r="GM58" s="60">
        <f t="shared" si="452"/>
        <v>43.582225341439127</v>
      </c>
      <c r="GN58" s="60">
        <f t="shared" si="341"/>
        <v>56.417774658560859</v>
      </c>
      <c r="GO58" s="56">
        <f t="shared" si="453"/>
        <v>0.79474337282256913</v>
      </c>
      <c r="GP58" s="56">
        <f t="shared" si="454"/>
        <v>2.1109058781234258E-2</v>
      </c>
      <c r="GQ58" s="56">
        <f t="shared" si="455"/>
        <v>0.3369967111404909</v>
      </c>
      <c r="GR58" s="56">
        <f t="shared" si="456"/>
        <v>0.14563888511062636</v>
      </c>
      <c r="GS58" s="56">
        <f t="shared" si="457"/>
        <v>2.4281872473483818E-3</v>
      </c>
      <c r="GT58" s="56">
        <f t="shared" si="458"/>
        <v>0.15926745246470486</v>
      </c>
      <c r="GU58" s="56">
        <f t="shared" si="459"/>
        <v>0.18811830753203804</v>
      </c>
      <c r="GV58" s="56">
        <f t="shared" si="460"/>
        <v>0.10847357751957079</v>
      </c>
      <c r="GW58" s="56">
        <f t="shared" si="461"/>
        <v>4.14200959205199E-2</v>
      </c>
      <c r="GX58" s="56">
        <f t="shared" si="462"/>
        <v>6.556653807238336E-3</v>
      </c>
      <c r="GY58" s="56">
        <f t="shared" si="463"/>
        <v>0</v>
      </c>
      <c r="GZ58" s="60">
        <f t="shared" si="464"/>
        <v>7.5388721294317437E-2</v>
      </c>
      <c r="HA58" s="56">
        <f t="shared" si="342"/>
        <v>1.8047523023463412</v>
      </c>
      <c r="HB58" s="56">
        <f t="shared" si="343"/>
        <v>0.44036146777002633</v>
      </c>
      <c r="HC58" s="56">
        <f t="shared" si="344"/>
        <v>1.169637448518036E-2</v>
      </c>
      <c r="HD58" s="56">
        <f t="shared" si="345"/>
        <v>0.18672740336852026</v>
      </c>
      <c r="HE58" s="56">
        <f t="shared" si="346"/>
        <v>8.06974369398408E-2</v>
      </c>
      <c r="HF58" s="56">
        <f t="shared" si="347"/>
        <v>1.3454407256838065E-3</v>
      </c>
      <c r="HG58" s="56">
        <f t="shared" si="348"/>
        <v>8.8248926047991616E-2</v>
      </c>
      <c r="HH58" s="56">
        <f t="shared" si="349"/>
        <v>0.10423497301400708</v>
      </c>
      <c r="HI58" s="56">
        <f t="shared" si="350"/>
        <v>6.0104412876240874E-2</v>
      </c>
      <c r="HJ58" s="56">
        <f t="shared" si="351"/>
        <v>2.2950571037737438E-2</v>
      </c>
      <c r="HK58" s="56">
        <f t="shared" si="352"/>
        <v>3.6329937347712995E-3</v>
      </c>
      <c r="HL58" s="56">
        <f t="shared" si="353"/>
        <v>0</v>
      </c>
      <c r="HM58" s="56">
        <f t="shared" si="354"/>
        <v>4.0097375859783423E-2</v>
      </c>
      <c r="HN58" s="56">
        <f t="shared" si="355"/>
        <v>0.99999999999999989</v>
      </c>
      <c r="HO58" s="56">
        <f t="shared" si="465"/>
        <v>0.52234877677921565</v>
      </c>
      <c r="HP58" s="56">
        <f t="shared" si="466"/>
        <v>0.29149969178240404</v>
      </c>
      <c r="HQ58" s="56">
        <f t="shared" si="467"/>
        <v>0.47737336381236323</v>
      </c>
      <c r="HR58" s="60">
        <f t="shared" si="356"/>
        <v>2.4724481707391388E-2</v>
      </c>
      <c r="HS58" s="56">
        <f t="shared" si="468"/>
        <v>0.65794415334097367</v>
      </c>
      <c r="HT58" s="56">
        <f t="shared" si="469"/>
        <v>4532.5487050412921</v>
      </c>
      <c r="HU58" s="56">
        <f t="shared" si="357"/>
        <v>7.9952673949958735</v>
      </c>
      <c r="HV58" s="56">
        <f t="shared" si="470"/>
        <v>0.65794415334097367</v>
      </c>
      <c r="HW58" s="56">
        <f t="shared" si="471"/>
        <v>4532.5487050412921</v>
      </c>
      <c r="HX58" s="56">
        <f t="shared" si="358"/>
        <v>8.3571736175310427</v>
      </c>
      <c r="HY58" s="56">
        <f t="shared" si="472"/>
        <v>4.5401541138904404</v>
      </c>
      <c r="HZ58" s="56">
        <f t="shared" si="473"/>
        <v>1.2786266347391255</v>
      </c>
      <c r="IA58" s="56">
        <f t="shared" si="474"/>
        <v>6.6447340322678992</v>
      </c>
      <c r="IB58" s="56">
        <f t="shared" si="475"/>
        <v>0.57094013135422217</v>
      </c>
      <c r="IC58" s="56">
        <f t="shared" si="359"/>
        <v>0.46637708732743016</v>
      </c>
      <c r="ID58" s="56">
        <f t="shared" si="360"/>
        <v>0.13304391278156522</v>
      </c>
      <c r="IE58" s="56">
        <f t="shared" si="476"/>
        <v>271.81052381836389</v>
      </c>
      <c r="IF58" s="56">
        <f t="shared" si="477"/>
        <v>1.0340038917481325</v>
      </c>
      <c r="IG58" s="56">
        <f t="shared" si="361"/>
        <v>1.3752243055908806</v>
      </c>
      <c r="IH58" s="56">
        <f t="shared" si="362"/>
        <v>0.69903683390995741</v>
      </c>
      <c r="II58" s="75"/>
      <c r="IJ58" s="75">
        <f t="shared" si="478"/>
        <v>9.4043150859918934E-2</v>
      </c>
      <c r="IK58" s="75">
        <f t="shared" si="479"/>
        <v>0.11951216648415633</v>
      </c>
      <c r="IL58" s="75">
        <f t="shared" si="480"/>
        <v>3.1402005760507428</v>
      </c>
      <c r="IM58" s="75">
        <f t="shared" si="481"/>
        <v>0.21113593237299064</v>
      </c>
      <c r="IN58" s="75">
        <f>(1-'OUTPUT DATA'!BL58-'OUTPUT DATA'!BR58-'OUTPUT DATA'!BX58)*'OUTPUT DATA'!BK58^2</f>
        <v>1.4628457323432585E-2</v>
      </c>
      <c r="IO58" s="75">
        <f t="shared" si="363"/>
        <v>0.46741445249034097</v>
      </c>
      <c r="IQ58" s="56">
        <f t="shared" si="182"/>
        <v>0.54621564964683078</v>
      </c>
      <c r="IR58" s="56">
        <f t="shared" si="183"/>
        <v>0.44618069346556744</v>
      </c>
      <c r="IS58" s="56">
        <f t="shared" si="184"/>
        <v>0.1272824649393102</v>
      </c>
    </row>
    <row r="59" spans="1:254" s="54" customFormat="1" ht="13.5" customHeight="1">
      <c r="A59" s="67" t="str">
        <f>'INPUT DATA'!A59</f>
        <v>October 2002-January 2003 - SEF</v>
      </c>
      <c r="B59" s="66"/>
      <c r="C59" s="10">
        <f>'INPUT DATA'!AB59</f>
        <v>2.5589575769855877E-2</v>
      </c>
      <c r="D59" s="10"/>
      <c r="E59" s="12">
        <f>'INPUT DATA'!AD59</f>
        <v>1.471442571439715</v>
      </c>
      <c r="F59" s="10"/>
      <c r="G59" s="16">
        <f>'INPUT DATA'!AF59</f>
        <v>243.89733748197298</v>
      </c>
      <c r="H59" s="16">
        <f>'INPUT DATA'!AG59</f>
        <v>1075.7331231223111</v>
      </c>
      <c r="I59" s="10"/>
      <c r="J59" s="81">
        <f t="shared" si="303"/>
        <v>0.13687277043690044</v>
      </c>
      <c r="K59" s="81">
        <f t="shared" si="304"/>
        <v>0.20950173131641248</v>
      </c>
      <c r="L59" s="81">
        <f t="shared" si="305"/>
        <v>0.30006949806887356</v>
      </c>
      <c r="M59" s="81">
        <f t="shared" si="306"/>
        <v>0.40290456107692818</v>
      </c>
      <c r="N59" s="81">
        <f t="shared" si="307"/>
        <v>0.58211532065618632</v>
      </c>
      <c r="O59" s="81">
        <f t="shared" si="308"/>
        <v>0.64411997204503824</v>
      </c>
      <c r="P59" s="81">
        <f t="shared" si="309"/>
        <v>0.68886500423608876</v>
      </c>
      <c r="Q59" s="81">
        <f t="shared" si="310"/>
        <v>0.71262488380777034</v>
      </c>
      <c r="R59" s="81">
        <f t="shared" si="311"/>
        <v>0.7136696553490065</v>
      </c>
      <c r="S59" s="81">
        <f t="shared" si="312"/>
        <v>0.70313183429118264</v>
      </c>
      <c r="T59" s="81">
        <f t="shared" si="313"/>
        <v>0.69483335852201034</v>
      </c>
      <c r="U59" s="81">
        <f t="shared" si="314"/>
        <v>0.66249400119556157</v>
      </c>
      <c r="V59" s="81">
        <f t="shared" si="315"/>
        <v>0.62259671894164026</v>
      </c>
      <c r="W59" s="81">
        <f t="shared" si="316"/>
        <v>0.57999245691928947</v>
      </c>
      <c r="X59" s="81">
        <f t="shared" si="317"/>
        <v>0.53824594802602876</v>
      </c>
      <c r="Y59" s="10"/>
      <c r="Z59" s="81">
        <f t="shared" si="157"/>
        <v>0.58988597219983041</v>
      </c>
      <c r="AA59" s="81">
        <f t="shared" si="158"/>
        <v>0.5119934223856496</v>
      </c>
      <c r="AB59" s="81">
        <f t="shared" si="159"/>
        <v>0.14704871912871481</v>
      </c>
      <c r="AC59" s="72"/>
      <c r="AD59" s="56">
        <f>'INPUT DATA'!AF59/1000</f>
        <v>0.24389733748197298</v>
      </c>
      <c r="AE59" s="55">
        <f>'INPUT DATA'!AG59</f>
        <v>1075.7331231223111</v>
      </c>
      <c r="AF59" s="60">
        <f t="shared" si="318"/>
        <v>1348.873123122311</v>
      </c>
      <c r="AG59" s="55"/>
      <c r="AH59" s="60">
        <f>'INPUT DATA'!P59</f>
        <v>49.966299999999997</v>
      </c>
      <c r="AI59" s="60">
        <f>'INPUT DATA'!Q59</f>
        <v>1.1079000000000001</v>
      </c>
      <c r="AJ59" s="60">
        <f>'INPUT DATA'!R59</f>
        <v>4.1718999999999999</v>
      </c>
      <c r="AK59" s="60">
        <f>'INPUT DATA'!S59</f>
        <v>6.7927</v>
      </c>
      <c r="AL59" s="60">
        <f>'INPUT DATA'!T59</f>
        <v>0.1033</v>
      </c>
      <c r="AM59" s="60">
        <f>'INPUT DATA'!U59</f>
        <v>14.3225</v>
      </c>
      <c r="AN59" s="60">
        <f>'INPUT DATA'!V59</f>
        <v>22.8994</v>
      </c>
      <c r="AO59" s="60">
        <f>'INPUT DATA'!W59</f>
        <v>0.25480000000000003</v>
      </c>
      <c r="AP59" s="60">
        <f>'INPUT DATA'!X59</f>
        <v>0</v>
      </c>
      <c r="AQ59" s="60">
        <f>'INPUT DATA'!Y59</f>
        <v>2.8999999999999998E-3</v>
      </c>
      <c r="AR59" s="60">
        <f t="shared" si="364"/>
        <v>99.62169999999999</v>
      </c>
      <c r="AS59" s="60"/>
      <c r="AT59" s="60">
        <f>'INPUT DATA'!C59</f>
        <v>47.76428813285191</v>
      </c>
      <c r="AU59" s="60">
        <f>'INPUT DATA'!D59</f>
        <v>1.6792768424784559</v>
      </c>
      <c r="AV59" s="60">
        <f>'INPUT DATA'!E59</f>
        <v>17.079371001575275</v>
      </c>
      <c r="AW59" s="60">
        <f>'INPUT DATA'!F59</f>
        <v>10.440340455832771</v>
      </c>
      <c r="AX59" s="60">
        <f>'INPUT DATA'!G59</f>
        <v>0.17208745965606476</v>
      </c>
      <c r="AY59" s="60">
        <f>'INPUT DATA'!H59</f>
        <v>6.4998517709382755</v>
      </c>
      <c r="AZ59" s="60">
        <f>'INPUT DATA'!I59</f>
        <v>10.62684027384711</v>
      </c>
      <c r="BA59" s="60">
        <f>'INPUT DATA'!J59</f>
        <v>3.3391253731985202</v>
      </c>
      <c r="BB59" s="60">
        <f>'INPUT DATA'!K59</f>
        <v>1.9368149839719673</v>
      </c>
      <c r="BC59" s="60">
        <f>'INPUT DATA'!M59</f>
        <v>0.46200370564963766</v>
      </c>
      <c r="BD59" s="60"/>
      <c r="BE59" s="60">
        <f>'INPUT DATA'!AD59</f>
        <v>1.471442571439715</v>
      </c>
      <c r="BF59" s="60">
        <f t="shared" si="365"/>
        <v>100</v>
      </c>
      <c r="BG59" s="54">
        <f t="shared" si="366"/>
        <v>2.2408192870115022</v>
      </c>
      <c r="BH59" s="56">
        <f t="shared" si="319"/>
        <v>1.8634819376306972</v>
      </c>
      <c r="BI59" s="56">
        <f t="shared" si="320"/>
        <v>3.1079553926314094E-2</v>
      </c>
      <c r="BJ59" s="56">
        <f t="shared" si="321"/>
        <v>0.18337352484740804</v>
      </c>
      <c r="BK59" s="56">
        <f t="shared" si="367"/>
        <v>0.13651806236930275</v>
      </c>
      <c r="BL59" s="56">
        <f t="shared" si="368"/>
        <v>4.6855462478105292E-2</v>
      </c>
      <c r="BM59" s="56">
        <f t="shared" si="322"/>
        <v>0.21185888109126508</v>
      </c>
      <c r="BN59" s="56">
        <f t="shared" si="323"/>
        <v>3.2631297115509285E-3</v>
      </c>
      <c r="BO59" s="56">
        <f t="shared" si="324"/>
        <v>0.79630146482290187</v>
      </c>
      <c r="BP59" s="60">
        <f t="shared" si="325"/>
        <v>0.91505282345687533</v>
      </c>
      <c r="BQ59" s="56">
        <f t="shared" si="326"/>
        <v>1.84243293480221E-2</v>
      </c>
      <c r="BR59" s="56">
        <f t="shared" si="327"/>
        <v>8.5510572173608202E-5</v>
      </c>
      <c r="BS59" s="56">
        <f t="shared" si="328"/>
        <v>0</v>
      </c>
      <c r="BT59" s="56">
        <f t="shared" si="369"/>
        <v>4.0229211554072082</v>
      </c>
      <c r="BU59" s="56">
        <f t="shared" si="370"/>
        <v>0.72823098813657594</v>
      </c>
      <c r="BV59" s="56">
        <f t="shared" si="371"/>
        <v>0.78985596691054294</v>
      </c>
      <c r="BW59" s="56">
        <f t="shared" si="372"/>
        <v>0</v>
      </c>
      <c r="BX59" s="2">
        <f>'INPUT DATA'!DJ59</f>
        <v>4.5838340170637086E-2</v>
      </c>
      <c r="BY59" s="56"/>
      <c r="BZ59" s="56">
        <v>60.084299999999999</v>
      </c>
      <c r="CA59" s="56">
        <v>79.878799999999998</v>
      </c>
      <c r="CB59" s="56">
        <v>101.96127999999999</v>
      </c>
      <c r="CC59" s="56">
        <v>71.846400000000003</v>
      </c>
      <c r="CD59" s="56">
        <v>70.937399999999997</v>
      </c>
      <c r="CE59" s="56">
        <v>40.304400000000001</v>
      </c>
      <c r="CF59" s="56">
        <v>56.077400000000004</v>
      </c>
      <c r="CG59" s="56">
        <v>61.978940000000001</v>
      </c>
      <c r="CH59" s="56">
        <v>151.99020000000002</v>
      </c>
      <c r="CI59" s="56">
        <v>94.195999999999998</v>
      </c>
      <c r="CJ59" s="56">
        <v>141.94452000000001</v>
      </c>
      <c r="CK59" s="56">
        <v>28.0855</v>
      </c>
      <c r="CL59" s="56">
        <v>47.88</v>
      </c>
      <c r="CM59" s="56">
        <v>26.981539999999999</v>
      </c>
      <c r="CN59" s="56">
        <v>55.847000000000001</v>
      </c>
      <c r="CO59" s="56">
        <v>54.938000000000002</v>
      </c>
      <c r="CP59" s="56">
        <v>24.305</v>
      </c>
      <c r="CQ59" s="56">
        <v>40.078000000000003</v>
      </c>
      <c r="CR59" s="56">
        <v>22.98977</v>
      </c>
      <c r="CS59" s="56">
        <v>51.996000000000002</v>
      </c>
      <c r="CT59" s="56">
        <v>39.098300000000002</v>
      </c>
      <c r="CU59" s="56">
        <v>30.973759999999999</v>
      </c>
      <c r="CV59" s="56">
        <v>15.9994</v>
      </c>
      <c r="CW59" s="60">
        <f t="shared" si="373"/>
        <v>0.46743492060321917</v>
      </c>
      <c r="CX59" s="60">
        <f t="shared" si="374"/>
        <v>0.59940810327646388</v>
      </c>
      <c r="CY59" s="60">
        <f t="shared" si="375"/>
        <v>0.52925071164269422</v>
      </c>
      <c r="CZ59" s="60">
        <f t="shared" si="376"/>
        <v>0.77731104133262074</v>
      </c>
      <c r="DA59" s="60">
        <f t="shared" si="377"/>
        <v>0.77445747941142484</v>
      </c>
      <c r="DB59" s="60">
        <f t="shared" si="378"/>
        <v>0.60303589682516046</v>
      </c>
      <c r="DC59" s="60">
        <f t="shared" si="379"/>
        <v>0.7146907666903245</v>
      </c>
      <c r="DD59" s="60">
        <f t="shared" si="380"/>
        <v>0.74185747610397978</v>
      </c>
      <c r="DE59" s="60">
        <f t="shared" si="381"/>
        <v>0.68420200776102669</v>
      </c>
      <c r="DF59" s="60">
        <f t="shared" si="382"/>
        <v>0.83014777697566777</v>
      </c>
      <c r="DG59" s="60">
        <f t="shared" si="383"/>
        <v>0.43642065223793064</v>
      </c>
      <c r="DH59" s="60">
        <f t="shared" si="384"/>
        <v>0.53256507939678088</v>
      </c>
      <c r="DI59" s="60">
        <f t="shared" si="385"/>
        <v>0.40059189672353612</v>
      </c>
      <c r="DJ59" s="60">
        <f t="shared" si="386"/>
        <v>0.47074928835730578</v>
      </c>
      <c r="DK59" s="60">
        <f t="shared" si="387"/>
        <v>0.22268895866737926</v>
      </c>
      <c r="DL59" s="60">
        <f t="shared" si="388"/>
        <v>0.22554252058857516</v>
      </c>
      <c r="DM59" s="60">
        <f t="shared" si="389"/>
        <v>0.39696410317483954</v>
      </c>
      <c r="DN59" s="60">
        <f t="shared" si="390"/>
        <v>0.2853092333096755</v>
      </c>
      <c r="DO59" s="60">
        <f t="shared" si="391"/>
        <v>0.25814252389602022</v>
      </c>
      <c r="DP59" s="60">
        <f t="shared" si="392"/>
        <v>0.31579799223897331</v>
      </c>
      <c r="DQ59" s="60">
        <f t="shared" si="393"/>
        <v>0.16985222302433223</v>
      </c>
      <c r="DR59" s="60">
        <f t="shared" si="394"/>
        <v>0.56357934776206942</v>
      </c>
      <c r="DS59" s="60">
        <f t="shared" si="395"/>
        <v>23.355993473336628</v>
      </c>
      <c r="DT59" s="60">
        <f t="shared" si="396"/>
        <v>0.66408423761999436</v>
      </c>
      <c r="DU59" s="60">
        <f t="shared" si="397"/>
        <v>2.2079810439021559</v>
      </c>
      <c r="DV59" s="60">
        <f t="shared" si="398"/>
        <v>5.280040710460093</v>
      </c>
      <c r="DW59" s="60">
        <f t="shared" si="399"/>
        <v>8.0001457623200184E-2</v>
      </c>
      <c r="DX59" s="60">
        <f t="shared" si="400"/>
        <v>8.6369816322783599</v>
      </c>
      <c r="DY59" s="60">
        <f t="shared" si="401"/>
        <v>16.365989742748418</v>
      </c>
      <c r="DZ59" s="60">
        <f t="shared" si="402"/>
        <v>0.18902528491129406</v>
      </c>
      <c r="EA59" s="60">
        <f t="shared" si="403"/>
        <v>1.9841858225069773E-3</v>
      </c>
      <c r="EB59" s="60">
        <f t="shared" si="404"/>
        <v>0</v>
      </c>
      <c r="EC59" s="60">
        <f t="shared" si="405"/>
        <v>42.839618231297351</v>
      </c>
      <c r="ED59" s="60">
        <f t="shared" si="406"/>
        <v>99.621700000000004</v>
      </c>
      <c r="EE59" s="56">
        <f t="shared" si="407"/>
        <v>0.83160326408063334</v>
      </c>
      <c r="EF59" s="56">
        <f t="shared" si="408"/>
        <v>1.3869762690476071E-2</v>
      </c>
      <c r="EG59" s="56">
        <f t="shared" si="409"/>
        <v>8.1833025242523449E-2</v>
      </c>
      <c r="EH59" s="56">
        <f t="shared" si="410"/>
        <v>9.4544751024407625E-2</v>
      </c>
      <c r="EI59" s="56">
        <f t="shared" si="411"/>
        <v>1.4562135065564852E-3</v>
      </c>
      <c r="EJ59" s="56">
        <f t="shared" si="412"/>
        <v>0.35535822391599919</v>
      </c>
      <c r="EK59" s="56">
        <f t="shared" si="413"/>
        <v>0.40835345433276155</v>
      </c>
      <c r="EL59" s="56">
        <f t="shared" si="414"/>
        <v>8.2221477166276157E-3</v>
      </c>
      <c r="EM59" s="56">
        <f t="shared" si="415"/>
        <v>3.81603550755246E-5</v>
      </c>
      <c r="EN59" s="56">
        <f t="shared" si="416"/>
        <v>0</v>
      </c>
      <c r="EO59" s="56">
        <f t="shared" si="417"/>
        <v>2.6775765485766563</v>
      </c>
      <c r="EP59" s="60">
        <f t="shared" si="418"/>
        <v>4.4728555514417172</v>
      </c>
      <c r="EQ59" s="56">
        <f t="shared" si="329"/>
        <v>0.18592222675569883</v>
      </c>
      <c r="ER59" s="56">
        <f t="shared" si="330"/>
        <v>3.1008742694598056E-3</v>
      </c>
      <c r="ES59" s="56">
        <f t="shared" si="331"/>
        <v>1.8295476860670484E-2</v>
      </c>
      <c r="ET59" s="56">
        <f t="shared" si="332"/>
        <v>2.1137447864582482E-2</v>
      </c>
      <c r="EU59" s="56">
        <f t="shared" si="333"/>
        <v>3.2556685316768386E-4</v>
      </c>
      <c r="EV59" s="56">
        <f t="shared" si="334"/>
        <v>7.9447730835273234E-2</v>
      </c>
      <c r="EW59" s="56">
        <f t="shared" si="335"/>
        <v>9.1295918152585684E-2</v>
      </c>
      <c r="EX59" s="56">
        <f t="shared" si="336"/>
        <v>1.838232337723807E-3</v>
      </c>
      <c r="EY59" s="56">
        <f t="shared" si="337"/>
        <v>8.5315420175428039E-6</v>
      </c>
      <c r="EZ59" s="56">
        <f t="shared" si="338"/>
        <v>0</v>
      </c>
      <c r="FA59" s="56">
        <f t="shared" si="339"/>
        <v>0.59862799452882043</v>
      </c>
      <c r="FB59" s="56">
        <f t="shared" si="340"/>
        <v>1</v>
      </c>
      <c r="FC59" s="56">
        <f t="shared" si="419"/>
        <v>1.4077773244301178E-2</v>
      </c>
      <c r="FD59" s="56">
        <f t="shared" si="420"/>
        <v>4.217703616369306E-3</v>
      </c>
      <c r="FE59" s="56">
        <f t="shared" si="421"/>
        <v>0.10823785498087006</v>
      </c>
      <c r="FF59" s="56">
        <f t="shared" si="422"/>
        <v>9.3134150490309486E-2</v>
      </c>
      <c r="FG59" s="56">
        <f t="shared" si="423"/>
        <v>8.2378549808700546E-3</v>
      </c>
      <c r="FH59" s="56">
        <f t="shared" si="424"/>
        <v>0.10137200547117954</v>
      </c>
      <c r="FI59" s="56">
        <f t="shared" si="425"/>
        <v>0</v>
      </c>
      <c r="FJ59" s="56">
        <f t="shared" si="426"/>
        <v>1.8133530348735417E-2</v>
      </c>
      <c r="FK59" s="56">
        <f t="shared" si="427"/>
        <v>0.90060286099934628</v>
      </c>
      <c r="FL59" s="56">
        <f t="shared" si="428"/>
        <v>0.92961113377849414</v>
      </c>
      <c r="FM59" s="56">
        <f t="shared" si="429"/>
        <v>8.1263608651918298E-2</v>
      </c>
      <c r="FN59" s="56">
        <f t="shared" si="430"/>
        <v>1</v>
      </c>
      <c r="FO59" s="56">
        <f t="shared" si="431"/>
        <v>7.0388866221505891E-2</v>
      </c>
      <c r="FP59" s="56">
        <f t="shared" si="432"/>
        <v>4.217703616369306E-2</v>
      </c>
      <c r="FQ59" s="56">
        <f t="shared" si="433"/>
        <v>1.8133530348735417E-2</v>
      </c>
      <c r="FR59" s="56">
        <f t="shared" si="434"/>
        <v>0.98186646965126456</v>
      </c>
      <c r="FS59" s="56"/>
      <c r="FT59" s="56">
        <f t="shared" si="435"/>
        <v>0</v>
      </c>
      <c r="FU59" s="56">
        <f t="shared" si="436"/>
        <v>7.2378570118930407E-3</v>
      </c>
      <c r="FV59" s="56">
        <f t="shared" si="437"/>
        <v>2.1090134082794271E-2</v>
      </c>
      <c r="FW59" s="56">
        <f t="shared" si="438"/>
        <v>0.84850628272663753</v>
      </c>
      <c r="FX59" s="56"/>
      <c r="FY59" s="56">
        <f t="shared" si="439"/>
        <v>1.9044695989887922E-2</v>
      </c>
      <c r="FZ59" s="56">
        <f t="shared" si="440"/>
        <v>0.21759298852949716</v>
      </c>
      <c r="GA59" s="56"/>
      <c r="GB59" s="60">
        <f t="shared" si="441"/>
        <v>22.326696231048917</v>
      </c>
      <c r="GC59" s="60">
        <f t="shared" si="442"/>
        <v>1.0065721470261004</v>
      </c>
      <c r="GD59" s="60">
        <f t="shared" si="443"/>
        <v>9.0392692569933093</v>
      </c>
      <c r="GE59" s="60">
        <f t="shared" si="444"/>
        <v>8.1153919115904607</v>
      </c>
      <c r="GF59" s="60">
        <f t="shared" si="445"/>
        <v>0.13327442024355118</v>
      </c>
      <c r="GG59" s="60">
        <f t="shared" si="446"/>
        <v>3.9196439419183702</v>
      </c>
      <c r="GH59" s="60">
        <f t="shared" si="447"/>
        <v>7.5949046228114092</v>
      </c>
      <c r="GI59" s="60">
        <f t="shared" si="448"/>
        <v>2.4771551217558136</v>
      </c>
      <c r="GJ59" s="60">
        <f t="shared" si="449"/>
        <v>1.6078426533574923</v>
      </c>
      <c r="GK59" s="60">
        <f t="shared" si="450"/>
        <v>0.20162795855595578</v>
      </c>
      <c r="GL59" s="60">
        <f t="shared" si="451"/>
        <v>0</v>
      </c>
      <c r="GM59" s="60">
        <f t="shared" si="452"/>
        <v>43.577621734698617</v>
      </c>
      <c r="GN59" s="60">
        <f t="shared" si="341"/>
        <v>56.422378265301383</v>
      </c>
      <c r="GO59" s="56">
        <f t="shared" si="453"/>
        <v>0.79495455772725843</v>
      </c>
      <c r="GP59" s="56">
        <f t="shared" si="454"/>
        <v>2.1022810088264419E-2</v>
      </c>
      <c r="GQ59" s="56">
        <f t="shared" si="455"/>
        <v>0.33501680248767529</v>
      </c>
      <c r="GR59" s="56">
        <f t="shared" si="456"/>
        <v>0.14531473331764394</v>
      </c>
      <c r="GS59" s="56">
        <f t="shared" si="457"/>
        <v>2.4259059347546538E-3</v>
      </c>
      <c r="GT59" s="56">
        <f t="shared" si="458"/>
        <v>0.16126903690262787</v>
      </c>
      <c r="GU59" s="56">
        <f t="shared" si="459"/>
        <v>0.18950308455540218</v>
      </c>
      <c r="GV59" s="56">
        <f t="shared" si="460"/>
        <v>0.10775032206741579</v>
      </c>
      <c r="GW59" s="56">
        <f t="shared" si="461"/>
        <v>4.1123083442438473E-2</v>
      </c>
      <c r="GX59" s="56">
        <f t="shared" si="462"/>
        <v>6.5096377887591235E-3</v>
      </c>
      <c r="GY59" s="56">
        <f t="shared" si="463"/>
        <v>0</v>
      </c>
      <c r="GZ59" s="60">
        <f t="shared" si="464"/>
        <v>8.1677837128631095E-2</v>
      </c>
      <c r="HA59" s="56">
        <f t="shared" si="342"/>
        <v>1.8048899743122402</v>
      </c>
      <c r="HB59" s="56">
        <f t="shared" si="343"/>
        <v>0.44044488530675047</v>
      </c>
      <c r="HC59" s="56">
        <f t="shared" si="344"/>
        <v>1.1647696196149152E-2</v>
      </c>
      <c r="HD59" s="56">
        <f t="shared" si="345"/>
        <v>0.18561619115610337</v>
      </c>
      <c r="HE59" s="56">
        <f t="shared" si="346"/>
        <v>8.0511685136384362E-2</v>
      </c>
      <c r="HF59" s="56">
        <f t="shared" si="347"/>
        <v>1.3440741370836491E-3</v>
      </c>
      <c r="HG59" s="56">
        <f t="shared" si="348"/>
        <v>8.9351173311315008E-2</v>
      </c>
      <c r="HH59" s="56">
        <f t="shared" si="349"/>
        <v>0.10499425851573752</v>
      </c>
      <c r="HI59" s="56">
        <f t="shared" si="350"/>
        <v>5.9699108311837369E-2</v>
      </c>
      <c r="HJ59" s="56">
        <f t="shared" si="351"/>
        <v>2.2784260552008755E-2</v>
      </c>
      <c r="HK59" s="56">
        <f t="shared" si="352"/>
        <v>3.6066673766303368E-3</v>
      </c>
      <c r="HL59" s="56">
        <f t="shared" si="353"/>
        <v>0</v>
      </c>
      <c r="HM59" s="56">
        <f t="shared" si="354"/>
        <v>4.3294408307671395E-2</v>
      </c>
      <c r="HN59" s="56">
        <f t="shared" si="355"/>
        <v>0.99999999999999989</v>
      </c>
      <c r="HO59" s="56">
        <f t="shared" si="465"/>
        <v>0.52601948494129547</v>
      </c>
      <c r="HP59" s="56">
        <f t="shared" si="466"/>
        <v>0.2927203181708411</v>
      </c>
      <c r="HQ59" s="56">
        <f t="shared" si="467"/>
        <v>0.48384689096096473</v>
      </c>
      <c r="HR59" s="60">
        <f t="shared" si="356"/>
        <v>6.9862302756931949E-2</v>
      </c>
      <c r="HS59" s="56">
        <f t="shared" si="468"/>
        <v>0.65822977831272755</v>
      </c>
      <c r="HT59" s="56">
        <f t="shared" si="469"/>
        <v>4555.603195309709</v>
      </c>
      <c r="HU59" s="56">
        <f t="shared" si="357"/>
        <v>8.8830843196008153</v>
      </c>
      <c r="HV59" s="56">
        <f t="shared" si="470"/>
        <v>0.65822977831272755</v>
      </c>
      <c r="HW59" s="56">
        <f t="shared" si="471"/>
        <v>4555.603195309709</v>
      </c>
      <c r="HX59" s="56">
        <f t="shared" si="358"/>
        <v>9.9351397258973311</v>
      </c>
      <c r="HY59" s="56">
        <f t="shared" si="472"/>
        <v>4.5341197442712611</v>
      </c>
      <c r="HZ59" s="56">
        <f t="shared" si="473"/>
        <v>1.2754252286849357</v>
      </c>
      <c r="IA59" s="56">
        <f t="shared" si="474"/>
        <v>5.9844565388275406</v>
      </c>
      <c r="IB59" s="56">
        <f t="shared" si="475"/>
        <v>0.65974827495676236</v>
      </c>
      <c r="IC59" s="56">
        <f t="shared" si="359"/>
        <v>0.57263063223634736</v>
      </c>
      <c r="ID59" s="56">
        <f t="shared" si="360"/>
        <v>0.16446422419230899</v>
      </c>
      <c r="IE59" s="56">
        <f t="shared" si="476"/>
        <v>271.72345919622245</v>
      </c>
      <c r="IF59" s="56">
        <f t="shared" si="477"/>
        <v>1.0329189105852272</v>
      </c>
      <c r="IG59" s="56">
        <f t="shared" si="361"/>
        <v>1.4018916141707276</v>
      </c>
      <c r="IH59" s="56">
        <f t="shared" si="362"/>
        <v>0.71603204277162136</v>
      </c>
      <c r="II59" s="75"/>
      <c r="IJ59" s="75">
        <f t="shared" si="478"/>
        <v>0.10792576906286296</v>
      </c>
      <c r="IK59" s="75">
        <f t="shared" si="479"/>
        <v>0.17852184722778977</v>
      </c>
      <c r="IL59" s="75">
        <f t="shared" si="480"/>
        <v>3.090242127104287</v>
      </c>
      <c r="IM59" s="75">
        <f t="shared" si="481"/>
        <v>0.22461852334066318</v>
      </c>
      <c r="IN59" s="75">
        <f>(1-'OUTPUT DATA'!BL59-'OUTPUT DATA'!BR59-'OUTPUT DATA'!BX59)*'OUTPUT DATA'!BK59^2</f>
        <v>1.690803646675745E-2</v>
      </c>
      <c r="IO59" s="75">
        <f t="shared" si="363"/>
        <v>0.48050468968429716</v>
      </c>
      <c r="IP59" s="75"/>
      <c r="IQ59" s="56">
        <f t="shared" si="182"/>
        <v>0.58988597219983041</v>
      </c>
      <c r="IR59" s="56">
        <f t="shared" si="183"/>
        <v>0.5119934223856496</v>
      </c>
      <c r="IS59" s="56">
        <f t="shared" si="184"/>
        <v>0.14704871912871481</v>
      </c>
      <c r="IT59" s="56"/>
    </row>
    <row r="60" spans="1:254" s="54" customFormat="1" ht="13.5" customHeight="1">
      <c r="A60" s="67" t="str">
        <f>'INPUT DATA'!A60</f>
        <v>October 2002-January 2003 - SEF</v>
      </c>
      <c r="B60" s="66"/>
      <c r="C60" s="10">
        <f>'INPUT DATA'!AB60</f>
        <v>2.1539433099037275E-2</v>
      </c>
      <c r="D60" s="10"/>
      <c r="E60" s="12">
        <f>'INPUT DATA'!AD60</f>
        <v>1.6177591962102564</v>
      </c>
      <c r="F60" s="10"/>
      <c r="G60" s="16">
        <f>'INPUT DATA'!AF60</f>
        <v>259.1211376656978</v>
      </c>
      <c r="H60" s="16">
        <f>'INPUT DATA'!AG60</f>
        <v>1083.0051987303959</v>
      </c>
      <c r="I60" s="10"/>
      <c r="J60" s="81">
        <f t="shared" si="303"/>
        <v>0.1485964131928604</v>
      </c>
      <c r="K60" s="81">
        <f t="shared" si="304"/>
        <v>0.22596643720323267</v>
      </c>
      <c r="L60" s="81">
        <f t="shared" si="305"/>
        <v>0.32169184674296036</v>
      </c>
      <c r="M60" s="81">
        <f t="shared" si="306"/>
        <v>0.4295111560502764</v>
      </c>
      <c r="N60" s="81">
        <f t="shared" si="307"/>
        <v>0.61506290525116258</v>
      </c>
      <c r="O60" s="81">
        <f t="shared" si="308"/>
        <v>0.67823279544058312</v>
      </c>
      <c r="P60" s="81">
        <f t="shared" si="309"/>
        <v>0.72302024053718705</v>
      </c>
      <c r="Q60" s="81">
        <f t="shared" si="310"/>
        <v>0.74573126171332238</v>
      </c>
      <c r="R60" s="81">
        <f t="shared" si="311"/>
        <v>0.7447701716108146</v>
      </c>
      <c r="S60" s="81">
        <f t="shared" si="312"/>
        <v>0.73261150692178556</v>
      </c>
      <c r="T60" s="81">
        <f t="shared" si="313"/>
        <v>0.72341442297242864</v>
      </c>
      <c r="U60" s="81">
        <f t="shared" si="314"/>
        <v>0.68837593239306583</v>
      </c>
      <c r="V60" s="81">
        <f t="shared" si="315"/>
        <v>0.64583854556027664</v>
      </c>
      <c r="W60" s="81">
        <f t="shared" si="316"/>
        <v>0.60080253886624602</v>
      </c>
      <c r="X60" s="81">
        <f t="shared" si="317"/>
        <v>0.55691147209884106</v>
      </c>
      <c r="Y60" s="10"/>
      <c r="Z60" s="81">
        <f t="shared" si="157"/>
        <v>0.68731775306413945</v>
      </c>
      <c r="AA60" s="81">
        <f t="shared" si="158"/>
        <v>0.59429647278604147</v>
      </c>
      <c r="AB60" s="81">
        <f t="shared" si="159"/>
        <v>0.16377591783333681</v>
      </c>
      <c r="AC60" s="72"/>
      <c r="AD60" s="56">
        <f>'INPUT DATA'!AF60/1000</f>
        <v>0.25912113766569778</v>
      </c>
      <c r="AE60" s="55">
        <f>'INPUT DATA'!AG60</f>
        <v>1083.0051987303959</v>
      </c>
      <c r="AF60" s="60">
        <f t="shared" si="318"/>
        <v>1356.1451987303958</v>
      </c>
      <c r="AG60" s="55"/>
      <c r="AH60" s="60">
        <f>'INPUT DATA'!P60</f>
        <v>49.063499999999998</v>
      </c>
      <c r="AI60" s="60">
        <f>'INPUT DATA'!Q60</f>
        <v>1.1029</v>
      </c>
      <c r="AJ60" s="60">
        <f>'INPUT DATA'!R60</f>
        <v>4.9164000000000003</v>
      </c>
      <c r="AK60" s="60">
        <f>'INPUT DATA'!S60</f>
        <v>6.2497999999999996</v>
      </c>
      <c r="AL60" s="60">
        <f>'INPUT DATA'!T60</f>
        <v>9.4299999999999995E-2</v>
      </c>
      <c r="AM60" s="60">
        <f>'INPUT DATA'!U60</f>
        <v>14.0008</v>
      </c>
      <c r="AN60" s="60">
        <f>'INPUT DATA'!V60</f>
        <v>23.352799999999998</v>
      </c>
      <c r="AO60" s="60">
        <f>'INPUT DATA'!W60</f>
        <v>0.28170000000000001</v>
      </c>
      <c r="AP60" s="60">
        <f>'INPUT DATA'!X60</f>
        <v>0</v>
      </c>
      <c r="AQ60" s="60">
        <f>'INPUT DATA'!Y60</f>
        <v>0.32890000000000003</v>
      </c>
      <c r="AR60" s="60">
        <f t="shared" si="364"/>
        <v>99.391100000000009</v>
      </c>
      <c r="AS60" s="60"/>
      <c r="AT60" s="60">
        <f>'INPUT DATA'!C60</f>
        <v>47.801285953687199</v>
      </c>
      <c r="AU60" s="60">
        <f>'INPUT DATA'!D60</f>
        <v>1.6591888599744098</v>
      </c>
      <c r="AV60" s="60">
        <f>'INPUT DATA'!E60</f>
        <v>16.785062570224511</v>
      </c>
      <c r="AW60" s="60">
        <f>'INPUT DATA'!F60</f>
        <v>10.372434837661155</v>
      </c>
      <c r="AX60" s="60">
        <f>'INPUT DATA'!G60</f>
        <v>0.17161560055966149</v>
      </c>
      <c r="AY60" s="60">
        <f>'INPUT DATA'!H60</f>
        <v>6.7350741527268578</v>
      </c>
      <c r="AZ60" s="60">
        <f>'INPUT DATA'!I60</f>
        <v>10.853262984682777</v>
      </c>
      <c r="BA60" s="60">
        <f>'INPUT DATA'!J60</f>
        <v>3.2737734862099845</v>
      </c>
      <c r="BB60" s="60">
        <f>'INPUT DATA'!K60</f>
        <v>1.8960272641192693</v>
      </c>
      <c r="BC60" s="60">
        <f>'INPUT DATA'!M60</f>
        <v>0.45227429015415194</v>
      </c>
      <c r="BD60" s="60"/>
      <c r="BE60" s="60">
        <f>'INPUT DATA'!AD60</f>
        <v>1.6177591962102564</v>
      </c>
      <c r="BF60" s="60">
        <f t="shared" si="365"/>
        <v>99.999999999999972</v>
      </c>
      <c r="BG60" s="54">
        <f t="shared" si="366"/>
        <v>2.248361602463163</v>
      </c>
      <c r="BH60" s="56">
        <f t="shared" si="319"/>
        <v>1.8359711317896843</v>
      </c>
      <c r="BI60" s="56">
        <f t="shared" si="320"/>
        <v>3.1043428327302825E-2</v>
      </c>
      <c r="BJ60" s="56">
        <f t="shared" si="321"/>
        <v>0.21682496213944344</v>
      </c>
      <c r="BK60" s="56">
        <f t="shared" si="367"/>
        <v>0.1640288682103157</v>
      </c>
      <c r="BL60" s="56">
        <f t="shared" si="368"/>
        <v>5.2796093929127735E-2</v>
      </c>
      <c r="BM60" s="56">
        <f t="shared" si="322"/>
        <v>0.19558236148253588</v>
      </c>
      <c r="BN60" s="56">
        <f t="shared" si="323"/>
        <v>2.988856296605104E-3</v>
      </c>
      <c r="BO60" s="56">
        <f t="shared" si="324"/>
        <v>0.78103565710019474</v>
      </c>
      <c r="BP60" s="60">
        <f t="shared" si="325"/>
        <v>0.93631147939443526</v>
      </c>
      <c r="BQ60" s="56">
        <f t="shared" si="326"/>
        <v>2.0438002014032917E-2</v>
      </c>
      <c r="BR60" s="56">
        <f t="shared" si="327"/>
        <v>9.7307208507156299E-3</v>
      </c>
      <c r="BS60" s="56">
        <f t="shared" si="328"/>
        <v>0</v>
      </c>
      <c r="BT60" s="56">
        <f t="shared" si="369"/>
        <v>4.0299265993949502</v>
      </c>
      <c r="BU60" s="56">
        <f t="shared" si="370"/>
        <v>0.72490364433103904</v>
      </c>
      <c r="BV60" s="56">
        <f t="shared" si="371"/>
        <v>0.79973504711047072</v>
      </c>
      <c r="BW60" s="56">
        <f t="shared" si="372"/>
        <v>0</v>
      </c>
      <c r="BX60" s="2">
        <f>'INPUT DATA'!DJ60</f>
        <v>5.9849286262242112E-2</v>
      </c>
      <c r="BY60" s="56"/>
      <c r="BZ60" s="56">
        <v>60.084299999999999</v>
      </c>
      <c r="CA60" s="56">
        <v>79.878799999999998</v>
      </c>
      <c r="CB60" s="56">
        <v>101.96127999999999</v>
      </c>
      <c r="CC60" s="56">
        <v>71.846400000000003</v>
      </c>
      <c r="CD60" s="56">
        <v>70.937399999999997</v>
      </c>
      <c r="CE60" s="56">
        <v>40.304400000000001</v>
      </c>
      <c r="CF60" s="56">
        <v>56.077400000000004</v>
      </c>
      <c r="CG60" s="56">
        <v>61.978940000000001</v>
      </c>
      <c r="CH60" s="56">
        <v>151.99020000000002</v>
      </c>
      <c r="CI60" s="56">
        <v>94.195999999999998</v>
      </c>
      <c r="CJ60" s="56">
        <v>141.94452000000001</v>
      </c>
      <c r="CK60" s="56">
        <v>28.0855</v>
      </c>
      <c r="CL60" s="56">
        <v>47.88</v>
      </c>
      <c r="CM60" s="56">
        <v>26.981539999999999</v>
      </c>
      <c r="CN60" s="56">
        <v>55.847000000000001</v>
      </c>
      <c r="CO60" s="56">
        <v>54.938000000000002</v>
      </c>
      <c r="CP60" s="56">
        <v>24.305</v>
      </c>
      <c r="CQ60" s="56">
        <v>40.078000000000003</v>
      </c>
      <c r="CR60" s="56">
        <v>22.98977</v>
      </c>
      <c r="CS60" s="56">
        <v>51.996000000000002</v>
      </c>
      <c r="CT60" s="56">
        <v>39.098300000000002</v>
      </c>
      <c r="CU60" s="56">
        <v>30.973759999999999</v>
      </c>
      <c r="CV60" s="56">
        <v>15.9994</v>
      </c>
      <c r="CW60" s="60">
        <f t="shared" si="373"/>
        <v>0.46743492060321917</v>
      </c>
      <c r="CX60" s="60">
        <f t="shared" si="374"/>
        <v>0.59940810327646388</v>
      </c>
      <c r="CY60" s="60">
        <f t="shared" si="375"/>
        <v>0.52925071164269422</v>
      </c>
      <c r="CZ60" s="60">
        <f t="shared" si="376"/>
        <v>0.77731104133262074</v>
      </c>
      <c r="DA60" s="60">
        <f t="shared" si="377"/>
        <v>0.77445747941142484</v>
      </c>
      <c r="DB60" s="60">
        <f t="shared" si="378"/>
        <v>0.60303589682516046</v>
      </c>
      <c r="DC60" s="60">
        <f t="shared" si="379"/>
        <v>0.7146907666903245</v>
      </c>
      <c r="DD60" s="60">
        <f t="shared" si="380"/>
        <v>0.74185747610397978</v>
      </c>
      <c r="DE60" s="60">
        <f t="shared" si="381"/>
        <v>0.68420200776102669</v>
      </c>
      <c r="DF60" s="60">
        <f t="shared" si="382"/>
        <v>0.83014777697566777</v>
      </c>
      <c r="DG60" s="60">
        <f t="shared" si="383"/>
        <v>0.43642065223793064</v>
      </c>
      <c r="DH60" s="60">
        <f t="shared" si="384"/>
        <v>0.53256507939678088</v>
      </c>
      <c r="DI60" s="60">
        <f t="shared" si="385"/>
        <v>0.40059189672353612</v>
      </c>
      <c r="DJ60" s="60">
        <f t="shared" si="386"/>
        <v>0.47074928835730578</v>
      </c>
      <c r="DK60" s="60">
        <f t="shared" si="387"/>
        <v>0.22268895866737926</v>
      </c>
      <c r="DL60" s="60">
        <f t="shared" si="388"/>
        <v>0.22554252058857516</v>
      </c>
      <c r="DM60" s="60">
        <f t="shared" si="389"/>
        <v>0.39696410317483954</v>
      </c>
      <c r="DN60" s="60">
        <f t="shared" si="390"/>
        <v>0.2853092333096755</v>
      </c>
      <c r="DO60" s="60">
        <f t="shared" si="391"/>
        <v>0.25814252389602022</v>
      </c>
      <c r="DP60" s="60">
        <f t="shared" si="392"/>
        <v>0.31579799223897331</v>
      </c>
      <c r="DQ60" s="60">
        <f t="shared" si="393"/>
        <v>0.16985222302433223</v>
      </c>
      <c r="DR60" s="60">
        <f t="shared" si="394"/>
        <v>0.56357934776206942</v>
      </c>
      <c r="DS60" s="60">
        <f t="shared" si="395"/>
        <v>22.933993227016042</v>
      </c>
      <c r="DT60" s="60">
        <f t="shared" si="396"/>
        <v>0.66108719710361197</v>
      </c>
      <c r="DU60" s="60">
        <f t="shared" si="397"/>
        <v>2.6020081987201422</v>
      </c>
      <c r="DV60" s="60">
        <f t="shared" si="398"/>
        <v>4.8580385461206124</v>
      </c>
      <c r="DW60" s="60">
        <f t="shared" si="399"/>
        <v>7.3031340308497353E-2</v>
      </c>
      <c r="DX60" s="60">
        <f t="shared" si="400"/>
        <v>8.4429849842697067</v>
      </c>
      <c r="DY60" s="60">
        <f t="shared" si="401"/>
        <v>16.690030536365811</v>
      </c>
      <c r="DZ60" s="60">
        <f t="shared" si="402"/>
        <v>0.2089812510184911</v>
      </c>
      <c r="EA60" s="60">
        <f t="shared" si="403"/>
        <v>0.22503404035260169</v>
      </c>
      <c r="EB60" s="60">
        <f t="shared" si="404"/>
        <v>0</v>
      </c>
      <c r="EC60" s="60">
        <f t="shared" si="405"/>
        <v>42.695910678724488</v>
      </c>
      <c r="ED60" s="60">
        <f t="shared" si="406"/>
        <v>99.391100000000009</v>
      </c>
      <c r="EE60" s="56">
        <f t="shared" si="407"/>
        <v>0.81657770831981069</v>
      </c>
      <c r="EF60" s="56">
        <f t="shared" si="408"/>
        <v>1.3807167859306848E-2</v>
      </c>
      <c r="EG60" s="56">
        <f t="shared" si="409"/>
        <v>9.643660809279761E-2</v>
      </c>
      <c r="EH60" s="56">
        <f t="shared" si="410"/>
        <v>8.698835293069658E-2</v>
      </c>
      <c r="EI60" s="56">
        <f t="shared" si="411"/>
        <v>1.3293410810094534E-3</v>
      </c>
      <c r="EJ60" s="56">
        <f t="shared" si="412"/>
        <v>0.34737646510058451</v>
      </c>
      <c r="EK60" s="56">
        <f t="shared" si="413"/>
        <v>0.41643870792868432</v>
      </c>
      <c r="EL60" s="56">
        <f t="shared" si="414"/>
        <v>9.0901845046075323E-3</v>
      </c>
      <c r="EM60" s="56">
        <f t="shared" si="415"/>
        <v>4.3279106152896698E-3</v>
      </c>
      <c r="EN60" s="56">
        <f t="shared" si="416"/>
        <v>0</v>
      </c>
      <c r="EO60" s="56">
        <f t="shared" si="417"/>
        <v>2.6685944897136449</v>
      </c>
      <c r="EP60" s="60">
        <f t="shared" si="418"/>
        <v>4.4609669361464324</v>
      </c>
      <c r="EQ60" s="56">
        <f t="shared" si="329"/>
        <v>0.1830494868059265</v>
      </c>
      <c r="ER60" s="56">
        <f t="shared" si="330"/>
        <v>3.0951065221823974E-3</v>
      </c>
      <c r="ES60" s="56">
        <f t="shared" si="331"/>
        <v>2.1617871074405125E-2</v>
      </c>
      <c r="ET60" s="56">
        <f t="shared" si="332"/>
        <v>1.9499887395677654E-2</v>
      </c>
      <c r="EU60" s="56">
        <f t="shared" si="333"/>
        <v>2.9799393271401229E-4</v>
      </c>
      <c r="EV60" s="56">
        <f t="shared" si="334"/>
        <v>7.7870217392972355E-2</v>
      </c>
      <c r="EW60" s="56">
        <f t="shared" si="335"/>
        <v>9.3351668795021658E-2</v>
      </c>
      <c r="EX60" s="56">
        <f t="shared" si="336"/>
        <v>2.0377161800844931E-3</v>
      </c>
      <c r="EY60" s="56">
        <f t="shared" si="337"/>
        <v>9.7017321070491907E-4</v>
      </c>
      <c r="EZ60" s="56">
        <f t="shared" si="338"/>
        <v>0</v>
      </c>
      <c r="FA60" s="56">
        <f t="shared" si="339"/>
        <v>0.59820987869031084</v>
      </c>
      <c r="FB60" s="56">
        <f t="shared" si="340"/>
        <v>1</v>
      </c>
      <c r="FC60" s="56">
        <f t="shared" si="419"/>
        <v>1.6950513194073508E-2</v>
      </c>
      <c r="FD60" s="56">
        <f t="shared" si="420"/>
        <v>4.6673578803316171E-3</v>
      </c>
      <c r="FE60" s="56">
        <f t="shared" si="421"/>
        <v>0.10640073633458295</v>
      </c>
      <c r="FF60" s="56">
        <f t="shared" si="422"/>
        <v>9.5389384975106156E-2</v>
      </c>
      <c r="FG60" s="56">
        <f t="shared" si="423"/>
        <v>6.4007363345829488E-3</v>
      </c>
      <c r="FH60" s="56">
        <f t="shared" si="424"/>
        <v>0.1017901213096891</v>
      </c>
      <c r="FI60" s="56">
        <f t="shared" si="425"/>
        <v>0</v>
      </c>
      <c r="FJ60" s="56">
        <f t="shared" si="426"/>
        <v>2.0018800978583065E-2</v>
      </c>
      <c r="FK60" s="56">
        <f t="shared" si="427"/>
        <v>0.91709949446868166</v>
      </c>
      <c r="FL60" s="56">
        <f t="shared" si="428"/>
        <v>0.91524743402963249</v>
      </c>
      <c r="FM60" s="56">
        <f t="shared" si="429"/>
        <v>6.2881704552735229E-2</v>
      </c>
      <c r="FN60" s="56">
        <f t="shared" si="430"/>
        <v>1</v>
      </c>
      <c r="FO60" s="56">
        <f t="shared" si="431"/>
        <v>8.4752565970367538E-2</v>
      </c>
      <c r="FP60" s="56">
        <f t="shared" si="432"/>
        <v>4.6673578803316164E-2</v>
      </c>
      <c r="FQ60" s="56">
        <f t="shared" si="433"/>
        <v>2.0018800978583065E-2</v>
      </c>
      <c r="FR60" s="56">
        <f t="shared" si="434"/>
        <v>0.97998119902141689</v>
      </c>
      <c r="FS60" s="56"/>
      <c r="FT60" s="56">
        <f t="shared" si="435"/>
        <v>0</v>
      </c>
      <c r="FU60" s="56">
        <f t="shared" si="436"/>
        <v>1.0144901951274836E-2</v>
      </c>
      <c r="FV60" s="56">
        <f t="shared" si="437"/>
        <v>2.3865251102015768E-2</v>
      </c>
      <c r="FW60" s="56">
        <f t="shared" si="438"/>
        <v>0.82090855902426119</v>
      </c>
      <c r="FX60" s="56"/>
      <c r="FY60" s="56">
        <f t="shared" si="439"/>
        <v>2.2758042097992565E-2</v>
      </c>
      <c r="FZ60" s="56">
        <f t="shared" si="440"/>
        <v>0.21620996331535564</v>
      </c>
      <c r="GA60" s="56"/>
      <c r="GB60" s="60">
        <f t="shared" si="441"/>
        <v>22.343990304493552</v>
      </c>
      <c r="GC60" s="60">
        <f t="shared" si="442"/>
        <v>0.99453124753469935</v>
      </c>
      <c r="GD60" s="60">
        <f t="shared" si="443"/>
        <v>8.8835063102584719</v>
      </c>
      <c r="GE60" s="60">
        <f t="shared" si="444"/>
        <v>8.0626081248171459</v>
      </c>
      <c r="GF60" s="60">
        <f t="shared" si="445"/>
        <v>0.13290898543711335</v>
      </c>
      <c r="GG60" s="60">
        <f t="shared" si="446"/>
        <v>4.0614914818735981</v>
      </c>
      <c r="GH60" s="60">
        <f t="shared" si="447"/>
        <v>7.7567268436146533</v>
      </c>
      <c r="GI60" s="60">
        <f t="shared" si="448"/>
        <v>2.4286733358158661</v>
      </c>
      <c r="GJ60" s="60">
        <f t="shared" si="449"/>
        <v>1.5739828183938687</v>
      </c>
      <c r="GK60" s="60">
        <f t="shared" si="450"/>
        <v>0.19738184069952208</v>
      </c>
      <c r="GL60" s="60">
        <f t="shared" si="451"/>
        <v>0</v>
      </c>
      <c r="GM60" s="60">
        <f t="shared" si="452"/>
        <v>43.564198707061486</v>
      </c>
      <c r="GN60" s="60">
        <f t="shared" si="341"/>
        <v>56.435801292938478</v>
      </c>
      <c r="GO60" s="56">
        <f t="shared" si="453"/>
        <v>0.79557032292441121</v>
      </c>
      <c r="GP60" s="56">
        <f t="shared" si="454"/>
        <v>2.0771329313590211E-2</v>
      </c>
      <c r="GQ60" s="56">
        <f t="shared" si="455"/>
        <v>0.3292438574765737</v>
      </c>
      <c r="GR60" s="56">
        <f t="shared" si="456"/>
        <v>0.1443695834121286</v>
      </c>
      <c r="GS60" s="56">
        <f t="shared" si="457"/>
        <v>2.4192541671905301E-3</v>
      </c>
      <c r="GT60" s="56">
        <f t="shared" si="458"/>
        <v>0.16710518337270514</v>
      </c>
      <c r="GU60" s="56">
        <f t="shared" si="459"/>
        <v>0.19354076659550509</v>
      </c>
      <c r="GV60" s="56">
        <f t="shared" si="460"/>
        <v>0.10564148035477806</v>
      </c>
      <c r="GW60" s="56">
        <f t="shared" si="461"/>
        <v>4.0257065355625912E-2</v>
      </c>
      <c r="GX60" s="56">
        <f t="shared" si="462"/>
        <v>6.3725502069985071E-3</v>
      </c>
      <c r="GY60" s="56">
        <f t="shared" si="463"/>
        <v>0</v>
      </c>
      <c r="GZ60" s="60">
        <f t="shared" si="464"/>
        <v>8.9799680059630557E-2</v>
      </c>
      <c r="HA60" s="56">
        <f t="shared" si="342"/>
        <v>1.8052913931795069</v>
      </c>
      <c r="HB60" s="56">
        <f t="shared" si="343"/>
        <v>0.44068803846853805</v>
      </c>
      <c r="HC60" s="56">
        <f t="shared" si="344"/>
        <v>1.1505804210924325E-2</v>
      </c>
      <c r="HD60" s="56">
        <f t="shared" si="345"/>
        <v>0.18237712688404523</v>
      </c>
      <c r="HE60" s="56">
        <f t="shared" si="346"/>
        <v>7.9970238576201641E-2</v>
      </c>
      <c r="HF60" s="56">
        <f t="shared" si="347"/>
        <v>1.3400906780648317E-3</v>
      </c>
      <c r="HG60" s="56">
        <f t="shared" si="348"/>
        <v>9.2564105719463344E-2</v>
      </c>
      <c r="HH60" s="56">
        <f t="shared" si="349"/>
        <v>0.10720749421767205</v>
      </c>
      <c r="HI60" s="56">
        <f t="shared" si="350"/>
        <v>5.8517689030090962E-2</v>
      </c>
      <c r="HJ60" s="56">
        <f t="shared" si="351"/>
        <v>2.2299483345303357E-2</v>
      </c>
      <c r="HK60" s="56">
        <f t="shared" si="352"/>
        <v>3.5299288696962511E-3</v>
      </c>
      <c r="HL60" s="56">
        <f t="shared" si="353"/>
        <v>0</v>
      </c>
      <c r="HM60" s="56">
        <f t="shared" si="354"/>
        <v>4.7385416631266525E-2</v>
      </c>
      <c r="HN60" s="56">
        <f t="shared" si="355"/>
        <v>1</v>
      </c>
      <c r="HO60" s="56">
        <f t="shared" si="465"/>
        <v>0.53649669633797692</v>
      </c>
      <c r="HP60" s="56">
        <f t="shared" si="466"/>
        <v>0.29623586727220608</v>
      </c>
      <c r="HQ60" s="56">
        <f t="shared" si="467"/>
        <v>0.50291271033753426</v>
      </c>
      <c r="HR60" s="60">
        <f t="shared" si="356"/>
        <v>2.2595353700265663E-2</v>
      </c>
      <c r="HS60" s="56">
        <f t="shared" si="468"/>
        <v>0.65823389110516728</v>
      </c>
      <c r="HT60" s="56">
        <f t="shared" si="469"/>
        <v>4732.2471723009949</v>
      </c>
      <c r="HU60" s="56">
        <f t="shared" si="357"/>
        <v>11.330590885363646</v>
      </c>
      <c r="HV60" s="56">
        <f t="shared" si="470"/>
        <v>0.65823389110516728</v>
      </c>
      <c r="HW60" s="56">
        <f t="shared" si="471"/>
        <v>4732.2471723009949</v>
      </c>
      <c r="HX60" s="56">
        <f t="shared" si="358"/>
        <v>10.958101294419084</v>
      </c>
      <c r="HY60" s="56">
        <f t="shared" si="472"/>
        <v>4.5167404415306622</v>
      </c>
      <c r="HZ60" s="56">
        <f t="shared" si="473"/>
        <v>1.2662155602809775</v>
      </c>
      <c r="IA60" s="56">
        <f t="shared" si="474"/>
        <v>5.2939217828787344</v>
      </c>
      <c r="IB60" s="56">
        <f t="shared" si="475"/>
        <v>0.66472239936387378</v>
      </c>
      <c r="IC60" s="56">
        <f t="shared" si="359"/>
        <v>0.57475916424780582</v>
      </c>
      <c r="ID60" s="56">
        <f t="shared" si="360"/>
        <v>0.15839183634477882</v>
      </c>
      <c r="IE60" s="56">
        <f t="shared" si="476"/>
        <v>271.56670869559906</v>
      </c>
      <c r="IF60" s="56">
        <f t="shared" si="477"/>
        <v>1.0340402683290415</v>
      </c>
      <c r="IG60" s="56">
        <f t="shared" si="361"/>
        <v>1.4403695907818739</v>
      </c>
      <c r="IH60" s="56">
        <f t="shared" si="362"/>
        <v>0.74824101699411072</v>
      </c>
      <c r="II60" s="75"/>
      <c r="IJ60" s="75">
        <f t="shared" si="478"/>
        <v>0.10464087767096653</v>
      </c>
      <c r="IK60" s="75">
        <f t="shared" si="479"/>
        <v>0.19666214290548148</v>
      </c>
      <c r="IL60" s="75">
        <f t="shared" si="480"/>
        <v>2.9281879003411229</v>
      </c>
      <c r="IM60" s="75">
        <f t="shared" si="481"/>
        <v>0.25824221423823623</v>
      </c>
      <c r="IN60" s="75">
        <f>(1-'OUTPUT DATA'!BL60-'OUTPUT DATA'!BR60-'OUTPUT DATA'!BX60)*'OUTPUT DATA'!BK60^2</f>
        <v>2.3612883139224803E-2</v>
      </c>
      <c r="IO60" s="75">
        <f t="shared" si="363"/>
        <v>0.5046128867848767</v>
      </c>
      <c r="IP60" s="75"/>
      <c r="IQ60" s="56">
        <f t="shared" si="182"/>
        <v>0.68731775306413945</v>
      </c>
      <c r="IR60" s="56">
        <f t="shared" si="183"/>
        <v>0.59429647278604147</v>
      </c>
      <c r="IS60" s="56">
        <f t="shared" si="184"/>
        <v>0.16377591783333681</v>
      </c>
      <c r="IT60" s="56"/>
    </row>
    <row r="61" spans="1:254" s="54" customFormat="1" ht="13.5" customHeight="1">
      <c r="A61" s="67" t="str">
        <f>'INPUT DATA'!A61</f>
        <v>October 2002-January 2003 - SEF</v>
      </c>
      <c r="B61" s="66"/>
      <c r="C61" s="10">
        <f>'INPUT DATA'!AB61</f>
        <v>2.4752111322347004E-2</v>
      </c>
      <c r="D61" s="10"/>
      <c r="E61" s="12">
        <f>'INPUT DATA'!AD61</f>
        <v>1.4210537910442576</v>
      </c>
      <c r="F61" s="10"/>
      <c r="G61" s="16">
        <f>'INPUT DATA'!AF61</f>
        <v>250.63687344242101</v>
      </c>
      <c r="H61" s="16">
        <f>'INPUT DATA'!AG61</f>
        <v>1073.9372631633341</v>
      </c>
      <c r="I61" s="10"/>
      <c r="J61" s="81">
        <f t="shared" si="303"/>
        <v>0.13590828168746669</v>
      </c>
      <c r="K61" s="81">
        <f t="shared" si="304"/>
        <v>0.20848625739903032</v>
      </c>
      <c r="L61" s="81">
        <f t="shared" si="305"/>
        <v>0.29923537703665526</v>
      </c>
      <c r="M61" s="81">
        <f t="shared" si="306"/>
        <v>0.40256518642053407</v>
      </c>
      <c r="N61" s="81">
        <f t="shared" si="307"/>
        <v>0.58343504704995008</v>
      </c>
      <c r="O61" s="81">
        <f t="shared" si="308"/>
        <v>0.64637092732289059</v>
      </c>
      <c r="P61" s="81">
        <f t="shared" si="309"/>
        <v>0.69206907810638041</v>
      </c>
      <c r="Q61" s="81">
        <f t="shared" si="310"/>
        <v>0.71671401859986805</v>
      </c>
      <c r="R61" s="81">
        <f t="shared" si="311"/>
        <v>0.71849155672086962</v>
      </c>
      <c r="S61" s="81">
        <f t="shared" si="312"/>
        <v>0.70829959115599905</v>
      </c>
      <c r="T61" s="81">
        <f t="shared" si="313"/>
        <v>0.70013960832878874</v>
      </c>
      <c r="U61" s="81">
        <f t="shared" si="314"/>
        <v>0.66805499269683455</v>
      </c>
      <c r="V61" s="81">
        <f t="shared" si="315"/>
        <v>0.62822622686045859</v>
      </c>
      <c r="W61" s="81">
        <f t="shared" si="316"/>
        <v>0.58555612137402857</v>
      </c>
      <c r="X61" s="81">
        <f t="shared" si="317"/>
        <v>0.5436588955679158</v>
      </c>
      <c r="Y61" s="10"/>
      <c r="Z61" s="81">
        <f t="shared" si="157"/>
        <v>0.6152695102948309</v>
      </c>
      <c r="AA61" s="81">
        <f t="shared" si="158"/>
        <v>0.53803565886793514</v>
      </c>
      <c r="AB61" s="81">
        <f t="shared" si="159"/>
        <v>0.15322436852774657</v>
      </c>
      <c r="AC61" s="72"/>
      <c r="AD61" s="56">
        <f>'INPUT DATA'!AF61/1000</f>
        <v>0.25063687344242103</v>
      </c>
      <c r="AE61" s="55">
        <f>'INPUT DATA'!AG61</f>
        <v>1073.9372631633341</v>
      </c>
      <c r="AF61" s="60">
        <f t="shared" si="318"/>
        <v>1347.077263163334</v>
      </c>
      <c r="AG61" s="55"/>
      <c r="AH61" s="60">
        <f>'INPUT DATA'!P61</f>
        <v>50.218800000000002</v>
      </c>
      <c r="AI61" s="60">
        <f>'INPUT DATA'!Q61</f>
        <v>1.0278</v>
      </c>
      <c r="AJ61" s="60">
        <f>'INPUT DATA'!R61</f>
        <v>4.3288000000000002</v>
      </c>
      <c r="AK61" s="60">
        <f>'INPUT DATA'!S61</f>
        <v>7.0473999999999997</v>
      </c>
      <c r="AL61" s="60">
        <f>'INPUT DATA'!T61</f>
        <v>0.13689999999999999</v>
      </c>
      <c r="AM61" s="60">
        <f>'INPUT DATA'!U61</f>
        <v>14.317600000000001</v>
      </c>
      <c r="AN61" s="60">
        <f>'INPUT DATA'!V61</f>
        <v>22.958200000000001</v>
      </c>
      <c r="AO61" s="60">
        <f>'INPUT DATA'!W61</f>
        <v>0.27500000000000002</v>
      </c>
      <c r="AP61" s="60">
        <f>'INPUT DATA'!X61</f>
        <v>0</v>
      </c>
      <c r="AQ61" s="60">
        <f>'INPUT DATA'!Y61</f>
        <v>5.7999999999999996E-3</v>
      </c>
      <c r="AR61" s="60">
        <f t="shared" si="364"/>
        <v>100.3163</v>
      </c>
      <c r="AS61" s="60"/>
      <c r="AT61" s="60">
        <f>'INPUT DATA'!C61</f>
        <v>47.742422936335544</v>
      </c>
      <c r="AU61" s="60">
        <f>'INPUT DATA'!D61</f>
        <v>1.6911485601945817</v>
      </c>
      <c r="AV61" s="60">
        <f>'INPUT DATA'!E61</f>
        <v>17.253303183055831</v>
      </c>
      <c r="AW61" s="60">
        <f>'INPUT DATA'!F61</f>
        <v>10.480471729847475</v>
      </c>
      <c r="AX61" s="60">
        <f>'INPUT DATA'!G61</f>
        <v>0.1723663218062661</v>
      </c>
      <c r="AY61" s="60">
        <f>'INPUT DATA'!H61</f>
        <v>6.3608386213327153</v>
      </c>
      <c r="AZ61" s="60">
        <f>'INPUT DATA'!I61</f>
        <v>10.493027607143542</v>
      </c>
      <c r="BA61" s="60">
        <f>'INPUT DATA'!J61</f>
        <v>3.3777474276725212</v>
      </c>
      <c r="BB61" s="60">
        <f>'INPUT DATA'!K61</f>
        <v>1.9609199579920376</v>
      </c>
      <c r="BC61" s="60">
        <f>'INPUT DATA'!M61</f>
        <v>0.46775365461947782</v>
      </c>
      <c r="BD61" s="60"/>
      <c r="BE61" s="60">
        <f>'INPUT DATA'!AD61</f>
        <v>1.4210537910442576</v>
      </c>
      <c r="BF61" s="60">
        <f t="shared" si="365"/>
        <v>99.999999999999986</v>
      </c>
      <c r="BG61" s="54">
        <f t="shared" si="366"/>
        <v>2.2272237333752294</v>
      </c>
      <c r="BH61" s="56">
        <f t="shared" si="319"/>
        <v>1.8615355705616132</v>
      </c>
      <c r="BI61" s="56">
        <f t="shared" si="320"/>
        <v>2.8657601536862764E-2</v>
      </c>
      <c r="BJ61" s="56">
        <f t="shared" si="321"/>
        <v>0.18911556569736848</v>
      </c>
      <c r="BK61" s="56">
        <f t="shared" si="367"/>
        <v>0.13846442943838677</v>
      </c>
      <c r="BL61" s="56">
        <f t="shared" si="368"/>
        <v>5.065113625898171E-2</v>
      </c>
      <c r="BM61" s="56">
        <f t="shared" si="322"/>
        <v>0.21846917766596041</v>
      </c>
      <c r="BN61" s="56">
        <f t="shared" si="323"/>
        <v>4.29827775489616E-3</v>
      </c>
      <c r="BO61" s="56">
        <f t="shared" si="324"/>
        <v>0.79119934807892978</v>
      </c>
      <c r="BP61" s="60">
        <f t="shared" si="325"/>
        <v>0.91183636634583165</v>
      </c>
      <c r="BQ61" s="56">
        <f t="shared" si="326"/>
        <v>1.9764324260739544E-2</v>
      </c>
      <c r="BR61" s="56">
        <f t="shared" si="327"/>
        <v>1.6998352067341705E-4</v>
      </c>
      <c r="BS61" s="56">
        <f t="shared" si="328"/>
        <v>0</v>
      </c>
      <c r="BT61" s="56">
        <f t="shared" si="369"/>
        <v>4.0250462154228757</v>
      </c>
      <c r="BU61" s="56">
        <f t="shared" si="370"/>
        <v>0.72134152646764305</v>
      </c>
      <c r="BV61" s="56">
        <f t="shared" si="371"/>
        <v>0.78362287018426835</v>
      </c>
      <c r="BW61" s="56">
        <f t="shared" si="372"/>
        <v>0</v>
      </c>
      <c r="BX61" s="2">
        <f>'INPUT DATA'!DJ61</f>
        <v>5.0088504182194786E-2</v>
      </c>
      <c r="BY61" s="56"/>
      <c r="BZ61" s="56">
        <v>60.084299999999999</v>
      </c>
      <c r="CA61" s="56">
        <v>79.878799999999998</v>
      </c>
      <c r="CB61" s="56">
        <v>101.96127999999999</v>
      </c>
      <c r="CC61" s="56">
        <v>71.846400000000003</v>
      </c>
      <c r="CD61" s="56">
        <v>70.937399999999997</v>
      </c>
      <c r="CE61" s="56">
        <v>40.304400000000001</v>
      </c>
      <c r="CF61" s="56">
        <v>56.077400000000004</v>
      </c>
      <c r="CG61" s="56">
        <v>61.978940000000001</v>
      </c>
      <c r="CH61" s="56">
        <v>151.99020000000002</v>
      </c>
      <c r="CI61" s="56">
        <v>94.195999999999998</v>
      </c>
      <c r="CJ61" s="56">
        <v>141.94452000000001</v>
      </c>
      <c r="CK61" s="56">
        <v>28.0855</v>
      </c>
      <c r="CL61" s="56">
        <v>47.88</v>
      </c>
      <c r="CM61" s="56">
        <v>26.981539999999999</v>
      </c>
      <c r="CN61" s="56">
        <v>55.847000000000001</v>
      </c>
      <c r="CO61" s="56">
        <v>54.938000000000002</v>
      </c>
      <c r="CP61" s="56">
        <v>24.305</v>
      </c>
      <c r="CQ61" s="56">
        <v>40.078000000000003</v>
      </c>
      <c r="CR61" s="56">
        <v>22.98977</v>
      </c>
      <c r="CS61" s="56">
        <v>51.996000000000002</v>
      </c>
      <c r="CT61" s="56">
        <v>39.098300000000002</v>
      </c>
      <c r="CU61" s="56">
        <v>30.973759999999999</v>
      </c>
      <c r="CV61" s="56">
        <v>15.9994</v>
      </c>
      <c r="CW61" s="60">
        <f t="shared" si="373"/>
        <v>0.46743492060321917</v>
      </c>
      <c r="CX61" s="60">
        <f t="shared" si="374"/>
        <v>0.59940810327646388</v>
      </c>
      <c r="CY61" s="60">
        <f t="shared" si="375"/>
        <v>0.52925071164269422</v>
      </c>
      <c r="CZ61" s="60">
        <f t="shared" si="376"/>
        <v>0.77731104133262074</v>
      </c>
      <c r="DA61" s="60">
        <f t="shared" si="377"/>
        <v>0.77445747941142484</v>
      </c>
      <c r="DB61" s="60">
        <f t="shared" si="378"/>
        <v>0.60303589682516046</v>
      </c>
      <c r="DC61" s="60">
        <f t="shared" si="379"/>
        <v>0.7146907666903245</v>
      </c>
      <c r="DD61" s="60">
        <f t="shared" si="380"/>
        <v>0.74185747610397978</v>
      </c>
      <c r="DE61" s="60">
        <f t="shared" si="381"/>
        <v>0.68420200776102669</v>
      </c>
      <c r="DF61" s="60">
        <f t="shared" si="382"/>
        <v>0.83014777697566777</v>
      </c>
      <c r="DG61" s="60">
        <f t="shared" si="383"/>
        <v>0.43642065223793064</v>
      </c>
      <c r="DH61" s="60">
        <f t="shared" si="384"/>
        <v>0.53256507939678088</v>
      </c>
      <c r="DI61" s="60">
        <f t="shared" si="385"/>
        <v>0.40059189672353612</v>
      </c>
      <c r="DJ61" s="60">
        <f t="shared" si="386"/>
        <v>0.47074928835730578</v>
      </c>
      <c r="DK61" s="60">
        <f t="shared" si="387"/>
        <v>0.22268895866737926</v>
      </c>
      <c r="DL61" s="60">
        <f t="shared" si="388"/>
        <v>0.22554252058857516</v>
      </c>
      <c r="DM61" s="60">
        <f t="shared" si="389"/>
        <v>0.39696410317483954</v>
      </c>
      <c r="DN61" s="60">
        <f t="shared" si="390"/>
        <v>0.2853092333096755</v>
      </c>
      <c r="DO61" s="60">
        <f t="shared" si="391"/>
        <v>0.25814252389602022</v>
      </c>
      <c r="DP61" s="60">
        <f t="shared" si="392"/>
        <v>0.31579799223897331</v>
      </c>
      <c r="DQ61" s="60">
        <f t="shared" si="393"/>
        <v>0.16985222302433223</v>
      </c>
      <c r="DR61" s="60">
        <f t="shared" si="394"/>
        <v>0.56357934776206942</v>
      </c>
      <c r="DS61" s="60">
        <f t="shared" si="395"/>
        <v>23.474020790788945</v>
      </c>
      <c r="DT61" s="60">
        <f t="shared" si="396"/>
        <v>0.61607164854754959</v>
      </c>
      <c r="DU61" s="60">
        <f t="shared" si="397"/>
        <v>2.291020480558895</v>
      </c>
      <c r="DV61" s="60">
        <f t="shared" si="398"/>
        <v>5.478021832687511</v>
      </c>
      <c r="DW61" s="60">
        <f t="shared" si="399"/>
        <v>0.10602322893142406</v>
      </c>
      <c r="DX61" s="60">
        <f t="shared" si="400"/>
        <v>8.6340267563839177</v>
      </c>
      <c r="DY61" s="60">
        <f t="shared" si="401"/>
        <v>16.408013559829808</v>
      </c>
      <c r="DZ61" s="60">
        <f t="shared" si="402"/>
        <v>0.20401080592859447</v>
      </c>
      <c r="EA61" s="60">
        <f t="shared" si="403"/>
        <v>3.9683716450139546E-3</v>
      </c>
      <c r="EB61" s="60">
        <f t="shared" si="404"/>
        <v>0</v>
      </c>
      <c r="EC61" s="60">
        <f t="shared" si="405"/>
        <v>43.101122524698354</v>
      </c>
      <c r="ED61" s="60">
        <f t="shared" si="406"/>
        <v>100.31630000000001</v>
      </c>
      <c r="EE61" s="56">
        <f t="shared" si="407"/>
        <v>0.83580569300133323</v>
      </c>
      <c r="EF61" s="56">
        <f t="shared" si="408"/>
        <v>1.2866993495145146E-2</v>
      </c>
      <c r="EG61" s="56">
        <f t="shared" si="409"/>
        <v>8.4910664126617491E-2</v>
      </c>
      <c r="EH61" s="56">
        <f t="shared" si="410"/>
        <v>9.8089813825048985E-2</v>
      </c>
      <c r="EI61" s="56">
        <f t="shared" si="411"/>
        <v>1.9298705619320699E-3</v>
      </c>
      <c r="EJ61" s="56">
        <f t="shared" si="412"/>
        <v>0.35523664910034636</v>
      </c>
      <c r="EK61" s="56">
        <f t="shared" si="413"/>
        <v>0.4094020050858278</v>
      </c>
      <c r="EL61" s="56">
        <f t="shared" si="414"/>
        <v>8.8739820332519401E-3</v>
      </c>
      <c r="EM61" s="56">
        <f t="shared" si="415"/>
        <v>7.63207101510492E-5</v>
      </c>
      <c r="EN61" s="56">
        <f t="shared" si="416"/>
        <v>0</v>
      </c>
      <c r="EO61" s="56">
        <f t="shared" si="417"/>
        <v>2.6939211798378913</v>
      </c>
      <c r="EP61" s="60">
        <f t="shared" si="418"/>
        <v>4.5011131717775452</v>
      </c>
      <c r="EQ61" s="56">
        <f t="shared" si="329"/>
        <v>0.18568866436016832</v>
      </c>
      <c r="ER61" s="56">
        <f t="shared" si="330"/>
        <v>2.8586247455013023E-3</v>
      </c>
      <c r="ES61" s="56">
        <f t="shared" si="331"/>
        <v>1.8864369964971404E-2</v>
      </c>
      <c r="ET61" s="56">
        <f t="shared" si="332"/>
        <v>2.1792345600213404E-2</v>
      </c>
      <c r="EU61" s="56">
        <f t="shared" si="333"/>
        <v>4.2875406333539048E-4</v>
      </c>
      <c r="EV61" s="56">
        <f t="shared" si="334"/>
        <v>7.8921954535095373E-2</v>
      </c>
      <c r="EW61" s="56">
        <f t="shared" si="335"/>
        <v>9.095572349809411E-2</v>
      </c>
      <c r="EX61" s="56">
        <f t="shared" si="336"/>
        <v>1.9715083124087489E-3</v>
      </c>
      <c r="EY61" s="56">
        <f t="shared" si="337"/>
        <v>1.6955963389142959E-5</v>
      </c>
      <c r="EZ61" s="56">
        <f t="shared" si="338"/>
        <v>0</v>
      </c>
      <c r="FA61" s="56">
        <f t="shared" si="339"/>
        <v>0.5985010989568228</v>
      </c>
      <c r="FB61" s="56">
        <f t="shared" si="340"/>
        <v>1</v>
      </c>
      <c r="FC61" s="56">
        <f t="shared" si="419"/>
        <v>1.4311335639831696E-2</v>
      </c>
      <c r="FD61" s="56">
        <f t="shared" si="420"/>
        <v>4.5530343251397078E-3</v>
      </c>
      <c r="FE61" s="56">
        <f t="shared" si="421"/>
        <v>0.10857166923267432</v>
      </c>
      <c r="FF61" s="56">
        <f t="shared" si="422"/>
        <v>9.2927231810502858E-2</v>
      </c>
      <c r="FG61" s="56">
        <f t="shared" si="423"/>
        <v>8.5716692326743144E-3</v>
      </c>
      <c r="FH61" s="56">
        <f t="shared" si="424"/>
        <v>0.10149890104317717</v>
      </c>
      <c r="FI61" s="56">
        <f t="shared" si="425"/>
        <v>0</v>
      </c>
      <c r="FJ61" s="56">
        <f t="shared" si="426"/>
        <v>1.9423937521944972E-2</v>
      </c>
      <c r="FK61" s="56">
        <f t="shared" si="427"/>
        <v>0.89612520493598213</v>
      </c>
      <c r="FL61" s="56">
        <f t="shared" si="428"/>
        <v>0.92844332180084155</v>
      </c>
      <c r="FM61" s="56">
        <f t="shared" si="429"/>
        <v>8.4450857542072946E-2</v>
      </c>
      <c r="FN61" s="56">
        <f t="shared" si="430"/>
        <v>1</v>
      </c>
      <c r="FO61" s="56">
        <f t="shared" si="431"/>
        <v>7.155667819915848E-2</v>
      </c>
      <c r="FP61" s="56">
        <f t="shared" si="432"/>
        <v>4.5530343251397078E-2</v>
      </c>
      <c r="FQ61" s="56">
        <f t="shared" si="433"/>
        <v>1.9423937521944972E-2</v>
      </c>
      <c r="FR61" s="56">
        <f t="shared" si="434"/>
        <v>0.98057606247805507</v>
      </c>
      <c r="FS61" s="56"/>
      <c r="FT61" s="56">
        <f t="shared" si="435"/>
        <v>0</v>
      </c>
      <c r="FU61" s="56">
        <f t="shared" si="436"/>
        <v>7.601810535131647E-3</v>
      </c>
      <c r="FV61" s="56">
        <f t="shared" si="437"/>
        <v>2.2675797342952015E-2</v>
      </c>
      <c r="FW61" s="56">
        <f t="shared" si="438"/>
        <v>0.84526343165020512</v>
      </c>
      <c r="FX61" s="56"/>
      <c r="FY61" s="56">
        <f t="shared" si="439"/>
        <v>1.979284129116908E-2</v>
      </c>
      <c r="FZ61" s="56">
        <f t="shared" si="440"/>
        <v>0.21813381959262798</v>
      </c>
      <c r="GA61" s="56"/>
      <c r="GB61" s="60">
        <f t="shared" si="441"/>
        <v>22.316475674651315</v>
      </c>
      <c r="GC61" s="60">
        <f t="shared" si="442"/>
        <v>1.0136881508249571</v>
      </c>
      <c r="GD61" s="60">
        <f t="shared" si="443"/>
        <v>9.1313229878194591</v>
      </c>
      <c r="GE61" s="60">
        <f t="shared" si="444"/>
        <v>8.1465863939848333</v>
      </c>
      <c r="GF61" s="60">
        <f t="shared" si="445"/>
        <v>0.13349038712149935</v>
      </c>
      <c r="GG61" s="60">
        <f t="shared" si="446"/>
        <v>3.8358140225754913</v>
      </c>
      <c r="GH61" s="60">
        <f t="shared" si="447"/>
        <v>7.4992699454521592</v>
      </c>
      <c r="GI61" s="60">
        <f t="shared" si="448"/>
        <v>2.5058071816098466</v>
      </c>
      <c r="GJ61" s="60">
        <f t="shared" si="449"/>
        <v>1.6278533439543099</v>
      </c>
      <c r="GK61" s="60">
        <f t="shared" si="450"/>
        <v>0.20413735503570826</v>
      </c>
      <c r="GL61" s="60">
        <f t="shared" si="451"/>
        <v>0</v>
      </c>
      <c r="GM61" s="60">
        <f t="shared" si="452"/>
        <v>43.585554556970422</v>
      </c>
      <c r="GN61" s="60">
        <f t="shared" si="341"/>
        <v>56.414445443029571</v>
      </c>
      <c r="GO61" s="56">
        <f t="shared" si="453"/>
        <v>0.79459064907697263</v>
      </c>
      <c r="GP61" s="56">
        <f t="shared" si="454"/>
        <v>2.117143172149033E-2</v>
      </c>
      <c r="GQ61" s="56">
        <f t="shared" si="455"/>
        <v>0.33842853253815236</v>
      </c>
      <c r="GR61" s="56">
        <f t="shared" si="456"/>
        <v>0.14587330374030535</v>
      </c>
      <c r="GS61" s="56">
        <f t="shared" si="457"/>
        <v>2.4298370366867988E-3</v>
      </c>
      <c r="GT61" s="56">
        <f t="shared" si="458"/>
        <v>0.15781995567066412</v>
      </c>
      <c r="GU61" s="56">
        <f t="shared" si="459"/>
        <v>0.18711687073836417</v>
      </c>
      <c r="GV61" s="56">
        <f t="shared" si="460"/>
        <v>0.10899661813101422</v>
      </c>
      <c r="GW61" s="56">
        <f t="shared" si="461"/>
        <v>4.1634888063018335E-2</v>
      </c>
      <c r="GX61" s="56">
        <f t="shared" si="462"/>
        <v>6.5906546391432059E-3</v>
      </c>
      <c r="GY61" s="56">
        <f t="shared" si="463"/>
        <v>0</v>
      </c>
      <c r="GZ61" s="60">
        <f t="shared" si="464"/>
        <v>7.8880822363573952E-2</v>
      </c>
      <c r="HA61" s="56">
        <f t="shared" si="342"/>
        <v>1.8046527413558116</v>
      </c>
      <c r="HB61" s="56">
        <f t="shared" si="343"/>
        <v>0.44030113432238893</v>
      </c>
      <c r="HC61" s="56">
        <f t="shared" si="344"/>
        <v>1.1731582058044317E-2</v>
      </c>
      <c r="HD61" s="56">
        <f t="shared" si="345"/>
        <v>0.18753111043618037</v>
      </c>
      <c r="HE61" s="56">
        <f t="shared" si="346"/>
        <v>8.083178574882649E-2</v>
      </c>
      <c r="HF61" s="56">
        <f t="shared" si="347"/>
        <v>1.3464291389717973E-3</v>
      </c>
      <c r="HG61" s="56">
        <f t="shared" si="348"/>
        <v>8.7451703063990083E-2</v>
      </c>
      <c r="HH61" s="56">
        <f t="shared" si="349"/>
        <v>0.10368580417182408</v>
      </c>
      <c r="HI61" s="56">
        <f t="shared" si="350"/>
        <v>6.0397557731315395E-2</v>
      </c>
      <c r="HJ61" s="56">
        <f t="shared" si="351"/>
        <v>2.3070858514164114E-2</v>
      </c>
      <c r="HK61" s="56">
        <f t="shared" si="352"/>
        <v>3.6520348142943747E-3</v>
      </c>
      <c r="HL61" s="56">
        <f t="shared" si="353"/>
        <v>0</v>
      </c>
      <c r="HM61" s="56">
        <f t="shared" si="354"/>
        <v>4.1879170025411798E-2</v>
      </c>
      <c r="HN61" s="56">
        <f t="shared" si="355"/>
        <v>0.99999999999999978</v>
      </c>
      <c r="HO61" s="56">
        <f t="shared" si="465"/>
        <v>0.51966894483191695</v>
      </c>
      <c r="HP61" s="56">
        <f t="shared" si="466"/>
        <v>0.29061214617271319</v>
      </c>
      <c r="HQ61" s="56">
        <f t="shared" si="467"/>
        <v>0.47271241912256384</v>
      </c>
      <c r="HR61" s="60">
        <f t="shared" si="356"/>
        <v>7.5168715309469336E-3</v>
      </c>
      <c r="HS61" s="56">
        <f t="shared" si="468"/>
        <v>0.65826975462349979</v>
      </c>
      <c r="HT61" s="56">
        <f t="shared" si="469"/>
        <v>4583.6668447824668</v>
      </c>
      <c r="HU61" s="56">
        <f t="shared" si="357"/>
        <v>9.4952178109460412</v>
      </c>
      <c r="HV61" s="56">
        <f t="shared" si="470"/>
        <v>0.65826975462349979</v>
      </c>
      <c r="HW61" s="56">
        <f t="shared" si="471"/>
        <v>4583.6668447824668</v>
      </c>
      <c r="HX61" s="56">
        <f t="shared" si="358"/>
        <v>9.3792128224832805</v>
      </c>
      <c r="HY61" s="56">
        <f t="shared" si="472"/>
        <v>4.5445418842527312</v>
      </c>
      <c r="HZ61" s="56">
        <f t="shared" si="473"/>
        <v>1.2809556546789782</v>
      </c>
      <c r="IA61" s="56">
        <f t="shared" si="474"/>
        <v>6.1833246524161023</v>
      </c>
      <c r="IB61" s="56">
        <f t="shared" si="475"/>
        <v>0.60775263876388397</v>
      </c>
      <c r="IC61" s="56">
        <f t="shared" si="359"/>
        <v>0.53146236885582221</v>
      </c>
      <c r="ID61" s="56">
        <f t="shared" si="360"/>
        <v>0.15135239555596447</v>
      </c>
      <c r="IE61" s="56">
        <f t="shared" si="476"/>
        <v>271.8346129528727</v>
      </c>
      <c r="IF61" s="56">
        <f t="shared" si="477"/>
        <v>1.0325098285959626</v>
      </c>
      <c r="IG61" s="56">
        <f t="shared" si="361"/>
        <v>1.4266074534495294</v>
      </c>
      <c r="IH61" s="56">
        <f t="shared" si="362"/>
        <v>0.72055537769756739</v>
      </c>
      <c r="II61" s="75"/>
      <c r="IJ61" s="75">
        <f t="shared" si="478"/>
        <v>9.9307607312639865E-2</v>
      </c>
      <c r="IK61" s="75">
        <f t="shared" si="479"/>
        <v>0.19029548994666567</v>
      </c>
      <c r="IL61" s="75">
        <f t="shared" si="480"/>
        <v>3.068893121824166</v>
      </c>
      <c r="IM61" s="75">
        <f t="shared" si="481"/>
        <v>0.22629435069016673</v>
      </c>
      <c r="IN61" s="75">
        <f>(1-'OUTPUT DATA'!BL61-'OUTPUT DATA'!BR61-'OUTPUT DATA'!BX61)*'OUTPUT DATA'!BK61^2</f>
        <v>1.7237718724901426E-2</v>
      </c>
      <c r="IO61" s="75">
        <f t="shared" si="363"/>
        <v>0.47960543541252548</v>
      </c>
      <c r="IP61" s="75"/>
      <c r="IQ61" s="56">
        <f t="shared" si="182"/>
        <v>0.6152695102948309</v>
      </c>
      <c r="IR61" s="56">
        <f t="shared" si="183"/>
        <v>0.53803565886793514</v>
      </c>
      <c r="IS61" s="56">
        <f t="shared" si="184"/>
        <v>0.15322436852774657</v>
      </c>
      <c r="IT61" s="56"/>
    </row>
    <row r="62" spans="1:254" s="54" customFormat="1" ht="13.5" customHeight="1">
      <c r="A62" s="67" t="str">
        <f>'INPUT DATA'!A62</f>
        <v>October 2002-January 2003 - SEF</v>
      </c>
      <c r="B62" s="66"/>
      <c r="C62" s="10">
        <f>'INPUT DATA'!AB62</f>
        <v>1.8571149712826029E-2</v>
      </c>
      <c r="D62" s="10"/>
      <c r="E62" s="12">
        <f>'INPUT DATA'!AD62</f>
        <v>1.7280537803641396</v>
      </c>
      <c r="F62" s="10"/>
      <c r="G62" s="16">
        <f>'INPUT DATA'!AF62</f>
        <v>257.92593738797785</v>
      </c>
      <c r="H62" s="16">
        <f>'INPUT DATA'!AG62</f>
        <v>1077.2332154231071</v>
      </c>
      <c r="I62" s="10"/>
      <c r="J62" s="81">
        <f t="shared" si="303"/>
        <v>0.13605842453835942</v>
      </c>
      <c r="K62" s="81">
        <f t="shared" si="304"/>
        <v>0.20885883686914139</v>
      </c>
      <c r="L62" s="81">
        <f t="shared" si="305"/>
        <v>0.3000200564999434</v>
      </c>
      <c r="M62" s="81">
        <f t="shared" si="306"/>
        <v>0.40401678780290451</v>
      </c>
      <c r="N62" s="81">
        <f t="shared" si="307"/>
        <v>0.58675481163999044</v>
      </c>
      <c r="O62" s="81">
        <f t="shared" si="308"/>
        <v>0.65071860596738107</v>
      </c>
      <c r="P62" s="81">
        <f t="shared" si="309"/>
        <v>0.69749506870189115</v>
      </c>
      <c r="Q62" s="81">
        <f t="shared" si="310"/>
        <v>0.72318591577704716</v>
      </c>
      <c r="R62" s="81">
        <f t="shared" si="311"/>
        <v>0.72588735043836627</v>
      </c>
      <c r="S62" s="81">
        <f t="shared" si="312"/>
        <v>0.71616662476422266</v>
      </c>
      <c r="T62" s="81">
        <f t="shared" si="313"/>
        <v>0.70820781783774145</v>
      </c>
      <c r="U62" s="81">
        <f t="shared" si="314"/>
        <v>0.67654192680506009</v>
      </c>
      <c r="V62" s="81">
        <f t="shared" si="315"/>
        <v>0.63690798591844422</v>
      </c>
      <c r="W62" s="81">
        <f t="shared" si="316"/>
        <v>0.59425596262883462</v>
      </c>
      <c r="X62" s="81">
        <f t="shared" si="317"/>
        <v>0.55225221582796558</v>
      </c>
      <c r="Y62" s="10"/>
      <c r="Z62" s="81">
        <f t="shared" si="157"/>
        <v>0.62608483341294707</v>
      </c>
      <c r="AA62" s="81">
        <f t="shared" si="158"/>
        <v>0.5291984371180859</v>
      </c>
      <c r="AB62" s="81">
        <f t="shared" si="159"/>
        <v>0.15004543736583539</v>
      </c>
      <c r="AC62" s="72"/>
      <c r="AD62" s="56">
        <f>'INPUT DATA'!AF62/1000</f>
        <v>0.25792593738797787</v>
      </c>
      <c r="AE62" s="55">
        <f>'INPUT DATA'!AG62</f>
        <v>1077.2332154231071</v>
      </c>
      <c r="AF62" s="60">
        <f t="shared" si="318"/>
        <v>1350.373215423107</v>
      </c>
      <c r="AG62" s="55"/>
      <c r="AH62" s="60">
        <f>'INPUT DATA'!P62</f>
        <v>50.079700000000003</v>
      </c>
      <c r="AI62" s="60">
        <f>'INPUT DATA'!Q62</f>
        <v>1.1195999999999999</v>
      </c>
      <c r="AJ62" s="60">
        <f>'INPUT DATA'!R62</f>
        <v>4.3457999999999997</v>
      </c>
      <c r="AK62" s="60">
        <f>'INPUT DATA'!S62</f>
        <v>7.2622999999999998</v>
      </c>
      <c r="AL62" s="60">
        <f>'INPUT DATA'!T62</f>
        <v>0.2195</v>
      </c>
      <c r="AM62" s="60">
        <f>'INPUT DATA'!U62</f>
        <v>14.3142</v>
      </c>
      <c r="AN62" s="60">
        <f>'INPUT DATA'!V62</f>
        <v>22.689499999999999</v>
      </c>
      <c r="AO62" s="60">
        <f>'INPUT DATA'!W62</f>
        <v>0.28439999999999999</v>
      </c>
      <c r="AP62" s="60">
        <f>'INPUT DATA'!X62</f>
        <v>0</v>
      </c>
      <c r="AQ62" s="60">
        <f>'INPUT DATA'!Y62</f>
        <v>6.1400000000000003E-2</v>
      </c>
      <c r="AR62" s="60">
        <f t="shared" si="364"/>
        <v>100.3764</v>
      </c>
      <c r="AS62" s="60"/>
      <c r="AT62" s="60">
        <f>'INPUT DATA'!C62</f>
        <v>47.757059709098755</v>
      </c>
      <c r="AU62" s="60">
        <f>'INPUT DATA'!D62</f>
        <v>1.6832015182189999</v>
      </c>
      <c r="AV62" s="60">
        <f>'INPUT DATA'!E62</f>
        <v>17.136871308563659</v>
      </c>
      <c r="AW62" s="60">
        <f>'INPUT DATA'!F62</f>
        <v>10.453607469194173</v>
      </c>
      <c r="AX62" s="60">
        <f>'INPUT DATA'!G62</f>
        <v>0.17217964880190034</v>
      </c>
      <c r="AY62" s="60">
        <f>'INPUT DATA'!H62</f>
        <v>6.4538953601711526</v>
      </c>
      <c r="AZ62" s="60">
        <f>'INPUT DATA'!I62</f>
        <v>10.582603092729194</v>
      </c>
      <c r="BA62" s="60">
        <f>'INPUT DATA'!J62</f>
        <v>3.3518934530896201</v>
      </c>
      <c r="BB62" s="60">
        <f>'INPUT DATA'!K62</f>
        <v>1.9447838566343043</v>
      </c>
      <c r="BC62" s="60">
        <f>'INPUT DATA'!M62</f>
        <v>0.46390458349822783</v>
      </c>
      <c r="BD62" s="60"/>
      <c r="BE62" s="60">
        <f>'INPUT DATA'!AD62</f>
        <v>1.7280537803641396</v>
      </c>
      <c r="BF62" s="60">
        <f t="shared" si="365"/>
        <v>99.999999999999986</v>
      </c>
      <c r="BG62" s="54">
        <f t="shared" si="366"/>
        <v>2.2283014021859295</v>
      </c>
      <c r="BH62" s="56">
        <f t="shared" si="319"/>
        <v>1.8572775735811646</v>
      </c>
      <c r="BI62" s="56">
        <f t="shared" si="320"/>
        <v>3.1232317003059205E-2</v>
      </c>
      <c r="BJ62" s="56">
        <f t="shared" si="321"/>
        <v>0.18995012276497117</v>
      </c>
      <c r="BK62" s="56">
        <f t="shared" si="367"/>
        <v>0.14272242641883537</v>
      </c>
      <c r="BL62" s="56">
        <f t="shared" si="368"/>
        <v>4.72276963461358E-2</v>
      </c>
      <c r="BM62" s="56">
        <f t="shared" si="322"/>
        <v>0.22524000324436819</v>
      </c>
      <c r="BN62" s="56">
        <f t="shared" si="323"/>
        <v>6.8950217485911659E-3</v>
      </c>
      <c r="BO62" s="56">
        <f t="shared" si="324"/>
        <v>0.79139420234145075</v>
      </c>
      <c r="BP62" s="60">
        <f t="shared" si="325"/>
        <v>0.90160038277542753</v>
      </c>
      <c r="BQ62" s="56">
        <f t="shared" si="326"/>
        <v>2.0449794891226974E-2</v>
      </c>
      <c r="BR62" s="56">
        <f t="shared" si="327"/>
        <v>1.8003514190962047E-3</v>
      </c>
      <c r="BS62" s="56">
        <f t="shared" si="328"/>
        <v>0</v>
      </c>
      <c r="BT62" s="56">
        <f t="shared" si="369"/>
        <v>4.0258397697693553</v>
      </c>
      <c r="BU62" s="56">
        <f t="shared" si="370"/>
        <v>0.71596707152558192</v>
      </c>
      <c r="BV62" s="56">
        <f t="shared" si="371"/>
        <v>0.7784453818228777</v>
      </c>
      <c r="BW62" s="56">
        <f t="shared" si="372"/>
        <v>0</v>
      </c>
      <c r="BX62" s="2">
        <f>'INPUT DATA'!DJ62</f>
        <v>5.1675615462513404E-2</v>
      </c>
      <c r="BY62" s="56"/>
      <c r="BZ62" s="56">
        <v>60.084299999999999</v>
      </c>
      <c r="CA62" s="56">
        <v>79.878799999999998</v>
      </c>
      <c r="CB62" s="56">
        <v>101.96127999999999</v>
      </c>
      <c r="CC62" s="56">
        <v>71.846400000000003</v>
      </c>
      <c r="CD62" s="56">
        <v>70.937399999999997</v>
      </c>
      <c r="CE62" s="56">
        <v>40.304400000000001</v>
      </c>
      <c r="CF62" s="56">
        <v>56.077400000000004</v>
      </c>
      <c r="CG62" s="56">
        <v>61.978940000000001</v>
      </c>
      <c r="CH62" s="56">
        <v>151.99020000000002</v>
      </c>
      <c r="CI62" s="56">
        <v>94.195999999999998</v>
      </c>
      <c r="CJ62" s="56">
        <v>141.94452000000001</v>
      </c>
      <c r="CK62" s="56">
        <v>28.0855</v>
      </c>
      <c r="CL62" s="56">
        <v>47.88</v>
      </c>
      <c r="CM62" s="56">
        <v>26.981539999999999</v>
      </c>
      <c r="CN62" s="56">
        <v>55.847000000000001</v>
      </c>
      <c r="CO62" s="56">
        <v>54.938000000000002</v>
      </c>
      <c r="CP62" s="56">
        <v>24.305</v>
      </c>
      <c r="CQ62" s="56">
        <v>40.078000000000003</v>
      </c>
      <c r="CR62" s="56">
        <v>22.98977</v>
      </c>
      <c r="CS62" s="56">
        <v>51.996000000000002</v>
      </c>
      <c r="CT62" s="56">
        <v>39.098300000000002</v>
      </c>
      <c r="CU62" s="56">
        <v>30.973759999999999</v>
      </c>
      <c r="CV62" s="56">
        <v>15.9994</v>
      </c>
      <c r="CW62" s="60">
        <f t="shared" si="373"/>
        <v>0.46743492060321917</v>
      </c>
      <c r="CX62" s="60">
        <f t="shared" si="374"/>
        <v>0.59940810327646388</v>
      </c>
      <c r="CY62" s="60">
        <f t="shared" si="375"/>
        <v>0.52925071164269422</v>
      </c>
      <c r="CZ62" s="60">
        <f t="shared" si="376"/>
        <v>0.77731104133262074</v>
      </c>
      <c r="DA62" s="60">
        <f t="shared" si="377"/>
        <v>0.77445747941142484</v>
      </c>
      <c r="DB62" s="60">
        <f t="shared" si="378"/>
        <v>0.60303589682516046</v>
      </c>
      <c r="DC62" s="60">
        <f t="shared" si="379"/>
        <v>0.7146907666903245</v>
      </c>
      <c r="DD62" s="60">
        <f t="shared" si="380"/>
        <v>0.74185747610397978</v>
      </c>
      <c r="DE62" s="60">
        <f t="shared" si="381"/>
        <v>0.68420200776102669</v>
      </c>
      <c r="DF62" s="60">
        <f t="shared" si="382"/>
        <v>0.83014777697566777</v>
      </c>
      <c r="DG62" s="60">
        <f t="shared" si="383"/>
        <v>0.43642065223793064</v>
      </c>
      <c r="DH62" s="60">
        <f t="shared" si="384"/>
        <v>0.53256507939678088</v>
      </c>
      <c r="DI62" s="60">
        <f t="shared" si="385"/>
        <v>0.40059189672353612</v>
      </c>
      <c r="DJ62" s="60">
        <f t="shared" si="386"/>
        <v>0.47074928835730578</v>
      </c>
      <c r="DK62" s="60">
        <f t="shared" si="387"/>
        <v>0.22268895866737926</v>
      </c>
      <c r="DL62" s="60">
        <f t="shared" si="388"/>
        <v>0.22554252058857516</v>
      </c>
      <c r="DM62" s="60">
        <f t="shared" si="389"/>
        <v>0.39696410317483954</v>
      </c>
      <c r="DN62" s="60">
        <f t="shared" si="390"/>
        <v>0.2853092333096755</v>
      </c>
      <c r="DO62" s="60">
        <f t="shared" si="391"/>
        <v>0.25814252389602022</v>
      </c>
      <c r="DP62" s="60">
        <f t="shared" si="392"/>
        <v>0.31579799223897331</v>
      </c>
      <c r="DQ62" s="60">
        <f t="shared" si="393"/>
        <v>0.16985222302433223</v>
      </c>
      <c r="DR62" s="60">
        <f t="shared" si="394"/>
        <v>0.56357934776206942</v>
      </c>
      <c r="DS62" s="60">
        <f t="shared" si="395"/>
        <v>23.409000593333037</v>
      </c>
      <c r="DT62" s="60">
        <f t="shared" si="396"/>
        <v>0.67109731242832893</v>
      </c>
      <c r="DU62" s="60">
        <f t="shared" si="397"/>
        <v>2.3000177426568205</v>
      </c>
      <c r="DV62" s="60">
        <f t="shared" si="398"/>
        <v>5.6450659754698913</v>
      </c>
      <c r="DW62" s="60">
        <f t="shared" si="399"/>
        <v>0.16999341673080776</v>
      </c>
      <c r="DX62" s="60">
        <f t="shared" si="400"/>
        <v>8.6319764343347121</v>
      </c>
      <c r="DY62" s="60">
        <f t="shared" si="401"/>
        <v>16.215976150820119</v>
      </c>
      <c r="DZ62" s="60">
        <f t="shared" si="402"/>
        <v>0.21098426620397184</v>
      </c>
      <c r="EA62" s="60">
        <f t="shared" si="403"/>
        <v>4.2010003276527041E-2</v>
      </c>
      <c r="EB62" s="60">
        <f t="shared" si="404"/>
        <v>0</v>
      </c>
      <c r="EC62" s="60">
        <f t="shared" si="405"/>
        <v>43.080278104745794</v>
      </c>
      <c r="ED62" s="60">
        <f t="shared" si="406"/>
        <v>100.37640000000002</v>
      </c>
      <c r="EE62" s="56">
        <f t="shared" si="407"/>
        <v>0.83349061235630617</v>
      </c>
      <c r="EF62" s="56">
        <f t="shared" si="408"/>
        <v>1.4016234595412048E-2</v>
      </c>
      <c r="EG62" s="56">
        <f t="shared" si="409"/>
        <v>8.5244124043950806E-2</v>
      </c>
      <c r="EH62" s="56">
        <f t="shared" si="410"/>
        <v>0.10108091706752183</v>
      </c>
      <c r="EI62" s="56">
        <f t="shared" si="411"/>
        <v>3.0942774897303824E-3</v>
      </c>
      <c r="EJ62" s="56">
        <f t="shared" si="412"/>
        <v>0.35515229106499535</v>
      </c>
      <c r="EK62" s="56">
        <f t="shared" si="413"/>
        <v>0.40461041346424764</v>
      </c>
      <c r="EL62" s="56">
        <f t="shared" si="414"/>
        <v>9.177310873661278E-3</v>
      </c>
      <c r="EM62" s="56">
        <f t="shared" si="415"/>
        <v>8.0794682815076241E-4</v>
      </c>
      <c r="EN62" s="56">
        <f t="shared" si="416"/>
        <v>0</v>
      </c>
      <c r="EO62" s="56">
        <f t="shared" si="417"/>
        <v>2.6926183547349147</v>
      </c>
      <c r="EP62" s="60">
        <f t="shared" si="418"/>
        <v>4.4992924825188911</v>
      </c>
      <c r="EQ62" s="56">
        <f t="shared" si="329"/>
        <v>0.18524926209946757</v>
      </c>
      <c r="ER62" s="56">
        <f t="shared" si="330"/>
        <v>3.1152085910994558E-3</v>
      </c>
      <c r="ES62" s="56">
        <f t="shared" si="331"/>
        <v>1.8946117500729269E-2</v>
      </c>
      <c r="ET62" s="56">
        <f t="shared" si="332"/>
        <v>2.2465958250158596E-2</v>
      </c>
      <c r="EU62" s="56">
        <f t="shared" si="333"/>
        <v>6.8772534831922669E-4</v>
      </c>
      <c r="EV62" s="56">
        <f t="shared" si="334"/>
        <v>7.8935142012854051E-2</v>
      </c>
      <c r="EW62" s="56">
        <f t="shared" si="335"/>
        <v>8.9927564175096675E-2</v>
      </c>
      <c r="EX62" s="56">
        <f t="shared" si="336"/>
        <v>2.0397231140935825E-3</v>
      </c>
      <c r="EY62" s="56">
        <f t="shared" si="337"/>
        <v>1.7957197299128244E-4</v>
      </c>
      <c r="EZ62" s="56">
        <f t="shared" si="338"/>
        <v>0</v>
      </c>
      <c r="FA62" s="56">
        <f t="shared" si="339"/>
        <v>0.59845372693519028</v>
      </c>
      <c r="FB62" s="56">
        <f t="shared" si="340"/>
        <v>1</v>
      </c>
      <c r="FC62" s="56">
        <f t="shared" si="419"/>
        <v>1.475073790053244E-2</v>
      </c>
      <c r="FD62" s="56">
        <f t="shared" si="420"/>
        <v>4.1953796001968288E-3</v>
      </c>
      <c r="FE62" s="56">
        <f t="shared" si="421"/>
        <v>0.10957898577561945</v>
      </c>
      <c r="FF62" s="56">
        <f t="shared" si="422"/>
        <v>9.1967287289190264E-2</v>
      </c>
      <c r="FG62" s="56">
        <f t="shared" si="423"/>
        <v>9.5789857756194419E-3</v>
      </c>
      <c r="FH62" s="56">
        <f t="shared" si="424"/>
        <v>0.10154627306480971</v>
      </c>
      <c r="FI62" s="56">
        <f t="shared" si="425"/>
        <v>0</v>
      </c>
      <c r="FJ62" s="56">
        <f t="shared" si="426"/>
        <v>2.0086636885154548E-2</v>
      </c>
      <c r="FK62" s="56">
        <f t="shared" si="427"/>
        <v>0.88558212390229585</v>
      </c>
      <c r="FL62" s="56">
        <f t="shared" si="428"/>
        <v>0.92624631049733785</v>
      </c>
      <c r="FM62" s="56">
        <f t="shared" si="429"/>
        <v>9.4331239212549559E-2</v>
      </c>
      <c r="FN62" s="56">
        <f t="shared" si="430"/>
        <v>1</v>
      </c>
      <c r="FO62" s="56">
        <f t="shared" si="431"/>
        <v>7.3753689502662201E-2</v>
      </c>
      <c r="FP62" s="56">
        <f t="shared" si="432"/>
        <v>4.1953796001968295E-2</v>
      </c>
      <c r="FQ62" s="56">
        <f t="shared" si="433"/>
        <v>2.0086636885154548E-2</v>
      </c>
      <c r="FR62" s="56">
        <f t="shared" si="434"/>
        <v>0.97991336311484545</v>
      </c>
      <c r="FS62" s="56"/>
      <c r="FT62" s="56">
        <f t="shared" si="435"/>
        <v>0</v>
      </c>
      <c r="FU62" s="56">
        <f t="shared" si="436"/>
        <v>8.0747436605537928E-3</v>
      </c>
      <c r="FV62" s="56">
        <f t="shared" si="437"/>
        <v>2.2849905304290572E-2</v>
      </c>
      <c r="FW62" s="56">
        <f t="shared" si="438"/>
        <v>0.84069925457984973</v>
      </c>
      <c r="FX62" s="56"/>
      <c r="FY62" s="56">
        <f t="shared" si="439"/>
        <v>2.0374455245946842E-2</v>
      </c>
      <c r="FZ62" s="56">
        <f t="shared" si="440"/>
        <v>0.21807103019925739</v>
      </c>
      <c r="GA62" s="56"/>
      <c r="GB62" s="60">
        <f t="shared" si="441"/>
        <v>22.323317413365775</v>
      </c>
      <c r="GC62" s="60">
        <f t="shared" si="442"/>
        <v>1.008924629467715</v>
      </c>
      <c r="GD62" s="60">
        <f t="shared" si="443"/>
        <v>9.0697013353865845</v>
      </c>
      <c r="GE62" s="60">
        <f t="shared" si="444"/>
        <v>8.1257045075617853</v>
      </c>
      <c r="GF62" s="60">
        <f t="shared" si="445"/>
        <v>0.13334581681706409</v>
      </c>
      <c r="GG62" s="60">
        <f t="shared" si="446"/>
        <v>3.8919305765365531</v>
      </c>
      <c r="GH62" s="60">
        <f t="shared" si="447"/>
        <v>7.5632887179220267</v>
      </c>
      <c r="GI62" s="60">
        <f t="shared" si="448"/>
        <v>2.4866272172785191</v>
      </c>
      <c r="GJ62" s="60">
        <f t="shared" si="449"/>
        <v>1.6144579952831335</v>
      </c>
      <c r="GK62" s="60">
        <f t="shared" si="450"/>
        <v>0.20245754090646215</v>
      </c>
      <c r="GL62" s="60">
        <f t="shared" si="451"/>
        <v>0</v>
      </c>
      <c r="GM62" s="60">
        <f t="shared" si="452"/>
        <v>43.580244249474376</v>
      </c>
      <c r="GN62" s="60">
        <f t="shared" si="341"/>
        <v>56.419755750525617</v>
      </c>
      <c r="GO62" s="56">
        <f t="shared" si="453"/>
        <v>0.7948342530261443</v>
      </c>
      <c r="GP62" s="56">
        <f t="shared" si="454"/>
        <v>2.1071942971339075E-2</v>
      </c>
      <c r="GQ62" s="56">
        <f t="shared" si="455"/>
        <v>0.33614468764149802</v>
      </c>
      <c r="GR62" s="56">
        <f t="shared" si="456"/>
        <v>0.14549939132919915</v>
      </c>
      <c r="GS62" s="56">
        <f t="shared" si="457"/>
        <v>2.4272055192592393E-3</v>
      </c>
      <c r="GT62" s="56">
        <f t="shared" si="458"/>
        <v>0.16012880380730521</v>
      </c>
      <c r="GU62" s="56">
        <f t="shared" si="459"/>
        <v>0.1887142252088933</v>
      </c>
      <c r="GV62" s="56">
        <f t="shared" si="460"/>
        <v>0.10816233556397124</v>
      </c>
      <c r="GW62" s="56">
        <f t="shared" si="461"/>
        <v>4.129228112943871E-2</v>
      </c>
      <c r="GX62" s="56">
        <f t="shared" si="462"/>
        <v>6.5364211805884129E-3</v>
      </c>
      <c r="GY62" s="56">
        <f t="shared" si="463"/>
        <v>0</v>
      </c>
      <c r="GZ62" s="60">
        <f t="shared" si="464"/>
        <v>9.5921987008977957E-2</v>
      </c>
      <c r="HA62" s="56">
        <f t="shared" si="342"/>
        <v>1.8048115473776367</v>
      </c>
      <c r="HB62" s="56">
        <f t="shared" si="343"/>
        <v>0.44039736679490232</v>
      </c>
      <c r="HC62" s="56">
        <f t="shared" si="344"/>
        <v>1.1675425615464552E-2</v>
      </c>
      <c r="HD62" s="56">
        <f t="shared" si="345"/>
        <v>0.18624918935714427</v>
      </c>
      <c r="HE62" s="56">
        <f t="shared" si="346"/>
        <v>8.061749801003186E-2</v>
      </c>
      <c r="HF62" s="56">
        <f t="shared" si="347"/>
        <v>1.3448526095624397E-3</v>
      </c>
      <c r="HG62" s="56">
        <f t="shared" si="348"/>
        <v>8.8723281962579351E-2</v>
      </c>
      <c r="HH62" s="56">
        <f t="shared" si="349"/>
        <v>0.10456173415063315</v>
      </c>
      <c r="HI62" s="56">
        <f t="shared" si="350"/>
        <v>5.9929988657890315E-2</v>
      </c>
      <c r="HJ62" s="56">
        <f t="shared" si="351"/>
        <v>2.2878998746121586E-2</v>
      </c>
      <c r="HK62" s="56">
        <f t="shared" si="352"/>
        <v>3.6216640956701169E-3</v>
      </c>
      <c r="HL62" s="56">
        <f t="shared" si="353"/>
        <v>0</v>
      </c>
      <c r="HM62" s="56">
        <f t="shared" si="354"/>
        <v>5.0465772962717217E-2</v>
      </c>
      <c r="HN62" s="56">
        <f t="shared" si="355"/>
        <v>0.99999999999999989</v>
      </c>
      <c r="HO62" s="56">
        <f t="shared" si="465"/>
        <v>0.52393334893656007</v>
      </c>
      <c r="HP62" s="56">
        <f t="shared" si="466"/>
        <v>0.2920259141963964</v>
      </c>
      <c r="HQ62" s="56">
        <f t="shared" si="467"/>
        <v>0.48015509267638817</v>
      </c>
      <c r="HR62" s="60">
        <f t="shared" si="356"/>
        <v>3.9076163580836432E-2</v>
      </c>
      <c r="HS62" s="56">
        <f t="shared" si="468"/>
        <v>0.65811129878895136</v>
      </c>
      <c r="HT62" s="56">
        <f t="shared" si="469"/>
        <v>4598.1514386698409</v>
      </c>
      <c r="HU62" s="56">
        <f t="shared" si="357"/>
        <v>9.5225517836166986</v>
      </c>
      <c r="HV62" s="56">
        <f t="shared" si="470"/>
        <v>0.65811129878895136</v>
      </c>
      <c r="HW62" s="56">
        <f t="shared" si="471"/>
        <v>4598.1514386698409</v>
      </c>
      <c r="HX62" s="56">
        <f t="shared" si="358"/>
        <v>10.116887840561496</v>
      </c>
      <c r="HY62" s="56">
        <f t="shared" si="472"/>
        <v>4.5375526376491324</v>
      </c>
      <c r="HZ62" s="56">
        <f t="shared" si="473"/>
        <v>1.2772462460152476</v>
      </c>
      <c r="IA62" s="56">
        <f t="shared" si="474"/>
        <v>5.8625497482667654</v>
      </c>
      <c r="IB62" s="56">
        <f t="shared" si="475"/>
        <v>0.6651609969937835</v>
      </c>
      <c r="IC62" s="56">
        <f t="shared" si="359"/>
        <v>0.56222757884449159</v>
      </c>
      <c r="ID62" s="56">
        <f t="shared" si="360"/>
        <v>0.15941030254409524</v>
      </c>
      <c r="IE62" s="56">
        <f t="shared" si="476"/>
        <v>271.76625321274526</v>
      </c>
      <c r="IF62" s="56">
        <f t="shared" si="477"/>
        <v>1.0319986131323007</v>
      </c>
      <c r="IG62" s="56">
        <f t="shared" si="361"/>
        <v>1.4372570612620701</v>
      </c>
      <c r="IH62" s="56">
        <f t="shared" si="362"/>
        <v>0.72759810714389617</v>
      </c>
      <c r="II62" s="75"/>
      <c r="IJ62" s="75">
        <f t="shared" si="478"/>
        <v>0.1077352523974577</v>
      </c>
      <c r="IK62" s="75">
        <f t="shared" si="479"/>
        <v>0.17946881626724476</v>
      </c>
      <c r="IL62" s="75">
        <f t="shared" si="480"/>
        <v>3.0483937344783669</v>
      </c>
      <c r="IM62" s="75">
        <f t="shared" si="481"/>
        <v>0.23215351302608583</v>
      </c>
      <c r="IN62" s="75">
        <f>(1-'OUTPUT DATA'!BL62-'OUTPUT DATA'!BR62-'OUTPUT DATA'!BX62)*'OUTPUT DATA'!BK62^2</f>
        <v>1.8318388500072627E-2</v>
      </c>
      <c r="IO62" s="75">
        <f t="shared" si="363"/>
        <v>0.48541112300150818</v>
      </c>
      <c r="IP62" s="75"/>
      <c r="IQ62" s="56">
        <f t="shared" si="182"/>
        <v>0.62608483341294707</v>
      </c>
      <c r="IR62" s="56">
        <f t="shared" si="183"/>
        <v>0.5291984371180859</v>
      </c>
      <c r="IS62" s="56">
        <f t="shared" si="184"/>
        <v>0.15004543736583539</v>
      </c>
      <c r="IT62" s="56"/>
    </row>
    <row r="63" spans="1:254" s="54" customFormat="1" ht="13.5" customHeight="1">
      <c r="A63" s="67" t="str">
        <f>'INPUT DATA'!A63</f>
        <v>October 2002-January 2003 - SEF</v>
      </c>
      <c r="B63" s="66"/>
      <c r="C63" s="10">
        <f>'INPUT DATA'!AB63</f>
        <v>2.3279918417024592E-2</v>
      </c>
      <c r="D63" s="10"/>
      <c r="E63" s="12">
        <f>'INPUT DATA'!AD63</f>
        <v>1.638227091484217</v>
      </c>
      <c r="F63" s="10"/>
      <c r="G63" s="16">
        <f>'INPUT DATA'!AF63</f>
        <v>268.33009228144209</v>
      </c>
      <c r="H63" s="16">
        <f>'INPUT DATA'!AG63</f>
        <v>1077.615061453861</v>
      </c>
      <c r="I63" s="10"/>
      <c r="J63" s="81">
        <f t="shared" si="303"/>
        <v>0.14468136223416492</v>
      </c>
      <c r="K63" s="81">
        <f t="shared" si="304"/>
        <v>0.22156417377479021</v>
      </c>
      <c r="L63" s="81">
        <f t="shared" si="305"/>
        <v>0.3175218874175979</v>
      </c>
      <c r="M63" s="81">
        <f t="shared" si="306"/>
        <v>0.42659582196331486</v>
      </c>
      <c r="N63" s="81">
        <f t="shared" si="307"/>
        <v>0.61707760860012517</v>
      </c>
      <c r="O63" s="81">
        <f t="shared" si="308"/>
        <v>0.68318976106092166</v>
      </c>
      <c r="P63" s="81">
        <f t="shared" si="309"/>
        <v>0.73107874302738651</v>
      </c>
      <c r="Q63" s="81">
        <f t="shared" si="310"/>
        <v>0.7567592454788038</v>
      </c>
      <c r="R63" s="81">
        <f t="shared" si="311"/>
        <v>0.75835335314926167</v>
      </c>
      <c r="S63" s="81">
        <f t="shared" si="312"/>
        <v>0.747458795189758</v>
      </c>
      <c r="T63" s="81">
        <f t="shared" si="313"/>
        <v>0.73878945170743104</v>
      </c>
      <c r="U63" s="81">
        <f t="shared" si="314"/>
        <v>0.7048117602381837</v>
      </c>
      <c r="V63" s="81">
        <f t="shared" si="315"/>
        <v>0.66272372863442686</v>
      </c>
      <c r="W63" s="81">
        <f t="shared" si="316"/>
        <v>0.61768061659893236</v>
      </c>
      <c r="X63" s="81">
        <f t="shared" si="317"/>
        <v>0.57347979692473627</v>
      </c>
      <c r="Y63" s="10"/>
      <c r="Z63" s="81">
        <f t="shared" si="157"/>
        <v>0.665060139247166</v>
      </c>
      <c r="AA63" s="81">
        <f t="shared" si="158"/>
        <v>0.55340707861521188</v>
      </c>
      <c r="AB63" s="81">
        <f t="shared" si="159"/>
        <v>0.1507991210575178</v>
      </c>
      <c r="AC63" s="72"/>
      <c r="AD63" s="56">
        <f>'INPUT DATA'!AF63/1000</f>
        <v>0.26833009228144211</v>
      </c>
      <c r="AE63" s="55">
        <f>'INPUT DATA'!AG63</f>
        <v>1077.615061453861</v>
      </c>
      <c r="AF63" s="60">
        <f t="shared" si="318"/>
        <v>1350.7550614538609</v>
      </c>
      <c r="AG63" s="55"/>
      <c r="AH63" s="60">
        <f>'INPUT DATA'!P63</f>
        <v>49.018599999999999</v>
      </c>
      <c r="AI63" s="60">
        <f>'INPUT DATA'!Q63</f>
        <v>1.208</v>
      </c>
      <c r="AJ63" s="60">
        <f>'INPUT DATA'!R63</f>
        <v>4.7576999999999998</v>
      </c>
      <c r="AK63" s="60">
        <f>'INPUT DATA'!S63</f>
        <v>7.5852000000000004</v>
      </c>
      <c r="AL63" s="60">
        <f>'INPUT DATA'!T63</f>
        <v>0.1588</v>
      </c>
      <c r="AM63" s="60">
        <f>'INPUT DATA'!U63</f>
        <v>13.7819</v>
      </c>
      <c r="AN63" s="60">
        <f>'INPUT DATA'!V63</f>
        <v>22.716100000000001</v>
      </c>
      <c r="AO63" s="60">
        <f>'INPUT DATA'!W63</f>
        <v>0.26419999999999999</v>
      </c>
      <c r="AP63" s="60">
        <f>'INPUT DATA'!X63</f>
        <v>0</v>
      </c>
      <c r="AQ63" s="60">
        <f>'INPUT DATA'!Y63</f>
        <v>2.92E-2</v>
      </c>
      <c r="AR63" s="60">
        <f t="shared" si="364"/>
        <v>99.5197</v>
      </c>
      <c r="AS63" s="60"/>
      <c r="AT63" s="60">
        <f>'INPUT DATA'!C63</f>
        <v>47.735013088245367</v>
      </c>
      <c r="AU63" s="60">
        <f>'INPUT DATA'!D63</f>
        <v>1.6951717403558113</v>
      </c>
      <c r="AV63" s="60">
        <f>'INPUT DATA'!E63</f>
        <v>17.312246675367938</v>
      </c>
      <c r="AW63" s="60">
        <f>'INPUT DATA'!F63</f>
        <v>10.494071728543663</v>
      </c>
      <c r="AX63" s="60">
        <f>'INPUT DATA'!G63</f>
        <v>0.17246082478361405</v>
      </c>
      <c r="AY63" s="60">
        <f>'INPUT DATA'!H63</f>
        <v>6.3137287625055123</v>
      </c>
      <c r="AZ63" s="60">
        <f>'INPUT DATA'!I63</f>
        <v>10.447680128465567</v>
      </c>
      <c r="BA63" s="60">
        <f>'INPUT DATA'!J63</f>
        <v>3.3908359702963615</v>
      </c>
      <c r="BB63" s="60">
        <f>'INPUT DATA'!K63</f>
        <v>1.9690888393269403</v>
      </c>
      <c r="BC63" s="60">
        <f>'INPUT DATA'!M63</f>
        <v>0.46970224210923261</v>
      </c>
      <c r="BD63" s="60"/>
      <c r="BE63" s="60">
        <f>'INPUT DATA'!AD63</f>
        <v>1.638227091484217</v>
      </c>
      <c r="BF63" s="60">
        <f t="shared" si="365"/>
        <v>100</v>
      </c>
      <c r="BG63" s="54">
        <f t="shared" si="366"/>
        <v>2.2542912124806826</v>
      </c>
      <c r="BH63" s="56">
        <f t="shared" si="319"/>
        <v>1.8391285405117102</v>
      </c>
      <c r="BI63" s="56">
        <f t="shared" si="320"/>
        <v>3.4091360491201247E-2</v>
      </c>
      <c r="BJ63" s="56">
        <f t="shared" si="321"/>
        <v>0.2103792881909621</v>
      </c>
      <c r="BK63" s="56">
        <f t="shared" si="367"/>
        <v>0.16087145948828985</v>
      </c>
      <c r="BL63" s="56">
        <f t="shared" si="368"/>
        <v>4.9507828702672257E-2</v>
      </c>
      <c r="BM63" s="56">
        <f t="shared" si="322"/>
        <v>0.23799863186410478</v>
      </c>
      <c r="BN63" s="56">
        <f t="shared" si="323"/>
        <v>5.0464700303358241E-3</v>
      </c>
      <c r="BO63" s="56">
        <f t="shared" si="324"/>
        <v>0.77085192688784043</v>
      </c>
      <c r="BP63" s="60">
        <f t="shared" si="325"/>
        <v>0.9131855236876516</v>
      </c>
      <c r="BQ63" s="56">
        <f t="shared" si="326"/>
        <v>1.9218888279494549E-2</v>
      </c>
      <c r="BR63" s="56">
        <f t="shared" si="327"/>
        <v>8.6617939870301897E-4</v>
      </c>
      <c r="BS63" s="56">
        <f t="shared" si="328"/>
        <v>0</v>
      </c>
      <c r="BT63" s="56">
        <f t="shared" si="369"/>
        <v>4.0307668093420039</v>
      </c>
      <c r="BU63" s="56">
        <f t="shared" si="370"/>
        <v>0.69955022439204295</v>
      </c>
      <c r="BV63" s="56">
        <f t="shared" si="371"/>
        <v>0.76408930956183019</v>
      </c>
      <c r="BW63" s="56">
        <f t="shared" si="372"/>
        <v>0</v>
      </c>
      <c r="BX63" s="2">
        <f>'INPUT DATA'!DJ63</f>
        <v>6.1529721527160054E-2</v>
      </c>
      <c r="BY63" s="56"/>
      <c r="BZ63" s="56">
        <v>60.084299999999999</v>
      </c>
      <c r="CA63" s="56">
        <v>79.878799999999998</v>
      </c>
      <c r="CB63" s="56">
        <v>101.96127999999999</v>
      </c>
      <c r="CC63" s="56">
        <v>71.846400000000003</v>
      </c>
      <c r="CD63" s="56">
        <v>70.937399999999997</v>
      </c>
      <c r="CE63" s="56">
        <v>40.304400000000001</v>
      </c>
      <c r="CF63" s="56">
        <v>56.077400000000004</v>
      </c>
      <c r="CG63" s="56">
        <v>61.978940000000001</v>
      </c>
      <c r="CH63" s="56">
        <v>151.99020000000002</v>
      </c>
      <c r="CI63" s="56">
        <v>94.195999999999998</v>
      </c>
      <c r="CJ63" s="56">
        <v>141.94452000000001</v>
      </c>
      <c r="CK63" s="56">
        <v>28.0855</v>
      </c>
      <c r="CL63" s="56">
        <v>47.88</v>
      </c>
      <c r="CM63" s="56">
        <v>26.981539999999999</v>
      </c>
      <c r="CN63" s="56">
        <v>55.847000000000001</v>
      </c>
      <c r="CO63" s="56">
        <v>54.938000000000002</v>
      </c>
      <c r="CP63" s="56">
        <v>24.305</v>
      </c>
      <c r="CQ63" s="56">
        <v>40.078000000000003</v>
      </c>
      <c r="CR63" s="56">
        <v>22.98977</v>
      </c>
      <c r="CS63" s="56">
        <v>51.996000000000002</v>
      </c>
      <c r="CT63" s="56">
        <v>39.098300000000002</v>
      </c>
      <c r="CU63" s="56">
        <v>30.973759999999999</v>
      </c>
      <c r="CV63" s="56">
        <v>15.9994</v>
      </c>
      <c r="CW63" s="60">
        <f t="shared" si="373"/>
        <v>0.46743492060321917</v>
      </c>
      <c r="CX63" s="60">
        <f t="shared" si="374"/>
        <v>0.59940810327646388</v>
      </c>
      <c r="CY63" s="60">
        <f t="shared" si="375"/>
        <v>0.52925071164269422</v>
      </c>
      <c r="CZ63" s="60">
        <f t="shared" si="376"/>
        <v>0.77731104133262074</v>
      </c>
      <c r="DA63" s="60">
        <f t="shared" si="377"/>
        <v>0.77445747941142484</v>
      </c>
      <c r="DB63" s="60">
        <f t="shared" si="378"/>
        <v>0.60303589682516046</v>
      </c>
      <c r="DC63" s="60">
        <f t="shared" si="379"/>
        <v>0.7146907666903245</v>
      </c>
      <c r="DD63" s="60">
        <f t="shared" si="380"/>
        <v>0.74185747610397978</v>
      </c>
      <c r="DE63" s="60">
        <f t="shared" si="381"/>
        <v>0.68420200776102669</v>
      </c>
      <c r="DF63" s="60">
        <f t="shared" si="382"/>
        <v>0.83014777697566777</v>
      </c>
      <c r="DG63" s="60">
        <f t="shared" si="383"/>
        <v>0.43642065223793064</v>
      </c>
      <c r="DH63" s="60">
        <f t="shared" si="384"/>
        <v>0.53256507939678088</v>
      </c>
      <c r="DI63" s="60">
        <f t="shared" si="385"/>
        <v>0.40059189672353612</v>
      </c>
      <c r="DJ63" s="60">
        <f t="shared" si="386"/>
        <v>0.47074928835730578</v>
      </c>
      <c r="DK63" s="60">
        <f t="shared" si="387"/>
        <v>0.22268895866737926</v>
      </c>
      <c r="DL63" s="60">
        <f t="shared" si="388"/>
        <v>0.22554252058857516</v>
      </c>
      <c r="DM63" s="60">
        <f t="shared" si="389"/>
        <v>0.39696410317483954</v>
      </c>
      <c r="DN63" s="60">
        <f t="shared" si="390"/>
        <v>0.2853092333096755</v>
      </c>
      <c r="DO63" s="60">
        <f t="shared" si="391"/>
        <v>0.25814252389602022</v>
      </c>
      <c r="DP63" s="60">
        <f t="shared" si="392"/>
        <v>0.31579799223897331</v>
      </c>
      <c r="DQ63" s="60">
        <f t="shared" si="393"/>
        <v>0.16985222302433223</v>
      </c>
      <c r="DR63" s="60">
        <f t="shared" si="394"/>
        <v>0.56357934776206942</v>
      </c>
      <c r="DS63" s="60">
        <f t="shared" si="395"/>
        <v>22.913005399080959</v>
      </c>
      <c r="DT63" s="60">
        <f t="shared" si="396"/>
        <v>0.72408498875796834</v>
      </c>
      <c r="DU63" s="60">
        <f t="shared" si="397"/>
        <v>2.5180161107824461</v>
      </c>
      <c r="DV63" s="60">
        <f t="shared" si="398"/>
        <v>5.8960597107161954</v>
      </c>
      <c r="DW63" s="60">
        <f t="shared" si="399"/>
        <v>0.12298384773053427</v>
      </c>
      <c r="DX63" s="60">
        <f t="shared" si="400"/>
        <v>8.3109804264546785</v>
      </c>
      <c r="DY63" s="60">
        <f t="shared" si="401"/>
        <v>16.234986925214081</v>
      </c>
      <c r="DZ63" s="60">
        <f t="shared" si="402"/>
        <v>0.19599874518667146</v>
      </c>
      <c r="EA63" s="60">
        <f t="shared" si="403"/>
        <v>1.997869862662198E-2</v>
      </c>
      <c r="EB63" s="60">
        <f t="shared" si="404"/>
        <v>0</v>
      </c>
      <c r="EC63" s="60">
        <f t="shared" si="405"/>
        <v>42.583605147449852</v>
      </c>
      <c r="ED63" s="60">
        <f t="shared" si="406"/>
        <v>99.5197</v>
      </c>
      <c r="EE63" s="56">
        <f t="shared" si="407"/>
        <v>0.81583042491965463</v>
      </c>
      <c r="EF63" s="56">
        <f t="shared" si="408"/>
        <v>1.5122911210483883E-2</v>
      </c>
      <c r="EG63" s="56">
        <f t="shared" si="409"/>
        <v>9.3323661688044721E-2</v>
      </c>
      <c r="EH63" s="56">
        <f t="shared" si="410"/>
        <v>0.10557522715125603</v>
      </c>
      <c r="EI63" s="56">
        <f t="shared" si="411"/>
        <v>2.2385934640965135E-3</v>
      </c>
      <c r="EJ63" s="56">
        <f t="shared" si="412"/>
        <v>0.34194529629519355</v>
      </c>
      <c r="EK63" s="56">
        <f t="shared" si="413"/>
        <v>0.40508475785253956</v>
      </c>
      <c r="EL63" s="56">
        <f t="shared" si="414"/>
        <v>8.5254765570369536E-3</v>
      </c>
      <c r="EM63" s="56">
        <f t="shared" si="415"/>
        <v>3.842352993811443E-4</v>
      </c>
      <c r="EN63" s="56">
        <f t="shared" si="416"/>
        <v>0</v>
      </c>
      <c r="EO63" s="56">
        <f t="shared" si="417"/>
        <v>2.66157513078302</v>
      </c>
      <c r="EP63" s="60">
        <f t="shared" si="418"/>
        <v>4.4496057152207076</v>
      </c>
      <c r="EQ63" s="56">
        <f t="shared" si="329"/>
        <v>0.18334892508092443</v>
      </c>
      <c r="ER63" s="56">
        <f t="shared" si="330"/>
        <v>3.3987081504217643E-3</v>
      </c>
      <c r="ES63" s="56">
        <f t="shared" si="331"/>
        <v>2.097346768699386E-2</v>
      </c>
      <c r="ET63" s="56">
        <f t="shared" si="332"/>
        <v>2.3726872426048054E-2</v>
      </c>
      <c r="EU63" s="56">
        <f t="shared" si="333"/>
        <v>5.0309928730066721E-4</v>
      </c>
      <c r="EV63" s="56">
        <f t="shared" si="334"/>
        <v>7.684844864467559E-2</v>
      </c>
      <c r="EW63" s="56">
        <f t="shared" si="335"/>
        <v>9.1038348963565802E-2</v>
      </c>
      <c r="EX63" s="56">
        <f t="shared" si="336"/>
        <v>1.9160071931483655E-3</v>
      </c>
      <c r="EY63" s="56">
        <f t="shared" si="337"/>
        <v>8.6352662229553437E-5</v>
      </c>
      <c r="EZ63" s="56">
        <f t="shared" si="338"/>
        <v>0</v>
      </c>
      <c r="FA63" s="56">
        <f t="shared" si="339"/>
        <v>0.59815976990469177</v>
      </c>
      <c r="FB63" s="56">
        <f t="shared" si="340"/>
        <v>1</v>
      </c>
      <c r="FC63" s="56">
        <f t="shared" si="419"/>
        <v>1.6651074919075581E-2</v>
      </c>
      <c r="FD63" s="56">
        <f t="shared" si="420"/>
        <v>4.3223927679182789E-3</v>
      </c>
      <c r="FE63" s="56">
        <f t="shared" si="421"/>
        <v>0.10888587393859391</v>
      </c>
      <c r="FF63" s="56">
        <f t="shared" si="422"/>
        <v>9.2954356156714171E-2</v>
      </c>
      <c r="FG63" s="56">
        <f t="shared" si="423"/>
        <v>8.8858739385938995E-3</v>
      </c>
      <c r="FH63" s="56">
        <f t="shared" si="424"/>
        <v>0.10184023009530807</v>
      </c>
      <c r="FI63" s="56">
        <f t="shared" si="425"/>
        <v>0</v>
      </c>
      <c r="FJ63" s="56">
        <f t="shared" si="426"/>
        <v>1.8813853733001717E-2</v>
      </c>
      <c r="FK63" s="56">
        <f t="shared" si="427"/>
        <v>0.89393306435351494</v>
      </c>
      <c r="FL63" s="56">
        <f t="shared" si="428"/>
        <v>0.91674462540462209</v>
      </c>
      <c r="FM63" s="56">
        <f t="shared" si="429"/>
        <v>8.7253081913483271E-2</v>
      </c>
      <c r="FN63" s="56">
        <f t="shared" si="430"/>
        <v>0.99999999999999989</v>
      </c>
      <c r="FO63" s="56">
        <f t="shared" si="431"/>
        <v>8.3255374595377907E-2</v>
      </c>
      <c r="FP63" s="56">
        <f t="shared" si="432"/>
        <v>4.3223927679182789E-2</v>
      </c>
      <c r="FQ63" s="56">
        <f t="shared" si="433"/>
        <v>1.8813853733001717E-2</v>
      </c>
      <c r="FR63" s="56">
        <f t="shared" si="434"/>
        <v>0.98118614626699818</v>
      </c>
      <c r="FS63" s="56"/>
      <c r="FT63" s="56">
        <f t="shared" si="435"/>
        <v>0</v>
      </c>
      <c r="FU63" s="56">
        <f t="shared" si="436"/>
        <v>9.6729440022792108E-3</v>
      </c>
      <c r="FV63" s="56">
        <f t="shared" si="437"/>
        <v>2.2285456692782344E-2</v>
      </c>
      <c r="FW63" s="56">
        <f t="shared" si="438"/>
        <v>0.82460915592984485</v>
      </c>
      <c r="FX63" s="56"/>
      <c r="FY63" s="56">
        <f t="shared" si="439"/>
        <v>2.1710912976210167E-2</v>
      </c>
      <c r="FZ63" s="56">
        <f t="shared" si="440"/>
        <v>0.21425312957242629</v>
      </c>
      <c r="GA63" s="56"/>
      <c r="GB63" s="60">
        <f t="shared" si="441"/>
        <v>22.313012052897601</v>
      </c>
      <c r="GC63" s="60">
        <f t="shared" si="442"/>
        <v>1.0160996776145392</v>
      </c>
      <c r="GD63" s="60">
        <f t="shared" si="443"/>
        <v>9.1625188730723472</v>
      </c>
      <c r="GE63" s="60">
        <f t="shared" si="444"/>
        <v>8.15715782313349</v>
      </c>
      <c r="GF63" s="60">
        <f t="shared" si="445"/>
        <v>0.13356357565913313</v>
      </c>
      <c r="GG63" s="60">
        <f t="shared" si="446"/>
        <v>3.807405086608322</v>
      </c>
      <c r="GH63" s="60">
        <f t="shared" si="447"/>
        <v>7.4668605211483241</v>
      </c>
      <c r="GI63" s="60">
        <f t="shared" si="448"/>
        <v>2.5155170148066479</v>
      </c>
      <c r="GJ63" s="60">
        <f t="shared" si="449"/>
        <v>1.6346347226348574</v>
      </c>
      <c r="GK63" s="60">
        <f t="shared" si="450"/>
        <v>0.2049877588589297</v>
      </c>
      <c r="GL63" s="60">
        <f t="shared" si="451"/>
        <v>0</v>
      </c>
      <c r="GM63" s="60">
        <f t="shared" si="452"/>
        <v>43.58824289356582</v>
      </c>
      <c r="GN63" s="60">
        <f t="shared" si="341"/>
        <v>56.41175710643418</v>
      </c>
      <c r="GO63" s="56">
        <f t="shared" si="453"/>
        <v>0.79446732487930072</v>
      </c>
      <c r="GP63" s="56">
        <f t="shared" si="454"/>
        <v>2.1221797778081437E-2</v>
      </c>
      <c r="GQ63" s="56">
        <f t="shared" si="455"/>
        <v>0.33958472618954838</v>
      </c>
      <c r="GR63" s="56">
        <f t="shared" si="456"/>
        <v>0.14606259643550218</v>
      </c>
      <c r="GS63" s="56">
        <f t="shared" si="457"/>
        <v>2.4311692391265267E-3</v>
      </c>
      <c r="GT63" s="56">
        <f t="shared" si="458"/>
        <v>0.15665110415998035</v>
      </c>
      <c r="GU63" s="56">
        <f t="shared" si="459"/>
        <v>0.18630821201527831</v>
      </c>
      <c r="GV63" s="56">
        <f t="shared" si="460"/>
        <v>0.10941897264768842</v>
      </c>
      <c r="GW63" s="56">
        <f t="shared" si="461"/>
        <v>4.1808332398975336E-2</v>
      </c>
      <c r="GX63" s="56">
        <f t="shared" si="462"/>
        <v>6.6181102603923353E-3</v>
      </c>
      <c r="GY63" s="56">
        <f t="shared" si="463"/>
        <v>0</v>
      </c>
      <c r="GZ63" s="60">
        <f t="shared" si="464"/>
        <v>9.0935825940551149E-2</v>
      </c>
      <c r="HA63" s="56">
        <f t="shared" si="342"/>
        <v>1.8045723460038741</v>
      </c>
      <c r="HB63" s="56">
        <f t="shared" si="343"/>
        <v>0.44025241029466333</v>
      </c>
      <c r="HC63" s="56">
        <f t="shared" si="344"/>
        <v>1.176001495594008E-2</v>
      </c>
      <c r="HD63" s="56">
        <f t="shared" si="345"/>
        <v>0.18818016741835816</v>
      </c>
      <c r="HE63" s="56">
        <f t="shared" si="346"/>
        <v>8.0940283031018259E-2</v>
      </c>
      <c r="HF63" s="56">
        <f t="shared" si="347"/>
        <v>1.3472273608260798E-3</v>
      </c>
      <c r="HG63" s="56">
        <f t="shared" si="348"/>
        <v>8.6807882491868826E-2</v>
      </c>
      <c r="HH63" s="56">
        <f t="shared" si="349"/>
        <v>0.10324230692543171</v>
      </c>
      <c r="HI63" s="56">
        <f t="shared" si="350"/>
        <v>6.0634295371970376E-2</v>
      </c>
      <c r="HJ63" s="56">
        <f t="shared" si="351"/>
        <v>2.3168000158906115E-2</v>
      </c>
      <c r="HK63" s="56">
        <f t="shared" si="352"/>
        <v>3.6674119910170269E-3</v>
      </c>
      <c r="HL63" s="56">
        <f t="shared" si="353"/>
        <v>0</v>
      </c>
      <c r="HM63" s="56">
        <f t="shared" si="354"/>
        <v>4.7974378209759215E-2</v>
      </c>
      <c r="HN63" s="56">
        <f t="shared" si="355"/>
        <v>0.99999999999999989</v>
      </c>
      <c r="HO63" s="56">
        <f t="shared" si="465"/>
        <v>0.51748931036759993</v>
      </c>
      <c r="HP63" s="56">
        <f t="shared" si="466"/>
        <v>0.28989248126108963</v>
      </c>
      <c r="HQ63" s="56">
        <f t="shared" si="467"/>
        <v>0.46896122788957328</v>
      </c>
      <c r="HR63" s="60">
        <f t="shared" si="356"/>
        <v>4.7552023427540058E-2</v>
      </c>
      <c r="HS63" s="56">
        <f t="shared" si="468"/>
        <v>0.65806362923676565</v>
      </c>
      <c r="HT63" s="56">
        <f t="shared" si="469"/>
        <v>4740.4232626029625</v>
      </c>
      <c r="HU63" s="56">
        <f t="shared" si="357"/>
        <v>10.93945181602937</v>
      </c>
      <c r="HV63" s="56">
        <f t="shared" si="470"/>
        <v>0.65806362923676565</v>
      </c>
      <c r="HW63" s="56">
        <f t="shared" si="471"/>
        <v>4740.4232626029625</v>
      </c>
      <c r="HX63" s="56">
        <f t="shared" si="358"/>
        <v>11.721626296714863</v>
      </c>
      <c r="HY63" s="56">
        <f t="shared" si="472"/>
        <v>4.5480997248411246</v>
      </c>
      <c r="HZ63" s="56">
        <f t="shared" si="473"/>
        <v>1.2828448790711207</v>
      </c>
      <c r="IA63" s="56">
        <f t="shared" si="474"/>
        <v>5.7286411276894924</v>
      </c>
      <c r="IB63" s="56">
        <f t="shared" si="475"/>
        <v>0.71261216267470606</v>
      </c>
      <c r="IC63" s="56">
        <f t="shared" si="359"/>
        <v>0.59297587069026514</v>
      </c>
      <c r="ID63" s="56">
        <f t="shared" si="360"/>
        <v>0.16158130888416569</v>
      </c>
      <c r="IE63" s="56">
        <f t="shared" si="476"/>
        <v>271.82429542440298</v>
      </c>
      <c r="IF63" s="56">
        <f t="shared" si="477"/>
        <v>1.0326585308232363</v>
      </c>
      <c r="IG63" s="56">
        <f t="shared" si="361"/>
        <v>1.5186518267247247</v>
      </c>
      <c r="IH63" s="56">
        <f t="shared" si="362"/>
        <v>0.76064477899619776</v>
      </c>
      <c r="II63" s="75"/>
      <c r="IJ63" s="75">
        <f t="shared" si="478"/>
        <v>0.1153104059677966</v>
      </c>
      <c r="IK63" s="75">
        <f t="shared" si="479"/>
        <v>0.18762773660863807</v>
      </c>
      <c r="IL63" s="75">
        <f t="shared" si="480"/>
        <v>2.955679586005826</v>
      </c>
      <c r="IM63" s="75">
        <f t="shared" si="481"/>
        <v>0.25556473117148903</v>
      </c>
      <c r="IN63" s="75">
        <f>(1-'OUTPUT DATA'!BL63-'OUTPUT DATA'!BR63-'OUTPUT DATA'!BX63)*'OUTPUT DATA'!BK63^2</f>
        <v>2.2983599753622918E-2</v>
      </c>
      <c r="IO63" s="75">
        <f t="shared" si="363"/>
        <v>0.50172514136899604</v>
      </c>
      <c r="IP63" s="75"/>
      <c r="IQ63" s="56">
        <f t="shared" si="182"/>
        <v>0.665060139247166</v>
      </c>
      <c r="IR63" s="56">
        <f t="shared" si="183"/>
        <v>0.55340707861521188</v>
      </c>
      <c r="IS63" s="56">
        <f t="shared" si="184"/>
        <v>0.1507991210575178</v>
      </c>
      <c r="IT63" s="56"/>
    </row>
    <row r="64" spans="1:254" s="54" customFormat="1" ht="13.5" customHeight="1">
      <c r="A64" s="67" t="str">
        <f>'INPUT DATA'!A64</f>
        <v>October 2002-January 2003 - SEF</v>
      </c>
      <c r="B64" s="66"/>
      <c r="C64" s="10">
        <f>'INPUT DATA'!AB64</f>
        <v>2.356108302962634E-2</v>
      </c>
      <c r="D64" s="10"/>
      <c r="E64" s="12">
        <f>'INPUT DATA'!AD64</f>
        <v>1.7988002429027434</v>
      </c>
      <c r="F64" s="10"/>
      <c r="G64" s="16">
        <f>'INPUT DATA'!AF64</f>
        <v>295.94542717161283</v>
      </c>
      <c r="H64" s="16">
        <f>'INPUT DATA'!AG64</f>
        <v>1092.1051933876893</v>
      </c>
      <c r="I64" s="10"/>
      <c r="J64" s="81">
        <f t="shared" si="303"/>
        <v>0.16142093812703689</v>
      </c>
      <c r="K64" s="81">
        <f t="shared" si="304"/>
        <v>0.244373797477</v>
      </c>
      <c r="L64" s="81">
        <f t="shared" si="305"/>
        <v>0.34651219733460037</v>
      </c>
      <c r="M64" s="81">
        <f t="shared" si="306"/>
        <v>0.46102440400951106</v>
      </c>
      <c r="N64" s="81">
        <f t="shared" si="307"/>
        <v>0.65682547869618857</v>
      </c>
      <c r="O64" s="81">
        <f t="shared" si="308"/>
        <v>0.72298873161058874</v>
      </c>
      <c r="P64" s="81">
        <f t="shared" si="309"/>
        <v>0.76954353087956873</v>
      </c>
      <c r="Q64" s="81">
        <f t="shared" si="310"/>
        <v>0.79268451574974785</v>
      </c>
      <c r="R64" s="81">
        <f t="shared" si="311"/>
        <v>0.79082150779249705</v>
      </c>
      <c r="S64" s="81">
        <f t="shared" si="312"/>
        <v>0.77749181160764447</v>
      </c>
      <c r="T64" s="81">
        <f t="shared" si="313"/>
        <v>0.76754931607160581</v>
      </c>
      <c r="U64" s="81">
        <f t="shared" si="314"/>
        <v>0.72997738555988578</v>
      </c>
      <c r="V64" s="81">
        <f t="shared" si="315"/>
        <v>0.68462617988458152</v>
      </c>
      <c r="W64" s="81">
        <f t="shared" si="316"/>
        <v>0.63675196779959375</v>
      </c>
      <c r="X64" s="81">
        <f t="shared" si="317"/>
        <v>0.59017542843940363</v>
      </c>
      <c r="Y64" s="10"/>
      <c r="Z64" s="81">
        <f t="shared" si="157"/>
        <v>0.79813821229609405</v>
      </c>
      <c r="AA64" s="81">
        <f t="shared" si="158"/>
        <v>0.64371088547933608</v>
      </c>
      <c r="AB64" s="81">
        <f t="shared" si="159"/>
        <v>0.16822259779057913</v>
      </c>
      <c r="AC64" s="72"/>
      <c r="AD64" s="56">
        <f>'INPUT DATA'!AF64/1000</f>
        <v>0.29594542717161282</v>
      </c>
      <c r="AE64" s="55">
        <f>'INPUT DATA'!AG64</f>
        <v>1092.1051933876893</v>
      </c>
      <c r="AF64" s="60">
        <f t="shared" si="318"/>
        <v>1365.2451933876891</v>
      </c>
      <c r="AG64" s="55"/>
      <c r="AH64" s="60">
        <f>'INPUT DATA'!P64</f>
        <v>48.156399999999998</v>
      </c>
      <c r="AI64" s="60">
        <f>'INPUT DATA'!Q64</f>
        <v>1.3230999999999999</v>
      </c>
      <c r="AJ64" s="60">
        <f>'INPUT DATA'!R64</f>
        <v>5.6891999999999996</v>
      </c>
      <c r="AK64" s="60">
        <f>'INPUT DATA'!S64</f>
        <v>6.8068999999999997</v>
      </c>
      <c r="AL64" s="60">
        <f>'INPUT DATA'!T64</f>
        <v>9.8100000000000007E-2</v>
      </c>
      <c r="AM64" s="60">
        <f>'INPUT DATA'!U64</f>
        <v>13.4901</v>
      </c>
      <c r="AN64" s="60">
        <f>'INPUT DATA'!V64</f>
        <v>23.536100000000001</v>
      </c>
      <c r="AO64" s="60">
        <f>'INPUT DATA'!W64</f>
        <v>0.31</v>
      </c>
      <c r="AP64" s="60">
        <f>'INPUT DATA'!X64</f>
        <v>0</v>
      </c>
      <c r="AQ64" s="60">
        <f>'INPUT DATA'!Y64</f>
        <v>0.34050000000000002</v>
      </c>
      <c r="AR64" s="60">
        <f t="shared" si="364"/>
        <v>99.750400000000013</v>
      </c>
      <c r="AS64" s="60"/>
      <c r="AT64" s="60">
        <f>'INPUT DATA'!C64</f>
        <v>47.809866425054103</v>
      </c>
      <c r="AU64" s="60">
        <f>'INPUT DATA'!D64</f>
        <v>1.6545300894089197</v>
      </c>
      <c r="AV64" s="60">
        <f>'INPUT DATA'!E64</f>
        <v>16.716807061893785</v>
      </c>
      <c r="AW64" s="60">
        <f>'INPUT DATA'!F64</f>
        <v>10.356686282767424</v>
      </c>
      <c r="AX64" s="60">
        <f>'INPUT DATA'!G64</f>
        <v>0.17150616780458322</v>
      </c>
      <c r="AY64" s="60">
        <f>'INPUT DATA'!H64</f>
        <v>6.7896265254402648</v>
      </c>
      <c r="AZ64" s="60">
        <f>'INPUT DATA'!I64</f>
        <v>10.905774552750261</v>
      </c>
      <c r="BA64" s="60">
        <f>'INPUT DATA'!J64</f>
        <v>3.2586171882870807</v>
      </c>
      <c r="BB64" s="60">
        <f>'INPUT DATA'!K64</f>
        <v>1.8865678458504151</v>
      </c>
      <c r="BC64" s="60">
        <f>'INPUT DATA'!M64</f>
        <v>0.45001786074315164</v>
      </c>
      <c r="BD64" s="60"/>
      <c r="BE64" s="60">
        <f>'INPUT DATA'!AD64</f>
        <v>1.7988002429027434</v>
      </c>
      <c r="BF64" s="60">
        <f t="shared" si="365"/>
        <v>99.999999999999986</v>
      </c>
      <c r="BG64" s="54">
        <f t="shared" si="366"/>
        <v>2.2507672192632766</v>
      </c>
      <c r="BH64" s="56">
        <f t="shared" si="319"/>
        <v>1.8039552379623534</v>
      </c>
      <c r="BI64" s="56">
        <f t="shared" si="320"/>
        <v>3.7281264259783432E-2</v>
      </c>
      <c r="BJ64" s="56">
        <f t="shared" si="321"/>
        <v>0.25117574099572643</v>
      </c>
      <c r="BK64" s="56">
        <f t="shared" si="367"/>
        <v>0.19604476203764665</v>
      </c>
      <c r="BL64" s="56">
        <f t="shared" si="368"/>
        <v>5.5130978958079779E-2</v>
      </c>
      <c r="BM64" s="56">
        <f t="shared" si="322"/>
        <v>0.21324426390896076</v>
      </c>
      <c r="BN64" s="56">
        <f t="shared" si="323"/>
        <v>3.1126247826906614E-3</v>
      </c>
      <c r="BO64" s="56">
        <f t="shared" si="324"/>
        <v>0.75335140096723718</v>
      </c>
      <c r="BP64" s="60">
        <f t="shared" si="325"/>
        <v>0.94467040585805961</v>
      </c>
      <c r="BQ64" s="56">
        <f t="shared" si="326"/>
        <v>2.2515298342071208E-2</v>
      </c>
      <c r="BR64" s="56">
        <f t="shared" si="327"/>
        <v>1.0084692916101661E-2</v>
      </c>
      <c r="BS64" s="56">
        <f t="shared" si="328"/>
        <v>0</v>
      </c>
      <c r="BT64" s="56">
        <f t="shared" si="369"/>
        <v>4.039390929992984</v>
      </c>
      <c r="BU64" s="56">
        <f t="shared" si="370"/>
        <v>0.69950157558638026</v>
      </c>
      <c r="BV64" s="56">
        <f t="shared" si="371"/>
        <v>0.77938628150554223</v>
      </c>
      <c r="BW64" s="56">
        <f t="shared" si="372"/>
        <v>0</v>
      </c>
      <c r="BX64" s="2">
        <f>'INPUT DATA'!DJ64</f>
        <v>7.877801525872459E-2</v>
      </c>
      <c r="BY64" s="56"/>
      <c r="BZ64" s="56">
        <v>60.084299999999999</v>
      </c>
      <c r="CA64" s="56">
        <v>79.878799999999998</v>
      </c>
      <c r="CB64" s="56">
        <v>101.96127999999999</v>
      </c>
      <c r="CC64" s="56">
        <v>71.846400000000003</v>
      </c>
      <c r="CD64" s="56">
        <v>70.937399999999997</v>
      </c>
      <c r="CE64" s="56">
        <v>40.304400000000001</v>
      </c>
      <c r="CF64" s="56">
        <v>56.077400000000004</v>
      </c>
      <c r="CG64" s="56">
        <v>61.978940000000001</v>
      </c>
      <c r="CH64" s="56">
        <v>151.99020000000002</v>
      </c>
      <c r="CI64" s="56">
        <v>94.195999999999998</v>
      </c>
      <c r="CJ64" s="56">
        <v>141.94452000000001</v>
      </c>
      <c r="CK64" s="56">
        <v>28.0855</v>
      </c>
      <c r="CL64" s="56">
        <v>47.88</v>
      </c>
      <c r="CM64" s="56">
        <v>26.981539999999999</v>
      </c>
      <c r="CN64" s="56">
        <v>55.847000000000001</v>
      </c>
      <c r="CO64" s="56">
        <v>54.938000000000002</v>
      </c>
      <c r="CP64" s="56">
        <v>24.305</v>
      </c>
      <c r="CQ64" s="56">
        <v>40.078000000000003</v>
      </c>
      <c r="CR64" s="56">
        <v>22.98977</v>
      </c>
      <c r="CS64" s="56">
        <v>51.996000000000002</v>
      </c>
      <c r="CT64" s="56">
        <v>39.098300000000002</v>
      </c>
      <c r="CU64" s="56">
        <v>30.973759999999999</v>
      </c>
      <c r="CV64" s="56">
        <v>15.9994</v>
      </c>
      <c r="CW64" s="60">
        <f t="shared" si="373"/>
        <v>0.46743492060321917</v>
      </c>
      <c r="CX64" s="60">
        <f t="shared" si="374"/>
        <v>0.59940810327646388</v>
      </c>
      <c r="CY64" s="60">
        <f t="shared" si="375"/>
        <v>0.52925071164269422</v>
      </c>
      <c r="CZ64" s="60">
        <f t="shared" si="376"/>
        <v>0.77731104133262074</v>
      </c>
      <c r="DA64" s="60">
        <f t="shared" si="377"/>
        <v>0.77445747941142484</v>
      </c>
      <c r="DB64" s="60">
        <f t="shared" si="378"/>
        <v>0.60303589682516046</v>
      </c>
      <c r="DC64" s="60">
        <f t="shared" si="379"/>
        <v>0.7146907666903245</v>
      </c>
      <c r="DD64" s="60">
        <f t="shared" si="380"/>
        <v>0.74185747610397978</v>
      </c>
      <c r="DE64" s="60">
        <f t="shared" si="381"/>
        <v>0.68420200776102669</v>
      </c>
      <c r="DF64" s="60">
        <f t="shared" si="382"/>
        <v>0.83014777697566777</v>
      </c>
      <c r="DG64" s="60">
        <f t="shared" si="383"/>
        <v>0.43642065223793064</v>
      </c>
      <c r="DH64" s="60">
        <f t="shared" si="384"/>
        <v>0.53256507939678088</v>
      </c>
      <c r="DI64" s="60">
        <f t="shared" si="385"/>
        <v>0.40059189672353612</v>
      </c>
      <c r="DJ64" s="60">
        <f t="shared" si="386"/>
        <v>0.47074928835730578</v>
      </c>
      <c r="DK64" s="60">
        <f t="shared" si="387"/>
        <v>0.22268895866737926</v>
      </c>
      <c r="DL64" s="60">
        <f t="shared" si="388"/>
        <v>0.22554252058857516</v>
      </c>
      <c r="DM64" s="60">
        <f t="shared" si="389"/>
        <v>0.39696410317483954</v>
      </c>
      <c r="DN64" s="60">
        <f t="shared" si="390"/>
        <v>0.2853092333096755</v>
      </c>
      <c r="DO64" s="60">
        <f t="shared" si="391"/>
        <v>0.25814252389602022</v>
      </c>
      <c r="DP64" s="60">
        <f t="shared" si="392"/>
        <v>0.31579799223897331</v>
      </c>
      <c r="DQ64" s="60">
        <f t="shared" si="393"/>
        <v>0.16985222302433223</v>
      </c>
      <c r="DR64" s="60">
        <f t="shared" si="394"/>
        <v>0.56357934776206942</v>
      </c>
      <c r="DS64" s="60">
        <f t="shared" si="395"/>
        <v>22.509983010536864</v>
      </c>
      <c r="DT64" s="60">
        <f t="shared" si="396"/>
        <v>0.79307686144508938</v>
      </c>
      <c r="DU64" s="60">
        <f t="shared" si="397"/>
        <v>3.0110131486776157</v>
      </c>
      <c r="DV64" s="60">
        <f t="shared" si="398"/>
        <v>5.2910785272470156</v>
      </c>
      <c r="DW64" s="60">
        <f t="shared" si="399"/>
        <v>7.5974278730260789E-2</v>
      </c>
      <c r="DX64" s="60">
        <f t="shared" si="400"/>
        <v>8.1350145517610972</v>
      </c>
      <c r="DY64" s="60">
        <f t="shared" si="401"/>
        <v>16.821033353900148</v>
      </c>
      <c r="DZ64" s="60">
        <f t="shared" si="402"/>
        <v>0.22997581759223373</v>
      </c>
      <c r="EA64" s="60">
        <f t="shared" si="403"/>
        <v>0.2329707836426296</v>
      </c>
      <c r="EB64" s="60">
        <f t="shared" si="404"/>
        <v>0</v>
      </c>
      <c r="EC64" s="60">
        <f t="shared" si="405"/>
        <v>42.65027966646705</v>
      </c>
      <c r="ED64" s="60">
        <f t="shared" si="406"/>
        <v>99.750400000000013</v>
      </c>
      <c r="EE64" s="56">
        <f t="shared" si="407"/>
        <v>0.80148058644271469</v>
      </c>
      <c r="EF64" s="56">
        <f t="shared" si="408"/>
        <v>1.6563844223999358E-2</v>
      </c>
      <c r="EG64" s="56">
        <f t="shared" si="409"/>
        <v>0.11159530362898544</v>
      </c>
      <c r="EH64" s="56">
        <f t="shared" si="410"/>
        <v>9.4742394886869766E-2</v>
      </c>
      <c r="EI64" s="56">
        <f t="shared" si="411"/>
        <v>1.382909438462645E-3</v>
      </c>
      <c r="EJ64" s="56">
        <f t="shared" si="412"/>
        <v>0.33470539196713012</v>
      </c>
      <c r="EK64" s="56">
        <f t="shared" si="413"/>
        <v>0.4197074044089063</v>
      </c>
      <c r="EL64" s="56">
        <f t="shared" si="414"/>
        <v>1.0003397928393096E-2</v>
      </c>
      <c r="EM64" s="56">
        <f t="shared" si="415"/>
        <v>4.4805520355917687E-3</v>
      </c>
      <c r="EN64" s="56">
        <f t="shared" si="416"/>
        <v>0</v>
      </c>
      <c r="EO64" s="56">
        <f t="shared" si="417"/>
        <v>2.6657424444958591</v>
      </c>
      <c r="EP64" s="60">
        <f t="shared" si="418"/>
        <v>4.4604042294569126</v>
      </c>
      <c r="EQ64" s="56">
        <f t="shared" si="329"/>
        <v>0.17968788145918804</v>
      </c>
      <c r="ER64" s="56">
        <f t="shared" si="330"/>
        <v>3.7135298443603461E-3</v>
      </c>
      <c r="ES64" s="56">
        <f t="shared" si="331"/>
        <v>2.5019100935291912E-2</v>
      </c>
      <c r="ET64" s="56">
        <f t="shared" si="332"/>
        <v>2.1240764292433951E-2</v>
      </c>
      <c r="EU64" s="56">
        <f t="shared" si="333"/>
        <v>3.100412804135074E-4</v>
      </c>
      <c r="EV64" s="56">
        <f t="shared" si="334"/>
        <v>7.5039250872534255E-2</v>
      </c>
      <c r="EW64" s="56">
        <f t="shared" si="335"/>
        <v>9.409627083507828E-2</v>
      </c>
      <c r="EX64" s="56">
        <f t="shared" si="336"/>
        <v>2.2427110669319501E-3</v>
      </c>
      <c r="EY64" s="56">
        <f t="shared" si="337"/>
        <v>1.0045170359228427E-3</v>
      </c>
      <c r="EZ64" s="56">
        <f t="shared" si="338"/>
        <v>0</v>
      </c>
      <c r="FA64" s="56">
        <f t="shared" si="339"/>
        <v>0.5976459323778448</v>
      </c>
      <c r="FB64" s="56">
        <f t="shared" si="340"/>
        <v>1</v>
      </c>
      <c r="FC64" s="56">
        <f t="shared" si="419"/>
        <v>2.0312118540811969E-2</v>
      </c>
      <c r="FD64" s="56">
        <f t="shared" si="420"/>
        <v>4.7069823944799437E-3</v>
      </c>
      <c r="FE64" s="56">
        <f t="shared" si="421"/>
        <v>0.10601508572014486</v>
      </c>
      <c r="FF64" s="56">
        <f t="shared" si="422"/>
        <v>9.6338981902010234E-2</v>
      </c>
      <c r="FG64" s="56">
        <f t="shared" si="423"/>
        <v>6.0150857201448499E-3</v>
      </c>
      <c r="FH64" s="56">
        <f t="shared" si="424"/>
        <v>0.10235406762215508</v>
      </c>
      <c r="FI64" s="56">
        <f t="shared" si="425"/>
        <v>0</v>
      </c>
      <c r="FJ64" s="56">
        <f t="shared" si="426"/>
        <v>2.1911303761869286E-2</v>
      </c>
      <c r="FK64" s="56">
        <f t="shared" si="427"/>
        <v>0.91932126412835047</v>
      </c>
      <c r="FL64" s="56">
        <f t="shared" si="428"/>
        <v>0.89843940729594018</v>
      </c>
      <c r="FM64" s="56">
        <f t="shared" si="429"/>
        <v>5.8767432109780193E-2</v>
      </c>
      <c r="FN64" s="56">
        <f t="shared" si="430"/>
        <v>1</v>
      </c>
      <c r="FO64" s="56">
        <f t="shared" si="431"/>
        <v>0.10156059270405984</v>
      </c>
      <c r="FP64" s="56">
        <f t="shared" si="432"/>
        <v>4.7069823944799444E-2</v>
      </c>
      <c r="FQ64" s="56">
        <f t="shared" si="433"/>
        <v>2.1911303761869286E-2</v>
      </c>
      <c r="FR64" s="56">
        <f t="shared" si="434"/>
        <v>0.97808869623813066</v>
      </c>
      <c r="FS64" s="56"/>
      <c r="FT64" s="56">
        <f t="shared" si="435"/>
        <v>0</v>
      </c>
      <c r="FU64" s="56">
        <f t="shared" si="436"/>
        <v>1.4087188007392653E-2</v>
      </c>
      <c r="FV64" s="56">
        <f t="shared" si="437"/>
        <v>2.6088313799520479E-2</v>
      </c>
      <c r="FW64" s="56">
        <f t="shared" si="438"/>
        <v>0.78950670948870738</v>
      </c>
      <c r="FX64" s="56"/>
      <c r="FY64" s="56">
        <f t="shared" si="439"/>
        <v>2.7371576325349166E-2</v>
      </c>
      <c r="FZ64" s="56">
        <f t="shared" si="440"/>
        <v>0.21390065048548432</v>
      </c>
      <c r="GA64" s="56"/>
      <c r="GB64" s="60">
        <f t="shared" si="441"/>
        <v>22.34800111644568</v>
      </c>
      <c r="GC64" s="60">
        <f t="shared" si="442"/>
        <v>0.99173874270643869</v>
      </c>
      <c r="GD64" s="60">
        <f t="shared" si="443"/>
        <v>8.8473820339009013</v>
      </c>
      <c r="GE64" s="60">
        <f t="shared" si="444"/>
        <v>8.0503665992132145</v>
      </c>
      <c r="GF64" s="60">
        <f t="shared" si="445"/>
        <v>0.13282423442145039</v>
      </c>
      <c r="GG64" s="60">
        <f t="shared" si="446"/>
        <v>4.0943885208767679</v>
      </c>
      <c r="GH64" s="60">
        <f t="shared" si="447"/>
        <v>7.7942563764569144</v>
      </c>
      <c r="GI64" s="60">
        <f t="shared" si="448"/>
        <v>2.4174295228917009</v>
      </c>
      <c r="GJ64" s="60">
        <f t="shared" si="449"/>
        <v>1.5661301033464965</v>
      </c>
      <c r="GK64" s="60">
        <f t="shared" si="450"/>
        <v>0.19639708830424449</v>
      </c>
      <c r="GL64" s="60">
        <f t="shared" si="451"/>
        <v>0</v>
      </c>
      <c r="GM64" s="60">
        <f t="shared" si="452"/>
        <v>43.561085661436181</v>
      </c>
      <c r="GN64" s="60">
        <f t="shared" si="341"/>
        <v>56.438914338563805</v>
      </c>
      <c r="GO64" s="56">
        <f t="shared" si="453"/>
        <v>0.79571313013639355</v>
      </c>
      <c r="GP64" s="56">
        <f t="shared" si="454"/>
        <v>2.0713006322189611E-2</v>
      </c>
      <c r="GQ64" s="56">
        <f t="shared" si="455"/>
        <v>0.32790500593742616</v>
      </c>
      <c r="GR64" s="56">
        <f t="shared" si="456"/>
        <v>0.14415038586160786</v>
      </c>
      <c r="GS64" s="56">
        <f t="shared" si="457"/>
        <v>2.4177115006270775E-3</v>
      </c>
      <c r="GT64" s="56">
        <f t="shared" si="458"/>
        <v>0.1684586924861867</v>
      </c>
      <c r="GU64" s="56">
        <f t="shared" si="459"/>
        <v>0.19447717891254337</v>
      </c>
      <c r="GV64" s="56">
        <f t="shared" si="460"/>
        <v>0.10515240138947457</v>
      </c>
      <c r="GW64" s="56">
        <f t="shared" si="461"/>
        <v>4.0056219921236896E-2</v>
      </c>
      <c r="GX64" s="56">
        <f t="shared" si="462"/>
        <v>6.3407570893635285E-3</v>
      </c>
      <c r="GY64" s="56">
        <f t="shared" si="463"/>
        <v>0</v>
      </c>
      <c r="GZ64" s="60">
        <f t="shared" si="464"/>
        <v>9.9849029869373829E-2</v>
      </c>
      <c r="HA64" s="56">
        <f t="shared" si="342"/>
        <v>1.805384489557049</v>
      </c>
      <c r="HB64" s="56">
        <f t="shared" si="343"/>
        <v>0.44074441468787723</v>
      </c>
      <c r="HC64" s="56">
        <f t="shared" si="344"/>
        <v>1.1472905877944894E-2</v>
      </c>
      <c r="HD64" s="56">
        <f t="shared" si="345"/>
        <v>0.1816261343963787</v>
      </c>
      <c r="HE64" s="56">
        <f t="shared" si="346"/>
        <v>7.9844701610887969E-2</v>
      </c>
      <c r="HF64" s="56">
        <f t="shared" si="347"/>
        <v>1.3391670941076174E-3</v>
      </c>
      <c r="HG64" s="56">
        <f t="shared" si="348"/>
        <v>9.3309039409947531E-2</v>
      </c>
      <c r="HH64" s="56">
        <f t="shared" si="349"/>
        <v>0.10772064346263346</v>
      </c>
      <c r="HI64" s="56">
        <f t="shared" si="350"/>
        <v>5.8243771339407988E-2</v>
      </c>
      <c r="HJ64" s="56">
        <f t="shared" si="351"/>
        <v>2.2187085439658721E-2</v>
      </c>
      <c r="HK64" s="56">
        <f t="shared" si="352"/>
        <v>3.5121366811560637E-3</v>
      </c>
      <c r="HL64" s="56">
        <f t="shared" si="353"/>
        <v>0</v>
      </c>
      <c r="HM64" s="56">
        <f t="shared" si="354"/>
        <v>5.2407764639493502E-2</v>
      </c>
      <c r="HN64" s="56">
        <f t="shared" si="355"/>
        <v>1.0000000000000002</v>
      </c>
      <c r="HO64" s="56">
        <f t="shared" si="465"/>
        <v>0.53887971960547887</v>
      </c>
      <c r="HP64" s="56">
        <f t="shared" si="466"/>
        <v>0.29704206374166786</v>
      </c>
      <c r="HQ64" s="56">
        <f t="shared" si="467"/>
        <v>0.50737544048853545</v>
      </c>
      <c r="HR64" s="60">
        <f t="shared" si="356"/>
        <v>1.5450382349839753E-3</v>
      </c>
      <c r="HS64" s="56">
        <f t="shared" si="468"/>
        <v>0.65795039165308156</v>
      </c>
      <c r="HT64" s="56">
        <f t="shared" si="469"/>
        <v>4935.5624414271888</v>
      </c>
      <c r="HU64" s="56">
        <f t="shared" si="357"/>
        <v>14.106500660509756</v>
      </c>
      <c r="HV64" s="56">
        <f t="shared" si="470"/>
        <v>0.65795039165308156</v>
      </c>
      <c r="HW64" s="56">
        <f t="shared" si="471"/>
        <v>4935.5624414271888</v>
      </c>
      <c r="HX64" s="56">
        <f t="shared" si="358"/>
        <v>14.13380806484968</v>
      </c>
      <c r="HY64" s="56">
        <f t="shared" si="472"/>
        <v>4.5127550573158652</v>
      </c>
      <c r="HZ64" s="56">
        <f t="shared" si="473"/>
        <v>1.2641058332372925</v>
      </c>
      <c r="IA64" s="56">
        <f t="shared" si="474"/>
        <v>4.5461347249293178</v>
      </c>
      <c r="IB64" s="56">
        <f t="shared" si="475"/>
        <v>0.79968325053107803</v>
      </c>
      <c r="IC64" s="56">
        <f t="shared" si="359"/>
        <v>0.644956982853223</v>
      </c>
      <c r="ID64" s="56">
        <f t="shared" si="360"/>
        <v>0.16854824357669812</v>
      </c>
      <c r="IE64" s="56">
        <f t="shared" si="476"/>
        <v>271.49319648552739</v>
      </c>
      <c r="IF64" s="56">
        <f t="shared" si="477"/>
        <v>1.034481237265628</v>
      </c>
      <c r="IG64" s="56">
        <f t="shared" si="361"/>
        <v>1.5287854998314061</v>
      </c>
      <c r="IH64" s="56">
        <f t="shared" si="362"/>
        <v>0.7949560045952162</v>
      </c>
      <c r="II64" s="75"/>
      <c r="IJ64" s="75">
        <f t="shared" si="478"/>
        <v>0.12132272200440725</v>
      </c>
      <c r="IK64" s="75">
        <f t="shared" si="479"/>
        <v>0.20577972014362647</v>
      </c>
      <c r="IL64" s="75">
        <f t="shared" si="480"/>
        <v>2.7676209811828705</v>
      </c>
      <c r="IM64" s="75">
        <f t="shared" si="481"/>
        <v>0.29508119400120558</v>
      </c>
      <c r="IN64" s="75">
        <f>(1-'OUTPUT DATA'!BL64-'OUTPUT DATA'!BR64-'OUTPUT DATA'!BX64)*'OUTPUT DATA'!BK64^2</f>
        <v>3.2899360332257287E-2</v>
      </c>
      <c r="IO64" s="75">
        <f t="shared" si="363"/>
        <v>0.53272810607165344</v>
      </c>
      <c r="IP64" s="75"/>
      <c r="IQ64" s="56">
        <f t="shared" si="182"/>
        <v>0.79813821229609405</v>
      </c>
      <c r="IR64" s="56">
        <f t="shared" si="183"/>
        <v>0.64371088547933608</v>
      </c>
      <c r="IS64" s="56">
        <f t="shared" si="184"/>
        <v>0.16822259779057913</v>
      </c>
      <c r="IT64" s="56"/>
    </row>
    <row r="65" spans="1:254" s="54" customFormat="1" ht="13.5" customHeight="1">
      <c r="A65" s="67" t="str">
        <f>'INPUT DATA'!A65</f>
        <v>October 2002-January 2003 - SEF</v>
      </c>
      <c r="B65" s="66"/>
      <c r="C65" s="10">
        <f>'INPUT DATA'!AB65</f>
        <v>7.2866167467346976E-3</v>
      </c>
      <c r="D65" s="10"/>
      <c r="E65" s="12">
        <f>'INPUT DATA'!AD65</f>
        <v>2.1059922441134251</v>
      </c>
      <c r="F65" s="10"/>
      <c r="G65" s="16">
        <f>'INPUT DATA'!AF65</f>
        <v>297.52873470568437</v>
      </c>
      <c r="H65" s="16">
        <f>'INPUT DATA'!AG65</f>
        <v>1092.105847665644</v>
      </c>
      <c r="I65" s="10"/>
      <c r="J65" s="81">
        <f t="shared" si="303"/>
        <v>0.14975215825928254</v>
      </c>
      <c r="K65" s="81">
        <f t="shared" si="304"/>
        <v>0.2283604308635839</v>
      </c>
      <c r="L65" s="81">
        <f t="shared" si="305"/>
        <v>0.32612955975059066</v>
      </c>
      <c r="M65" s="81">
        <f t="shared" si="306"/>
        <v>0.43697182326384004</v>
      </c>
      <c r="N65" s="81">
        <f t="shared" si="307"/>
        <v>0.63017314469872887</v>
      </c>
      <c r="O65" s="81">
        <f t="shared" si="308"/>
        <v>0.69724223861111745</v>
      </c>
      <c r="P65" s="81">
        <f t="shared" si="309"/>
        <v>0.74593309169572375</v>
      </c>
      <c r="Q65" s="81">
        <f t="shared" si="310"/>
        <v>0.77224277892820004</v>
      </c>
      <c r="R65" s="81">
        <f t="shared" si="311"/>
        <v>0.77426752177887193</v>
      </c>
      <c r="S65" s="81">
        <f t="shared" si="312"/>
        <v>0.76352506199477566</v>
      </c>
      <c r="T65" s="81">
        <f t="shared" si="313"/>
        <v>0.75489627348494426</v>
      </c>
      <c r="U65" s="81">
        <f t="shared" si="314"/>
        <v>0.72089840344890321</v>
      </c>
      <c r="V65" s="81">
        <f t="shared" si="315"/>
        <v>0.678613478150632</v>
      </c>
      <c r="W65" s="81">
        <f t="shared" si="316"/>
        <v>0.63324120806118667</v>
      </c>
      <c r="X65" s="81">
        <f t="shared" si="317"/>
        <v>0.58862660519648924</v>
      </c>
      <c r="Y65" s="10"/>
      <c r="Z65" s="81">
        <f t="shared" si="157"/>
        <v>0.75863253453332946</v>
      </c>
      <c r="AA65" s="81">
        <f t="shared" si="158"/>
        <v>0.65799288506193809</v>
      </c>
      <c r="AB65" s="81">
        <f t="shared" si="159"/>
        <v>0.18008709082366067</v>
      </c>
      <c r="AC65" s="72"/>
      <c r="AD65" s="56">
        <f>'INPUT DATA'!AF65/1000</f>
        <v>0.29752873470568436</v>
      </c>
      <c r="AE65" s="55">
        <f>'INPUT DATA'!AG65</f>
        <v>1092.105847665644</v>
      </c>
      <c r="AF65" s="60">
        <f t="shared" si="318"/>
        <v>1365.2458476656439</v>
      </c>
      <c r="AG65" s="55"/>
      <c r="AH65" s="60">
        <f>'INPUT DATA'!P65</f>
        <v>48.984400000000001</v>
      </c>
      <c r="AI65" s="60">
        <f>'INPUT DATA'!Q65</f>
        <v>1.3614999999999999</v>
      </c>
      <c r="AJ65" s="60">
        <f>'INPUT DATA'!R65</f>
        <v>5.5475000000000003</v>
      </c>
      <c r="AK65" s="60">
        <f>'INPUT DATA'!S65</f>
        <v>6.6742999999999997</v>
      </c>
      <c r="AL65" s="60">
        <f>'INPUT DATA'!T65</f>
        <v>0.12520000000000001</v>
      </c>
      <c r="AM65" s="60">
        <f>'INPUT DATA'!U65</f>
        <v>13.6907</v>
      </c>
      <c r="AN65" s="60">
        <f>'INPUT DATA'!V65</f>
        <v>23.117699999999999</v>
      </c>
      <c r="AO65" s="60">
        <f>'INPUT DATA'!W65</f>
        <v>0.31809999999999999</v>
      </c>
      <c r="AP65" s="60">
        <f>'INPUT DATA'!X65</f>
        <v>0</v>
      </c>
      <c r="AQ65" s="60">
        <f>'INPUT DATA'!Y65</f>
        <v>0.3654</v>
      </c>
      <c r="AR65" s="60">
        <f t="shared" si="364"/>
        <v>100.1848</v>
      </c>
      <c r="AS65" s="60"/>
      <c r="AT65" s="60">
        <f>'INPUT DATA'!C65</f>
        <v>47.808157186997526</v>
      </c>
      <c r="AU65" s="60">
        <f>'INPUT DATA'!D65</f>
        <v>1.6554581209362005</v>
      </c>
      <c r="AV65" s="60">
        <f>'INPUT DATA'!E65</f>
        <v>16.730403624066366</v>
      </c>
      <c r="AW65" s="60">
        <f>'INPUT DATA'!F65</f>
        <v>10.359823409879619</v>
      </c>
      <c r="AX65" s="60">
        <f>'INPUT DATA'!G65</f>
        <v>0.17152796691346875</v>
      </c>
      <c r="AY65" s="60">
        <f>'INPUT DATA'!H65</f>
        <v>6.7787596409147595</v>
      </c>
      <c r="AZ65" s="60">
        <f>'INPUT DATA'!I65</f>
        <v>10.895314198451093</v>
      </c>
      <c r="BA65" s="60">
        <f>'INPUT DATA'!J65</f>
        <v>3.261636337247432</v>
      </c>
      <c r="BB65" s="60">
        <f>'INPUT DATA'!K65</f>
        <v>1.8884521709657704</v>
      </c>
      <c r="BC65" s="60">
        <f>'INPUT DATA'!M65</f>
        <v>0.45046734362775714</v>
      </c>
      <c r="BD65" s="60"/>
      <c r="BE65" s="60">
        <f>'INPUT DATA'!AD65</f>
        <v>2.1059922441134251</v>
      </c>
      <c r="BF65" s="60">
        <f t="shared" si="365"/>
        <v>100</v>
      </c>
      <c r="BG65" s="54">
        <f t="shared" si="366"/>
        <v>2.2331515181848793</v>
      </c>
      <c r="BH65" s="56">
        <f t="shared" si="319"/>
        <v>1.8206109318183776</v>
      </c>
      <c r="BI65" s="56">
        <f t="shared" si="320"/>
        <v>3.8063017714401945E-2</v>
      </c>
      <c r="BJ65" s="56">
        <f t="shared" si="321"/>
        <v>0.24300287457225056</v>
      </c>
      <c r="BK65" s="56">
        <f t="shared" si="367"/>
        <v>0.17938906818162237</v>
      </c>
      <c r="BL65" s="56">
        <f t="shared" si="368"/>
        <v>6.3613806390628191E-2</v>
      </c>
      <c r="BM65" s="56">
        <f t="shared" si="322"/>
        <v>0.20745376468865823</v>
      </c>
      <c r="BN65" s="56">
        <f t="shared" si="323"/>
        <v>3.9413926452591301E-3</v>
      </c>
      <c r="BO65" s="56">
        <f t="shared" si="324"/>
        <v>0.75857005483360762</v>
      </c>
      <c r="BP65" s="60">
        <f t="shared" si="325"/>
        <v>0.92061499102916677</v>
      </c>
      <c r="BQ65" s="56">
        <f t="shared" si="326"/>
        <v>2.2922780229904002E-2</v>
      </c>
      <c r="BR65" s="56">
        <f t="shared" si="327"/>
        <v>1.0737463842946968E-2</v>
      </c>
      <c r="BS65" s="56">
        <f t="shared" si="328"/>
        <v>0</v>
      </c>
      <c r="BT65" s="56">
        <f t="shared" si="369"/>
        <v>4.0259172713745723</v>
      </c>
      <c r="BU65" s="56">
        <f t="shared" si="370"/>
        <v>0.69697654307716672</v>
      </c>
      <c r="BV65" s="56">
        <f t="shared" si="371"/>
        <v>0.78524984529754993</v>
      </c>
      <c r="BW65" s="56">
        <f t="shared" si="372"/>
        <v>0</v>
      </c>
      <c r="BX65" s="2">
        <f>'INPUT DATA'!DJ65</f>
        <v>5.1830698165149909E-2</v>
      </c>
      <c r="BY65" s="56"/>
      <c r="BZ65" s="56">
        <v>60.084299999999999</v>
      </c>
      <c r="CA65" s="56">
        <v>79.878799999999998</v>
      </c>
      <c r="CB65" s="56">
        <v>101.96127999999999</v>
      </c>
      <c r="CC65" s="56">
        <v>71.846400000000003</v>
      </c>
      <c r="CD65" s="56">
        <v>70.937399999999997</v>
      </c>
      <c r="CE65" s="56">
        <v>40.304400000000001</v>
      </c>
      <c r="CF65" s="56">
        <v>56.077400000000004</v>
      </c>
      <c r="CG65" s="56">
        <v>61.978940000000001</v>
      </c>
      <c r="CH65" s="56">
        <v>151.99020000000002</v>
      </c>
      <c r="CI65" s="56">
        <v>94.195999999999998</v>
      </c>
      <c r="CJ65" s="56">
        <v>141.94452000000001</v>
      </c>
      <c r="CK65" s="56">
        <v>28.0855</v>
      </c>
      <c r="CL65" s="56">
        <v>47.88</v>
      </c>
      <c r="CM65" s="56">
        <v>26.981539999999999</v>
      </c>
      <c r="CN65" s="56">
        <v>55.847000000000001</v>
      </c>
      <c r="CO65" s="56">
        <v>54.938000000000002</v>
      </c>
      <c r="CP65" s="56">
        <v>24.305</v>
      </c>
      <c r="CQ65" s="56">
        <v>40.078000000000003</v>
      </c>
      <c r="CR65" s="56">
        <v>22.98977</v>
      </c>
      <c r="CS65" s="56">
        <v>51.996000000000002</v>
      </c>
      <c r="CT65" s="56">
        <v>39.098300000000002</v>
      </c>
      <c r="CU65" s="56">
        <v>30.973759999999999</v>
      </c>
      <c r="CV65" s="56">
        <v>15.9994</v>
      </c>
      <c r="CW65" s="60">
        <f t="shared" si="373"/>
        <v>0.46743492060321917</v>
      </c>
      <c r="CX65" s="60">
        <f t="shared" si="374"/>
        <v>0.59940810327646388</v>
      </c>
      <c r="CY65" s="60">
        <f t="shared" si="375"/>
        <v>0.52925071164269422</v>
      </c>
      <c r="CZ65" s="60">
        <f t="shared" si="376"/>
        <v>0.77731104133262074</v>
      </c>
      <c r="DA65" s="60">
        <f t="shared" si="377"/>
        <v>0.77445747941142484</v>
      </c>
      <c r="DB65" s="60">
        <f t="shared" si="378"/>
        <v>0.60303589682516046</v>
      </c>
      <c r="DC65" s="60">
        <f t="shared" si="379"/>
        <v>0.7146907666903245</v>
      </c>
      <c r="DD65" s="60">
        <f t="shared" si="380"/>
        <v>0.74185747610397978</v>
      </c>
      <c r="DE65" s="60">
        <f t="shared" si="381"/>
        <v>0.68420200776102669</v>
      </c>
      <c r="DF65" s="60">
        <f t="shared" si="382"/>
        <v>0.83014777697566777</v>
      </c>
      <c r="DG65" s="60">
        <f t="shared" si="383"/>
        <v>0.43642065223793064</v>
      </c>
      <c r="DH65" s="60">
        <f t="shared" si="384"/>
        <v>0.53256507939678088</v>
      </c>
      <c r="DI65" s="60">
        <f t="shared" si="385"/>
        <v>0.40059189672353612</v>
      </c>
      <c r="DJ65" s="60">
        <f t="shared" si="386"/>
        <v>0.47074928835730578</v>
      </c>
      <c r="DK65" s="60">
        <f t="shared" si="387"/>
        <v>0.22268895866737926</v>
      </c>
      <c r="DL65" s="60">
        <f t="shared" si="388"/>
        <v>0.22554252058857516</v>
      </c>
      <c r="DM65" s="60">
        <f t="shared" si="389"/>
        <v>0.39696410317483954</v>
      </c>
      <c r="DN65" s="60">
        <f t="shared" si="390"/>
        <v>0.2853092333096755</v>
      </c>
      <c r="DO65" s="60">
        <f t="shared" si="391"/>
        <v>0.25814252389602022</v>
      </c>
      <c r="DP65" s="60">
        <f t="shared" si="392"/>
        <v>0.31579799223897331</v>
      </c>
      <c r="DQ65" s="60">
        <f t="shared" si="393"/>
        <v>0.16985222302433223</v>
      </c>
      <c r="DR65" s="60">
        <f t="shared" si="394"/>
        <v>0.56357934776206942</v>
      </c>
      <c r="DS65" s="60">
        <f t="shared" si="395"/>
        <v>22.89701912479633</v>
      </c>
      <c r="DT65" s="60">
        <f t="shared" si="396"/>
        <v>0.81609413261090558</v>
      </c>
      <c r="DU65" s="60">
        <f t="shared" si="397"/>
        <v>2.9360183228378465</v>
      </c>
      <c r="DV65" s="60">
        <f t="shared" si="398"/>
        <v>5.1880070831663101</v>
      </c>
      <c r="DW65" s="60">
        <f t="shared" si="399"/>
        <v>9.6962076422310389E-2</v>
      </c>
      <c r="DX65" s="60">
        <f t="shared" si="400"/>
        <v>8.2559835526642242</v>
      </c>
      <c r="DY65" s="60">
        <f t="shared" si="401"/>
        <v>16.522006737116914</v>
      </c>
      <c r="DZ65" s="60">
        <f t="shared" si="402"/>
        <v>0.23598486314867598</v>
      </c>
      <c r="EA65" s="60">
        <f t="shared" si="403"/>
        <v>0.25000741363587914</v>
      </c>
      <c r="EB65" s="60">
        <f t="shared" si="404"/>
        <v>0</v>
      </c>
      <c r="EC65" s="60">
        <f t="shared" si="405"/>
        <v>42.986716693600606</v>
      </c>
      <c r="ED65" s="60">
        <f t="shared" si="406"/>
        <v>100.1848</v>
      </c>
      <c r="EE65" s="56">
        <f t="shared" si="407"/>
        <v>0.81526122464603912</v>
      </c>
      <c r="EF65" s="56">
        <f t="shared" si="408"/>
        <v>1.7044572527378978E-2</v>
      </c>
      <c r="EG65" s="56">
        <f t="shared" si="409"/>
        <v>0.10881581714156592</v>
      </c>
      <c r="EH65" s="56">
        <f t="shared" si="410"/>
        <v>9.2896790931765533E-2</v>
      </c>
      <c r="EI65" s="56">
        <f t="shared" si="411"/>
        <v>1.7649364087209288E-3</v>
      </c>
      <c r="EJ65" s="56">
        <f t="shared" si="412"/>
        <v>0.33968251605283789</v>
      </c>
      <c r="EK65" s="56">
        <f t="shared" si="413"/>
        <v>0.41224628816599912</v>
      </c>
      <c r="EL65" s="56">
        <f t="shared" si="414"/>
        <v>1.0264777035554335E-2</v>
      </c>
      <c r="EM65" s="56">
        <f t="shared" si="415"/>
        <v>4.8082047395161002E-3</v>
      </c>
      <c r="EN65" s="56">
        <f t="shared" si="416"/>
        <v>0</v>
      </c>
      <c r="EO65" s="56">
        <f t="shared" si="417"/>
        <v>2.6867705472455596</v>
      </c>
      <c r="EP65" s="60">
        <f t="shared" si="418"/>
        <v>4.4895556748949375</v>
      </c>
      <c r="EQ65" s="56">
        <f t="shared" si="329"/>
        <v>0.18159062581735719</v>
      </c>
      <c r="ER65" s="56">
        <f t="shared" si="330"/>
        <v>3.7964942995785097E-3</v>
      </c>
      <c r="ES65" s="56">
        <f t="shared" si="331"/>
        <v>2.4237547102946302E-2</v>
      </c>
      <c r="ET65" s="56">
        <f t="shared" si="332"/>
        <v>2.0691756079835109E-2</v>
      </c>
      <c r="EU65" s="56">
        <f t="shared" si="333"/>
        <v>3.9312050824767442E-4</v>
      </c>
      <c r="EV65" s="56">
        <f t="shared" si="334"/>
        <v>7.566060889996358E-2</v>
      </c>
      <c r="EW65" s="56">
        <f t="shared" si="335"/>
        <v>9.182340481291533E-2</v>
      </c>
      <c r="EX65" s="56">
        <f t="shared" si="336"/>
        <v>2.2863681350370037E-3</v>
      </c>
      <c r="EY65" s="56">
        <f t="shared" si="337"/>
        <v>1.0709756349393349E-3</v>
      </c>
      <c r="EZ65" s="56">
        <f t="shared" si="338"/>
        <v>0</v>
      </c>
      <c r="FA65" s="56">
        <f t="shared" si="339"/>
        <v>0.59844909870917995</v>
      </c>
      <c r="FB65" s="56">
        <f t="shared" si="340"/>
        <v>1</v>
      </c>
      <c r="FC65" s="56">
        <f t="shared" si="419"/>
        <v>1.8409374182642824E-2</v>
      </c>
      <c r="FD65" s="56">
        <f t="shared" si="420"/>
        <v>5.8281729203034788E-3</v>
      </c>
      <c r="FE65" s="56">
        <f t="shared" si="421"/>
        <v>0.10744112834286769</v>
      </c>
      <c r="FF65" s="56">
        <f t="shared" si="422"/>
        <v>9.4109772947952336E-2</v>
      </c>
      <c r="FG65" s="56">
        <f t="shared" si="423"/>
        <v>7.4411283428676839E-3</v>
      </c>
      <c r="FH65" s="56">
        <f t="shared" si="424"/>
        <v>0.10155090129082002</v>
      </c>
      <c r="FI65" s="56">
        <f t="shared" si="425"/>
        <v>0</v>
      </c>
      <c r="FJ65" s="56">
        <f t="shared" si="426"/>
        <v>2.2514503623058305E-2</v>
      </c>
      <c r="FK65" s="56">
        <f t="shared" si="427"/>
        <v>0.90421063373876687</v>
      </c>
      <c r="FL65" s="56">
        <f t="shared" si="428"/>
        <v>0.90795312908678594</v>
      </c>
      <c r="FM65" s="56">
        <f t="shared" si="429"/>
        <v>7.3274862638174787E-2</v>
      </c>
      <c r="FN65" s="56">
        <f t="shared" si="430"/>
        <v>1</v>
      </c>
      <c r="FO65" s="56">
        <f t="shared" si="431"/>
        <v>9.2046870913214118E-2</v>
      </c>
      <c r="FP65" s="56">
        <f t="shared" si="432"/>
        <v>5.8281729203034788E-2</v>
      </c>
      <c r="FQ65" s="56">
        <f t="shared" si="433"/>
        <v>2.2514503623058305E-2</v>
      </c>
      <c r="FR65" s="56">
        <f t="shared" si="434"/>
        <v>0.97748549637694171</v>
      </c>
      <c r="FS65" s="56"/>
      <c r="FT65" s="56">
        <f t="shared" si="435"/>
        <v>0</v>
      </c>
      <c r="FU65" s="56">
        <f t="shared" si="436"/>
        <v>1.204513472587488E-2</v>
      </c>
      <c r="FV65" s="56">
        <f t="shared" si="437"/>
        <v>2.8082854746627021E-2</v>
      </c>
      <c r="FW65" s="56">
        <f t="shared" si="438"/>
        <v>0.80581840323397014</v>
      </c>
      <c r="FX65" s="56"/>
      <c r="FY65" s="56">
        <f t="shared" si="439"/>
        <v>2.6028004531255148E-2</v>
      </c>
      <c r="FZ65" s="56">
        <f t="shared" si="440"/>
        <v>0.21923036052088848</v>
      </c>
      <c r="GA65" s="56"/>
      <c r="GB65" s="60">
        <f t="shared" si="441"/>
        <v>22.347202158890411</v>
      </c>
      <c r="GC65" s="60">
        <f t="shared" si="442"/>
        <v>0.99229501232398687</v>
      </c>
      <c r="GD65" s="60">
        <f t="shared" si="443"/>
        <v>8.854578024106635</v>
      </c>
      <c r="GE65" s="60">
        <f t="shared" si="444"/>
        <v>8.0528051227555881</v>
      </c>
      <c r="GF65" s="60">
        <f t="shared" si="445"/>
        <v>0.13284111690437128</v>
      </c>
      <c r="GG65" s="60">
        <f t="shared" si="446"/>
        <v>4.0878353994212349</v>
      </c>
      <c r="GH65" s="60">
        <f t="shared" si="447"/>
        <v>7.7867804578229896</v>
      </c>
      <c r="GI65" s="60">
        <f t="shared" si="448"/>
        <v>2.4196693011194088</v>
      </c>
      <c r="GJ65" s="60">
        <f t="shared" si="449"/>
        <v>1.5676943716521081</v>
      </c>
      <c r="GK65" s="60">
        <f t="shared" si="450"/>
        <v>0.1965932519179138</v>
      </c>
      <c r="GL65" s="60">
        <f t="shared" si="451"/>
        <v>0</v>
      </c>
      <c r="GM65" s="60">
        <f t="shared" si="452"/>
        <v>43.561705783085358</v>
      </c>
      <c r="GN65" s="60">
        <f t="shared" si="341"/>
        <v>56.438294216914649</v>
      </c>
      <c r="GO65" s="56">
        <f t="shared" si="453"/>
        <v>0.79568468280395266</v>
      </c>
      <c r="GP65" s="56">
        <f t="shared" si="454"/>
        <v>2.0724624317543586E-2</v>
      </c>
      <c r="GQ65" s="56">
        <f t="shared" si="455"/>
        <v>0.32817170643731364</v>
      </c>
      <c r="GR65" s="56">
        <f t="shared" si="456"/>
        <v>0.14419405022213527</v>
      </c>
      <c r="GS65" s="56">
        <f t="shared" si="457"/>
        <v>2.4180188012736408E-3</v>
      </c>
      <c r="GT65" s="56">
        <f t="shared" si="458"/>
        <v>0.16818907218355214</v>
      </c>
      <c r="GU65" s="56">
        <f t="shared" si="459"/>
        <v>0.19429064468843227</v>
      </c>
      <c r="GV65" s="56">
        <f t="shared" si="460"/>
        <v>0.10524982638449226</v>
      </c>
      <c r="GW65" s="56">
        <f t="shared" si="461"/>
        <v>4.0096228522777409E-2</v>
      </c>
      <c r="GX65" s="56">
        <f t="shared" si="462"/>
        <v>6.3470903086326556E-3</v>
      </c>
      <c r="GY65" s="56">
        <f t="shared" si="463"/>
        <v>0</v>
      </c>
      <c r="GZ65" s="60">
        <f t="shared" si="464"/>
        <v>0.11690085284167953</v>
      </c>
      <c r="HA65" s="56">
        <f t="shared" si="342"/>
        <v>1.8053659446701058</v>
      </c>
      <c r="HB65" s="56">
        <f t="shared" si="343"/>
        <v>0.44073318495511332</v>
      </c>
      <c r="HC65" s="56">
        <f t="shared" si="344"/>
        <v>1.1479458986543912E-2</v>
      </c>
      <c r="HD65" s="56">
        <f t="shared" si="345"/>
        <v>0.18177572663656308</v>
      </c>
      <c r="HE65" s="56">
        <f t="shared" si="346"/>
        <v>7.986970766111566E-2</v>
      </c>
      <c r="HF65" s="56">
        <f t="shared" si="347"/>
        <v>1.3393510653129579E-3</v>
      </c>
      <c r="HG65" s="56">
        <f t="shared" si="348"/>
        <v>9.3160654038084947E-2</v>
      </c>
      <c r="HH65" s="56">
        <f t="shared" si="349"/>
        <v>0.10761842786612161</v>
      </c>
      <c r="HI65" s="56">
        <f t="shared" si="350"/>
        <v>5.8298333750681525E-2</v>
      </c>
      <c r="HJ65" s="56">
        <f t="shared" si="351"/>
        <v>2.2209474284785063E-2</v>
      </c>
      <c r="HK65" s="56">
        <f t="shared" si="352"/>
        <v>3.5156807556777406E-3</v>
      </c>
      <c r="HL65" s="56">
        <f t="shared" si="353"/>
        <v>0</v>
      </c>
      <c r="HM65" s="56">
        <f t="shared" si="354"/>
        <v>6.0814062331512972E-2</v>
      </c>
      <c r="HN65" s="56">
        <f t="shared" si="355"/>
        <v>0.99999999999999978</v>
      </c>
      <c r="HO65" s="56">
        <f t="shared" si="465"/>
        <v>0.53840639945050373</v>
      </c>
      <c r="HP65" s="56">
        <f t="shared" si="466"/>
        <v>0.29688173967773052</v>
      </c>
      <c r="HQ65" s="56">
        <f t="shared" si="467"/>
        <v>0.50648521759985787</v>
      </c>
      <c r="HR65" s="60">
        <f t="shared" si="356"/>
        <v>6.3798418434565463E-2</v>
      </c>
      <c r="HS65" s="56">
        <f t="shared" si="468"/>
        <v>0.65825165854003953</v>
      </c>
      <c r="HT65" s="56">
        <f t="shared" si="469"/>
        <v>4790.9120597637102</v>
      </c>
      <c r="HU65" s="56">
        <f t="shared" si="357"/>
        <v>12.730039137935849</v>
      </c>
      <c r="HV65" s="56">
        <f t="shared" si="470"/>
        <v>0.65825165854003953</v>
      </c>
      <c r="HW65" s="56">
        <f t="shared" si="471"/>
        <v>4790.9120597637102</v>
      </c>
      <c r="HX65" s="56">
        <f t="shared" si="358"/>
        <v>13.800592174670587</v>
      </c>
      <c r="HY65" s="56">
        <f t="shared" si="472"/>
        <v>4.5135476069213043</v>
      </c>
      <c r="HZ65" s="56">
        <f t="shared" si="473"/>
        <v>1.2645253161248424</v>
      </c>
      <c r="IA65" s="56">
        <f t="shared" si="474"/>
        <v>4.6606001576038469</v>
      </c>
      <c r="IB65" s="56">
        <f t="shared" si="475"/>
        <v>0.82243095296789492</v>
      </c>
      <c r="IC65" s="56">
        <f t="shared" si="359"/>
        <v>0.71332785093440976</v>
      </c>
      <c r="ID65" s="56">
        <f t="shared" si="360"/>
        <v>0.19523180325297809</v>
      </c>
      <c r="IE65" s="56">
        <f t="shared" si="476"/>
        <v>271.50409775350602</v>
      </c>
      <c r="IF65" s="56">
        <f t="shared" si="477"/>
        <v>1.032436900273032</v>
      </c>
      <c r="IG65" s="56">
        <f t="shared" si="361"/>
        <v>1.503075058770897</v>
      </c>
      <c r="IH65" s="56">
        <f t="shared" si="362"/>
        <v>0.77640147926300151</v>
      </c>
      <c r="II65" s="75"/>
      <c r="IJ65" s="75">
        <f t="shared" si="478"/>
        <v>0.12616459831113341</v>
      </c>
      <c r="IK65" s="75">
        <f t="shared" si="479"/>
        <v>0.23571844786668711</v>
      </c>
      <c r="IL65" s="75">
        <f t="shared" si="480"/>
        <v>2.8538601306327016</v>
      </c>
      <c r="IM65" s="75">
        <f t="shared" si="481"/>
        <v>0.27701625509569461</v>
      </c>
      <c r="IN65" s="75">
        <f>(1-'OUTPUT DATA'!BL65-'OUTPUT DATA'!BR65-'OUTPUT DATA'!BX65)*'OUTPUT DATA'!BK65^2</f>
        <v>2.8119846799670188E-2</v>
      </c>
      <c r="IO65" s="75">
        <f t="shared" si="363"/>
        <v>0.5215772103141193</v>
      </c>
      <c r="IP65" s="75"/>
      <c r="IQ65" s="56">
        <f t="shared" si="182"/>
        <v>0.75863253453332946</v>
      </c>
      <c r="IR65" s="56">
        <f t="shared" si="183"/>
        <v>0.65799288506193809</v>
      </c>
      <c r="IS65" s="56">
        <f t="shared" si="184"/>
        <v>0.18008709082366067</v>
      </c>
      <c r="IT65" s="56"/>
    </row>
    <row r="66" spans="1:254" s="54" customFormat="1" ht="13.5" customHeight="1">
      <c r="A66" s="67" t="str">
        <f>'INPUT DATA'!A66</f>
        <v>October 2002-January 2003 - SEF</v>
      </c>
      <c r="B66" s="66"/>
      <c r="C66" s="10">
        <f>'INPUT DATA'!AB66</f>
        <v>1.92398495606797E-2</v>
      </c>
      <c r="D66" s="10"/>
      <c r="E66" s="12">
        <f>'INPUT DATA'!AD66</f>
        <v>1.6926105497647088</v>
      </c>
      <c r="F66" s="10"/>
      <c r="G66" s="16">
        <f>'INPUT DATA'!AF66</f>
        <v>284.23084205487498</v>
      </c>
      <c r="H66" s="16">
        <f>'INPUT DATA'!AG66</f>
        <v>1086.0897161476455</v>
      </c>
      <c r="I66" s="10"/>
      <c r="J66" s="81">
        <f t="shared" si="303"/>
        <v>0.15756217334811395</v>
      </c>
      <c r="K66" s="81">
        <f t="shared" si="304"/>
        <v>0.23972772333947237</v>
      </c>
      <c r="L66" s="81">
        <f t="shared" si="305"/>
        <v>0.34150307536690921</v>
      </c>
      <c r="M66" s="81">
        <f t="shared" si="306"/>
        <v>0.45630709807616804</v>
      </c>
      <c r="N66" s="81">
        <f t="shared" si="307"/>
        <v>0.65447590744751905</v>
      </c>
      <c r="O66" s="81">
        <f t="shared" si="308"/>
        <v>0.72226265507808884</v>
      </c>
      <c r="P66" s="81">
        <f t="shared" si="309"/>
        <v>0.77060859686498806</v>
      </c>
      <c r="Q66" s="81">
        <f t="shared" si="310"/>
        <v>0.79553048964176487</v>
      </c>
      <c r="R66" s="81">
        <f t="shared" si="311"/>
        <v>0.79526376481115335</v>
      </c>
      <c r="S66" s="81">
        <f t="shared" si="312"/>
        <v>0.782760671628145</v>
      </c>
      <c r="T66" s="81">
        <f t="shared" si="313"/>
        <v>0.77317670292868057</v>
      </c>
      <c r="U66" s="81">
        <f t="shared" si="314"/>
        <v>0.73638149737339542</v>
      </c>
      <c r="V66" s="81">
        <f t="shared" si="315"/>
        <v>0.69145670423398398</v>
      </c>
      <c r="W66" s="81">
        <f t="shared" si="316"/>
        <v>0.64374045166012472</v>
      </c>
      <c r="X66" s="81">
        <f t="shared" si="317"/>
        <v>0.59713682661565959</v>
      </c>
      <c r="Y66" s="10"/>
      <c r="Z66" s="81">
        <f t="shared" si="157"/>
        <v>0.76191811711701463</v>
      </c>
      <c r="AA66" s="81">
        <f t="shared" si="158"/>
        <v>0.65119428475157148</v>
      </c>
      <c r="AB66" s="81">
        <f t="shared" si="159"/>
        <v>0.17069484918109118</v>
      </c>
      <c r="AC66" s="72"/>
      <c r="AD66" s="56">
        <f>'INPUT DATA'!AF66/1000</f>
        <v>0.28423084205487498</v>
      </c>
      <c r="AE66" s="55">
        <f>'INPUT DATA'!AG66</f>
        <v>1086.0897161476455</v>
      </c>
      <c r="AF66" s="60">
        <f t="shared" si="318"/>
        <v>1359.2297161476454</v>
      </c>
      <c r="AG66" s="55"/>
      <c r="AH66" s="60">
        <f>'INPUT DATA'!P66</f>
        <v>48.385399999999997</v>
      </c>
      <c r="AI66" s="60">
        <f>'INPUT DATA'!Q66</f>
        <v>1.3797999999999999</v>
      </c>
      <c r="AJ66" s="60">
        <f>'INPUT DATA'!R66</f>
        <v>5.6947999999999999</v>
      </c>
      <c r="AK66" s="60">
        <f>'INPUT DATA'!S66</f>
        <v>7.0679999999999996</v>
      </c>
      <c r="AL66" s="60">
        <f>'INPUT DATA'!T66</f>
        <v>0.11749999999999999</v>
      </c>
      <c r="AM66" s="60">
        <f>'INPUT DATA'!U66</f>
        <v>13.485099999999999</v>
      </c>
      <c r="AN66" s="60">
        <f>'INPUT DATA'!V66</f>
        <v>23.364000000000001</v>
      </c>
      <c r="AO66" s="60">
        <f>'INPUT DATA'!W66</f>
        <v>0.26550000000000001</v>
      </c>
      <c r="AP66" s="60">
        <f>'INPUT DATA'!X66</f>
        <v>0</v>
      </c>
      <c r="AQ66" s="60">
        <f>'INPUT DATA'!Y66</f>
        <v>0.13739999999999999</v>
      </c>
      <c r="AR66" s="60">
        <f t="shared" si="364"/>
        <v>99.897500000000008</v>
      </c>
      <c r="AS66" s="60"/>
      <c r="AT66" s="60">
        <f>'INPUT DATA'!C66</f>
        <v>47.771457560514506</v>
      </c>
      <c r="AU66" s="60">
        <f>'INPUT DATA'!D66</f>
        <v>1.6753841986902915</v>
      </c>
      <c r="AV66" s="60">
        <f>'INPUT DATA'!E66</f>
        <v>17.022339993763953</v>
      </c>
      <c r="AW66" s="60">
        <f>'INPUT DATA'!F66</f>
        <v>10.427181723605482</v>
      </c>
      <c r="AX66" s="60">
        <f>'INPUT DATA'!G66</f>
        <v>0.17199602292865157</v>
      </c>
      <c r="AY66" s="60">
        <f>'INPUT DATA'!H66</f>
        <v>6.5454331001296007</v>
      </c>
      <c r="AZ66" s="60">
        <f>'INPUT DATA'!I66</f>
        <v>10.670716405193611</v>
      </c>
      <c r="BA66" s="60">
        <f>'INPUT DATA'!J66</f>
        <v>3.3264615023055875</v>
      </c>
      <c r="BB66" s="60">
        <f>'INPUT DATA'!K66</f>
        <v>1.9289111507081735</v>
      </c>
      <c r="BC66" s="60">
        <f>'INPUT DATA'!M66</f>
        <v>0.46011834216013131</v>
      </c>
      <c r="BD66" s="60"/>
      <c r="BE66" s="60">
        <f>'INPUT DATA'!AD66</f>
        <v>1.6926105497647088</v>
      </c>
      <c r="BF66" s="60">
        <f t="shared" si="365"/>
        <v>100</v>
      </c>
      <c r="BG66" s="54">
        <f t="shared" si="366"/>
        <v>2.2463895899556956</v>
      </c>
      <c r="BH66" s="56">
        <f t="shared" si="319"/>
        <v>1.8090083693802395</v>
      </c>
      <c r="BI66" s="56">
        <f t="shared" si="320"/>
        <v>3.8803294435594687E-2</v>
      </c>
      <c r="BJ66" s="56">
        <f t="shared" si="321"/>
        <v>0.25093397351692698</v>
      </c>
      <c r="BK66" s="56">
        <f t="shared" si="367"/>
        <v>0.19099163061976054</v>
      </c>
      <c r="BL66" s="56">
        <f t="shared" si="368"/>
        <v>5.9942342897166434E-2</v>
      </c>
      <c r="BM66" s="56">
        <f t="shared" si="322"/>
        <v>0.22099325810493076</v>
      </c>
      <c r="BN66" s="56">
        <f t="shared" si="323"/>
        <v>3.7209182347687983E-3</v>
      </c>
      <c r="BO66" s="56">
        <f t="shared" si="324"/>
        <v>0.7516074895670789</v>
      </c>
      <c r="BP66" s="60">
        <f t="shared" si="325"/>
        <v>0.93593891220509073</v>
      </c>
      <c r="BQ66" s="56">
        <f t="shared" si="326"/>
        <v>1.9245758599952797E-2</v>
      </c>
      <c r="BR66" s="56">
        <f t="shared" si="327"/>
        <v>4.0615031207304761E-3</v>
      </c>
      <c r="BS66" s="56">
        <f t="shared" si="328"/>
        <v>0</v>
      </c>
      <c r="BT66" s="56">
        <f t="shared" si="369"/>
        <v>4.0343134771653126</v>
      </c>
      <c r="BU66" s="56">
        <f t="shared" si="370"/>
        <v>0.69333369775350695</v>
      </c>
      <c r="BV66" s="56">
        <f t="shared" si="371"/>
        <v>0.77278111431243079</v>
      </c>
      <c r="BW66" s="56">
        <f t="shared" si="372"/>
        <v>0</v>
      </c>
      <c r="BX66" s="2">
        <f>'INPUT DATA'!DJ66</f>
        <v>6.8623075238187947E-2</v>
      </c>
      <c r="BY66" s="56"/>
      <c r="BZ66" s="56">
        <v>60.084299999999999</v>
      </c>
      <c r="CA66" s="56">
        <v>79.878799999999998</v>
      </c>
      <c r="CB66" s="56">
        <v>101.96127999999999</v>
      </c>
      <c r="CC66" s="56">
        <v>71.846400000000003</v>
      </c>
      <c r="CD66" s="56">
        <v>70.937399999999997</v>
      </c>
      <c r="CE66" s="56">
        <v>40.304400000000001</v>
      </c>
      <c r="CF66" s="56">
        <v>56.077400000000004</v>
      </c>
      <c r="CG66" s="56">
        <v>61.978940000000001</v>
      </c>
      <c r="CH66" s="56">
        <v>151.99020000000002</v>
      </c>
      <c r="CI66" s="56">
        <v>94.195999999999998</v>
      </c>
      <c r="CJ66" s="56">
        <v>141.94452000000001</v>
      </c>
      <c r="CK66" s="56">
        <v>28.0855</v>
      </c>
      <c r="CL66" s="56">
        <v>47.88</v>
      </c>
      <c r="CM66" s="56">
        <v>26.981539999999999</v>
      </c>
      <c r="CN66" s="56">
        <v>55.847000000000001</v>
      </c>
      <c r="CO66" s="56">
        <v>54.938000000000002</v>
      </c>
      <c r="CP66" s="56">
        <v>24.305</v>
      </c>
      <c r="CQ66" s="56">
        <v>40.078000000000003</v>
      </c>
      <c r="CR66" s="56">
        <v>22.98977</v>
      </c>
      <c r="CS66" s="56">
        <v>51.996000000000002</v>
      </c>
      <c r="CT66" s="56">
        <v>39.098300000000002</v>
      </c>
      <c r="CU66" s="56">
        <v>30.973759999999999</v>
      </c>
      <c r="CV66" s="56">
        <v>15.9994</v>
      </c>
      <c r="CW66" s="60">
        <f t="shared" si="373"/>
        <v>0.46743492060321917</v>
      </c>
      <c r="CX66" s="60">
        <f t="shared" si="374"/>
        <v>0.59940810327646388</v>
      </c>
      <c r="CY66" s="60">
        <f t="shared" si="375"/>
        <v>0.52925071164269422</v>
      </c>
      <c r="CZ66" s="60">
        <f t="shared" si="376"/>
        <v>0.77731104133262074</v>
      </c>
      <c r="DA66" s="60">
        <f t="shared" si="377"/>
        <v>0.77445747941142484</v>
      </c>
      <c r="DB66" s="60">
        <f t="shared" si="378"/>
        <v>0.60303589682516046</v>
      </c>
      <c r="DC66" s="60">
        <f t="shared" si="379"/>
        <v>0.7146907666903245</v>
      </c>
      <c r="DD66" s="60">
        <f t="shared" si="380"/>
        <v>0.74185747610397978</v>
      </c>
      <c r="DE66" s="60">
        <f t="shared" si="381"/>
        <v>0.68420200776102669</v>
      </c>
      <c r="DF66" s="60">
        <f t="shared" si="382"/>
        <v>0.83014777697566777</v>
      </c>
      <c r="DG66" s="60">
        <f t="shared" si="383"/>
        <v>0.43642065223793064</v>
      </c>
      <c r="DH66" s="60">
        <f t="shared" si="384"/>
        <v>0.53256507939678088</v>
      </c>
      <c r="DI66" s="60">
        <f t="shared" si="385"/>
        <v>0.40059189672353612</v>
      </c>
      <c r="DJ66" s="60">
        <f t="shared" si="386"/>
        <v>0.47074928835730578</v>
      </c>
      <c r="DK66" s="60">
        <f t="shared" si="387"/>
        <v>0.22268895866737926</v>
      </c>
      <c r="DL66" s="60">
        <f t="shared" si="388"/>
        <v>0.22554252058857516</v>
      </c>
      <c r="DM66" s="60">
        <f t="shared" si="389"/>
        <v>0.39696410317483954</v>
      </c>
      <c r="DN66" s="60">
        <f t="shared" si="390"/>
        <v>0.2853092333096755</v>
      </c>
      <c r="DO66" s="60">
        <f t="shared" si="391"/>
        <v>0.25814252389602022</v>
      </c>
      <c r="DP66" s="60">
        <f t="shared" si="392"/>
        <v>0.31579799223897331</v>
      </c>
      <c r="DQ66" s="60">
        <f t="shared" si="393"/>
        <v>0.16985222302433223</v>
      </c>
      <c r="DR66" s="60">
        <f t="shared" si="394"/>
        <v>0.56357934776206942</v>
      </c>
      <c r="DS66" s="60">
        <f t="shared" si="395"/>
        <v>22.617025607355</v>
      </c>
      <c r="DT66" s="60">
        <f t="shared" si="396"/>
        <v>0.82706330090086477</v>
      </c>
      <c r="DU66" s="60">
        <f t="shared" si="397"/>
        <v>3.0139769526628148</v>
      </c>
      <c r="DV66" s="60">
        <f t="shared" si="398"/>
        <v>5.4940344401389627</v>
      </c>
      <c r="DW66" s="60">
        <f t="shared" si="399"/>
        <v>9.099875383084241E-2</v>
      </c>
      <c r="DX66" s="60">
        <f t="shared" si="400"/>
        <v>8.1319993722769706</v>
      </c>
      <c r="DY66" s="60">
        <f t="shared" si="401"/>
        <v>16.698035072952742</v>
      </c>
      <c r="DZ66" s="60">
        <f t="shared" si="402"/>
        <v>0.19696315990560664</v>
      </c>
      <c r="EA66" s="60">
        <f t="shared" si="403"/>
        <v>9.4009355866365066E-2</v>
      </c>
      <c r="EB66" s="60">
        <f t="shared" si="404"/>
        <v>0</v>
      </c>
      <c r="EC66" s="60">
        <f t="shared" si="405"/>
        <v>42.733393984109831</v>
      </c>
      <c r="ED66" s="60">
        <f t="shared" si="406"/>
        <v>99.897500000000008</v>
      </c>
      <c r="EE66" s="56">
        <f t="shared" si="407"/>
        <v>0.8052918982163394</v>
      </c>
      <c r="EF66" s="56">
        <f t="shared" si="408"/>
        <v>1.7273669609458326E-2</v>
      </c>
      <c r="EG66" s="56">
        <f t="shared" si="409"/>
        <v>0.11170514924881289</v>
      </c>
      <c r="EH66" s="56">
        <f t="shared" si="410"/>
        <v>9.837653661143772E-2</v>
      </c>
      <c r="EI66" s="56">
        <f t="shared" si="411"/>
        <v>1.6563900001973571E-3</v>
      </c>
      <c r="EJ66" s="56">
        <f t="shared" si="412"/>
        <v>0.33458133603279039</v>
      </c>
      <c r="EK66" s="56">
        <f t="shared" si="413"/>
        <v>0.41663843188164928</v>
      </c>
      <c r="EL66" s="56">
        <f t="shared" si="414"/>
        <v>8.5674262902850542E-3</v>
      </c>
      <c r="EM66" s="56">
        <f t="shared" si="415"/>
        <v>1.8080113059920967E-3</v>
      </c>
      <c r="EN66" s="56">
        <f t="shared" si="416"/>
        <v>0</v>
      </c>
      <c r="EO66" s="56">
        <f t="shared" si="417"/>
        <v>2.6709372841550203</v>
      </c>
      <c r="EP66" s="60">
        <f t="shared" si="418"/>
        <v>4.4668361333519826</v>
      </c>
      <c r="EQ66" s="56">
        <f t="shared" si="329"/>
        <v>0.1802823909754746</v>
      </c>
      <c r="ER66" s="56">
        <f t="shared" si="330"/>
        <v>3.8670927461348127E-3</v>
      </c>
      <c r="ES66" s="56">
        <f t="shared" si="331"/>
        <v>2.5007666705021397E-2</v>
      </c>
      <c r="ET66" s="56">
        <f t="shared" si="332"/>
        <v>2.2023762160626754E-2</v>
      </c>
      <c r="EU66" s="56">
        <f t="shared" si="333"/>
        <v>3.7081951312916789E-4</v>
      </c>
      <c r="EV66" s="56">
        <f t="shared" si="334"/>
        <v>7.4903427402364858E-2</v>
      </c>
      <c r="EW66" s="56">
        <f t="shared" si="335"/>
        <v>9.3273722035779577E-2</v>
      </c>
      <c r="EX66" s="56">
        <f t="shared" si="336"/>
        <v>1.9180077429560697E-3</v>
      </c>
      <c r="EY66" s="56">
        <f t="shared" si="337"/>
        <v>4.0476329375336569E-4</v>
      </c>
      <c r="EZ66" s="56">
        <f t="shared" si="338"/>
        <v>0</v>
      </c>
      <c r="FA66" s="56">
        <f t="shared" si="339"/>
        <v>0.59794834742475944</v>
      </c>
      <c r="FB66" s="56">
        <f t="shared" si="340"/>
        <v>1</v>
      </c>
      <c r="FC66" s="56">
        <f t="shared" si="419"/>
        <v>1.9717609024525407E-2</v>
      </c>
      <c r="FD66" s="56">
        <f t="shared" si="420"/>
        <v>5.2900576804959902E-3</v>
      </c>
      <c r="FE66" s="56">
        <f t="shared" si="421"/>
        <v>0.10685992279650496</v>
      </c>
      <c r="FF66" s="56">
        <f t="shared" si="422"/>
        <v>9.5191729778735648E-2</v>
      </c>
      <c r="FG66" s="56">
        <f t="shared" si="423"/>
        <v>6.8599227965049497E-3</v>
      </c>
      <c r="FH66" s="56">
        <f t="shared" si="424"/>
        <v>0.1020516525752406</v>
      </c>
      <c r="FI66" s="56">
        <f t="shared" si="425"/>
        <v>0</v>
      </c>
      <c r="FJ66" s="56">
        <f t="shared" si="426"/>
        <v>1.8794479996705214E-2</v>
      </c>
      <c r="FK66" s="56">
        <f t="shared" si="427"/>
        <v>0.91398541505254671</v>
      </c>
      <c r="FL66" s="56">
        <f t="shared" si="428"/>
        <v>0.90141195487737302</v>
      </c>
      <c r="FM66" s="56">
        <f t="shared" si="429"/>
        <v>6.7220104950748039E-2</v>
      </c>
      <c r="FN66" s="56">
        <f t="shared" si="430"/>
        <v>1</v>
      </c>
      <c r="FO66" s="56">
        <f t="shared" si="431"/>
        <v>9.8588045122627033E-2</v>
      </c>
      <c r="FP66" s="56">
        <f t="shared" si="432"/>
        <v>5.2900576804959902E-2</v>
      </c>
      <c r="FQ66" s="56">
        <f t="shared" si="433"/>
        <v>1.8794479996705214E-2</v>
      </c>
      <c r="FR66" s="56">
        <f t="shared" si="434"/>
        <v>0.98120552000329475</v>
      </c>
      <c r="FS66" s="56"/>
      <c r="FT66" s="56">
        <f t="shared" si="435"/>
        <v>0</v>
      </c>
      <c r="FU66" s="56">
        <f t="shared" si="436"/>
        <v>1.2877400092801817E-2</v>
      </c>
      <c r="FV66" s="56">
        <f t="shared" si="437"/>
        <v>2.4497003611227412E-2</v>
      </c>
      <c r="FW66" s="56">
        <f t="shared" si="438"/>
        <v>0.79727217960567087</v>
      </c>
      <c r="FX66" s="56"/>
      <c r="FY66" s="56">
        <f t="shared" si="439"/>
        <v>2.5591321717279843E-2</v>
      </c>
      <c r="FZ66" s="56">
        <f t="shared" si="440"/>
        <v>0.21262730372413527</v>
      </c>
      <c r="GA66" s="56"/>
      <c r="GB66" s="60">
        <f t="shared" si="441"/>
        <v>22.330047471899153</v>
      </c>
      <c r="GC66" s="60">
        <f t="shared" si="442"/>
        <v>1.0042388647963059</v>
      </c>
      <c r="GD66" s="60">
        <f t="shared" si="443"/>
        <v>9.0090855555234679</v>
      </c>
      <c r="GE66" s="60">
        <f t="shared" si="444"/>
        <v>8.1051634837402489</v>
      </c>
      <c r="GF66" s="60">
        <f t="shared" si="445"/>
        <v>0.13320360638611312</v>
      </c>
      <c r="GG66" s="60">
        <f t="shared" si="446"/>
        <v>3.9471311196457441</v>
      </c>
      <c r="GH66" s="60">
        <f t="shared" si="447"/>
        <v>7.626262488762845</v>
      </c>
      <c r="GI66" s="60">
        <f t="shared" si="448"/>
        <v>2.4677603344574761</v>
      </c>
      <c r="GJ66" s="60">
        <f t="shared" si="449"/>
        <v>1.6012813037439675</v>
      </c>
      <c r="GK66" s="60">
        <f t="shared" si="450"/>
        <v>0.20080514699215984</v>
      </c>
      <c r="GL66" s="60">
        <f t="shared" si="451"/>
        <v>0</v>
      </c>
      <c r="GM66" s="60">
        <f t="shared" si="452"/>
        <v>43.575020624052513</v>
      </c>
      <c r="GN66" s="60">
        <f t="shared" si="341"/>
        <v>56.42497937594748</v>
      </c>
      <c r="GO66" s="56">
        <f t="shared" si="453"/>
        <v>0.79507388053975014</v>
      </c>
      <c r="GP66" s="56">
        <f t="shared" si="454"/>
        <v>2.0974078212120006E-2</v>
      </c>
      <c r="GQ66" s="56">
        <f t="shared" si="455"/>
        <v>0.33389812277295766</v>
      </c>
      <c r="GR66" s="56">
        <f t="shared" si="456"/>
        <v>0.14513158242591812</v>
      </c>
      <c r="GS66" s="56">
        <f t="shared" si="457"/>
        <v>2.4246169570445431E-3</v>
      </c>
      <c r="GT66" s="56">
        <f t="shared" si="458"/>
        <v>0.16239996377888272</v>
      </c>
      <c r="GU66" s="56">
        <f t="shared" si="459"/>
        <v>0.19028550548337853</v>
      </c>
      <c r="GV66" s="56">
        <f t="shared" si="460"/>
        <v>0.10734167129368742</v>
      </c>
      <c r="GW66" s="56">
        <f t="shared" si="461"/>
        <v>4.0955266693026737E-2</v>
      </c>
      <c r="GX66" s="56">
        <f t="shared" si="462"/>
        <v>6.4830729944365768E-3</v>
      </c>
      <c r="GY66" s="56">
        <f t="shared" si="463"/>
        <v>0</v>
      </c>
      <c r="GZ66" s="60">
        <f t="shared" si="464"/>
        <v>9.3954580008254629E-2</v>
      </c>
      <c r="HA66" s="56">
        <f t="shared" si="342"/>
        <v>1.8049677611512025</v>
      </c>
      <c r="HB66" s="56">
        <f t="shared" si="343"/>
        <v>0.44049201190865295</v>
      </c>
      <c r="HC66" s="56">
        <f t="shared" si="344"/>
        <v>1.1620195475814376E-2</v>
      </c>
      <c r="HD66" s="56">
        <f t="shared" si="345"/>
        <v>0.18498841362130397</v>
      </c>
      <c r="HE66" s="56">
        <f t="shared" si="346"/>
        <v>8.0406744956682041E-2</v>
      </c>
      <c r="HF66" s="56">
        <f t="shared" si="347"/>
        <v>1.3433020850733258E-3</v>
      </c>
      <c r="HG66" s="56">
        <f t="shared" si="348"/>
        <v>8.9973886112683005E-2</v>
      </c>
      <c r="HH66" s="56">
        <f t="shared" si="349"/>
        <v>0.10542321562686253</v>
      </c>
      <c r="HI66" s="56">
        <f t="shared" si="350"/>
        <v>5.9470132156391124E-2</v>
      </c>
      <c r="HJ66" s="56">
        <f t="shared" si="351"/>
        <v>2.2690303713184107E-2</v>
      </c>
      <c r="HK66" s="56">
        <f t="shared" si="352"/>
        <v>3.5917943433525341E-3</v>
      </c>
      <c r="HL66" s="56">
        <f t="shared" si="353"/>
        <v>0</v>
      </c>
      <c r="HM66" s="56">
        <f t="shared" si="354"/>
        <v>4.9477842232814637E-2</v>
      </c>
      <c r="HN66" s="56">
        <f t="shared" si="355"/>
        <v>0.99999999999999989</v>
      </c>
      <c r="HO66" s="56">
        <f t="shared" si="465"/>
        <v>0.52807578859156246</v>
      </c>
      <c r="HP66" s="56">
        <f t="shared" si="466"/>
        <v>0.29340659682788989</v>
      </c>
      <c r="HQ66" s="56">
        <f t="shared" si="467"/>
        <v>0.4875192047805052</v>
      </c>
      <c r="HR66" s="60">
        <f t="shared" si="356"/>
        <v>6.1654172199453461E-2</v>
      </c>
      <c r="HS66" s="56">
        <f t="shared" si="468"/>
        <v>0.65820736941409985</v>
      </c>
      <c r="HT66" s="56">
        <f t="shared" si="469"/>
        <v>4924.8966673569357</v>
      </c>
      <c r="HU66" s="56">
        <f t="shared" si="357"/>
        <v>13.944402089584999</v>
      </c>
      <c r="HV66" s="56">
        <f t="shared" si="470"/>
        <v>0.65820736941409985</v>
      </c>
      <c r="HW66" s="56">
        <f t="shared" si="471"/>
        <v>4924.8966673569357</v>
      </c>
      <c r="HX66" s="56">
        <f t="shared" si="358"/>
        <v>15.072778680632322</v>
      </c>
      <c r="HY66" s="56">
        <f t="shared" si="472"/>
        <v>4.5307270415649121</v>
      </c>
      <c r="HZ66" s="56">
        <f t="shared" si="473"/>
        <v>1.2736261305857455</v>
      </c>
      <c r="IA66" s="56">
        <f t="shared" si="474"/>
        <v>4.9656114954227846</v>
      </c>
      <c r="IB66" s="56">
        <f t="shared" si="475"/>
        <v>0.82357228931646809</v>
      </c>
      <c r="IC66" s="56">
        <f t="shared" si="359"/>
        <v>0.70388871958046184</v>
      </c>
      <c r="ID66" s="56">
        <f t="shared" si="360"/>
        <v>0.18450742219719451</v>
      </c>
      <c r="IE66" s="56">
        <f t="shared" si="476"/>
        <v>271.62892302886348</v>
      </c>
      <c r="IF66" s="56">
        <f t="shared" si="477"/>
        <v>1.0336508476299855</v>
      </c>
      <c r="IG66" s="56">
        <f t="shared" si="361"/>
        <v>1.5640008551670965</v>
      </c>
      <c r="IH66" s="56">
        <f t="shared" si="362"/>
        <v>0.79856325748119739</v>
      </c>
      <c r="II66" s="75"/>
      <c r="IJ66" s="75">
        <f t="shared" si="478"/>
        <v>0.12698421876057125</v>
      </c>
      <c r="IK66" s="75">
        <f t="shared" si="479"/>
        <v>0.2229754933627654</v>
      </c>
      <c r="IL66" s="75">
        <f t="shared" si="480"/>
        <v>2.8045660751649355</v>
      </c>
      <c r="IM66" s="75">
        <f t="shared" si="481"/>
        <v>0.29111332174005211</v>
      </c>
      <c r="IN66" s="75">
        <f>(1-'OUTPUT DATA'!BL66-'OUTPUT DATA'!BR66-'OUTPUT DATA'!BX66)*'OUTPUT DATA'!BK66^2</f>
        <v>3.1639864265122941E-2</v>
      </c>
      <c r="IO66" s="75">
        <f t="shared" si="363"/>
        <v>0.52917559783619872</v>
      </c>
      <c r="IP66" s="75"/>
      <c r="IQ66" s="56">
        <f t="shared" si="182"/>
        <v>0.76191811711701463</v>
      </c>
      <c r="IR66" s="56">
        <f t="shared" si="183"/>
        <v>0.65119428475157148</v>
      </c>
      <c r="IS66" s="56">
        <f t="shared" si="184"/>
        <v>0.17069484918109118</v>
      </c>
      <c r="IT66" s="56"/>
    </row>
    <row r="67" spans="1:254" ht="13.5" customHeight="1">
      <c r="A67" s="67" t="str">
        <f>'INPUT DATA'!A67</f>
        <v>October 2002-January 2003 - SEF</v>
      </c>
      <c r="B67" s="50"/>
      <c r="C67" s="10">
        <f>'INPUT DATA'!AB67</f>
        <v>2.2391491100982375E-2</v>
      </c>
      <c r="D67" s="10"/>
      <c r="E67" s="12">
        <f>'INPUT DATA'!AD67</f>
        <v>1.7153798219860807</v>
      </c>
      <c r="F67" s="10"/>
      <c r="G67" s="16">
        <f>'INPUT DATA'!AF67</f>
        <v>287.55508192557852</v>
      </c>
      <c r="H67" s="16">
        <f>'INPUT DATA'!AG67</f>
        <v>1084.8926608524207</v>
      </c>
      <c r="I67" s="10"/>
      <c r="J67" s="81">
        <f t="shared" si="303"/>
        <v>0.15506965489494412</v>
      </c>
      <c r="K67" s="81">
        <f t="shared" si="304"/>
        <v>0.23629761955966644</v>
      </c>
      <c r="L67" s="81">
        <f t="shared" si="305"/>
        <v>0.33710327076383811</v>
      </c>
      <c r="M67" s="81">
        <f t="shared" si="306"/>
        <v>0.45103966936145629</v>
      </c>
      <c r="N67" s="81">
        <f t="shared" si="307"/>
        <v>0.6483367426420259</v>
      </c>
      <c r="O67" s="81">
        <f t="shared" si="308"/>
        <v>0.71610840845765589</v>
      </c>
      <c r="P67" s="81">
        <f t="shared" si="309"/>
        <v>0.7646692588373849</v>
      </c>
      <c r="Q67" s="81">
        <f t="shared" si="310"/>
        <v>0.79001019363157954</v>
      </c>
      <c r="R67" s="81">
        <f t="shared" si="311"/>
        <v>0.79032087274203555</v>
      </c>
      <c r="S67" s="81">
        <f t="shared" si="312"/>
        <v>0.77822707744417563</v>
      </c>
      <c r="T67" s="81">
        <f t="shared" si="313"/>
        <v>0.76885762993843942</v>
      </c>
      <c r="U67" s="81">
        <f t="shared" si="314"/>
        <v>0.73266906130902176</v>
      </c>
      <c r="V67" s="81">
        <f t="shared" si="315"/>
        <v>0.68829498205150941</v>
      </c>
      <c r="W67" s="81">
        <f t="shared" si="316"/>
        <v>0.64105502143821103</v>
      </c>
      <c r="X67" s="81">
        <f t="shared" si="317"/>
        <v>0.59484875943333193</v>
      </c>
      <c r="Y67" s="10"/>
      <c r="Z67" s="81">
        <f t="shared" si="157"/>
        <v>0.74140733852921048</v>
      </c>
      <c r="AA67" s="81">
        <f t="shared" si="158"/>
        <v>0.61419222209254576</v>
      </c>
      <c r="AB67" s="81">
        <f t="shared" si="159"/>
        <v>0.16199557597612074</v>
      </c>
      <c r="AC67" s="50"/>
      <c r="AD67" s="56">
        <f>'INPUT DATA'!AF67/1000</f>
        <v>0.28755508192557849</v>
      </c>
      <c r="AE67" s="55">
        <f>'INPUT DATA'!AG67</f>
        <v>1084.8926608524207</v>
      </c>
      <c r="AF67" s="60">
        <f t="shared" si="318"/>
        <v>1358.0326608524206</v>
      </c>
      <c r="AG67" s="55"/>
      <c r="AH67" s="60">
        <f>'INPUT DATA'!P67</f>
        <v>48.372549999999997</v>
      </c>
      <c r="AI67" s="60">
        <f>'INPUT DATA'!Q67</f>
        <v>1.3748</v>
      </c>
      <c r="AJ67" s="60">
        <f>'INPUT DATA'!R67</f>
        <v>5.4416500000000001</v>
      </c>
      <c r="AK67" s="60">
        <f>'INPUT DATA'!S67</f>
        <v>7.4185999999999996</v>
      </c>
      <c r="AL67" s="60">
        <f>'INPUT DATA'!T67</f>
        <v>0.13685</v>
      </c>
      <c r="AM67" s="60">
        <f>'INPUT DATA'!U67</f>
        <v>13.450299999999999</v>
      </c>
      <c r="AN67" s="60">
        <f>'INPUT DATA'!V67</f>
        <v>23.089750000000002</v>
      </c>
      <c r="AO67" s="60">
        <f>'INPUT DATA'!W67</f>
        <v>0.27024999999999999</v>
      </c>
      <c r="AP67" s="60">
        <f>'INPUT DATA'!X67</f>
        <v>0</v>
      </c>
      <c r="AQ67" s="60">
        <f>'INPUT DATA'!Y67</f>
        <v>7.6749999999999999E-2</v>
      </c>
      <c r="AR67" s="60">
        <f t="shared" si="364"/>
        <v>99.631500000000017</v>
      </c>
      <c r="AS67" s="60"/>
      <c r="AT67" s="60">
        <f>'INPUT DATA'!C67</f>
        <v>47.757059709098755</v>
      </c>
      <c r="AU67" s="60">
        <f>'INPUT DATA'!D67</f>
        <v>1.6832015182189999</v>
      </c>
      <c r="AV67" s="60">
        <f>'INPUT DATA'!E67</f>
        <v>17.136871308563659</v>
      </c>
      <c r="AW67" s="60">
        <f>'INPUT DATA'!F67</f>
        <v>10.453607469194173</v>
      </c>
      <c r="AX67" s="60">
        <f>'INPUT DATA'!G67</f>
        <v>0.17217964880190034</v>
      </c>
      <c r="AY67" s="60">
        <f>'INPUT DATA'!H67</f>
        <v>6.4538953601711526</v>
      </c>
      <c r="AZ67" s="60">
        <f>'INPUT DATA'!I67</f>
        <v>10.582603092729194</v>
      </c>
      <c r="BA67" s="60">
        <f>'INPUT DATA'!J67</f>
        <v>3.3518934530896201</v>
      </c>
      <c r="BB67" s="60">
        <f>'INPUT DATA'!K67</f>
        <v>1.9447838566343043</v>
      </c>
      <c r="BC67" s="60">
        <f>'INPUT DATA'!M67</f>
        <v>0.46390458349822783</v>
      </c>
      <c r="BD67" s="60"/>
      <c r="BE67" s="60">
        <f>'INPUT DATA'!AD67</f>
        <v>1.7153798219860807</v>
      </c>
      <c r="BF67" s="60">
        <f t="shared" si="365"/>
        <v>99.999999999999986</v>
      </c>
      <c r="BG67" s="54">
        <f t="shared" si="366"/>
        <v>2.2545971233886113</v>
      </c>
      <c r="BH67" s="56">
        <f t="shared" si="319"/>
        <v>1.8151356780669023</v>
      </c>
      <c r="BI67" s="56">
        <f t="shared" si="320"/>
        <v>3.8803942528507648E-2</v>
      </c>
      <c r="BJ67" s="56">
        <f t="shared" si="321"/>
        <v>0.24065531794485415</v>
      </c>
      <c r="BK67" s="56">
        <f t="shared" si="367"/>
        <v>0.18486432193309765</v>
      </c>
      <c r="BL67" s="56">
        <f t="shared" si="368"/>
        <v>5.5790996011756494E-2</v>
      </c>
      <c r="BM67" s="56">
        <f t="shared" si="322"/>
        <v>0.23280285916503007</v>
      </c>
      <c r="BN67" s="56">
        <f t="shared" si="323"/>
        <v>4.3495159977970802E-3</v>
      </c>
      <c r="BO67" s="56">
        <f t="shared" si="324"/>
        <v>0.75240689977952147</v>
      </c>
      <c r="BP67" s="60">
        <f t="shared" si="325"/>
        <v>0.92833218484872926</v>
      </c>
      <c r="BQ67" s="56">
        <f t="shared" si="326"/>
        <v>1.9661655483172436E-2</v>
      </c>
      <c r="BR67" s="56">
        <f t="shared" si="327"/>
        <v>2.2769962394904391E-3</v>
      </c>
      <c r="BS67" s="56">
        <f t="shared" si="328"/>
        <v>0</v>
      </c>
      <c r="BT67" s="56">
        <f t="shared" si="369"/>
        <v>4.0344250500540051</v>
      </c>
      <c r="BU67" s="56">
        <f t="shared" si="370"/>
        <v>0.6897209264189661</v>
      </c>
      <c r="BV67" s="56">
        <f t="shared" si="371"/>
        <v>0.76370224000376308</v>
      </c>
      <c r="BW67" s="56">
        <f t="shared" si="372"/>
        <v>0</v>
      </c>
      <c r="BX67" s="2">
        <f>'INPUT DATA'!DJ67</f>
        <v>6.8846226965413287E-2</v>
      </c>
      <c r="BY67" s="56"/>
      <c r="BZ67" s="56">
        <v>60.084299999999999</v>
      </c>
      <c r="CA67" s="56">
        <v>79.878799999999998</v>
      </c>
      <c r="CB67" s="56">
        <v>101.96127999999999</v>
      </c>
      <c r="CC67" s="56">
        <v>71.846400000000003</v>
      </c>
      <c r="CD67" s="56">
        <v>70.937399999999997</v>
      </c>
      <c r="CE67" s="56">
        <v>40.304400000000001</v>
      </c>
      <c r="CF67" s="56">
        <v>56.077400000000004</v>
      </c>
      <c r="CG67" s="56">
        <v>61.978940000000001</v>
      </c>
      <c r="CH67" s="56">
        <v>151.99020000000002</v>
      </c>
      <c r="CI67" s="56">
        <v>94.195999999999998</v>
      </c>
      <c r="CJ67" s="56">
        <v>141.94452000000001</v>
      </c>
      <c r="CK67" s="56">
        <v>28.0855</v>
      </c>
      <c r="CL67" s="56">
        <v>47.88</v>
      </c>
      <c r="CM67" s="56">
        <v>26.981539999999999</v>
      </c>
      <c r="CN67" s="56">
        <v>55.847000000000001</v>
      </c>
      <c r="CO67" s="56">
        <v>54.938000000000002</v>
      </c>
      <c r="CP67" s="56">
        <v>24.305</v>
      </c>
      <c r="CQ67" s="56">
        <v>40.078000000000003</v>
      </c>
      <c r="CR67" s="56">
        <v>22.98977</v>
      </c>
      <c r="CS67" s="56">
        <v>51.996000000000002</v>
      </c>
      <c r="CT67" s="56">
        <v>39.098300000000002</v>
      </c>
      <c r="CU67" s="56">
        <v>30.973759999999999</v>
      </c>
      <c r="CV67" s="56">
        <v>15.9994</v>
      </c>
      <c r="CW67" s="60">
        <f t="shared" si="373"/>
        <v>0.46743492060321917</v>
      </c>
      <c r="CX67" s="60">
        <f t="shared" si="374"/>
        <v>0.59940810327646388</v>
      </c>
      <c r="CY67" s="60">
        <f t="shared" si="375"/>
        <v>0.52925071164269422</v>
      </c>
      <c r="CZ67" s="60">
        <f t="shared" si="376"/>
        <v>0.77731104133262074</v>
      </c>
      <c r="DA67" s="60">
        <f t="shared" si="377"/>
        <v>0.77445747941142484</v>
      </c>
      <c r="DB67" s="60">
        <f t="shared" si="378"/>
        <v>0.60303589682516046</v>
      </c>
      <c r="DC67" s="60">
        <f t="shared" si="379"/>
        <v>0.7146907666903245</v>
      </c>
      <c r="DD67" s="60">
        <f t="shared" si="380"/>
        <v>0.74185747610397978</v>
      </c>
      <c r="DE67" s="60">
        <f t="shared" si="381"/>
        <v>0.68420200776102669</v>
      </c>
      <c r="DF67" s="60">
        <f t="shared" si="382"/>
        <v>0.83014777697566777</v>
      </c>
      <c r="DG67" s="60">
        <f t="shared" si="383"/>
        <v>0.43642065223793064</v>
      </c>
      <c r="DH67" s="60">
        <f t="shared" si="384"/>
        <v>0.53256507939678088</v>
      </c>
      <c r="DI67" s="60">
        <f t="shared" si="385"/>
        <v>0.40059189672353612</v>
      </c>
      <c r="DJ67" s="60">
        <f t="shared" si="386"/>
        <v>0.47074928835730578</v>
      </c>
      <c r="DK67" s="60">
        <f t="shared" si="387"/>
        <v>0.22268895866737926</v>
      </c>
      <c r="DL67" s="60">
        <f t="shared" si="388"/>
        <v>0.22554252058857516</v>
      </c>
      <c r="DM67" s="60">
        <f t="shared" si="389"/>
        <v>0.39696410317483954</v>
      </c>
      <c r="DN67" s="60">
        <f t="shared" si="390"/>
        <v>0.2853092333096755</v>
      </c>
      <c r="DO67" s="60">
        <f t="shared" si="391"/>
        <v>0.25814252389602022</v>
      </c>
      <c r="DP67" s="60">
        <f t="shared" si="392"/>
        <v>0.31579799223897331</v>
      </c>
      <c r="DQ67" s="60">
        <f t="shared" si="393"/>
        <v>0.16985222302433223</v>
      </c>
      <c r="DR67" s="60">
        <f t="shared" si="394"/>
        <v>0.56357934776206942</v>
      </c>
      <c r="DS67" s="60">
        <f t="shared" si="395"/>
        <v>22.611019068625247</v>
      </c>
      <c r="DT67" s="60">
        <f t="shared" si="396"/>
        <v>0.8240662603844825</v>
      </c>
      <c r="DU67" s="60">
        <f t="shared" si="397"/>
        <v>2.8799971350104672</v>
      </c>
      <c r="DV67" s="60">
        <f t="shared" si="398"/>
        <v>5.7665596912301798</v>
      </c>
      <c r="DW67" s="60">
        <f t="shared" si="399"/>
        <v>0.10598450605745349</v>
      </c>
      <c r="DX67" s="60">
        <f t="shared" si="400"/>
        <v>8.1110137230674546</v>
      </c>
      <c r="DY67" s="60">
        <f t="shared" si="401"/>
        <v>16.502031130187923</v>
      </c>
      <c r="DZ67" s="60">
        <f t="shared" si="402"/>
        <v>0.20048698291710054</v>
      </c>
      <c r="EA67" s="60">
        <f t="shared" si="403"/>
        <v>5.2512504095658795E-2</v>
      </c>
      <c r="EB67" s="60">
        <f t="shared" si="404"/>
        <v>0</v>
      </c>
      <c r="EC67" s="60">
        <f t="shared" si="405"/>
        <v>42.577828998424032</v>
      </c>
      <c r="ED67" s="60">
        <f t="shared" si="406"/>
        <v>99.631500000000003</v>
      </c>
      <c r="EE67" s="56">
        <f t="shared" si="407"/>
        <v>0.80507803203166217</v>
      </c>
      <c r="EF67" s="56">
        <f t="shared" si="408"/>
        <v>1.7211074778289107E-2</v>
      </c>
      <c r="EG67" s="56">
        <f t="shared" si="409"/>
        <v>0.10673953877393459</v>
      </c>
      <c r="EH67" s="56">
        <f t="shared" si="410"/>
        <v>0.10325639141279173</v>
      </c>
      <c r="EI67" s="56">
        <f t="shared" si="411"/>
        <v>1.9291657151234752E-3</v>
      </c>
      <c r="EJ67" s="56">
        <f t="shared" si="412"/>
        <v>0.33371790672978624</v>
      </c>
      <c r="EK67" s="56">
        <f t="shared" si="413"/>
        <v>0.4117478699083767</v>
      </c>
      <c r="EL67" s="56">
        <f t="shared" si="414"/>
        <v>8.7207041617684972E-3</v>
      </c>
      <c r="EM67" s="56">
        <f t="shared" si="415"/>
        <v>1.0099335351884528E-3</v>
      </c>
      <c r="EN67" s="56">
        <f t="shared" si="416"/>
        <v>0</v>
      </c>
      <c r="EO67" s="56">
        <f t="shared" si="417"/>
        <v>2.6612141079305496</v>
      </c>
      <c r="EP67" s="60">
        <f t="shared" si="418"/>
        <v>4.4506247249774704</v>
      </c>
      <c r="EQ67" s="56">
        <f t="shared" si="329"/>
        <v>0.18089101683039285</v>
      </c>
      <c r="ER67" s="56">
        <f t="shared" si="330"/>
        <v>3.8671143585075536E-3</v>
      </c>
      <c r="ES67" s="56">
        <f t="shared" si="331"/>
        <v>2.3983046284468505E-2</v>
      </c>
      <c r="ET67" s="56">
        <f t="shared" si="332"/>
        <v>2.3200426410544966E-2</v>
      </c>
      <c r="EU67" s="56">
        <f t="shared" si="333"/>
        <v>4.3345953306212328E-4</v>
      </c>
      <c r="EV67" s="56">
        <f t="shared" si="334"/>
        <v>7.4982261446784992E-2</v>
      </c>
      <c r="EW67" s="56">
        <f t="shared" si="335"/>
        <v>9.251462330616092E-2</v>
      </c>
      <c r="EX67" s="56">
        <f t="shared" si="336"/>
        <v>1.9594337201307493E-3</v>
      </c>
      <c r="EY67" s="56">
        <f t="shared" si="337"/>
        <v>2.2691949953016207E-4</v>
      </c>
      <c r="EZ67" s="56">
        <f t="shared" si="338"/>
        <v>0</v>
      </c>
      <c r="FA67" s="56">
        <f t="shared" si="339"/>
        <v>0.59794169861041724</v>
      </c>
      <c r="FB67" s="56">
        <f t="shared" si="340"/>
        <v>1</v>
      </c>
      <c r="FC67" s="56">
        <f t="shared" si="419"/>
        <v>1.9108983169607158E-2</v>
      </c>
      <c r="FD67" s="56">
        <f t="shared" si="420"/>
        <v>4.8740631148613475E-3</v>
      </c>
      <c r="FE67" s="56">
        <f t="shared" si="421"/>
        <v>0.10758424436329114</v>
      </c>
      <c r="FF67" s="56">
        <f t="shared" si="422"/>
        <v>9.4474057026291663E-2</v>
      </c>
      <c r="FG67" s="56">
        <f t="shared" si="423"/>
        <v>7.5842443632911372E-3</v>
      </c>
      <c r="FH67" s="56">
        <f t="shared" si="424"/>
        <v>0.1020583013895828</v>
      </c>
      <c r="FI67" s="56">
        <f t="shared" si="425"/>
        <v>0</v>
      </c>
      <c r="FJ67" s="56">
        <f t="shared" si="426"/>
        <v>1.9199160611649675E-2</v>
      </c>
      <c r="FK67" s="56">
        <f t="shared" si="427"/>
        <v>0.90648797840568396</v>
      </c>
      <c r="FL67" s="56">
        <f t="shared" si="428"/>
        <v>0.90445508415196418</v>
      </c>
      <c r="FM67" s="56">
        <f t="shared" si="429"/>
        <v>7.4312860982666415E-2</v>
      </c>
      <c r="FN67" s="56">
        <f t="shared" si="430"/>
        <v>1</v>
      </c>
      <c r="FO67" s="56">
        <f t="shared" si="431"/>
        <v>9.5544915848035789E-2</v>
      </c>
      <c r="FP67" s="56">
        <f t="shared" si="432"/>
        <v>4.8740631148613475E-2</v>
      </c>
      <c r="FQ67" s="56">
        <f t="shared" si="433"/>
        <v>1.9199160611649675E-2</v>
      </c>
      <c r="FR67" s="56">
        <f t="shared" si="434"/>
        <v>0.98080083938835039</v>
      </c>
      <c r="FS67" s="56"/>
      <c r="FT67" s="56">
        <f t="shared" si="435"/>
        <v>0</v>
      </c>
      <c r="FU67" s="56">
        <f t="shared" si="436"/>
        <v>1.227179763989935E-2</v>
      </c>
      <c r="FV67" s="56">
        <f t="shared" si="437"/>
        <v>2.396787842176417E-2</v>
      </c>
      <c r="FW67" s="56">
        <f t="shared" si="438"/>
        <v>0.80233333711517463</v>
      </c>
      <c r="FX67" s="56"/>
      <c r="FY67" s="56">
        <f t="shared" si="439"/>
        <v>2.4835865314004113E-2</v>
      </c>
      <c r="FZ67" s="56">
        <f t="shared" si="440"/>
        <v>0.21288953426895321</v>
      </c>
      <c r="GA67" s="56"/>
      <c r="GB67" s="60">
        <f t="shared" si="441"/>
        <v>22.323317413365775</v>
      </c>
      <c r="GC67" s="60">
        <f t="shared" si="442"/>
        <v>1.008924629467715</v>
      </c>
      <c r="GD67" s="60">
        <f t="shared" si="443"/>
        <v>9.0697013353865845</v>
      </c>
      <c r="GE67" s="60">
        <f t="shared" si="444"/>
        <v>8.1257045075617853</v>
      </c>
      <c r="GF67" s="60">
        <f t="shared" si="445"/>
        <v>0.13334581681706409</v>
      </c>
      <c r="GG67" s="60">
        <f t="shared" si="446"/>
        <v>3.8919305765365531</v>
      </c>
      <c r="GH67" s="60">
        <f t="shared" si="447"/>
        <v>7.5632887179220267</v>
      </c>
      <c r="GI67" s="60">
        <f t="shared" si="448"/>
        <v>2.4866272172785191</v>
      </c>
      <c r="GJ67" s="60">
        <f t="shared" si="449"/>
        <v>1.6144579952831335</v>
      </c>
      <c r="GK67" s="60">
        <f t="shared" si="450"/>
        <v>0.20245754090646215</v>
      </c>
      <c r="GL67" s="60">
        <f t="shared" si="451"/>
        <v>0</v>
      </c>
      <c r="GM67" s="60">
        <f t="shared" si="452"/>
        <v>43.580244249474376</v>
      </c>
      <c r="GN67" s="60">
        <f t="shared" si="341"/>
        <v>56.419755750525617</v>
      </c>
      <c r="GO67" s="56">
        <f t="shared" si="453"/>
        <v>0.7948342530261443</v>
      </c>
      <c r="GP67" s="56">
        <f t="shared" si="454"/>
        <v>2.1071942971339075E-2</v>
      </c>
      <c r="GQ67" s="56">
        <f t="shared" si="455"/>
        <v>0.33614468764149802</v>
      </c>
      <c r="GR67" s="56">
        <f t="shared" si="456"/>
        <v>0.14549939132919915</v>
      </c>
      <c r="GS67" s="56">
        <f t="shared" si="457"/>
        <v>2.4272055192592393E-3</v>
      </c>
      <c r="GT67" s="56">
        <f t="shared" si="458"/>
        <v>0.16012880380730521</v>
      </c>
      <c r="GU67" s="56">
        <f t="shared" si="459"/>
        <v>0.1887142252088933</v>
      </c>
      <c r="GV67" s="56">
        <f t="shared" si="460"/>
        <v>0.10816233556397124</v>
      </c>
      <c r="GW67" s="56">
        <f t="shared" si="461"/>
        <v>4.129228112943871E-2</v>
      </c>
      <c r="GX67" s="56">
        <f t="shared" si="462"/>
        <v>6.5364211805884129E-3</v>
      </c>
      <c r="GY67" s="56">
        <f t="shared" si="463"/>
        <v>0</v>
      </c>
      <c r="GZ67" s="60">
        <f t="shared" si="464"/>
        <v>9.5218472289293532E-2</v>
      </c>
      <c r="HA67" s="56">
        <f t="shared" si="342"/>
        <v>1.8048115473776367</v>
      </c>
      <c r="HB67" s="56">
        <f t="shared" si="343"/>
        <v>0.44039736679490232</v>
      </c>
      <c r="HC67" s="56">
        <f t="shared" si="344"/>
        <v>1.1675425615464552E-2</v>
      </c>
      <c r="HD67" s="56">
        <f t="shared" si="345"/>
        <v>0.18624918935714427</v>
      </c>
      <c r="HE67" s="56">
        <f t="shared" si="346"/>
        <v>8.061749801003186E-2</v>
      </c>
      <c r="HF67" s="56">
        <f t="shared" si="347"/>
        <v>1.3448526095624397E-3</v>
      </c>
      <c r="HG67" s="56">
        <f t="shared" si="348"/>
        <v>8.8723281962579351E-2</v>
      </c>
      <c r="HH67" s="56">
        <f t="shared" si="349"/>
        <v>0.10456173415063315</v>
      </c>
      <c r="HI67" s="56">
        <f t="shared" si="350"/>
        <v>5.9929988657890315E-2</v>
      </c>
      <c r="HJ67" s="56">
        <f t="shared" si="351"/>
        <v>2.2878998746121586E-2</v>
      </c>
      <c r="HK67" s="56">
        <f t="shared" si="352"/>
        <v>3.6216640956701169E-3</v>
      </c>
      <c r="HL67" s="56">
        <f t="shared" si="353"/>
        <v>0</v>
      </c>
      <c r="HM67" s="56">
        <f t="shared" si="354"/>
        <v>5.0114193619943466E-2</v>
      </c>
      <c r="HN67" s="56">
        <f t="shared" si="355"/>
        <v>0.99999999999999989</v>
      </c>
      <c r="HO67" s="56">
        <f t="shared" si="465"/>
        <v>0.52393334893656007</v>
      </c>
      <c r="HP67" s="56">
        <f t="shared" si="466"/>
        <v>0.2920259141963964</v>
      </c>
      <c r="HQ67" s="56">
        <f t="shared" si="467"/>
        <v>0.48015509267638817</v>
      </c>
      <c r="HR67" s="60">
        <f t="shared" si="356"/>
        <v>7.5369491291308988E-2</v>
      </c>
      <c r="HS67" s="56">
        <f t="shared" si="468"/>
        <v>0.65806429701675662</v>
      </c>
      <c r="HT67" s="56">
        <f t="shared" si="469"/>
        <v>4885.5000272606412</v>
      </c>
      <c r="HU67" s="56">
        <f t="shared" si="357"/>
        <v>13.083547504023443</v>
      </c>
      <c r="HV67" s="56">
        <f t="shared" si="470"/>
        <v>0.65806429701675662</v>
      </c>
      <c r="HW67" s="56">
        <f t="shared" si="471"/>
        <v>4885.5000272606412</v>
      </c>
      <c r="HX67" s="56">
        <f t="shared" si="358"/>
        <v>14.413586024575624</v>
      </c>
      <c r="HY67" s="56">
        <f t="shared" si="472"/>
        <v>4.5375526376491324</v>
      </c>
      <c r="HZ67" s="56">
        <f t="shared" si="473"/>
        <v>1.2772462460152476</v>
      </c>
      <c r="IA67" s="56">
        <f t="shared" si="474"/>
        <v>5.0707621125943314</v>
      </c>
      <c r="IB67" s="56">
        <f t="shared" si="475"/>
        <v>0.81677682982051947</v>
      </c>
      <c r="IC67" s="56">
        <f t="shared" si="359"/>
        <v>0.67662936417158925</v>
      </c>
      <c r="ID67" s="56">
        <f t="shared" si="360"/>
        <v>0.17846361387952731</v>
      </c>
      <c r="IE67" s="56">
        <f t="shared" si="476"/>
        <v>271.69495427459935</v>
      </c>
      <c r="IF67" s="56">
        <f t="shared" si="477"/>
        <v>1.0333529155882653</v>
      </c>
      <c r="IG67" s="56">
        <f t="shared" si="361"/>
        <v>1.5666929919928332</v>
      </c>
      <c r="IH67" s="56">
        <f t="shared" si="362"/>
        <v>0.79331520469378891</v>
      </c>
      <c r="II67" s="75"/>
      <c r="IJ67" s="75">
        <f t="shared" si="478"/>
        <v>0.12784802967369191</v>
      </c>
      <c r="IK67" s="75">
        <f t="shared" si="479"/>
        <v>0.20985719534967937</v>
      </c>
      <c r="IL67" s="75">
        <f t="shared" si="480"/>
        <v>2.8352222186907179</v>
      </c>
      <c r="IM67" s="75">
        <f t="shared" si="481"/>
        <v>0.28428373335729251</v>
      </c>
      <c r="IN67" s="75">
        <f>(1-'OUTPUT DATA'!BL67-'OUTPUT DATA'!BR67-'OUTPUT DATA'!BX67)*'OUTPUT DATA'!BK67^2</f>
        <v>2.9837547240881088E-2</v>
      </c>
      <c r="IO67" s="75">
        <f t="shared" si="363"/>
        <v>0.52424242760890216</v>
      </c>
      <c r="IQ67" s="56">
        <f t="shared" si="182"/>
        <v>0.74140733852921048</v>
      </c>
      <c r="IR67" s="56">
        <f t="shared" si="183"/>
        <v>0.61419222209254576</v>
      </c>
      <c r="IS67" s="56">
        <f t="shared" si="184"/>
        <v>0.16199557597612074</v>
      </c>
    </row>
    <row r="68" spans="1:254" ht="13.5" customHeight="1">
      <c r="A68" s="67" t="str">
        <f>'INPUT DATA'!A68</f>
        <v>October 2002-January 2003 - SEF</v>
      </c>
      <c r="B68" s="50"/>
      <c r="C68" s="10">
        <f>'INPUT DATA'!AB68</f>
        <v>2.556573046395294E-2</v>
      </c>
      <c r="D68" s="10"/>
      <c r="E68" s="12">
        <f>'INPUT DATA'!AD68</f>
        <v>1.7397196876405654</v>
      </c>
      <c r="F68" s="10"/>
      <c r="G68" s="16">
        <f>'INPUT DATA'!AF68</f>
        <v>290.71821978122887</v>
      </c>
      <c r="H68" s="16">
        <f>'INPUT DATA'!AG68</f>
        <v>1083.8457366744556</v>
      </c>
      <c r="I68" s="10"/>
      <c r="J68" s="81">
        <f t="shared" si="303"/>
        <v>0.15259003734163698</v>
      </c>
      <c r="K68" s="81">
        <f t="shared" si="304"/>
        <v>0.23286542171050847</v>
      </c>
      <c r="L68" s="81">
        <f t="shared" si="305"/>
        <v>0.33267463903833977</v>
      </c>
      <c r="M68" s="81">
        <f t="shared" si="306"/>
        <v>0.44570558755464845</v>
      </c>
      <c r="N68" s="81">
        <f t="shared" si="307"/>
        <v>0.64205142724524311</v>
      </c>
      <c r="O68" s="81">
        <f t="shared" si="308"/>
        <v>0.70977707751108088</v>
      </c>
      <c r="P68" s="81">
        <f t="shared" si="309"/>
        <v>0.75852915950030808</v>
      </c>
      <c r="Q68" s="81">
        <f t="shared" si="310"/>
        <v>0.78427537679193315</v>
      </c>
      <c r="R68" s="81">
        <f t="shared" si="311"/>
        <v>0.7851609625359226</v>
      </c>
      <c r="S68" s="81">
        <f t="shared" si="312"/>
        <v>0.77348051870182444</v>
      </c>
      <c r="T68" s="81">
        <f t="shared" si="313"/>
        <v>0.76432911715417728</v>
      </c>
      <c r="U68" s="81">
        <f t="shared" si="314"/>
        <v>0.72876146266293829</v>
      </c>
      <c r="V68" s="81">
        <f t="shared" si="315"/>
        <v>0.68495588947925556</v>
      </c>
      <c r="W68" s="81">
        <f t="shared" si="316"/>
        <v>0.63821100086978522</v>
      </c>
      <c r="X68" s="81">
        <f t="shared" si="317"/>
        <v>0.59242012073014139</v>
      </c>
      <c r="Y68" s="10"/>
      <c r="Z68" s="81">
        <f t="shared" si="157"/>
        <v>0.72126473398640933</v>
      </c>
      <c r="AA68" s="81">
        <f t="shared" si="158"/>
        <v>0.57951764411915663</v>
      </c>
      <c r="AB68" s="81">
        <f t="shared" si="159"/>
        <v>0.15388401687208758</v>
      </c>
      <c r="AC68" s="50"/>
      <c r="AD68" s="56">
        <f>'INPUT DATA'!AF68/1000</f>
        <v>0.29071821978122886</v>
      </c>
      <c r="AE68" s="55">
        <f>'INPUT DATA'!AG68</f>
        <v>1083.8457366744556</v>
      </c>
      <c r="AF68" s="60">
        <f t="shared" si="318"/>
        <v>1356.9857366744554</v>
      </c>
      <c r="AG68" s="55"/>
      <c r="AH68" s="60">
        <f>'INPUT DATA'!P68</f>
        <v>48.359699999999997</v>
      </c>
      <c r="AI68" s="60">
        <f>'INPUT DATA'!Q68</f>
        <v>1.3697999999999999</v>
      </c>
      <c r="AJ68" s="60">
        <f>'INPUT DATA'!R68</f>
        <v>5.1885000000000003</v>
      </c>
      <c r="AK68" s="60">
        <f>'INPUT DATA'!S68</f>
        <v>7.7691999999999997</v>
      </c>
      <c r="AL68" s="60">
        <f>'INPUT DATA'!T68</f>
        <v>0.15620000000000001</v>
      </c>
      <c r="AM68" s="60">
        <f>'INPUT DATA'!U68</f>
        <v>13.4155</v>
      </c>
      <c r="AN68" s="60">
        <f>'INPUT DATA'!V68</f>
        <v>22.8155</v>
      </c>
      <c r="AO68" s="60">
        <f>'INPUT DATA'!W68</f>
        <v>0.27500000000000002</v>
      </c>
      <c r="AP68" s="60">
        <f>'INPUT DATA'!X68</f>
        <v>0</v>
      </c>
      <c r="AQ68" s="60">
        <f>'INPUT DATA'!Y68</f>
        <v>1.61E-2</v>
      </c>
      <c r="AR68" s="60">
        <f t="shared" si="364"/>
        <v>99.365499999999983</v>
      </c>
      <c r="AS68" s="60"/>
      <c r="AT68" s="60">
        <f>'INPUT DATA'!C68</f>
        <v>47.744265802000733</v>
      </c>
      <c r="AU68" s="60">
        <f>'INPUT DATA'!D68</f>
        <v>1.6901479755005697</v>
      </c>
      <c r="AV68" s="60">
        <f>'INPUT DATA'!E68</f>
        <v>17.238643646605674</v>
      </c>
      <c r="AW68" s="60">
        <f>'INPUT DATA'!F68</f>
        <v>10.477089343280468</v>
      </c>
      <c r="AX68" s="60">
        <f>'INPUT DATA'!G68</f>
        <v>0.17234281845098906</v>
      </c>
      <c r="AY68" s="60">
        <f>'INPUT DATA'!H68</f>
        <v>6.372555074931741</v>
      </c>
      <c r="AZ68" s="60">
        <f>'INPUT DATA'!I68</f>
        <v>10.504305748131232</v>
      </c>
      <c r="BA68" s="60">
        <f>'INPUT DATA'!J68</f>
        <v>3.3744922427462916</v>
      </c>
      <c r="BB68" s="60">
        <f>'INPUT DATA'!K68</f>
        <v>1.958888317025602</v>
      </c>
      <c r="BC68" s="60">
        <f>'INPUT DATA'!M68</f>
        <v>0.46726903132669539</v>
      </c>
      <c r="BD68" s="60"/>
      <c r="BE68" s="60">
        <f>'INPUT DATA'!AD68</f>
        <v>1.7397196876405654</v>
      </c>
      <c r="BF68" s="60">
        <f t="shared" si="365"/>
        <v>99.999999999999986</v>
      </c>
      <c r="BG68" s="54">
        <f t="shared" si="366"/>
        <v>2.2628648517505821</v>
      </c>
      <c r="BH68" s="56">
        <f t="shared" si="319"/>
        <v>1.821307925091582</v>
      </c>
      <c r="BI68" s="56">
        <f t="shared" si="320"/>
        <v>3.8804595374603422E-2</v>
      </c>
      <c r="BJ68" s="56">
        <f t="shared" si="321"/>
        <v>0.23030127761218303</v>
      </c>
      <c r="BK68" s="56">
        <f t="shared" si="367"/>
        <v>0.17869207490841799</v>
      </c>
      <c r="BL68" s="56">
        <f t="shared" si="368"/>
        <v>5.1609202703765039E-2</v>
      </c>
      <c r="BM68" s="56">
        <f t="shared" si="322"/>
        <v>0.24469907310386968</v>
      </c>
      <c r="BN68" s="56">
        <f t="shared" si="323"/>
        <v>4.9827239641293116E-3</v>
      </c>
      <c r="BO68" s="56">
        <f t="shared" si="324"/>
        <v>0.75321217295206255</v>
      </c>
      <c r="BP68" s="60">
        <f t="shared" si="325"/>
        <v>0.92066966893941204</v>
      </c>
      <c r="BQ68" s="56">
        <f t="shared" si="326"/>
        <v>2.0080602598667615E-2</v>
      </c>
      <c r="BR68" s="56">
        <f t="shared" si="327"/>
        <v>4.7940159369937977E-4</v>
      </c>
      <c r="BS68" s="56">
        <f t="shared" si="328"/>
        <v>0</v>
      </c>
      <c r="BT68" s="56">
        <f t="shared" si="369"/>
        <v>4.0345374412302091</v>
      </c>
      <c r="BU68" s="56">
        <f t="shared" si="370"/>
        <v>0.68618357717367462</v>
      </c>
      <c r="BV68" s="56">
        <f t="shared" si="371"/>
        <v>0.75478874091157955</v>
      </c>
      <c r="BW68" s="56">
        <f t="shared" si="372"/>
        <v>0</v>
      </c>
      <c r="BX68" s="2">
        <f>'INPUT DATA'!DJ68</f>
        <v>6.9071015306812755E-2</v>
      </c>
      <c r="BY68" s="56"/>
      <c r="BZ68" s="56">
        <v>60.084299999999999</v>
      </c>
      <c r="CA68" s="56">
        <v>79.878799999999998</v>
      </c>
      <c r="CB68" s="56">
        <v>101.96127999999999</v>
      </c>
      <c r="CC68" s="56">
        <v>71.846400000000003</v>
      </c>
      <c r="CD68" s="56">
        <v>70.937399999999997</v>
      </c>
      <c r="CE68" s="56">
        <v>40.304400000000001</v>
      </c>
      <c r="CF68" s="56">
        <v>56.077400000000004</v>
      </c>
      <c r="CG68" s="56">
        <v>61.978940000000001</v>
      </c>
      <c r="CH68" s="56">
        <v>151.99020000000002</v>
      </c>
      <c r="CI68" s="56">
        <v>94.195999999999998</v>
      </c>
      <c r="CJ68" s="56">
        <v>141.94452000000001</v>
      </c>
      <c r="CK68" s="56">
        <v>28.0855</v>
      </c>
      <c r="CL68" s="56">
        <v>47.88</v>
      </c>
      <c r="CM68" s="56">
        <v>26.981539999999999</v>
      </c>
      <c r="CN68" s="56">
        <v>55.847000000000001</v>
      </c>
      <c r="CO68" s="56">
        <v>54.938000000000002</v>
      </c>
      <c r="CP68" s="56">
        <v>24.305</v>
      </c>
      <c r="CQ68" s="56">
        <v>40.078000000000003</v>
      </c>
      <c r="CR68" s="56">
        <v>22.98977</v>
      </c>
      <c r="CS68" s="56">
        <v>51.996000000000002</v>
      </c>
      <c r="CT68" s="56">
        <v>39.098300000000002</v>
      </c>
      <c r="CU68" s="56">
        <v>30.973759999999999</v>
      </c>
      <c r="CV68" s="56">
        <v>15.9994</v>
      </c>
      <c r="CW68" s="60">
        <f t="shared" si="373"/>
        <v>0.46743492060321917</v>
      </c>
      <c r="CX68" s="60">
        <f t="shared" si="374"/>
        <v>0.59940810327646388</v>
      </c>
      <c r="CY68" s="60">
        <f t="shared" si="375"/>
        <v>0.52925071164269422</v>
      </c>
      <c r="CZ68" s="60">
        <f t="shared" si="376"/>
        <v>0.77731104133262074</v>
      </c>
      <c r="DA68" s="60">
        <f t="shared" si="377"/>
        <v>0.77445747941142484</v>
      </c>
      <c r="DB68" s="60">
        <f t="shared" si="378"/>
        <v>0.60303589682516046</v>
      </c>
      <c r="DC68" s="60">
        <f t="shared" si="379"/>
        <v>0.7146907666903245</v>
      </c>
      <c r="DD68" s="60">
        <f t="shared" si="380"/>
        <v>0.74185747610397978</v>
      </c>
      <c r="DE68" s="60">
        <f t="shared" si="381"/>
        <v>0.68420200776102669</v>
      </c>
      <c r="DF68" s="60">
        <f t="shared" si="382"/>
        <v>0.83014777697566777</v>
      </c>
      <c r="DG68" s="60">
        <f t="shared" si="383"/>
        <v>0.43642065223793064</v>
      </c>
      <c r="DH68" s="60">
        <f t="shared" si="384"/>
        <v>0.53256507939678088</v>
      </c>
      <c r="DI68" s="60">
        <f t="shared" si="385"/>
        <v>0.40059189672353612</v>
      </c>
      <c r="DJ68" s="60">
        <f t="shared" si="386"/>
        <v>0.47074928835730578</v>
      </c>
      <c r="DK68" s="60">
        <f t="shared" si="387"/>
        <v>0.22268895866737926</v>
      </c>
      <c r="DL68" s="60">
        <f t="shared" si="388"/>
        <v>0.22554252058857516</v>
      </c>
      <c r="DM68" s="60">
        <f t="shared" si="389"/>
        <v>0.39696410317483954</v>
      </c>
      <c r="DN68" s="60">
        <f t="shared" si="390"/>
        <v>0.2853092333096755</v>
      </c>
      <c r="DO68" s="60">
        <f t="shared" si="391"/>
        <v>0.25814252389602022</v>
      </c>
      <c r="DP68" s="60">
        <f t="shared" si="392"/>
        <v>0.31579799223897331</v>
      </c>
      <c r="DQ68" s="60">
        <f t="shared" si="393"/>
        <v>0.16985222302433223</v>
      </c>
      <c r="DR68" s="60">
        <f t="shared" si="394"/>
        <v>0.56357934776206942</v>
      </c>
      <c r="DS68" s="60">
        <f t="shared" si="395"/>
        <v>22.605012529895497</v>
      </c>
      <c r="DT68" s="60">
        <f t="shared" si="396"/>
        <v>0.82106921986810011</v>
      </c>
      <c r="DU68" s="60">
        <f t="shared" si="397"/>
        <v>2.746017317358119</v>
      </c>
      <c r="DV68" s="60">
        <f t="shared" si="398"/>
        <v>6.0390849423213968</v>
      </c>
      <c r="DW68" s="60">
        <f t="shared" si="399"/>
        <v>0.12097025828406456</v>
      </c>
      <c r="DX68" s="60">
        <f t="shared" si="400"/>
        <v>8.0900280738579404</v>
      </c>
      <c r="DY68" s="60">
        <f t="shared" si="401"/>
        <v>16.306027187423098</v>
      </c>
      <c r="DZ68" s="60">
        <f t="shared" si="402"/>
        <v>0.20401080592859447</v>
      </c>
      <c r="EA68" s="60">
        <f t="shared" si="403"/>
        <v>1.1015652324952529E-2</v>
      </c>
      <c r="EB68" s="60">
        <f t="shared" si="404"/>
        <v>0</v>
      </c>
      <c r="EC68" s="60">
        <f t="shared" si="405"/>
        <v>42.422264012738239</v>
      </c>
      <c r="ED68" s="60">
        <f t="shared" si="406"/>
        <v>99.365500000000011</v>
      </c>
      <c r="EE68" s="56">
        <f t="shared" si="407"/>
        <v>0.80486416584698495</v>
      </c>
      <c r="EF68" s="56">
        <f t="shared" si="408"/>
        <v>1.7148479947119884E-2</v>
      </c>
      <c r="EG68" s="56">
        <f t="shared" si="409"/>
        <v>0.10177392829905629</v>
      </c>
      <c r="EH68" s="56">
        <f t="shared" si="410"/>
        <v>0.10813624621414573</v>
      </c>
      <c r="EI68" s="56">
        <f t="shared" si="411"/>
        <v>2.2019414300495934E-3</v>
      </c>
      <c r="EJ68" s="56">
        <f t="shared" si="412"/>
        <v>0.33285447742678215</v>
      </c>
      <c r="EK68" s="56">
        <f t="shared" si="413"/>
        <v>0.40685730793510394</v>
      </c>
      <c r="EL68" s="56">
        <f t="shared" si="414"/>
        <v>8.8739820332519401E-3</v>
      </c>
      <c r="EM68" s="56">
        <f t="shared" si="415"/>
        <v>2.11855764384809E-4</v>
      </c>
      <c r="EN68" s="56">
        <f t="shared" si="416"/>
        <v>0</v>
      </c>
      <c r="EO68" s="56">
        <f t="shared" si="417"/>
        <v>2.6514909317060789</v>
      </c>
      <c r="EP68" s="60">
        <f t="shared" si="418"/>
        <v>4.4344133166029582</v>
      </c>
      <c r="EQ68" s="56">
        <f t="shared" si="329"/>
        <v>0.18150409273611914</v>
      </c>
      <c r="ER68" s="56">
        <f t="shared" si="330"/>
        <v>3.8671361289020992E-3</v>
      </c>
      <c r="ES68" s="56">
        <f t="shared" si="331"/>
        <v>2.295093421219959E-2</v>
      </c>
      <c r="ET68" s="56">
        <f t="shared" si="332"/>
        <v>2.4385694001339719E-2</v>
      </c>
      <c r="EU68" s="56">
        <f t="shared" si="333"/>
        <v>4.9655755402981249E-4</v>
      </c>
      <c r="EV68" s="56">
        <f t="shared" si="334"/>
        <v>7.5061671897054871E-2</v>
      </c>
      <c r="EW68" s="56">
        <f t="shared" si="335"/>
        <v>9.1749974322822586E-2</v>
      </c>
      <c r="EX68" s="56">
        <f t="shared" si="336"/>
        <v>2.001162588978055E-3</v>
      </c>
      <c r="EY68" s="56">
        <f t="shared" si="337"/>
        <v>4.7775376190486445E-5</v>
      </c>
      <c r="EZ68" s="56">
        <f t="shared" si="338"/>
        <v>0</v>
      </c>
      <c r="FA68" s="56">
        <f t="shared" si="339"/>
        <v>0.59793500118236365</v>
      </c>
      <c r="FB68" s="56">
        <f t="shared" si="340"/>
        <v>1</v>
      </c>
      <c r="FC68" s="56">
        <f t="shared" si="419"/>
        <v>1.8495907263880867E-2</v>
      </c>
      <c r="FD68" s="56">
        <f t="shared" si="420"/>
        <v>4.455026948318723E-3</v>
      </c>
      <c r="FE68" s="56">
        <f t="shared" si="421"/>
        <v>0.10831386190583571</v>
      </c>
      <c r="FF68" s="56">
        <f t="shared" si="422"/>
        <v>9.3751136911800648E-2</v>
      </c>
      <c r="FG68" s="56">
        <f t="shared" si="423"/>
        <v>8.3138619058357038E-3</v>
      </c>
      <c r="FH68" s="56">
        <f t="shared" si="424"/>
        <v>0.10206499881763635</v>
      </c>
      <c r="FI68" s="56">
        <f t="shared" si="425"/>
        <v>0</v>
      </c>
      <c r="FJ68" s="56">
        <f t="shared" si="426"/>
        <v>1.9606746800179882E-2</v>
      </c>
      <c r="FK68" s="56">
        <f t="shared" si="427"/>
        <v>0.89893671077933357</v>
      </c>
      <c r="FL68" s="56">
        <f t="shared" si="428"/>
        <v>0.90752046368059569</v>
      </c>
      <c r="FM68" s="56">
        <f t="shared" si="429"/>
        <v>8.1456542420486541E-2</v>
      </c>
      <c r="FN68" s="56">
        <f t="shared" si="430"/>
        <v>1</v>
      </c>
      <c r="FO68" s="56">
        <f t="shared" si="431"/>
        <v>9.2479536319404337E-2</v>
      </c>
      <c r="FP68" s="56">
        <f t="shared" si="432"/>
        <v>4.4550269483187223E-2</v>
      </c>
      <c r="FQ68" s="56">
        <f t="shared" si="433"/>
        <v>1.9606746800179882E-2</v>
      </c>
      <c r="FR68" s="56">
        <f t="shared" si="434"/>
        <v>0.98039325319982007</v>
      </c>
      <c r="FS68" s="56"/>
      <c r="FT68" s="56">
        <f t="shared" si="435"/>
        <v>0</v>
      </c>
      <c r="FU68" s="56">
        <f t="shared" si="436"/>
        <v>1.1675852317461656E-2</v>
      </c>
      <c r="FV68" s="56">
        <f t="shared" si="437"/>
        <v>2.3479316204220425E-2</v>
      </c>
      <c r="FW68" s="56">
        <f t="shared" si="438"/>
        <v>0.80744540489581673</v>
      </c>
      <c r="FX68" s="56"/>
      <c r="FY68" s="56">
        <f t="shared" si="439"/>
        <v>2.4106260854635794E-2</v>
      </c>
      <c r="FZ68" s="56">
        <f t="shared" si="440"/>
        <v>0.21323428261586208</v>
      </c>
      <c r="GA68" s="56"/>
      <c r="GB68" s="60">
        <f t="shared" si="441"/>
        <v>22.317337094417205</v>
      </c>
      <c r="GC68" s="60">
        <f t="shared" si="442"/>
        <v>1.0130883922513518</v>
      </c>
      <c r="GD68" s="60">
        <f t="shared" si="443"/>
        <v>9.1235644177208624</v>
      </c>
      <c r="GE68" s="60">
        <f t="shared" si="444"/>
        <v>8.1439572275602448</v>
      </c>
      <c r="GF68" s="60">
        <f t="shared" si="445"/>
        <v>0.13347218477221379</v>
      </c>
      <c r="GG68" s="60">
        <f t="shared" si="446"/>
        <v>3.8428794646791902</v>
      </c>
      <c r="GH68" s="60">
        <f t="shared" si="447"/>
        <v>7.5073303286814932</v>
      </c>
      <c r="GI68" s="60">
        <f t="shared" si="448"/>
        <v>2.5033922983362222</v>
      </c>
      <c r="GJ68" s="60">
        <f t="shared" si="449"/>
        <v>1.6261667817224106</v>
      </c>
      <c r="GK68" s="60">
        <f t="shared" si="450"/>
        <v>0.20392585542218244</v>
      </c>
      <c r="GL68" s="60">
        <f t="shared" si="451"/>
        <v>0</v>
      </c>
      <c r="GM68" s="60">
        <f t="shared" si="452"/>
        <v>43.584885954436629</v>
      </c>
      <c r="GN68" s="60">
        <f t="shared" si="341"/>
        <v>56.415114045563378</v>
      </c>
      <c r="GO68" s="56">
        <f t="shared" si="453"/>
        <v>0.7946213204115008</v>
      </c>
      <c r="GP68" s="56">
        <f t="shared" si="454"/>
        <v>2.1158905435491891E-2</v>
      </c>
      <c r="GQ68" s="56">
        <f t="shared" si="455"/>
        <v>0.33814098149033978</v>
      </c>
      <c r="GR68" s="56">
        <f t="shared" si="456"/>
        <v>0.14582622571597839</v>
      </c>
      <c r="GS68" s="56">
        <f t="shared" si="457"/>
        <v>2.429505711387633E-3</v>
      </c>
      <c r="GT68" s="56">
        <f t="shared" si="458"/>
        <v>0.15811065479033903</v>
      </c>
      <c r="GU68" s="56">
        <f t="shared" si="459"/>
        <v>0.18731798814016398</v>
      </c>
      <c r="GV68" s="56">
        <f t="shared" si="460"/>
        <v>0.10889157648537685</v>
      </c>
      <c r="GW68" s="56">
        <f t="shared" si="461"/>
        <v>4.1591751603584054E-2</v>
      </c>
      <c r="GX68" s="56">
        <f t="shared" si="462"/>
        <v>6.5838262910987381E-3</v>
      </c>
      <c r="GY68" s="56">
        <f t="shared" si="463"/>
        <v>0</v>
      </c>
      <c r="GZ68" s="60">
        <f t="shared" si="464"/>
        <v>9.6569546141067844E-2</v>
      </c>
      <c r="HA68" s="56">
        <f t="shared" si="342"/>
        <v>1.8046727360752612</v>
      </c>
      <c r="HB68" s="56">
        <f t="shared" si="343"/>
        <v>0.44031325155363921</v>
      </c>
      <c r="HC68" s="56">
        <f t="shared" si="344"/>
        <v>1.1724511049858012E-2</v>
      </c>
      <c r="HD68" s="56">
        <f t="shared" si="345"/>
        <v>0.18736969575199372</v>
      </c>
      <c r="HE68" s="56">
        <f t="shared" si="346"/>
        <v>8.080480344215546E-2</v>
      </c>
      <c r="HF68" s="56">
        <f t="shared" si="347"/>
        <v>1.3462306283139383E-3</v>
      </c>
      <c r="HG68" s="56">
        <f t="shared" si="348"/>
        <v>8.7611815499685844E-2</v>
      </c>
      <c r="HH68" s="56">
        <f t="shared" si="349"/>
        <v>0.103796097982583</v>
      </c>
      <c r="HI68" s="56">
        <f t="shared" si="350"/>
        <v>6.0338683190942655E-2</v>
      </c>
      <c r="HJ68" s="56">
        <f t="shared" si="351"/>
        <v>2.3046700253274915E-2</v>
      </c>
      <c r="HK68" s="56">
        <f t="shared" si="352"/>
        <v>3.6482106475532023E-3</v>
      </c>
      <c r="HL68" s="56">
        <f t="shared" si="353"/>
        <v>0</v>
      </c>
      <c r="HM68" s="56">
        <f t="shared" si="354"/>
        <v>5.0792866876752885E-2</v>
      </c>
      <c r="HN68" s="56">
        <f t="shared" si="355"/>
        <v>1</v>
      </c>
      <c r="HO68" s="56">
        <f t="shared" si="465"/>
        <v>0.52020884904440767</v>
      </c>
      <c r="HP68" s="56">
        <f t="shared" si="466"/>
        <v>0.29079071712016691</v>
      </c>
      <c r="HQ68" s="56">
        <f t="shared" si="467"/>
        <v>0.47364709258670734</v>
      </c>
      <c r="HR68" s="60">
        <f t="shared" si="356"/>
        <v>8.9196846807608088E-2</v>
      </c>
      <c r="HS68" s="56">
        <f t="shared" si="468"/>
        <v>0.6579216617872794</v>
      </c>
      <c r="HT68" s="56">
        <f t="shared" si="469"/>
        <v>4844.9033416888478</v>
      </c>
      <c r="HU68" s="56">
        <f t="shared" si="357"/>
        <v>12.263694597789293</v>
      </c>
      <c r="HV68" s="56">
        <f t="shared" si="470"/>
        <v>0.6579216617872794</v>
      </c>
      <c r="HW68" s="56">
        <f t="shared" si="471"/>
        <v>4844.9033416888478</v>
      </c>
      <c r="HX68" s="56">
        <f t="shared" si="358"/>
        <v>13.780312334370484</v>
      </c>
      <c r="HY68" s="56">
        <f t="shared" si="472"/>
        <v>4.5436590781364528</v>
      </c>
      <c r="HZ68" s="56">
        <f t="shared" si="473"/>
        <v>1.2804869830239638</v>
      </c>
      <c r="IA68" s="56">
        <f t="shared" si="474"/>
        <v>5.1677317633616955</v>
      </c>
      <c r="IB68" s="56">
        <f t="shared" si="475"/>
        <v>0.81046158079401742</v>
      </c>
      <c r="IC68" s="56">
        <f t="shared" si="359"/>
        <v>0.6511850140723594</v>
      </c>
      <c r="ID68" s="56">
        <f t="shared" si="360"/>
        <v>0.17291443445983784</v>
      </c>
      <c r="IE68" s="56">
        <f t="shared" si="476"/>
        <v>271.7544691962101</v>
      </c>
      <c r="IF68" s="56">
        <f t="shared" si="477"/>
        <v>1.0330527984810485</v>
      </c>
      <c r="IG68" s="56">
        <f t="shared" si="361"/>
        <v>1.5677980580865967</v>
      </c>
      <c r="IH68" s="56">
        <f t="shared" si="362"/>
        <v>0.78786326623029668</v>
      </c>
      <c r="II68" s="75"/>
      <c r="IJ68" s="75">
        <f t="shared" si="478"/>
        <v>0.12872115085502894</v>
      </c>
      <c r="IK68" s="75">
        <f t="shared" si="479"/>
        <v>0.19645428149012578</v>
      </c>
      <c r="IL68" s="75">
        <f t="shared" si="480"/>
        <v>2.8666379116232705</v>
      </c>
      <c r="IM68" s="75">
        <f t="shared" si="481"/>
        <v>0.27726114235031685</v>
      </c>
      <c r="IN68" s="75">
        <f>(1-'OUTPUT DATA'!BL68-'OUTPUT DATA'!BR68-'OUTPUT DATA'!BX68)*'OUTPUT DATA'!BK68^2</f>
        <v>2.8062127070371565E-2</v>
      </c>
      <c r="IO68" s="75">
        <f t="shared" si="363"/>
        <v>0.51923807879327866</v>
      </c>
      <c r="IQ68" s="56">
        <f t="shared" si="182"/>
        <v>0.72126473398640933</v>
      </c>
      <c r="IR68" s="56">
        <f t="shared" si="183"/>
        <v>0.57951764411915663</v>
      </c>
      <c r="IS68" s="56">
        <f t="shared" si="184"/>
        <v>0.15388401687208758</v>
      </c>
    </row>
    <row r="69" spans="1:254" s="54" customFormat="1" ht="13.5" customHeight="1">
      <c r="A69" s="67" t="str">
        <f>'INPUT DATA'!A69</f>
        <v>October 2002-January 2003 - SEF</v>
      </c>
      <c r="B69" s="66"/>
      <c r="C69" s="10">
        <f>'INPUT DATA'!AB69</f>
        <v>1.1270406889969053E-2</v>
      </c>
      <c r="D69" s="10"/>
      <c r="E69" s="12">
        <f>'INPUT DATA'!AD69</f>
        <v>1.7800303243493245</v>
      </c>
      <c r="F69" s="10"/>
      <c r="G69" s="16">
        <f>'INPUT DATA'!AF69</f>
        <v>299.58704639274225</v>
      </c>
      <c r="H69" s="16">
        <f>'INPUT DATA'!AG69</f>
        <v>1088.2730468253931</v>
      </c>
      <c r="I69" s="10"/>
      <c r="J69" s="81">
        <f t="shared" si="303"/>
        <v>0.15429735275846534</v>
      </c>
      <c r="K69" s="81">
        <f t="shared" si="304"/>
        <v>0.23549037862229499</v>
      </c>
      <c r="L69" s="81">
        <f t="shared" si="305"/>
        <v>0.33652469896761256</v>
      </c>
      <c r="M69" s="81">
        <f t="shared" si="306"/>
        <v>0.45109168875511896</v>
      </c>
      <c r="N69" s="81">
        <f t="shared" si="307"/>
        <v>0.6507075689612446</v>
      </c>
      <c r="O69" s="81">
        <f t="shared" si="308"/>
        <v>0.71991055047118979</v>
      </c>
      <c r="P69" s="81">
        <f t="shared" si="309"/>
        <v>0.77004560419318957</v>
      </c>
      <c r="Q69" s="81">
        <f t="shared" si="310"/>
        <v>0.79697767523922758</v>
      </c>
      <c r="R69" s="81">
        <f t="shared" si="311"/>
        <v>0.79875620223636323</v>
      </c>
      <c r="S69" s="81">
        <f t="shared" si="312"/>
        <v>0.78744578298359846</v>
      </c>
      <c r="T69" s="81">
        <f t="shared" si="313"/>
        <v>0.7784229156945518</v>
      </c>
      <c r="U69" s="81">
        <f t="shared" si="314"/>
        <v>0.74300522248716472</v>
      </c>
      <c r="V69" s="81">
        <f t="shared" si="315"/>
        <v>0.69907380918637685</v>
      </c>
      <c r="W69" s="81">
        <f t="shared" si="316"/>
        <v>0.65200899418969982</v>
      </c>
      <c r="X69" s="81">
        <f t="shared" si="317"/>
        <v>0.60578166518781085</v>
      </c>
      <c r="Y69" s="10"/>
      <c r="Z69" s="81">
        <f t="shared" si="157"/>
        <v>0.79267199272531785</v>
      </c>
      <c r="AA69" s="81">
        <f t="shared" si="158"/>
        <v>0.71969912324843777</v>
      </c>
      <c r="AB69" s="81">
        <f t="shared" si="159"/>
        <v>0.19093074196042853</v>
      </c>
      <c r="AC69" s="72"/>
      <c r="AD69" s="56">
        <f>'INPUT DATA'!AF69/1000</f>
        <v>0.29958704639274225</v>
      </c>
      <c r="AE69" s="55">
        <f>'INPUT DATA'!AG69</f>
        <v>1088.2730468253931</v>
      </c>
      <c r="AF69" s="60">
        <f t="shared" si="318"/>
        <v>1361.4130468253929</v>
      </c>
      <c r="AG69" s="55"/>
      <c r="AH69" s="60">
        <f>'INPUT DATA'!P69</f>
        <v>48.132899999999999</v>
      </c>
      <c r="AI69" s="60">
        <f>'INPUT DATA'!Q69</f>
        <v>1.3748</v>
      </c>
      <c r="AJ69" s="60">
        <f>'INPUT DATA'!R69</f>
        <v>5.9744999999999999</v>
      </c>
      <c r="AK69" s="60">
        <f>'INPUT DATA'!S69</f>
        <v>6.8712</v>
      </c>
      <c r="AL69" s="60">
        <f>'INPUT DATA'!T69</f>
        <v>8.6499999999999994E-2</v>
      </c>
      <c r="AM69" s="60">
        <f>'INPUT DATA'!U69</f>
        <v>13.267899999999999</v>
      </c>
      <c r="AN69" s="60">
        <f>'INPUT DATA'!V69</f>
        <v>23.1037</v>
      </c>
      <c r="AO69" s="60">
        <f>'INPUT DATA'!W69</f>
        <v>0.28310000000000002</v>
      </c>
      <c r="AP69" s="60">
        <f>'INPUT DATA'!X69</f>
        <v>0</v>
      </c>
      <c r="AQ69" s="60">
        <f>'INPUT DATA'!Y69</f>
        <v>0.1681</v>
      </c>
      <c r="AR69" s="60">
        <f t="shared" si="364"/>
        <v>99.262700000000009</v>
      </c>
      <c r="AS69" s="60"/>
      <c r="AT69" s="60">
        <f>'INPUT DATA'!C69</f>
        <v>47.76428813285191</v>
      </c>
      <c r="AU69" s="60">
        <f>'INPUT DATA'!D69</f>
        <v>1.6792768424784559</v>
      </c>
      <c r="AV69" s="60">
        <f>'INPUT DATA'!E69</f>
        <v>17.079371001575275</v>
      </c>
      <c r="AW69" s="60">
        <f>'INPUT DATA'!F69</f>
        <v>10.440340455832771</v>
      </c>
      <c r="AX69" s="60">
        <f>'INPUT DATA'!G69</f>
        <v>0.17208745965606476</v>
      </c>
      <c r="AY69" s="60">
        <f>'INPUT DATA'!H69</f>
        <v>6.4998517709382755</v>
      </c>
      <c r="AZ69" s="60">
        <f>'INPUT DATA'!I69</f>
        <v>10.62684027384711</v>
      </c>
      <c r="BA69" s="60">
        <f>'INPUT DATA'!J69</f>
        <v>3.3391253731985202</v>
      </c>
      <c r="BB69" s="60">
        <f>'INPUT DATA'!K69</f>
        <v>1.9368149839719673</v>
      </c>
      <c r="BC69" s="60">
        <f>'INPUT DATA'!M69</f>
        <v>0.46200370564963766</v>
      </c>
      <c r="BD69" s="60"/>
      <c r="BE69" s="60">
        <f>'INPUT DATA'!AD69</f>
        <v>1.7800303243493245</v>
      </c>
      <c r="BF69" s="60">
        <f t="shared" si="365"/>
        <v>100</v>
      </c>
      <c r="BG69" s="54">
        <f t="shared" si="366"/>
        <v>2.2570519360269072</v>
      </c>
      <c r="BH69" s="56">
        <f t="shared" si="319"/>
        <v>1.8081095654681698</v>
      </c>
      <c r="BI69" s="56">
        <f t="shared" si="320"/>
        <v>3.8846192386607144E-2</v>
      </c>
      <c r="BJ69" s="56">
        <f t="shared" si="321"/>
        <v>0.26450813137950308</v>
      </c>
      <c r="BK69" s="56">
        <f t="shared" si="367"/>
        <v>0.19189043453183019</v>
      </c>
      <c r="BL69" s="56">
        <f t="shared" si="368"/>
        <v>7.2617696847672886E-2</v>
      </c>
      <c r="BM69" s="56">
        <f t="shared" si="322"/>
        <v>0.21585968965325955</v>
      </c>
      <c r="BN69" s="56">
        <f t="shared" si="323"/>
        <v>2.7522307465261777E-3</v>
      </c>
      <c r="BO69" s="56">
        <f t="shared" si="324"/>
        <v>0.74301159641751191</v>
      </c>
      <c r="BP69" s="60">
        <f t="shared" si="325"/>
        <v>0.92990443166333536</v>
      </c>
      <c r="BQ69" s="56">
        <f t="shared" si="326"/>
        <v>2.0618964587657676E-2</v>
      </c>
      <c r="BR69" s="56">
        <f t="shared" si="327"/>
        <v>4.9925709644861255E-3</v>
      </c>
      <c r="BS69" s="56">
        <f t="shared" si="328"/>
        <v>0</v>
      </c>
      <c r="BT69" s="56">
        <f t="shared" si="369"/>
        <v>4.0286033732670559</v>
      </c>
      <c r="BU69" s="56">
        <f t="shared" si="370"/>
        <v>0.68464152128510103</v>
      </c>
      <c r="BV69" s="56">
        <f t="shared" si="371"/>
        <v>0.77488147492892223</v>
      </c>
      <c r="BW69" s="56">
        <f t="shared" si="372"/>
        <v>0</v>
      </c>
      <c r="BX69" s="2">
        <f>'INPUT DATA'!DJ69</f>
        <v>5.7202911659811145E-2</v>
      </c>
      <c r="BY69" s="56"/>
      <c r="BZ69" s="56">
        <v>60.084299999999999</v>
      </c>
      <c r="CA69" s="56">
        <v>79.878799999999998</v>
      </c>
      <c r="CB69" s="56">
        <v>101.96127999999999</v>
      </c>
      <c r="CC69" s="56">
        <v>71.846400000000003</v>
      </c>
      <c r="CD69" s="56">
        <v>70.937399999999997</v>
      </c>
      <c r="CE69" s="56">
        <v>40.304400000000001</v>
      </c>
      <c r="CF69" s="56">
        <v>56.077400000000004</v>
      </c>
      <c r="CG69" s="56">
        <v>61.978940000000001</v>
      </c>
      <c r="CH69" s="56">
        <v>151.99020000000002</v>
      </c>
      <c r="CI69" s="56">
        <v>94.195999999999998</v>
      </c>
      <c r="CJ69" s="56">
        <v>141.94452000000001</v>
      </c>
      <c r="CK69" s="56">
        <v>28.0855</v>
      </c>
      <c r="CL69" s="56">
        <v>47.88</v>
      </c>
      <c r="CM69" s="56">
        <v>26.981539999999999</v>
      </c>
      <c r="CN69" s="56">
        <v>55.847000000000001</v>
      </c>
      <c r="CO69" s="56">
        <v>54.938000000000002</v>
      </c>
      <c r="CP69" s="56">
        <v>24.305</v>
      </c>
      <c r="CQ69" s="56">
        <v>40.078000000000003</v>
      </c>
      <c r="CR69" s="56">
        <v>22.98977</v>
      </c>
      <c r="CS69" s="56">
        <v>51.996000000000002</v>
      </c>
      <c r="CT69" s="56">
        <v>39.098300000000002</v>
      </c>
      <c r="CU69" s="56">
        <v>30.973759999999999</v>
      </c>
      <c r="CV69" s="56">
        <v>15.9994</v>
      </c>
      <c r="CW69" s="60">
        <f t="shared" si="373"/>
        <v>0.46743492060321917</v>
      </c>
      <c r="CX69" s="60">
        <f t="shared" si="374"/>
        <v>0.59940810327646388</v>
      </c>
      <c r="CY69" s="60">
        <f t="shared" si="375"/>
        <v>0.52925071164269422</v>
      </c>
      <c r="CZ69" s="60">
        <f t="shared" si="376"/>
        <v>0.77731104133262074</v>
      </c>
      <c r="DA69" s="60">
        <f t="shared" si="377"/>
        <v>0.77445747941142484</v>
      </c>
      <c r="DB69" s="60">
        <f t="shared" si="378"/>
        <v>0.60303589682516046</v>
      </c>
      <c r="DC69" s="60">
        <f t="shared" si="379"/>
        <v>0.7146907666903245</v>
      </c>
      <c r="DD69" s="60">
        <f t="shared" si="380"/>
        <v>0.74185747610397978</v>
      </c>
      <c r="DE69" s="60">
        <f t="shared" si="381"/>
        <v>0.68420200776102669</v>
      </c>
      <c r="DF69" s="60">
        <f t="shared" si="382"/>
        <v>0.83014777697566777</v>
      </c>
      <c r="DG69" s="60">
        <f t="shared" si="383"/>
        <v>0.43642065223793064</v>
      </c>
      <c r="DH69" s="60">
        <f t="shared" si="384"/>
        <v>0.53256507939678088</v>
      </c>
      <c r="DI69" s="60">
        <f t="shared" si="385"/>
        <v>0.40059189672353612</v>
      </c>
      <c r="DJ69" s="60">
        <f t="shared" si="386"/>
        <v>0.47074928835730578</v>
      </c>
      <c r="DK69" s="60">
        <f t="shared" si="387"/>
        <v>0.22268895866737926</v>
      </c>
      <c r="DL69" s="60">
        <f t="shared" si="388"/>
        <v>0.22554252058857516</v>
      </c>
      <c r="DM69" s="60">
        <f t="shared" si="389"/>
        <v>0.39696410317483954</v>
      </c>
      <c r="DN69" s="60">
        <f t="shared" si="390"/>
        <v>0.2853092333096755</v>
      </c>
      <c r="DO69" s="60">
        <f t="shared" si="391"/>
        <v>0.25814252389602022</v>
      </c>
      <c r="DP69" s="60">
        <f t="shared" si="392"/>
        <v>0.31579799223897331</v>
      </c>
      <c r="DQ69" s="60">
        <f t="shared" si="393"/>
        <v>0.16985222302433223</v>
      </c>
      <c r="DR69" s="60">
        <f t="shared" si="394"/>
        <v>0.56357934776206942</v>
      </c>
      <c r="DS69" s="60">
        <f t="shared" si="395"/>
        <v>22.498998289902687</v>
      </c>
      <c r="DT69" s="60">
        <f t="shared" si="396"/>
        <v>0.8240662603844825</v>
      </c>
      <c r="DU69" s="60">
        <f t="shared" si="397"/>
        <v>3.1620083767092764</v>
      </c>
      <c r="DV69" s="60">
        <f t="shared" si="398"/>
        <v>5.3410596272047037</v>
      </c>
      <c r="DW69" s="60">
        <f t="shared" si="399"/>
        <v>6.6990571969088239E-2</v>
      </c>
      <c r="DX69" s="60">
        <f t="shared" si="400"/>
        <v>8.0010199754865461</v>
      </c>
      <c r="DY69" s="60">
        <f t="shared" si="401"/>
        <v>16.512001066383249</v>
      </c>
      <c r="DZ69" s="60">
        <f t="shared" si="402"/>
        <v>0.21001985148503668</v>
      </c>
      <c r="EA69" s="60">
        <f t="shared" si="403"/>
        <v>0.11501435750462859</v>
      </c>
      <c r="EB69" s="60">
        <f t="shared" si="404"/>
        <v>0</v>
      </c>
      <c r="EC69" s="60">
        <f t="shared" si="405"/>
        <v>42.531521622970288</v>
      </c>
      <c r="ED69" s="60">
        <f t="shared" si="406"/>
        <v>99.262699999999995</v>
      </c>
      <c r="EE69" s="56">
        <f t="shared" si="407"/>
        <v>0.80108946929563962</v>
      </c>
      <c r="EF69" s="56">
        <f t="shared" si="408"/>
        <v>1.7211074778289107E-2</v>
      </c>
      <c r="EG69" s="56">
        <f t="shared" si="409"/>
        <v>0.11719154565340884</v>
      </c>
      <c r="EH69" s="56">
        <f t="shared" si="410"/>
        <v>9.5637359700694827E-2</v>
      </c>
      <c r="EI69" s="56">
        <f t="shared" si="411"/>
        <v>1.2193849788686927E-3</v>
      </c>
      <c r="EJ69" s="56">
        <f t="shared" si="412"/>
        <v>0.32919234624507493</v>
      </c>
      <c r="EK69" s="56">
        <f t="shared" si="413"/>
        <v>0.41199663322479285</v>
      </c>
      <c r="EL69" s="56">
        <f t="shared" si="414"/>
        <v>9.1353611404131792E-3</v>
      </c>
      <c r="EM69" s="56">
        <f t="shared" si="415"/>
        <v>2.211984720067478E-3</v>
      </c>
      <c r="EN69" s="56">
        <f t="shared" si="416"/>
        <v>0</v>
      </c>
      <c r="EO69" s="56">
        <f t="shared" si="417"/>
        <v>2.658319788427709</v>
      </c>
      <c r="EP69" s="60">
        <f t="shared" si="418"/>
        <v>4.4432049481649587</v>
      </c>
      <c r="EQ69" s="56">
        <f t="shared" si="329"/>
        <v>0.18029541257746598</v>
      </c>
      <c r="ER69" s="56">
        <f t="shared" si="330"/>
        <v>3.8735721127150058E-3</v>
      </c>
      <c r="ES69" s="56">
        <f t="shared" si="331"/>
        <v>2.6375453534235212E-2</v>
      </c>
      <c r="ET69" s="56">
        <f t="shared" si="332"/>
        <v>2.1524408803198017E-2</v>
      </c>
      <c r="EU69" s="56">
        <f t="shared" si="333"/>
        <v>2.744381573873377E-4</v>
      </c>
      <c r="EV69" s="56">
        <f t="shared" si="334"/>
        <v>7.4088940322465019E-2</v>
      </c>
      <c r="EW69" s="56">
        <f t="shared" si="335"/>
        <v>9.2725102269916052E-2</v>
      </c>
      <c r="EX69" s="56">
        <f t="shared" si="336"/>
        <v>2.0560296558424745E-3</v>
      </c>
      <c r="EY69" s="56">
        <f t="shared" si="337"/>
        <v>4.9783540166901973E-4</v>
      </c>
      <c r="EZ69" s="56">
        <f t="shared" si="338"/>
        <v>0</v>
      </c>
      <c r="FA69" s="56">
        <f t="shared" si="339"/>
        <v>0.5982888071651058</v>
      </c>
      <c r="FB69" s="56">
        <f t="shared" si="340"/>
        <v>1</v>
      </c>
      <c r="FC69" s="56">
        <f t="shared" si="419"/>
        <v>1.9704587422534031E-2</v>
      </c>
      <c r="FD69" s="56">
        <f t="shared" si="420"/>
        <v>6.6708661117011805E-3</v>
      </c>
      <c r="FE69" s="56">
        <f t="shared" si="421"/>
        <v>0.10693006090913558</v>
      </c>
      <c r="FF69" s="56">
        <f t="shared" si="422"/>
        <v>9.478113192575853E-2</v>
      </c>
      <c r="FG69" s="56">
        <f t="shared" si="423"/>
        <v>6.9300609091355742E-3</v>
      </c>
      <c r="FH69" s="56">
        <f t="shared" si="424"/>
        <v>0.1017111928348941</v>
      </c>
      <c r="FI69" s="56">
        <f t="shared" si="425"/>
        <v>0</v>
      </c>
      <c r="FJ69" s="56">
        <f t="shared" si="426"/>
        <v>2.0214389375808318E-2</v>
      </c>
      <c r="FK69" s="56">
        <f t="shared" si="427"/>
        <v>0.91165091751932348</v>
      </c>
      <c r="FL69" s="56">
        <f t="shared" si="428"/>
        <v>0.90147706288732987</v>
      </c>
      <c r="FM69" s="56">
        <f t="shared" si="429"/>
        <v>6.8134693104868152E-2</v>
      </c>
      <c r="FN69" s="56">
        <f t="shared" si="430"/>
        <v>1</v>
      </c>
      <c r="FO69" s="56">
        <f t="shared" si="431"/>
        <v>9.8522937112670156E-2</v>
      </c>
      <c r="FP69" s="56">
        <f t="shared" si="432"/>
        <v>6.6708661117011792E-2</v>
      </c>
      <c r="FQ69" s="56">
        <f t="shared" si="433"/>
        <v>2.0214389375808318E-2</v>
      </c>
      <c r="FR69" s="56">
        <f t="shared" si="434"/>
        <v>0.97978561062419167</v>
      </c>
      <c r="FS69" s="56"/>
      <c r="FT69" s="56">
        <f t="shared" si="435"/>
        <v>0</v>
      </c>
      <c r="FU69" s="56">
        <f t="shared" si="436"/>
        <v>1.3101281931026923E-2</v>
      </c>
      <c r="FV69" s="56">
        <f t="shared" si="437"/>
        <v>2.8037526324928071E-2</v>
      </c>
      <c r="FW69" s="56">
        <f t="shared" si="438"/>
        <v>0.79623345115172361</v>
      </c>
      <c r="FX69" s="56"/>
      <c r="FY69" s="56">
        <f t="shared" si="439"/>
        <v>2.6894537504245041E-2</v>
      </c>
      <c r="FZ69" s="56">
        <f t="shared" si="440"/>
        <v>0.21641919533479398</v>
      </c>
      <c r="GA69" s="56"/>
      <c r="GB69" s="60">
        <f t="shared" si="441"/>
        <v>22.326696231048917</v>
      </c>
      <c r="GC69" s="60">
        <f t="shared" si="442"/>
        <v>1.0065721470261004</v>
      </c>
      <c r="GD69" s="60">
        <f t="shared" si="443"/>
        <v>9.0392692569933093</v>
      </c>
      <c r="GE69" s="60">
        <f t="shared" si="444"/>
        <v>8.1153919115904607</v>
      </c>
      <c r="GF69" s="60">
        <f t="shared" si="445"/>
        <v>0.13327442024355118</v>
      </c>
      <c r="GG69" s="60">
        <f t="shared" si="446"/>
        <v>3.9196439419183702</v>
      </c>
      <c r="GH69" s="60">
        <f t="shared" si="447"/>
        <v>7.5949046228114092</v>
      </c>
      <c r="GI69" s="60">
        <f t="shared" si="448"/>
        <v>2.4771551217558136</v>
      </c>
      <c r="GJ69" s="60">
        <f t="shared" si="449"/>
        <v>1.6078426533574923</v>
      </c>
      <c r="GK69" s="60">
        <f t="shared" si="450"/>
        <v>0.20162795855595578</v>
      </c>
      <c r="GL69" s="60">
        <f t="shared" si="451"/>
        <v>0</v>
      </c>
      <c r="GM69" s="60">
        <f t="shared" si="452"/>
        <v>43.577621734698617</v>
      </c>
      <c r="GN69" s="60">
        <f t="shared" si="341"/>
        <v>56.422378265301383</v>
      </c>
      <c r="GO69" s="56">
        <f t="shared" si="453"/>
        <v>0.79495455772725843</v>
      </c>
      <c r="GP69" s="56">
        <f t="shared" si="454"/>
        <v>2.1022810088264419E-2</v>
      </c>
      <c r="GQ69" s="56">
        <f t="shared" si="455"/>
        <v>0.33501680248767529</v>
      </c>
      <c r="GR69" s="56">
        <f t="shared" si="456"/>
        <v>0.14531473331764394</v>
      </c>
      <c r="GS69" s="56">
        <f t="shared" si="457"/>
        <v>2.4259059347546538E-3</v>
      </c>
      <c r="GT69" s="56">
        <f t="shared" si="458"/>
        <v>0.16126903690262787</v>
      </c>
      <c r="GU69" s="56">
        <f t="shared" si="459"/>
        <v>0.18950308455540218</v>
      </c>
      <c r="GV69" s="56">
        <f t="shared" si="460"/>
        <v>0.10775032206741579</v>
      </c>
      <c r="GW69" s="56">
        <f t="shared" si="461"/>
        <v>4.1123083442438473E-2</v>
      </c>
      <c r="GX69" s="56">
        <f t="shared" si="462"/>
        <v>6.5096377887591235E-3</v>
      </c>
      <c r="GY69" s="56">
        <f t="shared" si="463"/>
        <v>0</v>
      </c>
      <c r="GZ69" s="60">
        <f t="shared" si="464"/>
        <v>9.8807136437526338E-2</v>
      </c>
      <c r="HA69" s="56">
        <f t="shared" si="342"/>
        <v>1.8048899743122402</v>
      </c>
      <c r="HB69" s="56">
        <f t="shared" si="343"/>
        <v>0.44044488530675047</v>
      </c>
      <c r="HC69" s="56">
        <f t="shared" si="344"/>
        <v>1.1647696196149152E-2</v>
      </c>
      <c r="HD69" s="56">
        <f t="shared" si="345"/>
        <v>0.18561619115610337</v>
      </c>
      <c r="HE69" s="56">
        <f t="shared" si="346"/>
        <v>8.0511685136384362E-2</v>
      </c>
      <c r="HF69" s="56">
        <f t="shared" si="347"/>
        <v>1.3440741370836491E-3</v>
      </c>
      <c r="HG69" s="56">
        <f t="shared" si="348"/>
        <v>8.9351173311315008E-2</v>
      </c>
      <c r="HH69" s="56">
        <f t="shared" si="349"/>
        <v>0.10499425851573752</v>
      </c>
      <c r="HI69" s="56">
        <f t="shared" si="350"/>
        <v>5.9699108311837369E-2</v>
      </c>
      <c r="HJ69" s="56">
        <f t="shared" si="351"/>
        <v>2.2784260552008755E-2</v>
      </c>
      <c r="HK69" s="56">
        <f t="shared" si="352"/>
        <v>3.6066673766303368E-3</v>
      </c>
      <c r="HL69" s="56">
        <f t="shared" si="353"/>
        <v>0</v>
      </c>
      <c r="HM69" s="56">
        <f t="shared" si="354"/>
        <v>5.1902761148075384E-2</v>
      </c>
      <c r="HN69" s="56">
        <f t="shared" si="355"/>
        <v>0.99999999999999989</v>
      </c>
      <c r="HO69" s="56">
        <f t="shared" si="465"/>
        <v>0.52601948494129547</v>
      </c>
      <c r="HP69" s="56">
        <f t="shared" si="466"/>
        <v>0.2927203181708411</v>
      </c>
      <c r="HQ69" s="56">
        <f t="shared" si="467"/>
        <v>0.48384689096096473</v>
      </c>
      <c r="HR69" s="60">
        <f t="shared" si="356"/>
        <v>2.6013744625126178E-2</v>
      </c>
      <c r="HS69" s="56">
        <f t="shared" si="468"/>
        <v>0.65847114614013447</v>
      </c>
      <c r="HT69" s="56">
        <f t="shared" si="469"/>
        <v>4911.3744470832808</v>
      </c>
      <c r="HU69" s="56">
        <f t="shared" si="357"/>
        <v>14.74935350526607</v>
      </c>
      <c r="HV69" s="56">
        <f t="shared" si="470"/>
        <v>0.65847114614013447</v>
      </c>
      <c r="HW69" s="56">
        <f t="shared" si="471"/>
        <v>4911.3744470832808</v>
      </c>
      <c r="HX69" s="56">
        <f t="shared" si="358"/>
        <v>15.2333947215484</v>
      </c>
      <c r="HY69" s="56">
        <f t="shared" si="472"/>
        <v>4.5341197442712611</v>
      </c>
      <c r="HZ69" s="56">
        <f t="shared" si="473"/>
        <v>1.2754252286849357</v>
      </c>
      <c r="IA69" s="56">
        <f t="shared" si="474"/>
        <v>4.8904651971359128</v>
      </c>
      <c r="IB69" s="56">
        <f t="shared" si="475"/>
        <v>0.81868573735044403</v>
      </c>
      <c r="IC69" s="56">
        <f t="shared" si="359"/>
        <v>0.74331805941741103</v>
      </c>
      <c r="ID69" s="56">
        <f t="shared" si="360"/>
        <v>0.19719666734700339</v>
      </c>
      <c r="IE69" s="56">
        <f t="shared" si="476"/>
        <v>271.6562809343958</v>
      </c>
      <c r="IF69" s="56">
        <f t="shared" si="477"/>
        <v>1.032600094382212</v>
      </c>
      <c r="IG69" s="56">
        <f t="shared" si="361"/>
        <v>1.5777268693420459</v>
      </c>
      <c r="IH69" s="56">
        <f t="shared" si="362"/>
        <v>0.80110001445425849</v>
      </c>
      <c r="II69" s="75"/>
      <c r="IJ69" s="75">
        <f t="shared" si="478"/>
        <v>0.12699831071972659</v>
      </c>
      <c r="IK69" s="75">
        <f t="shared" si="479"/>
        <v>0.26436221287882905</v>
      </c>
      <c r="IL69" s="75">
        <f t="shared" si="480"/>
        <v>2.7965021930089646</v>
      </c>
      <c r="IM69" s="75">
        <f t="shared" si="481"/>
        <v>0.2916703429724784</v>
      </c>
      <c r="IN69" s="75">
        <f>(1-'OUTPUT DATA'!BL69-'OUTPUT DATA'!BR69-'OUTPUT DATA'!BX69)*'OUTPUT DATA'!BK69^2</f>
        <v>3.1857856212126445E-2</v>
      </c>
      <c r="IO69" s="75">
        <f t="shared" si="363"/>
        <v>0.53002153583127798</v>
      </c>
      <c r="IP69" s="75"/>
      <c r="IQ69" s="56">
        <f t="shared" si="182"/>
        <v>0.79267199272531785</v>
      </c>
      <c r="IR69" s="56">
        <f t="shared" si="183"/>
        <v>0.71969912324843777</v>
      </c>
      <c r="IS69" s="56">
        <f t="shared" si="184"/>
        <v>0.19093074196042853</v>
      </c>
      <c r="IT69" s="56"/>
    </row>
    <row r="70" spans="1:254" s="54" customFormat="1" ht="13.5" customHeight="1">
      <c r="A70" s="67" t="str">
        <f>'INPUT DATA'!A70</f>
        <v>October 2002-January 2003 - SEF</v>
      </c>
      <c r="B70" s="66"/>
      <c r="C70" s="10">
        <f>'INPUT DATA'!AB70</f>
        <v>1.4984754727545457E-2</v>
      </c>
      <c r="D70" s="10"/>
      <c r="E70" s="12">
        <f>'INPUT DATA'!AD70</f>
        <v>2.0071143115458803</v>
      </c>
      <c r="F70" s="10"/>
      <c r="G70" s="16">
        <f>'INPUT DATA'!AF70</f>
        <v>320.53567408814223</v>
      </c>
      <c r="H70" s="16">
        <f>'INPUT DATA'!AG70</f>
        <v>1094.2793881230359</v>
      </c>
      <c r="I70" s="10"/>
      <c r="J70" s="81">
        <f t="shared" si="303"/>
        <v>0.16015416904571797</v>
      </c>
      <c r="K70" s="81">
        <f t="shared" si="304"/>
        <v>0.24349473774038105</v>
      </c>
      <c r="L70" s="81">
        <f t="shared" si="305"/>
        <v>0.34674877494199663</v>
      </c>
      <c r="M70" s="81">
        <f t="shared" si="306"/>
        <v>0.46332499302429736</v>
      </c>
      <c r="N70" s="81">
        <f t="shared" si="307"/>
        <v>0.66513581454012904</v>
      </c>
      <c r="O70" s="81">
        <f t="shared" si="308"/>
        <v>0.73455236965154924</v>
      </c>
      <c r="P70" s="81">
        <f t="shared" si="309"/>
        <v>0.78443258222864809</v>
      </c>
      <c r="Q70" s="81">
        <f t="shared" si="310"/>
        <v>0.81068824337057999</v>
      </c>
      <c r="R70" s="81">
        <f t="shared" si="311"/>
        <v>0.81145133168390748</v>
      </c>
      <c r="S70" s="81">
        <f t="shared" si="312"/>
        <v>0.79939176941192747</v>
      </c>
      <c r="T70" s="81">
        <f t="shared" si="313"/>
        <v>0.78996870433246447</v>
      </c>
      <c r="U70" s="81">
        <f t="shared" si="314"/>
        <v>0.75339302233118477</v>
      </c>
      <c r="V70" s="81">
        <f t="shared" si="315"/>
        <v>0.70837515475853885</v>
      </c>
      <c r="W70" s="81">
        <f t="shared" si="316"/>
        <v>0.66033896873140185</v>
      </c>
      <c r="X70" s="81">
        <f t="shared" si="317"/>
        <v>0.61327316767623208</v>
      </c>
      <c r="Y70" s="10"/>
      <c r="Z70" s="81">
        <f t="shared" si="157"/>
        <v>0.84493746193052433</v>
      </c>
      <c r="AA70" s="81">
        <f t="shared" si="158"/>
        <v>0.7010797443089466</v>
      </c>
      <c r="AB70" s="81">
        <f t="shared" si="159"/>
        <v>0.18210468001237404</v>
      </c>
      <c r="AC70" s="72"/>
      <c r="AD70" s="56">
        <f>'INPUT DATA'!AF70/1000</f>
        <v>0.32053567408814221</v>
      </c>
      <c r="AE70" s="55">
        <f>'INPUT DATA'!AG70</f>
        <v>1094.2793881230359</v>
      </c>
      <c r="AF70" s="60">
        <f t="shared" si="318"/>
        <v>1367.4193881230358</v>
      </c>
      <c r="AG70" s="55"/>
      <c r="AH70" s="60">
        <f>'INPUT DATA'!P70</f>
        <v>48.019500000000001</v>
      </c>
      <c r="AI70" s="60">
        <f>'INPUT DATA'!Q70</f>
        <v>1.4499</v>
      </c>
      <c r="AJ70" s="60">
        <f>'INPUT DATA'!R70</f>
        <v>6.1238000000000001</v>
      </c>
      <c r="AK70" s="60">
        <f>'INPUT DATA'!S70</f>
        <v>7.2018000000000004</v>
      </c>
      <c r="AL70" s="60">
        <f>'INPUT DATA'!T70</f>
        <v>9.5600000000000004E-2</v>
      </c>
      <c r="AM70" s="60">
        <f>'INPUT DATA'!U70</f>
        <v>13.173299999999999</v>
      </c>
      <c r="AN70" s="60">
        <f>'INPUT DATA'!V70</f>
        <v>23.2744</v>
      </c>
      <c r="AO70" s="60">
        <f>'INPUT DATA'!W70</f>
        <v>0.32490000000000002</v>
      </c>
      <c r="AP70" s="60">
        <f>'INPUT DATA'!X70</f>
        <v>0</v>
      </c>
      <c r="AQ70" s="60">
        <f>'INPUT DATA'!Y70</f>
        <v>0.31569999999999998</v>
      </c>
      <c r="AR70" s="60">
        <f t="shared" si="364"/>
        <v>99.97890000000001</v>
      </c>
      <c r="AS70" s="60"/>
      <c r="AT70" s="60">
        <f>'INPUT DATA'!C70</f>
        <v>47.782102654671938</v>
      </c>
      <c r="AU70" s="60">
        <f>'INPUT DATA'!D70</f>
        <v>1.6696044403055939</v>
      </c>
      <c r="AV70" s="60">
        <f>'INPUT DATA'!E70</f>
        <v>16.937660926393985</v>
      </c>
      <c r="AW70" s="60">
        <f>'INPUT DATA'!F70</f>
        <v>10.407643770208896</v>
      </c>
      <c r="AX70" s="60">
        <f>'INPUT DATA'!G70</f>
        <v>0.17186025859451382</v>
      </c>
      <c r="AY70" s="60">
        <f>'INPUT DATA'!H70</f>
        <v>6.6131117997271032</v>
      </c>
      <c r="AZ70" s="60">
        <f>'INPUT DATA'!I70</f>
        <v>10.735863244164372</v>
      </c>
      <c r="BA70" s="60">
        <f>'INPUT DATA'!J70</f>
        <v>3.3076583140460523</v>
      </c>
      <c r="BB70" s="60">
        <f>'INPUT DATA'!K70</f>
        <v>1.9171756184931361</v>
      </c>
      <c r="BC70" s="60">
        <f>'INPUT DATA'!M70</f>
        <v>0.45731897339440697</v>
      </c>
      <c r="BD70" s="60"/>
      <c r="BE70" s="60">
        <f>'INPUT DATA'!AD70</f>
        <v>2.0071143115458803</v>
      </c>
      <c r="BF70" s="60">
        <f t="shared" si="365"/>
        <v>100</v>
      </c>
      <c r="BG70" s="54">
        <f t="shared" si="366"/>
        <v>2.2473190790518487</v>
      </c>
      <c r="BH70" s="56">
        <f t="shared" si="319"/>
        <v>1.7960711423428906</v>
      </c>
      <c r="BI70" s="56">
        <f t="shared" si="320"/>
        <v>4.0791546372854884E-2</v>
      </c>
      <c r="BJ70" s="56">
        <f t="shared" si="321"/>
        <v>0.26994895256613238</v>
      </c>
      <c r="BK70" s="56">
        <f t="shared" si="367"/>
        <v>0.20392885765710944</v>
      </c>
      <c r="BL70" s="56">
        <f t="shared" si="368"/>
        <v>6.6020094909022942E-2</v>
      </c>
      <c r="BM70" s="56">
        <f t="shared" si="322"/>
        <v>0.22526991820721548</v>
      </c>
      <c r="BN70" s="56">
        <f t="shared" si="323"/>
        <v>3.0286550595226293E-3</v>
      </c>
      <c r="BO70" s="56">
        <f t="shared" si="324"/>
        <v>0.73453276161357972</v>
      </c>
      <c r="BP70" s="60">
        <f t="shared" si="325"/>
        <v>0.93273540263359922</v>
      </c>
      <c r="BQ70" s="56">
        <f t="shared" si="326"/>
        <v>2.3561334283674976E-2</v>
      </c>
      <c r="BR70" s="56">
        <f t="shared" si="327"/>
        <v>9.3358593757045666E-3</v>
      </c>
      <c r="BS70" s="56">
        <f t="shared" si="328"/>
        <v>0</v>
      </c>
      <c r="BT70" s="56">
        <f t="shared" si="369"/>
        <v>4.0352755724551752</v>
      </c>
      <c r="BU70" s="56">
        <f t="shared" si="370"/>
        <v>0.67640842315867078</v>
      </c>
      <c r="BV70" s="56">
        <f t="shared" si="371"/>
        <v>0.76529559362214361</v>
      </c>
      <c r="BW70" s="56">
        <f t="shared" si="372"/>
        <v>0</v>
      </c>
      <c r="BX70" s="2">
        <f>'INPUT DATA'!DJ70</f>
        <v>7.0547356375593354E-2</v>
      </c>
      <c r="BY70" s="56"/>
      <c r="BZ70" s="56">
        <v>60.084299999999999</v>
      </c>
      <c r="CA70" s="56">
        <v>79.878799999999998</v>
      </c>
      <c r="CB70" s="56">
        <v>101.96127999999999</v>
      </c>
      <c r="CC70" s="56">
        <v>71.846400000000003</v>
      </c>
      <c r="CD70" s="56">
        <v>70.937399999999997</v>
      </c>
      <c r="CE70" s="56">
        <v>40.304400000000001</v>
      </c>
      <c r="CF70" s="56">
        <v>56.077400000000004</v>
      </c>
      <c r="CG70" s="56">
        <v>61.978940000000001</v>
      </c>
      <c r="CH70" s="56">
        <v>151.99020000000002</v>
      </c>
      <c r="CI70" s="56">
        <v>94.195999999999998</v>
      </c>
      <c r="CJ70" s="56">
        <v>141.94452000000001</v>
      </c>
      <c r="CK70" s="56">
        <v>28.0855</v>
      </c>
      <c r="CL70" s="56">
        <v>47.88</v>
      </c>
      <c r="CM70" s="56">
        <v>26.981539999999999</v>
      </c>
      <c r="CN70" s="56">
        <v>55.847000000000001</v>
      </c>
      <c r="CO70" s="56">
        <v>54.938000000000002</v>
      </c>
      <c r="CP70" s="56">
        <v>24.305</v>
      </c>
      <c r="CQ70" s="56">
        <v>40.078000000000003</v>
      </c>
      <c r="CR70" s="56">
        <v>22.98977</v>
      </c>
      <c r="CS70" s="56">
        <v>51.996000000000002</v>
      </c>
      <c r="CT70" s="56">
        <v>39.098300000000002</v>
      </c>
      <c r="CU70" s="56">
        <v>30.973759999999999</v>
      </c>
      <c r="CV70" s="56">
        <v>15.9994</v>
      </c>
      <c r="CW70" s="60">
        <f t="shared" si="373"/>
        <v>0.46743492060321917</v>
      </c>
      <c r="CX70" s="60">
        <f t="shared" si="374"/>
        <v>0.59940810327646388</v>
      </c>
      <c r="CY70" s="60">
        <f t="shared" si="375"/>
        <v>0.52925071164269422</v>
      </c>
      <c r="CZ70" s="60">
        <f t="shared" si="376"/>
        <v>0.77731104133262074</v>
      </c>
      <c r="DA70" s="60">
        <f t="shared" si="377"/>
        <v>0.77445747941142484</v>
      </c>
      <c r="DB70" s="60">
        <f t="shared" si="378"/>
        <v>0.60303589682516046</v>
      </c>
      <c r="DC70" s="60">
        <f t="shared" si="379"/>
        <v>0.7146907666903245</v>
      </c>
      <c r="DD70" s="60">
        <f t="shared" si="380"/>
        <v>0.74185747610397978</v>
      </c>
      <c r="DE70" s="60">
        <f t="shared" si="381"/>
        <v>0.68420200776102669</v>
      </c>
      <c r="DF70" s="60">
        <f t="shared" si="382"/>
        <v>0.83014777697566777</v>
      </c>
      <c r="DG70" s="60">
        <f t="shared" si="383"/>
        <v>0.43642065223793064</v>
      </c>
      <c r="DH70" s="60">
        <f t="shared" si="384"/>
        <v>0.53256507939678088</v>
      </c>
      <c r="DI70" s="60">
        <f t="shared" si="385"/>
        <v>0.40059189672353612</v>
      </c>
      <c r="DJ70" s="60">
        <f t="shared" si="386"/>
        <v>0.47074928835730578</v>
      </c>
      <c r="DK70" s="60">
        <f t="shared" si="387"/>
        <v>0.22268895866737926</v>
      </c>
      <c r="DL70" s="60">
        <f t="shared" si="388"/>
        <v>0.22554252058857516</v>
      </c>
      <c r="DM70" s="60">
        <f t="shared" si="389"/>
        <v>0.39696410317483954</v>
      </c>
      <c r="DN70" s="60">
        <f t="shared" si="390"/>
        <v>0.2853092333096755</v>
      </c>
      <c r="DO70" s="60">
        <f t="shared" si="391"/>
        <v>0.25814252389602022</v>
      </c>
      <c r="DP70" s="60">
        <f t="shared" si="392"/>
        <v>0.31579799223897331</v>
      </c>
      <c r="DQ70" s="60">
        <f t="shared" si="393"/>
        <v>0.16985222302433223</v>
      </c>
      <c r="DR70" s="60">
        <f t="shared" si="394"/>
        <v>0.56357934776206942</v>
      </c>
      <c r="DS70" s="60">
        <f t="shared" si="395"/>
        <v>22.445991169906282</v>
      </c>
      <c r="DT70" s="60">
        <f t="shared" si="396"/>
        <v>0.86908180894054499</v>
      </c>
      <c r="DU70" s="60">
        <f t="shared" si="397"/>
        <v>3.2410255079575307</v>
      </c>
      <c r="DV70" s="60">
        <f t="shared" si="398"/>
        <v>5.5980386574692682</v>
      </c>
      <c r="DW70" s="60">
        <f t="shared" si="399"/>
        <v>7.4038135031732219E-2</v>
      </c>
      <c r="DX70" s="60">
        <f t="shared" si="400"/>
        <v>7.9439727796468862</v>
      </c>
      <c r="DY70" s="60">
        <f t="shared" si="401"/>
        <v>16.63399878025729</v>
      </c>
      <c r="DZ70" s="60">
        <f t="shared" si="402"/>
        <v>0.24102949398618304</v>
      </c>
      <c r="EA70" s="60">
        <f t="shared" si="403"/>
        <v>0.21600257385015612</v>
      </c>
      <c r="EB70" s="60">
        <f t="shared" si="404"/>
        <v>0</v>
      </c>
      <c r="EC70" s="60">
        <f t="shared" si="405"/>
        <v>42.715721092954126</v>
      </c>
      <c r="ED70" s="60">
        <f t="shared" si="406"/>
        <v>99.978899999999996</v>
      </c>
      <c r="EE70" s="56">
        <f t="shared" si="407"/>
        <v>0.79920212101996702</v>
      </c>
      <c r="EF70" s="56">
        <f t="shared" si="408"/>
        <v>1.8151249142450813E-2</v>
      </c>
      <c r="EG70" s="56">
        <f t="shared" si="409"/>
        <v>0.12012010833916563</v>
      </c>
      <c r="EH70" s="56">
        <f t="shared" si="410"/>
        <v>0.1002388428647782</v>
      </c>
      <c r="EI70" s="56">
        <f t="shared" si="411"/>
        <v>1.3476670980329137E-3</v>
      </c>
      <c r="EJ70" s="56">
        <f t="shared" si="412"/>
        <v>0.32684520796736827</v>
      </c>
      <c r="EK70" s="56">
        <f t="shared" si="413"/>
        <v>0.41504064025792925</v>
      </c>
      <c r="EL70" s="56">
        <f t="shared" si="414"/>
        <v>1.0484206409467473E-2</v>
      </c>
      <c r="EM70" s="56">
        <f t="shared" si="415"/>
        <v>4.1542152059803848E-3</v>
      </c>
      <c r="EN70" s="56">
        <f t="shared" si="416"/>
        <v>0</v>
      </c>
      <c r="EO70" s="56">
        <f t="shared" si="417"/>
        <v>2.669832687035397</v>
      </c>
      <c r="EP70" s="60">
        <f t="shared" si="418"/>
        <v>4.4654169453405368</v>
      </c>
      <c r="EQ70" s="56">
        <f t="shared" si="329"/>
        <v>0.17897592336901458</v>
      </c>
      <c r="ER70" s="56">
        <f t="shared" si="330"/>
        <v>4.0648497922217168E-3</v>
      </c>
      <c r="ES70" s="56">
        <f t="shared" si="331"/>
        <v>2.690008789985571E-2</v>
      </c>
      <c r="ET70" s="56">
        <f t="shared" si="332"/>
        <v>2.2447812621254316E-2</v>
      </c>
      <c r="EU70" s="56">
        <f t="shared" si="333"/>
        <v>3.0180095487816522E-4</v>
      </c>
      <c r="EV70" s="56">
        <f t="shared" si="334"/>
        <v>7.3194779338224311E-2</v>
      </c>
      <c r="EW70" s="56">
        <f t="shared" si="335"/>
        <v>9.2945551409483865E-2</v>
      </c>
      <c r="EX70" s="56">
        <f t="shared" si="336"/>
        <v>2.3478672961115702E-3</v>
      </c>
      <c r="EY70" s="56">
        <f t="shared" si="337"/>
        <v>9.3030846992129656E-4</v>
      </c>
      <c r="EZ70" s="56">
        <f t="shared" si="338"/>
        <v>0</v>
      </c>
      <c r="FA70" s="56">
        <f t="shared" si="339"/>
        <v>0.59789101884903451</v>
      </c>
      <c r="FB70" s="56">
        <f t="shared" si="340"/>
        <v>1</v>
      </c>
      <c r="FC70" s="56">
        <f t="shared" si="419"/>
        <v>2.1024076630985433E-2</v>
      </c>
      <c r="FD70" s="56">
        <f t="shared" si="420"/>
        <v>5.8760112688702772E-3</v>
      </c>
      <c r="FE70" s="56">
        <f t="shared" si="421"/>
        <v>0.10681556244537009</v>
      </c>
      <c r="FF70" s="56">
        <f t="shared" si="422"/>
        <v>9.5293418705595434E-2</v>
      </c>
      <c r="FG70" s="56">
        <f t="shared" si="423"/>
        <v>6.8155624453700853E-3</v>
      </c>
      <c r="FH70" s="56">
        <f t="shared" si="424"/>
        <v>0.10210898115096552</v>
      </c>
      <c r="FI70" s="56">
        <f t="shared" si="425"/>
        <v>0</v>
      </c>
      <c r="FJ70" s="56">
        <f t="shared" si="426"/>
        <v>2.2993739332687183E-2</v>
      </c>
      <c r="FK70" s="56">
        <f t="shared" si="427"/>
        <v>0.91025833733534411</v>
      </c>
      <c r="FL70" s="56">
        <f t="shared" si="428"/>
        <v>0.89487961684507289</v>
      </c>
      <c r="FM70" s="56">
        <f t="shared" si="429"/>
        <v>6.6747923331968717E-2</v>
      </c>
      <c r="FN70" s="56">
        <f t="shared" si="430"/>
        <v>1</v>
      </c>
      <c r="FO70" s="56">
        <f t="shared" si="431"/>
        <v>0.10512038315492717</v>
      </c>
      <c r="FP70" s="56">
        <f t="shared" si="432"/>
        <v>5.8760112688702779E-2</v>
      </c>
      <c r="FQ70" s="56">
        <f t="shared" si="433"/>
        <v>2.2993739332687183E-2</v>
      </c>
      <c r="FR70" s="56">
        <f t="shared" si="434"/>
        <v>0.97700626066731289</v>
      </c>
      <c r="FS70" s="56"/>
      <c r="FT70" s="56">
        <f t="shared" si="435"/>
        <v>0</v>
      </c>
      <c r="FU70" s="56">
        <f t="shared" si="436"/>
        <v>1.5122253527063076E-2</v>
      </c>
      <c r="FV70" s="56">
        <f t="shared" si="437"/>
        <v>2.9214544562670371E-2</v>
      </c>
      <c r="FW70" s="56">
        <f t="shared" si="438"/>
        <v>0.78239592308799433</v>
      </c>
      <c r="FX70" s="56"/>
      <c r="FY70" s="56">
        <f t="shared" si="439"/>
        <v>2.9327184277282505E-2</v>
      </c>
      <c r="FZ70" s="56">
        <f t="shared" si="440"/>
        <v>0.21603819539437516</v>
      </c>
      <c r="GA70" s="56"/>
      <c r="GB70" s="60">
        <f t="shared" si="441"/>
        <v>22.335023360641447</v>
      </c>
      <c r="GC70" s="60">
        <f t="shared" si="442"/>
        <v>1.000774430785538</v>
      </c>
      <c r="GD70" s="60">
        <f t="shared" si="443"/>
        <v>8.964269098856672</v>
      </c>
      <c r="GE70" s="60">
        <f t="shared" si="444"/>
        <v>8.0899764168400399</v>
      </c>
      <c r="GF70" s="60">
        <f t="shared" si="445"/>
        <v>0.13309846268210282</v>
      </c>
      <c r="GG70" s="60">
        <f t="shared" si="446"/>
        <v>3.9879438049534848</v>
      </c>
      <c r="GH70" s="60">
        <f t="shared" si="447"/>
        <v>7.6728223330543095</v>
      </c>
      <c r="GI70" s="60">
        <f t="shared" si="448"/>
        <v>2.4538110486725491</v>
      </c>
      <c r="GJ70" s="60">
        <f t="shared" si="449"/>
        <v>1.5915390777640279</v>
      </c>
      <c r="GK70" s="60">
        <f t="shared" si="450"/>
        <v>0.19958344464956793</v>
      </c>
      <c r="GL70" s="60">
        <f t="shared" si="451"/>
        <v>0</v>
      </c>
      <c r="GM70" s="60">
        <f t="shared" si="452"/>
        <v>43.571158521100266</v>
      </c>
      <c r="GN70" s="60">
        <f t="shared" si="341"/>
        <v>56.428841478899749</v>
      </c>
      <c r="GO70" s="56">
        <f t="shared" si="453"/>
        <v>0.79525104985282258</v>
      </c>
      <c r="GP70" s="56">
        <f t="shared" si="454"/>
        <v>2.0901721612062194E-2</v>
      </c>
      <c r="GQ70" s="56">
        <f t="shared" si="455"/>
        <v>0.33223711837266046</v>
      </c>
      <c r="GR70" s="56">
        <f t="shared" si="456"/>
        <v>0.14485964182212185</v>
      </c>
      <c r="GS70" s="56">
        <f t="shared" si="457"/>
        <v>2.4227030958917837E-3</v>
      </c>
      <c r="GT70" s="56">
        <f t="shared" si="458"/>
        <v>0.16407915264157519</v>
      </c>
      <c r="GU70" s="56">
        <f t="shared" si="459"/>
        <v>0.19144723621573703</v>
      </c>
      <c r="GV70" s="56">
        <f t="shared" si="460"/>
        <v>0.10673491073084024</v>
      </c>
      <c r="GW70" s="56">
        <f t="shared" si="461"/>
        <v>4.0706094069666146E-2</v>
      </c>
      <c r="GX70" s="56">
        <f t="shared" si="462"/>
        <v>6.4436298547405268E-3</v>
      </c>
      <c r="GY70" s="56">
        <f t="shared" si="463"/>
        <v>0</v>
      </c>
      <c r="GZ70" s="60">
        <f t="shared" si="464"/>
        <v>0.11141226916969449</v>
      </c>
      <c r="HA70" s="56">
        <f t="shared" si="342"/>
        <v>1.8050832582681184</v>
      </c>
      <c r="HB70" s="56">
        <f t="shared" si="343"/>
        <v>0.44056197752109438</v>
      </c>
      <c r="HC70" s="56">
        <f t="shared" si="344"/>
        <v>1.1579367054856122E-2</v>
      </c>
      <c r="HD70" s="56">
        <f t="shared" si="345"/>
        <v>0.1840563956542505</v>
      </c>
      <c r="HE70" s="56">
        <f t="shared" si="346"/>
        <v>8.0250947516463583E-2</v>
      </c>
      <c r="HF70" s="56">
        <f t="shared" si="347"/>
        <v>1.3421558727525059E-3</v>
      </c>
      <c r="HG70" s="56">
        <f t="shared" si="348"/>
        <v>9.0898384819656702E-2</v>
      </c>
      <c r="HH70" s="56">
        <f t="shared" si="349"/>
        <v>0.10606005863653098</v>
      </c>
      <c r="HI70" s="56">
        <f t="shared" si="350"/>
        <v>5.9130187065856848E-2</v>
      </c>
      <c r="HJ70" s="56">
        <f t="shared" si="351"/>
        <v>2.25508124809276E-2</v>
      </c>
      <c r="HK70" s="56">
        <f t="shared" si="352"/>
        <v>3.5697133776105418E-3</v>
      </c>
      <c r="HL70" s="56">
        <f t="shared" si="353"/>
        <v>0</v>
      </c>
      <c r="HM70" s="56">
        <f t="shared" si="354"/>
        <v>5.8133331163388084E-2</v>
      </c>
      <c r="HN70" s="56">
        <f t="shared" si="355"/>
        <v>0.99999999999999989</v>
      </c>
      <c r="HO70" s="56">
        <f t="shared" si="465"/>
        <v>0.53110569336689728</v>
      </c>
      <c r="HP70" s="56">
        <f t="shared" si="466"/>
        <v>0.29442108909577114</v>
      </c>
      <c r="HQ70" s="56">
        <f t="shared" si="467"/>
        <v>0.49299147823333145</v>
      </c>
      <c r="HR70" s="60">
        <f t="shared" si="356"/>
        <v>2.3471824124452478E-2</v>
      </c>
      <c r="HS70" s="56">
        <f t="shared" si="468"/>
        <v>0.65808099776257856</v>
      </c>
      <c r="HT70" s="56">
        <f t="shared" si="469"/>
        <v>4977.205617661285</v>
      </c>
      <c r="HU70" s="56">
        <f t="shared" si="357"/>
        <v>15.451878667469062</v>
      </c>
      <c r="HV70" s="56">
        <f t="shared" si="470"/>
        <v>0.65808099776257856</v>
      </c>
      <c r="HW70" s="56">
        <f t="shared" si="471"/>
        <v>4977.205617661285</v>
      </c>
      <c r="HX70" s="56">
        <f t="shared" si="358"/>
        <v>15.881122007735392</v>
      </c>
      <c r="HY70" s="56">
        <f t="shared" si="472"/>
        <v>4.5257118160357539</v>
      </c>
      <c r="HZ70" s="56">
        <f t="shared" si="473"/>
        <v>1.2709677268873818</v>
      </c>
      <c r="IA70" s="56">
        <f t="shared" si="474"/>
        <v>4.4505629529687774</v>
      </c>
      <c r="IB70" s="56">
        <f t="shared" si="475"/>
        <v>0.8684092860549768</v>
      </c>
      <c r="IC70" s="56">
        <f t="shared" si="359"/>
        <v>0.72055529273360475</v>
      </c>
      <c r="ID70" s="56">
        <f t="shared" si="360"/>
        <v>0.18716343194855178</v>
      </c>
      <c r="IE70" s="56">
        <f t="shared" si="476"/>
        <v>271.58459817877889</v>
      </c>
      <c r="IF70" s="56">
        <f t="shared" si="477"/>
        <v>1.0331262471360909</v>
      </c>
      <c r="IG70" s="56">
        <f t="shared" si="361"/>
        <v>1.5951541210798672</v>
      </c>
      <c r="IH70" s="56">
        <f t="shared" si="362"/>
        <v>0.8142888507517293</v>
      </c>
      <c r="II70" s="75"/>
      <c r="IJ70" s="75">
        <f t="shared" si="478"/>
        <v>0.13158828885767351</v>
      </c>
      <c r="IK70" s="75">
        <f t="shared" si="479"/>
        <v>0.24285384523879794</v>
      </c>
      <c r="IL70" s="75">
        <f t="shared" si="480"/>
        <v>2.7321945440675592</v>
      </c>
      <c r="IM70" s="75">
        <f t="shared" si="481"/>
        <v>0.3039575514888494</v>
      </c>
      <c r="IN70" s="75">
        <f>(1-'OUTPUT DATA'!BL70-'OUTPUT DATA'!BR70-'OUTPUT DATA'!BX70)*'OUTPUT DATA'!BK70^2</f>
        <v>3.5519301071012234E-2</v>
      </c>
      <c r="IO70" s="75">
        <f t="shared" si="363"/>
        <v>0.53974576821486964</v>
      </c>
      <c r="IP70" s="75"/>
      <c r="IQ70" s="56">
        <f t="shared" si="182"/>
        <v>0.84493746193052433</v>
      </c>
      <c r="IR70" s="56">
        <f t="shared" si="183"/>
        <v>0.7010797443089466</v>
      </c>
      <c r="IS70" s="56">
        <f t="shared" si="184"/>
        <v>0.18210468001237404</v>
      </c>
      <c r="IT70" s="56"/>
    </row>
    <row r="71" spans="1:254" s="54" customFormat="1" ht="13.5" customHeight="1">
      <c r="A71" s="67" t="str">
        <f>'INPUT DATA'!A71</f>
        <v>October 2002-January 2003 - SEF</v>
      </c>
      <c r="B71" s="66"/>
      <c r="C71" s="10">
        <f>'INPUT DATA'!AB71</f>
        <v>1.5740847523048496E-2</v>
      </c>
      <c r="D71" s="10"/>
      <c r="E71" s="12">
        <f>'INPUT DATA'!AD71</f>
        <v>1.8413727806338298</v>
      </c>
      <c r="F71" s="10"/>
      <c r="G71" s="16">
        <f>'INPUT DATA'!AF71</f>
        <v>311.57579327333946</v>
      </c>
      <c r="H71" s="16">
        <f>'INPUT DATA'!AG71</f>
        <v>1089.5899120681156</v>
      </c>
      <c r="I71" s="10"/>
      <c r="J71" s="81">
        <f t="shared" si="303"/>
        <v>0.1586525889910001</v>
      </c>
      <c r="K71" s="81">
        <f t="shared" si="304"/>
        <v>0.24171356181585482</v>
      </c>
      <c r="L71" s="81">
        <f t="shared" si="305"/>
        <v>0.34483935160022128</v>
      </c>
      <c r="M71" s="81">
        <f t="shared" si="306"/>
        <v>0.46149706308420352</v>
      </c>
      <c r="N71" s="81">
        <f t="shared" si="307"/>
        <v>0.66395518617668803</v>
      </c>
      <c r="O71" s="81">
        <f t="shared" si="308"/>
        <v>0.73377383761220194</v>
      </c>
      <c r="P71" s="81">
        <f t="shared" si="309"/>
        <v>0.78405839162689306</v>
      </c>
      <c r="Q71" s="81">
        <f t="shared" si="310"/>
        <v>0.81066907286350842</v>
      </c>
      <c r="R71" s="81">
        <f t="shared" si="311"/>
        <v>0.81169729856383888</v>
      </c>
      <c r="S71" s="81">
        <f t="shared" si="312"/>
        <v>0.79974553505458157</v>
      </c>
      <c r="T71" s="81">
        <f t="shared" si="313"/>
        <v>0.79035966492103793</v>
      </c>
      <c r="U71" s="81">
        <f t="shared" si="314"/>
        <v>0.75383008662920603</v>
      </c>
      <c r="V71" s="81">
        <f t="shared" si="315"/>
        <v>0.70878884394911001</v>
      </c>
      <c r="W71" s="81">
        <f t="shared" si="316"/>
        <v>0.66068810967057756</v>
      </c>
      <c r="X71" s="81">
        <f t="shared" si="317"/>
        <v>0.61353916554420695</v>
      </c>
      <c r="Y71" s="10"/>
      <c r="Z71" s="81">
        <f t="shared" si="157"/>
        <v>0.83244026743022848</v>
      </c>
      <c r="AA71" s="81">
        <f t="shared" si="158"/>
        <v>0.70690836175686045</v>
      </c>
      <c r="AB71" s="81">
        <f t="shared" si="159"/>
        <v>0.18272395028701455</v>
      </c>
      <c r="AC71" s="72"/>
      <c r="AD71" s="56">
        <f>'INPUT DATA'!AF71/1000</f>
        <v>0.31157579327333945</v>
      </c>
      <c r="AE71" s="55">
        <f>'INPUT DATA'!AG71</f>
        <v>1089.5899120681156</v>
      </c>
      <c r="AF71" s="60">
        <f t="shared" si="318"/>
        <v>1362.7299120681155</v>
      </c>
      <c r="AG71" s="55"/>
      <c r="AH71" s="60">
        <f>'INPUT DATA'!P71</f>
        <v>47.946800000000003</v>
      </c>
      <c r="AI71" s="60">
        <f>'INPUT DATA'!Q71</f>
        <v>1.3865000000000001</v>
      </c>
      <c r="AJ71" s="60">
        <f>'INPUT DATA'!R71</f>
        <v>6.0841000000000003</v>
      </c>
      <c r="AK71" s="60">
        <f>'INPUT DATA'!S71</f>
        <v>7.3072999999999997</v>
      </c>
      <c r="AL71" s="60">
        <f>'INPUT DATA'!T71</f>
        <v>0.1072</v>
      </c>
      <c r="AM71" s="60">
        <f>'INPUT DATA'!U71</f>
        <v>13.165100000000001</v>
      </c>
      <c r="AN71" s="60">
        <f>'INPUT DATA'!V71</f>
        <v>23.184899999999999</v>
      </c>
      <c r="AO71" s="60">
        <f>'INPUT DATA'!W71</f>
        <v>0.30459999999999998</v>
      </c>
      <c r="AP71" s="60">
        <f>'INPUT DATA'!X71</f>
        <v>0</v>
      </c>
      <c r="AQ71" s="60">
        <f>'INPUT DATA'!Y71</f>
        <v>0.22509999999999999</v>
      </c>
      <c r="AR71" s="60">
        <f t="shared" si="364"/>
        <v>99.71159999999999</v>
      </c>
      <c r="AS71" s="60"/>
      <c r="AT71" s="60">
        <f>'INPUT DATA'!C71</f>
        <v>47.757059709098755</v>
      </c>
      <c r="AU71" s="60">
        <f>'INPUT DATA'!D71</f>
        <v>1.6832015182189999</v>
      </c>
      <c r="AV71" s="60">
        <f>'INPUT DATA'!E71</f>
        <v>17.136871308563659</v>
      </c>
      <c r="AW71" s="60">
        <f>'INPUT DATA'!F71</f>
        <v>10.453607469194173</v>
      </c>
      <c r="AX71" s="60">
        <f>'INPUT DATA'!G71</f>
        <v>0.17217964880190034</v>
      </c>
      <c r="AY71" s="60">
        <f>'INPUT DATA'!H71</f>
        <v>6.4538953601711526</v>
      </c>
      <c r="AZ71" s="60">
        <f>'INPUT DATA'!I71</f>
        <v>10.582603092729194</v>
      </c>
      <c r="BA71" s="60">
        <f>'INPUT DATA'!J71</f>
        <v>3.3518934530896201</v>
      </c>
      <c r="BB71" s="60">
        <f>'INPUT DATA'!K71</f>
        <v>1.9447838566343043</v>
      </c>
      <c r="BC71" s="60">
        <f>'INPUT DATA'!M71</f>
        <v>0.46390458349822783</v>
      </c>
      <c r="BD71" s="60"/>
      <c r="BE71" s="60">
        <f>'INPUT DATA'!AD71</f>
        <v>1.8413727806338298</v>
      </c>
      <c r="BF71" s="60">
        <f t="shared" si="365"/>
        <v>99.999999999999986</v>
      </c>
      <c r="BG71" s="54">
        <f t="shared" si="366"/>
        <v>2.2536150214987636</v>
      </c>
      <c r="BH71" s="56">
        <f t="shared" si="319"/>
        <v>1.798376085360444</v>
      </c>
      <c r="BI71" s="56">
        <f t="shared" si="320"/>
        <v>3.9117130000476168E-2</v>
      </c>
      <c r="BJ71" s="56">
        <f t="shared" si="321"/>
        <v>0.26895026828494484</v>
      </c>
      <c r="BK71" s="56">
        <f t="shared" si="367"/>
        <v>0.20162391463955598</v>
      </c>
      <c r="BL71" s="56">
        <f t="shared" si="368"/>
        <v>6.7326353645388859E-2</v>
      </c>
      <c r="BM71" s="56">
        <f t="shared" si="322"/>
        <v>0.22921026983545242</v>
      </c>
      <c r="BN71" s="56">
        <f t="shared" si="323"/>
        <v>3.4056631983967107E-3</v>
      </c>
      <c r="BO71" s="56">
        <f t="shared" si="324"/>
        <v>0.7361320742242301</v>
      </c>
      <c r="BP71" s="60">
        <f t="shared" si="325"/>
        <v>0.93175167915449619</v>
      </c>
      <c r="BQ71" s="56">
        <f t="shared" si="326"/>
        <v>2.2151087805499389E-2</v>
      </c>
      <c r="BR71" s="56">
        <f t="shared" si="327"/>
        <v>6.6752910236117062E-3</v>
      </c>
      <c r="BS71" s="56">
        <f t="shared" si="328"/>
        <v>0</v>
      </c>
      <c r="BT71" s="56">
        <f t="shared" si="369"/>
        <v>4.0357695488875525</v>
      </c>
      <c r="BU71" s="56">
        <f t="shared" si="370"/>
        <v>0.67630071343138087</v>
      </c>
      <c r="BV71" s="56">
        <f t="shared" si="371"/>
        <v>0.76256063846580679</v>
      </c>
      <c r="BW71" s="56">
        <f t="shared" si="372"/>
        <v>0</v>
      </c>
      <c r="BX71" s="2">
        <f>'INPUT DATA'!DJ71</f>
        <v>7.153529814008934E-2</v>
      </c>
      <c r="BY71" s="56"/>
      <c r="BZ71" s="56">
        <v>60.084299999999999</v>
      </c>
      <c r="CA71" s="56">
        <v>79.878799999999998</v>
      </c>
      <c r="CB71" s="56">
        <v>101.96127999999999</v>
      </c>
      <c r="CC71" s="56">
        <v>71.846400000000003</v>
      </c>
      <c r="CD71" s="56">
        <v>70.937399999999997</v>
      </c>
      <c r="CE71" s="56">
        <v>40.304400000000001</v>
      </c>
      <c r="CF71" s="56">
        <v>56.077400000000004</v>
      </c>
      <c r="CG71" s="56">
        <v>61.978940000000001</v>
      </c>
      <c r="CH71" s="56">
        <v>151.99020000000002</v>
      </c>
      <c r="CI71" s="56">
        <v>94.195999999999998</v>
      </c>
      <c r="CJ71" s="56">
        <v>141.94452000000001</v>
      </c>
      <c r="CK71" s="56">
        <v>28.0855</v>
      </c>
      <c r="CL71" s="56">
        <v>47.88</v>
      </c>
      <c r="CM71" s="56">
        <v>26.981539999999999</v>
      </c>
      <c r="CN71" s="56">
        <v>55.847000000000001</v>
      </c>
      <c r="CO71" s="56">
        <v>54.938000000000002</v>
      </c>
      <c r="CP71" s="56">
        <v>24.305</v>
      </c>
      <c r="CQ71" s="56">
        <v>40.078000000000003</v>
      </c>
      <c r="CR71" s="56">
        <v>22.98977</v>
      </c>
      <c r="CS71" s="56">
        <v>51.996000000000002</v>
      </c>
      <c r="CT71" s="56">
        <v>39.098300000000002</v>
      </c>
      <c r="CU71" s="56">
        <v>30.973759999999999</v>
      </c>
      <c r="CV71" s="56">
        <v>15.9994</v>
      </c>
      <c r="CW71" s="60">
        <f t="shared" si="373"/>
        <v>0.46743492060321917</v>
      </c>
      <c r="CX71" s="60">
        <f t="shared" si="374"/>
        <v>0.59940810327646388</v>
      </c>
      <c r="CY71" s="60">
        <f t="shared" si="375"/>
        <v>0.52925071164269422</v>
      </c>
      <c r="CZ71" s="60">
        <f t="shared" si="376"/>
        <v>0.77731104133262074</v>
      </c>
      <c r="DA71" s="60">
        <f t="shared" si="377"/>
        <v>0.77445747941142484</v>
      </c>
      <c r="DB71" s="60">
        <f t="shared" si="378"/>
        <v>0.60303589682516046</v>
      </c>
      <c r="DC71" s="60">
        <f t="shared" si="379"/>
        <v>0.7146907666903245</v>
      </c>
      <c r="DD71" s="60">
        <f t="shared" si="380"/>
        <v>0.74185747610397978</v>
      </c>
      <c r="DE71" s="60">
        <f t="shared" si="381"/>
        <v>0.68420200776102669</v>
      </c>
      <c r="DF71" s="60">
        <f t="shared" si="382"/>
        <v>0.83014777697566777</v>
      </c>
      <c r="DG71" s="60">
        <f t="shared" si="383"/>
        <v>0.43642065223793064</v>
      </c>
      <c r="DH71" s="60">
        <f t="shared" si="384"/>
        <v>0.53256507939678088</v>
      </c>
      <c r="DI71" s="60">
        <f t="shared" si="385"/>
        <v>0.40059189672353612</v>
      </c>
      <c r="DJ71" s="60">
        <f t="shared" si="386"/>
        <v>0.47074928835730578</v>
      </c>
      <c r="DK71" s="60">
        <f t="shared" si="387"/>
        <v>0.22268895866737926</v>
      </c>
      <c r="DL71" s="60">
        <f t="shared" si="388"/>
        <v>0.22554252058857516</v>
      </c>
      <c r="DM71" s="60">
        <f t="shared" si="389"/>
        <v>0.39696410317483954</v>
      </c>
      <c r="DN71" s="60">
        <f t="shared" si="390"/>
        <v>0.2853092333096755</v>
      </c>
      <c r="DO71" s="60">
        <f t="shared" si="391"/>
        <v>0.25814252389602022</v>
      </c>
      <c r="DP71" s="60">
        <f t="shared" si="392"/>
        <v>0.31579799223897331</v>
      </c>
      <c r="DQ71" s="60">
        <f t="shared" si="393"/>
        <v>0.16985222302433223</v>
      </c>
      <c r="DR71" s="60">
        <f t="shared" si="394"/>
        <v>0.56357934776206942</v>
      </c>
      <c r="DS71" s="60">
        <f t="shared" si="395"/>
        <v>22.412008651178432</v>
      </c>
      <c r="DT71" s="60">
        <f t="shared" si="396"/>
        <v>0.83107933519281718</v>
      </c>
      <c r="DU71" s="60">
        <f t="shared" si="397"/>
        <v>3.2200142547053159</v>
      </c>
      <c r="DV71" s="60">
        <f t="shared" si="398"/>
        <v>5.6800449723298589</v>
      </c>
      <c r="DW71" s="60">
        <f t="shared" si="399"/>
        <v>8.3021841792904741E-2</v>
      </c>
      <c r="DX71" s="60">
        <f t="shared" si="400"/>
        <v>7.9390278852929201</v>
      </c>
      <c r="DY71" s="60">
        <f t="shared" si="401"/>
        <v>16.570033956638504</v>
      </c>
      <c r="DZ71" s="60">
        <f t="shared" si="402"/>
        <v>0.22596978722127223</v>
      </c>
      <c r="EA71" s="60">
        <f t="shared" si="403"/>
        <v>0.15401387194700711</v>
      </c>
      <c r="EB71" s="60">
        <f t="shared" si="404"/>
        <v>0</v>
      </c>
      <c r="EC71" s="60">
        <f t="shared" si="405"/>
        <v>42.596385443700974</v>
      </c>
      <c r="ED71" s="60">
        <f t="shared" si="406"/>
        <v>99.711600000000004</v>
      </c>
      <c r="EE71" s="56">
        <f t="shared" si="407"/>
        <v>0.79799215435646265</v>
      </c>
      <c r="EF71" s="56">
        <f t="shared" si="408"/>
        <v>1.7357546683225086E-2</v>
      </c>
      <c r="EG71" s="56">
        <f t="shared" si="409"/>
        <v>0.11934138135574604</v>
      </c>
      <c r="EH71" s="56">
        <f t="shared" si="410"/>
        <v>0.10170725325138072</v>
      </c>
      <c r="EI71" s="56">
        <f t="shared" si="411"/>
        <v>1.5111915576268655E-3</v>
      </c>
      <c r="EJ71" s="56">
        <f t="shared" si="412"/>
        <v>0.32664175623505121</v>
      </c>
      <c r="EK71" s="56">
        <f t="shared" si="413"/>
        <v>0.41344463188378916</v>
      </c>
      <c r="EL71" s="56">
        <f t="shared" si="414"/>
        <v>9.8291451902856024E-3</v>
      </c>
      <c r="EM71" s="56">
        <f t="shared" si="415"/>
        <v>2.9620330784484788E-3</v>
      </c>
      <c r="EN71" s="56">
        <f t="shared" si="416"/>
        <v>0</v>
      </c>
      <c r="EO71" s="56">
        <f t="shared" si="417"/>
        <v>2.6623739292536581</v>
      </c>
      <c r="EP71" s="60">
        <f t="shared" si="418"/>
        <v>4.4531610228456744</v>
      </c>
      <c r="EQ71" s="56">
        <f t="shared" si="329"/>
        <v>0.17919678858738572</v>
      </c>
      <c r="ER71" s="56">
        <f t="shared" si="330"/>
        <v>3.8978035139931246E-3</v>
      </c>
      <c r="ES71" s="56">
        <f t="shared" si="331"/>
        <v>2.6799251305645377E-2</v>
      </c>
      <c r="ET71" s="56">
        <f t="shared" si="332"/>
        <v>2.2839338781957496E-2</v>
      </c>
      <c r="EU71" s="56">
        <f t="shared" si="333"/>
        <v>3.3935255201285731E-4</v>
      </c>
      <c r="EV71" s="56">
        <f t="shared" si="334"/>
        <v>7.3350537867215834E-2</v>
      </c>
      <c r="EW71" s="56">
        <f t="shared" si="335"/>
        <v>9.2842955770682717E-2</v>
      </c>
      <c r="EX71" s="56">
        <f t="shared" si="336"/>
        <v>2.2072287841962087E-3</v>
      </c>
      <c r="EY71" s="56">
        <f t="shared" si="337"/>
        <v>6.6515292468711813E-4</v>
      </c>
      <c r="EZ71" s="56">
        <f t="shared" si="338"/>
        <v>0</v>
      </c>
      <c r="FA71" s="56">
        <f t="shared" si="339"/>
        <v>0.59786158991222349</v>
      </c>
      <c r="FB71" s="56">
        <f t="shared" si="340"/>
        <v>1</v>
      </c>
      <c r="FC71" s="56">
        <f t="shared" si="419"/>
        <v>2.0803211412614292E-2</v>
      </c>
      <c r="FD71" s="56">
        <f t="shared" si="420"/>
        <v>5.9960398930310847E-3</v>
      </c>
      <c r="FE71" s="56">
        <f t="shared" si="421"/>
        <v>0.10708822553289753</v>
      </c>
      <c r="FF71" s="56">
        <f t="shared" si="422"/>
        <v>9.505018455487893E-2</v>
      </c>
      <c r="FG71" s="56">
        <f t="shared" si="423"/>
        <v>7.0882255328975213E-3</v>
      </c>
      <c r="FH71" s="56">
        <f t="shared" si="424"/>
        <v>0.10213841008777645</v>
      </c>
      <c r="FI71" s="56">
        <f t="shared" si="425"/>
        <v>0</v>
      </c>
      <c r="FJ71" s="56">
        <f t="shared" si="426"/>
        <v>2.1610173707416674E-2</v>
      </c>
      <c r="FK71" s="56">
        <f t="shared" si="427"/>
        <v>0.90899158985238426</v>
      </c>
      <c r="FL71" s="56">
        <f t="shared" si="428"/>
        <v>0.89598394293692851</v>
      </c>
      <c r="FM71" s="56">
        <f t="shared" si="429"/>
        <v>6.9398236440199046E-2</v>
      </c>
      <c r="FN71" s="56">
        <f t="shared" si="430"/>
        <v>1</v>
      </c>
      <c r="FO71" s="56">
        <f t="shared" si="431"/>
        <v>0.10401605706307146</v>
      </c>
      <c r="FP71" s="56">
        <f t="shared" si="432"/>
        <v>5.9960398930310854E-2</v>
      </c>
      <c r="FQ71" s="56">
        <f t="shared" si="433"/>
        <v>2.1610173707416674E-2</v>
      </c>
      <c r="FR71" s="56">
        <f t="shared" si="434"/>
        <v>0.97838982629258331</v>
      </c>
      <c r="FS71" s="56"/>
      <c r="FT71" s="56">
        <f t="shared" si="435"/>
        <v>0</v>
      </c>
      <c r="FU71" s="56">
        <f t="shared" si="436"/>
        <v>1.4613526791306298E-2</v>
      </c>
      <c r="FV71" s="56">
        <f t="shared" si="437"/>
        <v>2.828307590079919E-2</v>
      </c>
      <c r="FW71" s="56">
        <f t="shared" si="438"/>
        <v>0.7854388545968326</v>
      </c>
      <c r="FX71" s="56"/>
      <c r="FY71" s="56">
        <f t="shared" si="439"/>
        <v>2.8437957386228244E-2</v>
      </c>
      <c r="FZ71" s="56">
        <f t="shared" si="440"/>
        <v>0.21476668309498492</v>
      </c>
      <c r="GA71" s="56"/>
      <c r="GB71" s="60">
        <f t="shared" si="441"/>
        <v>22.323317413365775</v>
      </c>
      <c r="GC71" s="60">
        <f t="shared" si="442"/>
        <v>1.008924629467715</v>
      </c>
      <c r="GD71" s="60">
        <f t="shared" si="443"/>
        <v>9.0697013353865845</v>
      </c>
      <c r="GE71" s="60">
        <f t="shared" si="444"/>
        <v>8.1257045075617853</v>
      </c>
      <c r="GF71" s="60">
        <f t="shared" si="445"/>
        <v>0.13334581681706409</v>
      </c>
      <c r="GG71" s="60">
        <f t="shared" si="446"/>
        <v>3.8919305765365531</v>
      </c>
      <c r="GH71" s="60">
        <f t="shared" si="447"/>
        <v>7.5632887179220267</v>
      </c>
      <c r="GI71" s="60">
        <f t="shared" si="448"/>
        <v>2.4866272172785191</v>
      </c>
      <c r="GJ71" s="60">
        <f t="shared" si="449"/>
        <v>1.6144579952831335</v>
      </c>
      <c r="GK71" s="60">
        <f t="shared" si="450"/>
        <v>0.20245754090646215</v>
      </c>
      <c r="GL71" s="60">
        <f t="shared" si="451"/>
        <v>0</v>
      </c>
      <c r="GM71" s="60">
        <f t="shared" si="452"/>
        <v>43.580244249474376</v>
      </c>
      <c r="GN71" s="60">
        <f t="shared" si="341"/>
        <v>56.419755750525617</v>
      </c>
      <c r="GO71" s="56">
        <f t="shared" si="453"/>
        <v>0.7948342530261443</v>
      </c>
      <c r="GP71" s="56">
        <f t="shared" si="454"/>
        <v>2.1071942971339075E-2</v>
      </c>
      <c r="GQ71" s="56">
        <f t="shared" si="455"/>
        <v>0.33614468764149802</v>
      </c>
      <c r="GR71" s="56">
        <f t="shared" si="456"/>
        <v>0.14549939132919915</v>
      </c>
      <c r="GS71" s="56">
        <f t="shared" si="457"/>
        <v>2.4272055192592393E-3</v>
      </c>
      <c r="GT71" s="56">
        <f t="shared" si="458"/>
        <v>0.16012880380730521</v>
      </c>
      <c r="GU71" s="56">
        <f t="shared" si="459"/>
        <v>0.1887142252088933</v>
      </c>
      <c r="GV71" s="56">
        <f t="shared" si="460"/>
        <v>0.10816233556397124</v>
      </c>
      <c r="GW71" s="56">
        <f t="shared" si="461"/>
        <v>4.129228112943871E-2</v>
      </c>
      <c r="GX71" s="56">
        <f t="shared" si="462"/>
        <v>6.5364211805884129E-3</v>
      </c>
      <c r="GY71" s="56">
        <f t="shared" si="463"/>
        <v>0</v>
      </c>
      <c r="GZ71" s="60">
        <f t="shared" si="464"/>
        <v>0.10221217530939594</v>
      </c>
      <c r="HA71" s="56">
        <f t="shared" si="342"/>
        <v>1.8048115473776367</v>
      </c>
      <c r="HB71" s="56">
        <f t="shared" si="343"/>
        <v>0.44039736679490232</v>
      </c>
      <c r="HC71" s="56">
        <f t="shared" si="344"/>
        <v>1.1675425615464552E-2</v>
      </c>
      <c r="HD71" s="56">
        <f t="shared" si="345"/>
        <v>0.18624918935714427</v>
      </c>
      <c r="HE71" s="56">
        <f t="shared" si="346"/>
        <v>8.061749801003186E-2</v>
      </c>
      <c r="HF71" s="56">
        <f t="shared" si="347"/>
        <v>1.3448526095624397E-3</v>
      </c>
      <c r="HG71" s="56">
        <f t="shared" si="348"/>
        <v>8.8723281962579351E-2</v>
      </c>
      <c r="HH71" s="56">
        <f t="shared" si="349"/>
        <v>0.10456173415063315</v>
      </c>
      <c r="HI71" s="56">
        <f t="shared" si="350"/>
        <v>5.9929988657890315E-2</v>
      </c>
      <c r="HJ71" s="56">
        <f t="shared" si="351"/>
        <v>2.2878998746121586E-2</v>
      </c>
      <c r="HK71" s="56">
        <f t="shared" si="352"/>
        <v>3.6216640956701169E-3</v>
      </c>
      <c r="HL71" s="56">
        <f t="shared" si="353"/>
        <v>0</v>
      </c>
      <c r="HM71" s="56">
        <f t="shared" si="354"/>
        <v>5.3597747156169114E-2</v>
      </c>
      <c r="HN71" s="56">
        <f t="shared" si="355"/>
        <v>0.99999999999999989</v>
      </c>
      <c r="HO71" s="56">
        <f t="shared" si="465"/>
        <v>0.52393334893656007</v>
      </c>
      <c r="HP71" s="56">
        <f t="shared" si="466"/>
        <v>0.2920259141963964</v>
      </c>
      <c r="HQ71" s="56">
        <f t="shared" si="467"/>
        <v>0.48015509267638817</v>
      </c>
      <c r="HR71" s="60">
        <f t="shared" si="356"/>
        <v>8.712398252056941E-3</v>
      </c>
      <c r="HS71" s="56">
        <f t="shared" si="468"/>
        <v>0.65818628482386199</v>
      </c>
      <c r="HT71" s="56">
        <f t="shared" si="469"/>
        <v>4987.3330363159539</v>
      </c>
      <c r="HU71" s="56">
        <f t="shared" si="357"/>
        <v>15.65097806612523</v>
      </c>
      <c r="HV71" s="56">
        <f t="shared" si="470"/>
        <v>0.65818628482386199</v>
      </c>
      <c r="HW71" s="56">
        <f t="shared" si="471"/>
        <v>4987.3330363159539</v>
      </c>
      <c r="HX71" s="56">
        <f t="shared" si="358"/>
        <v>15.487173455414563</v>
      </c>
      <c r="HY71" s="56">
        <f t="shared" si="472"/>
        <v>4.5375526376491324</v>
      </c>
      <c r="HZ71" s="56">
        <f t="shared" si="473"/>
        <v>1.2772462460152476</v>
      </c>
      <c r="IA71" s="56">
        <f t="shared" si="474"/>
        <v>4.7606480734529777</v>
      </c>
      <c r="IB71" s="56">
        <f t="shared" si="475"/>
        <v>0.82372786917817153</v>
      </c>
      <c r="IC71" s="56">
        <f t="shared" si="359"/>
        <v>0.69950979225427312</v>
      </c>
      <c r="ID71" s="56">
        <f t="shared" si="360"/>
        <v>0.18081154421131621</v>
      </c>
      <c r="IE71" s="56">
        <f t="shared" si="476"/>
        <v>271.69159613913394</v>
      </c>
      <c r="IF71" s="56">
        <f t="shared" si="477"/>
        <v>1.0329937184674365</v>
      </c>
      <c r="IG71" s="56">
        <f t="shared" si="361"/>
        <v>1.6122315008405688</v>
      </c>
      <c r="IH71" s="56">
        <f t="shared" si="362"/>
        <v>0.81442432111258733</v>
      </c>
      <c r="II71" s="75"/>
      <c r="IJ71" s="75">
        <f t="shared" si="478"/>
        <v>0.12651092198904298</v>
      </c>
      <c r="IK71" s="75">
        <f t="shared" si="479"/>
        <v>0.24611136775765946</v>
      </c>
      <c r="IL71" s="75">
        <f t="shared" si="480"/>
        <v>2.7440886817400756</v>
      </c>
      <c r="IM71" s="75">
        <f t="shared" si="481"/>
        <v>0.30155726447723658</v>
      </c>
      <c r="IN71" s="75">
        <f>(1-'OUTPUT DATA'!BL71-'OUTPUT DATA'!BR71-'OUTPUT DATA'!BX71)*'OUTPUT DATA'!BK71^2</f>
        <v>3.473580561811488E-2</v>
      </c>
      <c r="IO71" s="75">
        <f t="shared" si="363"/>
        <v>0.53629387423119246</v>
      </c>
      <c r="IP71" s="75"/>
      <c r="IQ71" s="56">
        <f t="shared" si="182"/>
        <v>0.83244026743022848</v>
      </c>
      <c r="IR71" s="56">
        <f t="shared" si="183"/>
        <v>0.70690836175686045</v>
      </c>
      <c r="IS71" s="56">
        <f t="shared" si="184"/>
        <v>0.18272395028701455</v>
      </c>
      <c r="IT71" s="56"/>
    </row>
    <row r="72" spans="1:254" s="54" customFormat="1" ht="13.5" customHeight="1">
      <c r="A72" s="67" t="str">
        <f>'INPUT DATA'!A72</f>
        <v>October 2002-January 2003 - SEF</v>
      </c>
      <c r="B72" s="66"/>
      <c r="C72" s="10">
        <f>'INPUT DATA'!AB72</f>
        <v>1.2224368035829825E-2</v>
      </c>
      <c r="D72" s="10"/>
      <c r="E72" s="12">
        <f>'INPUT DATA'!AD72</f>
        <v>2.2323359699319134</v>
      </c>
      <c r="F72" s="10"/>
      <c r="G72" s="16">
        <f>'INPUT DATA'!AF72</f>
        <v>323.63661963818265</v>
      </c>
      <c r="H72" s="16">
        <f>'INPUT DATA'!AG72</f>
        <v>1097.8222353383485</v>
      </c>
      <c r="I72" s="10"/>
      <c r="J72" s="81">
        <f t="shared" ref="J72:J100" si="482">$IH72*EXP((-910.17*$IE72/($AE72+273.14))*((1/3)*(AI$2-$IF72)^3+0.5*$IF72*(AI$2-$IF72)^2))</f>
        <v>0.16515322781773445</v>
      </c>
      <c r="K72" s="81">
        <f t="shared" ref="K72:K100" si="483">$IH72*EXP((-910.17*$IE72/($AE72+273.14))*((1/3)*(AJ$2-$IF72)^3+0.5*$IF72*(AJ$2-$IF72)^2))</f>
        <v>0.2503468691541883</v>
      </c>
      <c r="L72" s="81">
        <f t="shared" ref="L72:L100" si="484">$IH72*EXP((-910.17*$IE72/($AE72+273.14))*((1/3)*(AK$2-$IF72)^3+0.5*$IF72*(AK$2-$IF72)^2))</f>
        <v>0.35552240444618188</v>
      </c>
      <c r="M72" s="81">
        <f t="shared" ref="M72:M100" si="485">$IH72*EXP((-910.17*$IE72/($AE72+273.14))*((1/3)*(AL$2-$IF72)^3+0.5*$IF72*(AL$2-$IF72)^2))</f>
        <v>0.47383879475182206</v>
      </c>
      <c r="N72" s="81">
        <f t="shared" ref="N72:N100" si="486">$IH72*EXP((-910.17*$IE72/($AE72+273.14))*((1/3)*(AM$2-$IF72)^3+0.5*$IF72*(AM$2-$IF72)^2))</f>
        <v>0.67752016861462705</v>
      </c>
      <c r="O72" s="81">
        <f t="shared" ref="O72:O100" si="487">$IH72*EXP((-910.17*$IE72/($AE72+273.14))*((1/3)*(AN$2-$IF72)^3+0.5*$IF72*(AN$2-$IF72)^2))</f>
        <v>0.74708260448814701</v>
      </c>
      <c r="P72" s="81">
        <f t="shared" ref="P72:P100" si="488">$IH72*EXP((-910.17*$IE72/($AE72+273.14))*((1/3)*(AO$2-$IF72)^3+0.5*$IF72*(AO$2-$IF72)^2))</f>
        <v>0.79668259407148134</v>
      </c>
      <c r="Q72" s="81">
        <f t="shared" ref="Q72:Q100" si="489">$IH72*EXP((-910.17*$IE72/($AE72+273.14))*((1/3)*(AP$2-$IF72)^3+0.5*$IF72*(AP$2-$IF72)^2))</f>
        <v>0.82227346781792243</v>
      </c>
      <c r="R72" s="81">
        <f t="shared" ref="R72:R100" si="490">$IH72*EXP((-910.17*$IE72/($AE72+273.14))*((1/3)*(AQ$2-$IF72)^3+0.5*$IF72*(AQ$2-$IF72)^2))</f>
        <v>0.82206357344834979</v>
      </c>
      <c r="S72" s="81">
        <f t="shared" ref="S72:S100" si="491">$IH72*EXP((-910.17*$IE72/($AE72+273.14))*((1/3)*(AR$2-$IF72)^3+0.5*$IF72*(AR$2-$IF72)^2))</f>
        <v>0.80929386903506018</v>
      </c>
      <c r="T72" s="81">
        <f t="shared" ref="T72:T100" si="492">$IH72*EXP((-910.17*$IE72/($AE72+273.14))*((1/3)*(AS$2-$IF72)^3+0.5*$IF72*(AS$2-$IF72)^2))</f>
        <v>0.7994933602989267</v>
      </c>
      <c r="U72" s="81">
        <f t="shared" ref="U72:U100" si="493">$IH72*EXP((-910.17*$IE72/($AE72+273.14))*((1/3)*(AT$2-$IF72)^3+0.5*$IF72*(AT$2-$IF72)^2))</f>
        <v>0.76183242784813798</v>
      </c>
      <c r="V72" s="81">
        <f t="shared" ref="V72:V100" si="494">$IH72*EXP((-910.17*$IE72/($AE72+273.14))*((1/3)*(AU$2-$IF72)^3+0.5*$IF72*(AU$2-$IF72)^2))</f>
        <v>0.71580612176878378</v>
      </c>
      <c r="W72" s="81">
        <f t="shared" ref="W72:W100" si="495">$IH72*EXP((-910.17*$IE72/($AE72+273.14))*((1/3)*(AV$2-$IF72)^3+0.5*$IF72*(AV$2-$IF72)^2))</f>
        <v>0.66687769556845877</v>
      </c>
      <c r="X72" s="81">
        <f t="shared" ref="X72:X100" si="496">$IH72*EXP((-910.17*$IE72/($AE72+273.14))*((1/3)*(AW$2-$IF72)^3+0.5*$IF72*(AW$2-$IF72)^2))</f>
        <v>0.61905039582700527</v>
      </c>
      <c r="Y72" s="10"/>
      <c r="Z72" s="81">
        <f t="shared" si="157"/>
        <v>0.87717845358334234</v>
      </c>
      <c r="AA72" s="81">
        <f t="shared" si="158"/>
        <v>0.68808468962189306</v>
      </c>
      <c r="AB72" s="81">
        <f t="shared" si="159"/>
        <v>0.17461036292009502</v>
      </c>
      <c r="AC72" s="72"/>
      <c r="AD72" s="56">
        <f>'INPUT DATA'!AF72/1000</f>
        <v>0.32363661963818263</v>
      </c>
      <c r="AE72" s="55">
        <f>'INPUT DATA'!AG72</f>
        <v>1097.8222353383485</v>
      </c>
      <c r="AF72" s="60">
        <f t="shared" ref="AF72:AF100" si="497">AE72+273.14</f>
        <v>1370.9622353383484</v>
      </c>
      <c r="AG72" s="55"/>
      <c r="AH72" s="60">
        <f>'INPUT DATA'!P72</f>
        <v>47.745699999999999</v>
      </c>
      <c r="AI72" s="60">
        <f>'INPUT DATA'!Q72</f>
        <v>1.5549999999999999</v>
      </c>
      <c r="AJ72" s="60">
        <f>'INPUT DATA'!R72</f>
        <v>6.2617000000000003</v>
      </c>
      <c r="AK72" s="60">
        <f>'INPUT DATA'!S72</f>
        <v>7.2146999999999997</v>
      </c>
      <c r="AL72" s="60">
        <f>'INPUT DATA'!T72</f>
        <v>8.5199999999999998E-2</v>
      </c>
      <c r="AM72" s="60">
        <f>'INPUT DATA'!U72</f>
        <v>13.213100000000001</v>
      </c>
      <c r="AN72" s="60">
        <f>'INPUT DATA'!V72</f>
        <v>23.3612</v>
      </c>
      <c r="AO72" s="60">
        <f>'INPUT DATA'!W72</f>
        <v>0.33160000000000001</v>
      </c>
      <c r="AP72" s="60">
        <f>'INPUT DATA'!X72</f>
        <v>0</v>
      </c>
      <c r="AQ72" s="60">
        <f>'INPUT DATA'!Y72</f>
        <v>0.45450000000000002</v>
      </c>
      <c r="AR72" s="60">
        <f t="shared" si="364"/>
        <v>100.22269999999999</v>
      </c>
      <c r="AS72" s="60"/>
      <c r="AT72" s="60">
        <f>'INPUT DATA'!C72</f>
        <v>47.806444531114927</v>
      </c>
      <c r="AU72" s="60">
        <f>'INPUT DATA'!D72</f>
        <v>1.6563880081735731</v>
      </c>
      <c r="AV72" s="60">
        <f>'INPUT DATA'!E72</f>
        <v>16.744027374192051</v>
      </c>
      <c r="AW72" s="60">
        <f>'INPUT DATA'!F72</f>
        <v>10.362966810052882</v>
      </c>
      <c r="AX72" s="60">
        <f>'INPUT DATA'!G72</f>
        <v>0.17154980961228111</v>
      </c>
      <c r="AY72" s="60">
        <f>'INPUT DATA'!H72</f>
        <v>6.7678710267532596</v>
      </c>
      <c r="AZ72" s="60">
        <f>'INPUT DATA'!I72</f>
        <v>10.884832927421765</v>
      </c>
      <c r="BA72" s="60">
        <f>'INPUT DATA'!J72</f>
        <v>3.2646615233574163</v>
      </c>
      <c r="BB72" s="60">
        <f>'INPUT DATA'!K72</f>
        <v>1.8903402640146825</v>
      </c>
      <c r="BC72" s="60">
        <f>'INPUT DATA'!M72</f>
        <v>0.45091772530717783</v>
      </c>
      <c r="BD72" s="60"/>
      <c r="BE72" s="60">
        <f>'INPUT DATA'!AD72</f>
        <v>2.2323359699319134</v>
      </c>
      <c r="BF72" s="60">
        <f t="shared" si="365"/>
        <v>100.00000000000001</v>
      </c>
      <c r="BG72" s="54">
        <f t="shared" si="366"/>
        <v>2.2448041916088615</v>
      </c>
      <c r="BH72" s="56">
        <f t="shared" ref="BH72:BH100" si="498">$BG72*AH72/60.084</f>
        <v>1.7838317603904401</v>
      </c>
      <c r="BI72" s="56">
        <f t="shared" ref="BI72:BI100" si="499">$BG72*AI72/79.879</f>
        <v>4.3699476933258791E-2</v>
      </c>
      <c r="BJ72" s="56">
        <f t="shared" ref="BJ72:BJ100" si="500">$BG72*2*AJ72/101.961</f>
        <v>0.27571895933930046</v>
      </c>
      <c r="BK72" s="56">
        <f t="shared" si="367"/>
        <v>0.21616823960955989</v>
      </c>
      <c r="BL72" s="56">
        <f t="shared" si="368"/>
        <v>5.9550719729740575E-2</v>
      </c>
      <c r="BM72" s="56">
        <f t="shared" ref="BM72:BM100" si="501">$BG72*AK72/71.846</f>
        <v>0.2254208835732045</v>
      </c>
      <c r="BN72" s="56">
        <f t="shared" ref="BN72:BN100" si="502">$BG72*AL72/70.937</f>
        <v>2.6961573949430481E-3</v>
      </c>
      <c r="BO72" s="56">
        <f t="shared" ref="BO72:BO100" si="503">$BG72*AM72/40.304</f>
        <v>0.73592750754632419</v>
      </c>
      <c r="BP72" s="60">
        <f t="shared" ref="BP72:BP100" si="504">$BG72*AN72/56.077</f>
        <v>0.93516628352110376</v>
      </c>
      <c r="BQ72" s="56">
        <f t="shared" ref="BQ72:BQ100" si="505">$BG72*2*AO72/61.979</f>
        <v>2.4020299454250587E-2</v>
      </c>
      <c r="BR72" s="56">
        <f t="shared" ref="BR72:BR100" si="506">$BG72*2*AQ72/151.99</f>
        <v>1.3425403053967071E-2</v>
      </c>
      <c r="BS72" s="56">
        <f t="shared" ref="BS72:BS100" si="507">$BG72*2*AP72/94.196</f>
        <v>0</v>
      </c>
      <c r="BT72" s="56">
        <f t="shared" si="369"/>
        <v>4.0399067312067931</v>
      </c>
      <c r="BU72" s="56">
        <f t="shared" si="370"/>
        <v>0.67619889964981406</v>
      </c>
      <c r="BV72" s="56">
        <f t="shared" si="371"/>
        <v>0.76551592985900474</v>
      </c>
      <c r="BW72" s="56">
        <f t="shared" si="372"/>
        <v>0</v>
      </c>
      <c r="BX72" s="2">
        <f>'INPUT DATA'!DJ72</f>
        <v>7.9809664460415902E-2</v>
      </c>
      <c r="BY72" s="56"/>
      <c r="BZ72" s="56">
        <v>60.084299999999999</v>
      </c>
      <c r="CA72" s="56">
        <v>79.878799999999998</v>
      </c>
      <c r="CB72" s="56">
        <v>101.96127999999999</v>
      </c>
      <c r="CC72" s="56">
        <v>71.846400000000003</v>
      </c>
      <c r="CD72" s="56">
        <v>70.937399999999997</v>
      </c>
      <c r="CE72" s="56">
        <v>40.304400000000001</v>
      </c>
      <c r="CF72" s="56">
        <v>56.077400000000004</v>
      </c>
      <c r="CG72" s="56">
        <v>61.978940000000001</v>
      </c>
      <c r="CH72" s="56">
        <v>151.99020000000002</v>
      </c>
      <c r="CI72" s="56">
        <v>94.195999999999998</v>
      </c>
      <c r="CJ72" s="56">
        <v>141.94452000000001</v>
      </c>
      <c r="CK72" s="56">
        <v>28.0855</v>
      </c>
      <c r="CL72" s="56">
        <v>47.88</v>
      </c>
      <c r="CM72" s="56">
        <v>26.981539999999999</v>
      </c>
      <c r="CN72" s="56">
        <v>55.847000000000001</v>
      </c>
      <c r="CO72" s="56">
        <v>54.938000000000002</v>
      </c>
      <c r="CP72" s="56">
        <v>24.305</v>
      </c>
      <c r="CQ72" s="56">
        <v>40.078000000000003</v>
      </c>
      <c r="CR72" s="56">
        <v>22.98977</v>
      </c>
      <c r="CS72" s="56">
        <v>51.996000000000002</v>
      </c>
      <c r="CT72" s="56">
        <v>39.098300000000002</v>
      </c>
      <c r="CU72" s="56">
        <v>30.973759999999999</v>
      </c>
      <c r="CV72" s="56">
        <v>15.9994</v>
      </c>
      <c r="CW72" s="60">
        <f t="shared" si="373"/>
        <v>0.46743492060321917</v>
      </c>
      <c r="CX72" s="60">
        <f t="shared" si="374"/>
        <v>0.59940810327646388</v>
      </c>
      <c r="CY72" s="60">
        <f t="shared" si="375"/>
        <v>0.52925071164269422</v>
      </c>
      <c r="CZ72" s="60">
        <f t="shared" si="376"/>
        <v>0.77731104133262074</v>
      </c>
      <c r="DA72" s="60">
        <f t="shared" si="377"/>
        <v>0.77445747941142484</v>
      </c>
      <c r="DB72" s="60">
        <f t="shared" si="378"/>
        <v>0.60303589682516046</v>
      </c>
      <c r="DC72" s="60">
        <f t="shared" si="379"/>
        <v>0.7146907666903245</v>
      </c>
      <c r="DD72" s="60">
        <f t="shared" si="380"/>
        <v>0.74185747610397978</v>
      </c>
      <c r="DE72" s="60">
        <f t="shared" si="381"/>
        <v>0.68420200776102669</v>
      </c>
      <c r="DF72" s="60">
        <f t="shared" si="382"/>
        <v>0.83014777697566777</v>
      </c>
      <c r="DG72" s="60">
        <f t="shared" si="383"/>
        <v>0.43642065223793064</v>
      </c>
      <c r="DH72" s="60">
        <f t="shared" si="384"/>
        <v>0.53256507939678088</v>
      </c>
      <c r="DI72" s="60">
        <f t="shared" si="385"/>
        <v>0.40059189672353612</v>
      </c>
      <c r="DJ72" s="60">
        <f t="shared" si="386"/>
        <v>0.47074928835730578</v>
      </c>
      <c r="DK72" s="60">
        <f t="shared" si="387"/>
        <v>0.22268895866737926</v>
      </c>
      <c r="DL72" s="60">
        <f t="shared" si="388"/>
        <v>0.22554252058857516</v>
      </c>
      <c r="DM72" s="60">
        <f t="shared" si="389"/>
        <v>0.39696410317483954</v>
      </c>
      <c r="DN72" s="60">
        <f t="shared" si="390"/>
        <v>0.2853092333096755</v>
      </c>
      <c r="DO72" s="60">
        <f t="shared" si="391"/>
        <v>0.25814252389602022</v>
      </c>
      <c r="DP72" s="60">
        <f t="shared" si="392"/>
        <v>0.31579799223897331</v>
      </c>
      <c r="DQ72" s="60">
        <f t="shared" si="393"/>
        <v>0.16985222302433223</v>
      </c>
      <c r="DR72" s="60">
        <f t="shared" si="394"/>
        <v>0.56357934776206942</v>
      </c>
      <c r="DS72" s="60">
        <f t="shared" si="395"/>
        <v>22.318007488645122</v>
      </c>
      <c r="DT72" s="60">
        <f t="shared" si="396"/>
        <v>0.93207960059490125</v>
      </c>
      <c r="DU72" s="60">
        <f t="shared" si="397"/>
        <v>3.3140091810930583</v>
      </c>
      <c r="DV72" s="60">
        <f t="shared" si="398"/>
        <v>5.6080659699024586</v>
      </c>
      <c r="DW72" s="60">
        <f t="shared" si="399"/>
        <v>6.5983777245853401E-2</v>
      </c>
      <c r="DX72" s="60">
        <f t="shared" si="400"/>
        <v>7.9679736083405279</v>
      </c>
      <c r="DY72" s="60">
        <f t="shared" si="401"/>
        <v>16.696033938806007</v>
      </c>
      <c r="DZ72" s="60">
        <f t="shared" si="402"/>
        <v>0.2459999390760797</v>
      </c>
      <c r="EA72" s="60">
        <f t="shared" si="403"/>
        <v>0.31096981252738665</v>
      </c>
      <c r="EB72" s="60">
        <f t="shared" si="404"/>
        <v>0</v>
      </c>
      <c r="EC72" s="60">
        <f t="shared" si="405"/>
        <v>42.763576683768612</v>
      </c>
      <c r="ED72" s="60">
        <f t="shared" si="406"/>
        <v>100.2227</v>
      </c>
      <c r="EE72" s="56">
        <f t="shared" si="407"/>
        <v>0.79464519017447166</v>
      </c>
      <c r="EF72" s="56">
        <f t="shared" si="408"/>
        <v>1.9466992493627846E-2</v>
      </c>
      <c r="EG72" s="56">
        <f t="shared" si="409"/>
        <v>0.12282505672741655</v>
      </c>
      <c r="EH72" s="56">
        <f t="shared" si="410"/>
        <v>0.10041839257081775</v>
      </c>
      <c r="EI72" s="56">
        <f t="shared" si="411"/>
        <v>1.2010589618452327E-3</v>
      </c>
      <c r="EJ72" s="56">
        <f t="shared" si="412"/>
        <v>0.32783269320471214</v>
      </c>
      <c r="EK72" s="56">
        <f t="shared" si="413"/>
        <v>0.41658850089340799</v>
      </c>
      <c r="EL72" s="56">
        <f t="shared" si="414"/>
        <v>1.0700408880823065E-2</v>
      </c>
      <c r="EM72" s="56">
        <f t="shared" si="415"/>
        <v>5.9806487523537703E-3</v>
      </c>
      <c r="EN72" s="56">
        <f t="shared" si="416"/>
        <v>0</v>
      </c>
      <c r="EO72" s="56">
        <f t="shared" si="417"/>
        <v>2.6728237736270493</v>
      </c>
      <c r="EP72" s="60">
        <f t="shared" si="418"/>
        <v>4.4724827162865255</v>
      </c>
      <c r="EQ72" s="56">
        <f t="shared" ref="EQ72:EQ100" si="508">EE72/$EP72</f>
        <v>0.17767428978110408</v>
      </c>
      <c r="ER72" s="56">
        <f t="shared" ref="ER72:ER100" si="509">EF72/$EP72</f>
        <v>4.3526143595231529E-3</v>
      </c>
      <c r="ES72" s="56">
        <f t="shared" ref="ES72:ES100" si="510">EG72/$EP72</f>
        <v>2.7462388234648655E-2</v>
      </c>
      <c r="ET72" s="56">
        <f t="shared" ref="ET72:ET100" si="511">EH72/$EP72</f>
        <v>2.245249427239699E-2</v>
      </c>
      <c r="EU72" s="56">
        <f t="shared" ref="EU72:EU100" si="512">EI72/$EP72</f>
        <v>2.6854412594409408E-4</v>
      </c>
      <c r="EV72" s="56">
        <f t="shared" ref="EV72:EV100" si="513">EJ72/$EP72</f>
        <v>7.3299935181618675E-2</v>
      </c>
      <c r="EW72" s="56">
        <f t="shared" ref="EW72:EW100" si="514">EK72/$EP72</f>
        <v>9.3144798386006686E-2</v>
      </c>
      <c r="EX72" s="56">
        <f t="shared" ref="EX72:EX100" si="515">EL72/$EP72</f>
        <v>2.3924986544626714E-3</v>
      </c>
      <c r="EY72" s="56">
        <f t="shared" ref="EY72:EY100" si="516">EM72/$EP72</f>
        <v>1.33721003114786E-3</v>
      </c>
      <c r="EZ72" s="56">
        <f t="shared" ref="EZ72:EZ100" si="517">EN72/$EP72</f>
        <v>0</v>
      </c>
      <c r="FA72" s="56">
        <f t="shared" ref="FA72:FA100" si="518">EO72/$EP72</f>
        <v>0.59761522697314706</v>
      </c>
      <c r="FB72" s="56">
        <f t="shared" ref="FB72:FB100" si="519">EP72/$EP72</f>
        <v>1</v>
      </c>
      <c r="FC72" s="56">
        <f t="shared" si="419"/>
        <v>2.2325710218895928E-2</v>
      </c>
      <c r="FD72" s="56">
        <f t="shared" si="420"/>
        <v>5.1366780157527277E-3</v>
      </c>
      <c r="FE72" s="56">
        <f t="shared" si="421"/>
        <v>0.10684747598638349</v>
      </c>
      <c r="FF72" s="56">
        <f t="shared" si="422"/>
        <v>9.5537297040469357E-2</v>
      </c>
      <c r="FG72" s="56">
        <f t="shared" si="423"/>
        <v>6.8474759863834805E-3</v>
      </c>
      <c r="FH72" s="56">
        <f t="shared" si="424"/>
        <v>0.10238477302685284</v>
      </c>
      <c r="FI72" s="56">
        <f t="shared" si="425"/>
        <v>0</v>
      </c>
      <c r="FJ72" s="56">
        <f t="shared" si="426"/>
        <v>2.3367719473628971E-2</v>
      </c>
      <c r="FK72" s="56">
        <f t="shared" si="427"/>
        <v>0.90975245275561878</v>
      </c>
      <c r="FL72" s="56">
        <f t="shared" si="428"/>
        <v>0.88837144890552033</v>
      </c>
      <c r="FM72" s="56">
        <f t="shared" si="429"/>
        <v>6.687982777075227E-2</v>
      </c>
      <c r="FN72" s="56">
        <f t="shared" si="430"/>
        <v>1</v>
      </c>
      <c r="FO72" s="56">
        <f t="shared" si="431"/>
        <v>0.11162855109447964</v>
      </c>
      <c r="FP72" s="56">
        <f t="shared" si="432"/>
        <v>5.136678015752727E-2</v>
      </c>
      <c r="FQ72" s="56">
        <f t="shared" si="433"/>
        <v>2.3367719473628971E-2</v>
      </c>
      <c r="FR72" s="56">
        <f t="shared" si="434"/>
        <v>0.97663228052637108</v>
      </c>
      <c r="FS72" s="56"/>
      <c r="FT72" s="56">
        <f t="shared" si="435"/>
        <v>0</v>
      </c>
      <c r="FU72" s="56">
        <f t="shared" si="436"/>
        <v>1.6804391964323741E-2</v>
      </c>
      <c r="FV72" s="56">
        <f t="shared" si="437"/>
        <v>2.839166952343912E-2</v>
      </c>
      <c r="FW72" s="56">
        <f t="shared" si="438"/>
        <v>0.77076193749478616</v>
      </c>
      <c r="FX72" s="56"/>
      <c r="FY72" s="56">
        <f t="shared" si="439"/>
        <v>3.0782786985483243E-2</v>
      </c>
      <c r="FZ72" s="56">
        <f t="shared" si="440"/>
        <v>0.21357728112192381</v>
      </c>
      <c r="GA72" s="56"/>
      <c r="GB72" s="60">
        <f t="shared" si="441"/>
        <v>22.346401603723908</v>
      </c>
      <c r="GC72" s="60">
        <f t="shared" si="442"/>
        <v>0.99285239426920147</v>
      </c>
      <c r="GD72" s="60">
        <f t="shared" si="443"/>
        <v>8.8617884035558951</v>
      </c>
      <c r="GE72" s="60">
        <f t="shared" si="444"/>
        <v>8.0552485224175925</v>
      </c>
      <c r="GF72" s="60">
        <f t="shared" si="445"/>
        <v>0.13285803314583705</v>
      </c>
      <c r="GG72" s="60">
        <f t="shared" si="446"/>
        <v>4.081269174215171</v>
      </c>
      <c r="GH72" s="60">
        <f t="shared" si="447"/>
        <v>7.7792895901951509</v>
      </c>
      <c r="GI72" s="60">
        <f t="shared" si="448"/>
        <v>2.4219135580517066</v>
      </c>
      <c r="GJ72" s="60">
        <f t="shared" si="449"/>
        <v>1.5692617678993857</v>
      </c>
      <c r="GK72" s="60">
        <f t="shared" si="450"/>
        <v>0.1967898077842026</v>
      </c>
      <c r="GL72" s="60">
        <f t="shared" si="451"/>
        <v>0</v>
      </c>
      <c r="GM72" s="60">
        <f t="shared" si="452"/>
        <v>43.562327144741971</v>
      </c>
      <c r="GN72" s="60">
        <f t="shared" ref="GN72:GN100" si="520">SUM(GB72:GL72)</f>
        <v>56.437672855258043</v>
      </c>
      <c r="GO72" s="56">
        <f t="shared" si="453"/>
        <v>0.79565617858766657</v>
      </c>
      <c r="GP72" s="56">
        <f t="shared" si="454"/>
        <v>2.0736265544469536E-2</v>
      </c>
      <c r="GQ72" s="56">
        <f t="shared" si="455"/>
        <v>0.3284389402367654</v>
      </c>
      <c r="GR72" s="56">
        <f t="shared" si="456"/>
        <v>0.14423780189477667</v>
      </c>
      <c r="GS72" s="56">
        <f t="shared" si="457"/>
        <v>2.4183267164046207E-3</v>
      </c>
      <c r="GT72" s="56">
        <f t="shared" si="458"/>
        <v>0.16791891274285831</v>
      </c>
      <c r="GU72" s="56">
        <f t="shared" si="459"/>
        <v>0.19410373746681847</v>
      </c>
      <c r="GV72" s="56">
        <f t="shared" si="460"/>
        <v>0.10534744619244589</v>
      </c>
      <c r="GW72" s="56">
        <f t="shared" si="461"/>
        <v>4.0136317126304354E-2</v>
      </c>
      <c r="GX72" s="56">
        <f t="shared" si="462"/>
        <v>6.353436191931577E-3</v>
      </c>
      <c r="GY72" s="56">
        <f t="shared" si="463"/>
        <v>0</v>
      </c>
      <c r="GZ72" s="60">
        <f t="shared" si="464"/>
        <v>0.12391402648496344</v>
      </c>
      <c r="HA72" s="56">
        <f t="shared" ref="HA72:HA100" si="521">SUM(GO72:GY72)</f>
        <v>1.8053473627004415</v>
      </c>
      <c r="HB72" s="56">
        <f t="shared" ref="HB72:HB100" si="522">GO72/$HA72</f>
        <v>0.44072193253575465</v>
      </c>
      <c r="HC72" s="56">
        <f t="shared" ref="HC72:HC100" si="523">GP72/$HA72</f>
        <v>1.1486025333901502E-2</v>
      </c>
      <c r="HD72" s="56">
        <f t="shared" ref="HD72:HD100" si="524">GQ72/$HA72</f>
        <v>0.18192562108683943</v>
      </c>
      <c r="HE72" s="56">
        <f t="shared" ref="HE72:HE100" si="525">GR72/$HA72</f>
        <v>7.9894764229209353E-2</v>
      </c>
      <c r="HF72" s="56">
        <f t="shared" ref="HF72:HF100" si="526">GS72/$HA72</f>
        <v>1.3395354081816608E-3</v>
      </c>
      <c r="HG72" s="56">
        <f t="shared" ref="HG72:HG100" si="527">GT72/$HA72</f>
        <v>9.3011968894276903E-2</v>
      </c>
      <c r="HH72" s="56">
        <f t="shared" ref="HH72:HH100" si="528">GU72/$HA72</f>
        <v>0.10751600577103222</v>
      </c>
      <c r="HI72" s="56">
        <f t="shared" ref="HI72:HI100" si="529">GV72/$HA72</f>
        <v>5.8353006390341973E-2</v>
      </c>
      <c r="HJ72" s="56">
        <f t="shared" ref="HJ72:HJ100" si="530">GW72/$HA72</f>
        <v>2.2231908360432304E-2</v>
      </c>
      <c r="HK72" s="56">
        <f t="shared" ref="HK72:HK100" si="531">GX72/$HA72</f>
        <v>3.5192319900299389E-3</v>
      </c>
      <c r="HL72" s="56">
        <f t="shared" ref="HL72:HL100" si="532">GY72/$HA72</f>
        <v>0</v>
      </c>
      <c r="HM72" s="56">
        <f t="shared" ref="HM72:HM100" si="533">GZ72/($HA72+GZ72)</f>
        <v>6.4228739132795198E-2</v>
      </c>
      <c r="HN72" s="56">
        <f t="shared" ref="HN72:HN100" si="534">SUM(HB72:HL72)</f>
        <v>1</v>
      </c>
      <c r="HO72" s="56">
        <f t="shared" si="465"/>
        <v>0.53793144554902761</v>
      </c>
      <c r="HP72" s="56">
        <f t="shared" si="466"/>
        <v>0.29672095994972725</v>
      </c>
      <c r="HQ72" s="56">
        <f t="shared" si="467"/>
        <v>0.50559383540942004</v>
      </c>
      <c r="HR72" s="60">
        <f t="shared" ref="HR72:HR100" si="535">ABS(Z72-IB72)</f>
        <v>6.1611245645783685E-2</v>
      </c>
      <c r="HS72" s="56">
        <f t="shared" si="468"/>
        <v>0.65784917688730538</v>
      </c>
      <c r="HT72" s="56">
        <f t="shared" si="469"/>
        <v>5055.819859998348</v>
      </c>
      <c r="HU72" s="56">
        <f t="shared" ref="HU72:HU100" si="536">$Z72/EXP((-910.17*$HT72/($AE72+273.14))*((1/3)*(AI$3-$HS72)^3+0.5*$HS72*(AI$3-$HS72)^2))</f>
        <v>16.239195859903095</v>
      </c>
      <c r="HV72" s="56">
        <f t="shared" si="470"/>
        <v>0.65784917688730538</v>
      </c>
      <c r="HW72" s="56">
        <f t="shared" si="471"/>
        <v>5055.819859998348</v>
      </c>
      <c r="HX72" s="56">
        <f t="shared" ref="HX72:HX100" si="537">$IB72/EXP((-910.17*$HT72/($AE72+273.14))*((1/3)*(IB$7-$HS72)^3+0.5*$HS72*(IB$7-$HS72)^2))</f>
        <v>17.37980422884706</v>
      </c>
      <c r="HY72" s="56">
        <f t="shared" si="472"/>
        <v>4.5143424104983971</v>
      </c>
      <c r="HZ72" s="56">
        <f t="shared" si="473"/>
        <v>1.2649460248933087</v>
      </c>
      <c r="IA72" s="56">
        <f t="shared" si="474"/>
        <v>4.1618958452673409</v>
      </c>
      <c r="IB72" s="56">
        <f t="shared" si="475"/>
        <v>0.93878969922912603</v>
      </c>
      <c r="IC72" s="56">
        <f t="shared" ref="IC72:IC100" si="538">IB72/EXP(-4*3.14159*HT72*602*(HS72/2*(AJ$3^2-IB$7^2)-(AJ$3^3-IB$7^3)/3)/8.3145/(AE72+273.15))</f>
        <v>0.73641437061692383</v>
      </c>
      <c r="ID72" s="56">
        <f t="shared" ref="ID72:ID100" si="539">IB72/EXP(-4*3.14159*HT72*602*(HS72/2*(AK$3^2-IB$7^2)-(AK$3^3-IB$7^3)/3)/8.3145/(AE72+273.15))</f>
        <v>0.18687464268919138</v>
      </c>
      <c r="IE72" s="56">
        <f t="shared" si="476"/>
        <v>271.47845220332295</v>
      </c>
      <c r="IF72" s="56">
        <f t="shared" si="477"/>
        <v>1.033619054289697</v>
      </c>
      <c r="IG72" s="56">
        <f t="shared" ref="IG72:IG100" si="540">(HO72/BU72)*(IO72/HP72)*EXP((88750-65.644*(AE72+273.14)+0.705*AD72*10000-0.077*AD72^2*10000)/(8.314*(AE72+273.14)))</f>
        <v>1.6031300286426737</v>
      </c>
      <c r="IH72" s="56">
        <f t="shared" ref="IH72:IH100" si="541">IF(BE72&gt;0,IG72*HO72*(1-HM72)*100/(100-BE72),IG72)</f>
        <v>0.82541079771726955</v>
      </c>
      <c r="II72" s="75"/>
      <c r="IJ72" s="75">
        <f t="shared" si="478"/>
        <v>0.13905417182027241</v>
      </c>
      <c r="IK72" s="75">
        <f t="shared" si="479"/>
        <v>0.22319542591903943</v>
      </c>
      <c r="IL72" s="75">
        <f t="shared" si="480"/>
        <v>2.6767014787659376</v>
      </c>
      <c r="IM72" s="75">
        <f t="shared" si="481"/>
        <v>0.31698100898076187</v>
      </c>
      <c r="IN72" s="75">
        <f>(1-'OUTPUT DATA'!BL72-'OUTPUT DATA'!BR72-'OUTPUT DATA'!BX72)*'OUTPUT DATA'!BK72^2</f>
        <v>3.9589225405343778E-2</v>
      </c>
      <c r="IO72" s="75">
        <f t="shared" ref="IO72:IO100" si="542">IM72+(IL72+IN72)*EXP(-28000/(8.314*AF72))+IK72*EXP(-4*28000/(8.314*AF72))+IJ72*EXP(-9*28000/(8.314*AF72))</f>
        <v>0.54986530892000152</v>
      </c>
      <c r="IP72" s="75"/>
      <c r="IQ72" s="56">
        <f t="shared" si="182"/>
        <v>0.87717845358334234</v>
      </c>
      <c r="IR72" s="56">
        <f t="shared" si="183"/>
        <v>0.68808468962189306</v>
      </c>
      <c r="IS72" s="56">
        <f t="shared" si="184"/>
        <v>0.17461036292009502</v>
      </c>
      <c r="IT72" s="56"/>
    </row>
    <row r="73" spans="1:254" s="54" customFormat="1" ht="13.5" customHeight="1">
      <c r="A73" s="67" t="str">
        <f>'INPUT DATA'!A73</f>
        <v>October 2002-January 2003 - SEF</v>
      </c>
      <c r="B73" s="66"/>
      <c r="C73" s="10">
        <f>'INPUT DATA'!AB73</f>
        <v>1.0318878805914422E-2</v>
      </c>
      <c r="D73" s="10"/>
      <c r="E73" s="12">
        <f>'INPUT DATA'!AD73</f>
        <v>2.0448885195062587</v>
      </c>
      <c r="F73" s="10"/>
      <c r="G73" s="16">
        <f>'INPUT DATA'!AF73</f>
        <v>317.38564205599477</v>
      </c>
      <c r="H73" s="16">
        <f>'INPUT DATA'!AG73</f>
        <v>1093.504745102799</v>
      </c>
      <c r="I73" s="10"/>
      <c r="J73" s="81">
        <f t="shared" si="482"/>
        <v>0.16213927757752339</v>
      </c>
      <c r="K73" s="81">
        <f t="shared" si="483"/>
        <v>0.24672927171535422</v>
      </c>
      <c r="L73" s="81">
        <f t="shared" si="484"/>
        <v>0.35164653648319816</v>
      </c>
      <c r="M73" s="81">
        <f t="shared" si="485"/>
        <v>0.47023733093657816</v>
      </c>
      <c r="N73" s="81">
        <f t="shared" si="486"/>
        <v>0.67591706669999652</v>
      </c>
      <c r="O73" s="81">
        <f t="shared" si="487"/>
        <v>0.74683782892865147</v>
      </c>
      <c r="P73" s="81">
        <f t="shared" si="488"/>
        <v>0.79793712892146706</v>
      </c>
      <c r="Q73" s="81">
        <f t="shared" si="489"/>
        <v>0.82502227608188339</v>
      </c>
      <c r="R73" s="81">
        <f t="shared" si="490"/>
        <v>0.82615678853570373</v>
      </c>
      <c r="S73" s="81">
        <f t="shared" si="491"/>
        <v>0.81408607976523228</v>
      </c>
      <c r="T73" s="81">
        <f t="shared" si="492"/>
        <v>0.8045896040511793</v>
      </c>
      <c r="U73" s="81">
        <f t="shared" si="493"/>
        <v>0.76759004781964191</v>
      </c>
      <c r="V73" s="81">
        <f t="shared" si="494"/>
        <v>0.7219299260609513</v>
      </c>
      <c r="W73" s="81">
        <f t="shared" si="495"/>
        <v>0.67313978389234375</v>
      </c>
      <c r="X73" s="81">
        <f t="shared" si="496"/>
        <v>0.62529240819333631</v>
      </c>
      <c r="Y73" s="10"/>
      <c r="Z73" s="81">
        <f t="shared" ref="Z73:Z100" si="543">IQ73</f>
        <v>0.86915591657139457</v>
      </c>
      <c r="AA73" s="81">
        <f t="shared" ref="AA73:AA100" si="544">IR73</f>
        <v>0.71250604759213454</v>
      </c>
      <c r="AB73" s="81">
        <f t="shared" ref="AB73:AB100" si="545">IS73</f>
        <v>0.18056282044092678</v>
      </c>
      <c r="AC73" s="72"/>
      <c r="AD73" s="56">
        <f>'INPUT DATA'!AF73/1000</f>
        <v>0.31738564205599479</v>
      </c>
      <c r="AE73" s="55">
        <f>'INPUT DATA'!AG73</f>
        <v>1093.504745102799</v>
      </c>
      <c r="AF73" s="60">
        <f t="shared" si="497"/>
        <v>1366.6447451027989</v>
      </c>
      <c r="AG73" s="55"/>
      <c r="AH73" s="60">
        <f>'INPUT DATA'!P73</f>
        <v>47.788499999999999</v>
      </c>
      <c r="AI73" s="60">
        <f>'INPUT DATA'!Q73</f>
        <v>1.5333000000000001</v>
      </c>
      <c r="AJ73" s="60">
        <f>'INPUT DATA'!R73</f>
        <v>6.3202999999999996</v>
      </c>
      <c r="AK73" s="60">
        <f>'INPUT DATA'!S73</f>
        <v>7.4282000000000004</v>
      </c>
      <c r="AL73" s="60">
        <f>'INPUT DATA'!T73</f>
        <v>0.1666</v>
      </c>
      <c r="AM73" s="60">
        <f>'INPUT DATA'!U73</f>
        <v>13.2082</v>
      </c>
      <c r="AN73" s="60">
        <f>'INPUT DATA'!V73</f>
        <v>23.197399999999998</v>
      </c>
      <c r="AO73" s="60">
        <f>'INPUT DATA'!W73</f>
        <v>0.31140000000000001</v>
      </c>
      <c r="AP73" s="60">
        <f>'INPUT DATA'!X73</f>
        <v>0</v>
      </c>
      <c r="AQ73" s="60">
        <f>'INPUT DATA'!Y73</f>
        <v>0.22650000000000001</v>
      </c>
      <c r="AR73" s="60">
        <f t="shared" si="364"/>
        <v>100.18040000000002</v>
      </c>
      <c r="AS73" s="60"/>
      <c r="AT73" s="60">
        <f>'INPUT DATA'!C73</f>
        <v>47.778568711411999</v>
      </c>
      <c r="AU73" s="60">
        <f>'INPUT DATA'!D73</f>
        <v>1.6715231962964352</v>
      </c>
      <c r="AV73" s="60">
        <f>'INPUT DATA'!E73</f>
        <v>16.96577256307506</v>
      </c>
      <c r="AW73" s="60">
        <f>'INPUT DATA'!F73</f>
        <v>10.414129952265872</v>
      </c>
      <c r="AX73" s="60">
        <f>'INPUT DATA'!G73</f>
        <v>0.17190532944559975</v>
      </c>
      <c r="AY73" s="60">
        <f>'INPUT DATA'!H73</f>
        <v>6.5906439210266923</v>
      </c>
      <c r="AZ73" s="60">
        <f>'INPUT DATA'!I73</f>
        <v>10.714235888963767</v>
      </c>
      <c r="BA73" s="60">
        <f>'INPUT DATA'!J73</f>
        <v>3.313900569814983</v>
      </c>
      <c r="BB73" s="60">
        <f>'INPUT DATA'!K73</f>
        <v>1.9210715638328122</v>
      </c>
      <c r="BC73" s="60">
        <f>'INPUT DATA'!M73</f>
        <v>0.45824830386677218</v>
      </c>
      <c r="BD73" s="60"/>
      <c r="BE73" s="60">
        <f>'INPUT DATA'!AD73</f>
        <v>2.0448885195062587</v>
      </c>
      <c r="BF73" s="60">
        <f t="shared" si="365"/>
        <v>99.999999999999986</v>
      </c>
      <c r="BG73" s="54">
        <f t="shared" si="366"/>
        <v>2.2457654865076329</v>
      </c>
      <c r="BH73" s="56">
        <f t="shared" si="498"/>
        <v>1.7861953923169231</v>
      </c>
      <c r="BI73" s="56">
        <f t="shared" si="499"/>
        <v>4.3108103762718029E-2</v>
      </c>
      <c r="BJ73" s="56">
        <f t="shared" si="500"/>
        <v>0.2784184463544726</v>
      </c>
      <c r="BK73" s="56">
        <f t="shared" si="367"/>
        <v>0.21380460768307685</v>
      </c>
      <c r="BL73" s="56">
        <f t="shared" si="368"/>
        <v>6.4613838671395751E-2</v>
      </c>
      <c r="BM73" s="56">
        <f t="shared" si="501"/>
        <v>0.23219100836338832</v>
      </c>
      <c r="BN73" s="56">
        <f t="shared" si="502"/>
        <v>5.2743212999164278E-3</v>
      </c>
      <c r="BO73" s="56">
        <f t="shared" si="503"/>
        <v>0.73596962333490756</v>
      </c>
      <c r="BP73" s="60">
        <f t="shared" si="504"/>
        <v>0.92900690651625728</v>
      </c>
      <c r="BQ73" s="56">
        <f t="shared" si="505"/>
        <v>2.2566720098693975E-2</v>
      </c>
      <c r="BR73" s="56">
        <f t="shared" si="506"/>
        <v>6.6934124967955632E-3</v>
      </c>
      <c r="BS73" s="56">
        <f t="shared" si="507"/>
        <v>0</v>
      </c>
      <c r="BT73" s="56">
        <f t="shared" si="369"/>
        <v>4.0394239345440726</v>
      </c>
      <c r="BU73" s="56">
        <f t="shared" si="370"/>
        <v>0.67319758346235148</v>
      </c>
      <c r="BV73" s="56">
        <f t="shared" si="371"/>
        <v>0.76017305314708861</v>
      </c>
      <c r="BW73" s="56">
        <f t="shared" si="372"/>
        <v>0</v>
      </c>
      <c r="BX73" s="2">
        <f>'INPUT DATA'!DJ73</f>
        <v>7.884405654202975E-2</v>
      </c>
      <c r="BY73" s="56"/>
      <c r="BZ73" s="56">
        <v>60.084299999999999</v>
      </c>
      <c r="CA73" s="56">
        <v>79.878799999999998</v>
      </c>
      <c r="CB73" s="56">
        <v>101.96127999999999</v>
      </c>
      <c r="CC73" s="56">
        <v>71.846400000000003</v>
      </c>
      <c r="CD73" s="56">
        <v>70.937399999999997</v>
      </c>
      <c r="CE73" s="56">
        <v>40.304400000000001</v>
      </c>
      <c r="CF73" s="56">
        <v>56.077400000000004</v>
      </c>
      <c r="CG73" s="56">
        <v>61.978940000000001</v>
      </c>
      <c r="CH73" s="56">
        <v>151.99020000000002</v>
      </c>
      <c r="CI73" s="56">
        <v>94.195999999999998</v>
      </c>
      <c r="CJ73" s="56">
        <v>141.94452000000001</v>
      </c>
      <c r="CK73" s="56">
        <v>28.0855</v>
      </c>
      <c r="CL73" s="56">
        <v>47.88</v>
      </c>
      <c r="CM73" s="56">
        <v>26.981539999999999</v>
      </c>
      <c r="CN73" s="56">
        <v>55.847000000000001</v>
      </c>
      <c r="CO73" s="56">
        <v>54.938000000000002</v>
      </c>
      <c r="CP73" s="56">
        <v>24.305</v>
      </c>
      <c r="CQ73" s="56">
        <v>40.078000000000003</v>
      </c>
      <c r="CR73" s="56">
        <v>22.98977</v>
      </c>
      <c r="CS73" s="56">
        <v>51.996000000000002</v>
      </c>
      <c r="CT73" s="56">
        <v>39.098300000000002</v>
      </c>
      <c r="CU73" s="56">
        <v>30.973759999999999</v>
      </c>
      <c r="CV73" s="56">
        <v>15.9994</v>
      </c>
      <c r="CW73" s="60">
        <f t="shared" si="373"/>
        <v>0.46743492060321917</v>
      </c>
      <c r="CX73" s="60">
        <f t="shared" si="374"/>
        <v>0.59940810327646388</v>
      </c>
      <c r="CY73" s="60">
        <f t="shared" si="375"/>
        <v>0.52925071164269422</v>
      </c>
      <c r="CZ73" s="60">
        <f t="shared" si="376"/>
        <v>0.77731104133262074</v>
      </c>
      <c r="DA73" s="60">
        <f t="shared" si="377"/>
        <v>0.77445747941142484</v>
      </c>
      <c r="DB73" s="60">
        <f t="shared" si="378"/>
        <v>0.60303589682516046</v>
      </c>
      <c r="DC73" s="60">
        <f t="shared" si="379"/>
        <v>0.7146907666903245</v>
      </c>
      <c r="DD73" s="60">
        <f t="shared" si="380"/>
        <v>0.74185747610397978</v>
      </c>
      <c r="DE73" s="60">
        <f t="shared" si="381"/>
        <v>0.68420200776102669</v>
      </c>
      <c r="DF73" s="60">
        <f t="shared" si="382"/>
        <v>0.83014777697566777</v>
      </c>
      <c r="DG73" s="60">
        <f t="shared" si="383"/>
        <v>0.43642065223793064</v>
      </c>
      <c r="DH73" s="60">
        <f t="shared" si="384"/>
        <v>0.53256507939678088</v>
      </c>
      <c r="DI73" s="60">
        <f t="shared" si="385"/>
        <v>0.40059189672353612</v>
      </c>
      <c r="DJ73" s="60">
        <f t="shared" si="386"/>
        <v>0.47074928835730578</v>
      </c>
      <c r="DK73" s="60">
        <f t="shared" si="387"/>
        <v>0.22268895866737926</v>
      </c>
      <c r="DL73" s="60">
        <f t="shared" si="388"/>
        <v>0.22554252058857516</v>
      </c>
      <c r="DM73" s="60">
        <f t="shared" si="389"/>
        <v>0.39696410317483954</v>
      </c>
      <c r="DN73" s="60">
        <f t="shared" si="390"/>
        <v>0.2853092333096755</v>
      </c>
      <c r="DO73" s="60">
        <f t="shared" si="391"/>
        <v>0.25814252389602022</v>
      </c>
      <c r="DP73" s="60">
        <f t="shared" si="392"/>
        <v>0.31579799223897331</v>
      </c>
      <c r="DQ73" s="60">
        <f t="shared" si="393"/>
        <v>0.16985222302433223</v>
      </c>
      <c r="DR73" s="60">
        <f t="shared" si="394"/>
        <v>0.56357934776206942</v>
      </c>
      <c r="DS73" s="60">
        <f t="shared" si="395"/>
        <v>22.33801370324694</v>
      </c>
      <c r="DT73" s="60">
        <f t="shared" si="396"/>
        <v>0.91907244475380212</v>
      </c>
      <c r="DU73" s="60">
        <f t="shared" si="397"/>
        <v>3.34502327279532</v>
      </c>
      <c r="DV73" s="60">
        <f t="shared" si="398"/>
        <v>5.774021877226974</v>
      </c>
      <c r="DW73" s="60">
        <f t="shared" si="399"/>
        <v>0.12902461606994337</v>
      </c>
      <c r="DX73" s="60">
        <f t="shared" si="400"/>
        <v>7.9650187324460839</v>
      </c>
      <c r="DY73" s="60">
        <f t="shared" si="401"/>
        <v>16.578967591222131</v>
      </c>
      <c r="DZ73" s="60">
        <f t="shared" si="402"/>
        <v>0.23101441805877931</v>
      </c>
      <c r="EA73" s="60">
        <f t="shared" si="403"/>
        <v>0.15497175475787256</v>
      </c>
      <c r="EB73" s="60">
        <f t="shared" si="404"/>
        <v>0</v>
      </c>
      <c r="EC73" s="60">
        <f t="shared" si="405"/>
        <v>42.745271589422153</v>
      </c>
      <c r="ED73" s="60">
        <f t="shared" si="406"/>
        <v>100.18039999999999</v>
      </c>
      <c r="EE73" s="56">
        <f t="shared" si="407"/>
        <v>0.79535752268063376</v>
      </c>
      <c r="EF73" s="56">
        <f t="shared" si="408"/>
        <v>1.9195330926353428E-2</v>
      </c>
      <c r="EG73" s="56">
        <f t="shared" si="409"/>
        <v>0.12397451267775375</v>
      </c>
      <c r="EH73" s="56">
        <f t="shared" si="410"/>
        <v>0.10339000979868164</v>
      </c>
      <c r="EI73" s="56">
        <f t="shared" si="411"/>
        <v>2.3485495662372742E-3</v>
      </c>
      <c r="EJ73" s="56">
        <f t="shared" si="412"/>
        <v>0.3277111183890592</v>
      </c>
      <c r="EK73" s="56">
        <f t="shared" si="413"/>
        <v>0.41366753808129475</v>
      </c>
      <c r="EL73" s="56">
        <f t="shared" si="414"/>
        <v>1.0048574564198743E-2</v>
      </c>
      <c r="EM73" s="56">
        <f t="shared" si="415"/>
        <v>2.9804553188297668E-3</v>
      </c>
      <c r="EN73" s="56">
        <f t="shared" si="416"/>
        <v>0</v>
      </c>
      <c r="EO73" s="56">
        <f t="shared" si="417"/>
        <v>2.671679662326222</v>
      </c>
      <c r="EP73" s="60">
        <f t="shared" si="418"/>
        <v>4.4703532743292644</v>
      </c>
      <c r="EQ73" s="56">
        <f t="shared" si="508"/>
        <v>0.17791827040782809</v>
      </c>
      <c r="ER73" s="56">
        <f t="shared" si="509"/>
        <v>4.2939181197560973E-3</v>
      </c>
      <c r="ES73" s="56">
        <f t="shared" si="510"/>
        <v>2.7732598537495896E-2</v>
      </c>
      <c r="ET73" s="56">
        <f t="shared" si="511"/>
        <v>2.312792825399115E-2</v>
      </c>
      <c r="EU73" s="56">
        <f t="shared" si="512"/>
        <v>5.2536106703773931E-4</v>
      </c>
      <c r="EV73" s="56">
        <f t="shared" si="513"/>
        <v>7.3307655632256316E-2</v>
      </c>
      <c r="EW73" s="56">
        <f t="shared" si="514"/>
        <v>9.2535760083382171E-2</v>
      </c>
      <c r="EX73" s="56">
        <f t="shared" si="515"/>
        <v>2.2478256074082736E-3</v>
      </c>
      <c r="EY73" s="56">
        <f t="shared" si="516"/>
        <v>6.6671583562418943E-4</v>
      </c>
      <c r="EZ73" s="56">
        <f t="shared" si="517"/>
        <v>0</v>
      </c>
      <c r="FA73" s="56">
        <f t="shared" si="518"/>
        <v>0.59764396645522</v>
      </c>
      <c r="FB73" s="56">
        <f t="shared" si="519"/>
        <v>1</v>
      </c>
      <c r="FC73" s="56">
        <f t="shared" si="419"/>
        <v>2.2081729592171917E-2</v>
      </c>
      <c r="FD73" s="56">
        <f t="shared" si="420"/>
        <v>5.6508689453239787E-3</v>
      </c>
      <c r="FE73" s="56">
        <f t="shared" si="421"/>
        <v>0.10757244785398948</v>
      </c>
      <c r="FF73" s="56">
        <f t="shared" si="422"/>
        <v>9.4783585690790442E-2</v>
      </c>
      <c r="FG73" s="56">
        <f t="shared" si="423"/>
        <v>7.5724478539894724E-3</v>
      </c>
      <c r="FH73" s="56">
        <f t="shared" si="424"/>
        <v>0.10235603354477991</v>
      </c>
      <c r="FI73" s="56">
        <f t="shared" si="425"/>
        <v>0</v>
      </c>
      <c r="FJ73" s="56">
        <f t="shared" si="426"/>
        <v>2.1960851056473076E-2</v>
      </c>
      <c r="FK73" s="56">
        <f t="shared" si="427"/>
        <v>0.9040576982000631</v>
      </c>
      <c r="FL73" s="56">
        <f t="shared" si="428"/>
        <v>0.88959135203914042</v>
      </c>
      <c r="FM73" s="56">
        <f t="shared" si="429"/>
        <v>7.3981450743463892E-2</v>
      </c>
      <c r="FN73" s="56">
        <f t="shared" si="430"/>
        <v>1</v>
      </c>
      <c r="FO73" s="56">
        <f t="shared" si="431"/>
        <v>0.11040864796085958</v>
      </c>
      <c r="FP73" s="56">
        <f t="shared" si="432"/>
        <v>5.6508689453239794E-2</v>
      </c>
      <c r="FQ73" s="56">
        <f t="shared" si="433"/>
        <v>2.1960851056473076E-2</v>
      </c>
      <c r="FR73" s="56">
        <f t="shared" si="434"/>
        <v>0.97803914894352695</v>
      </c>
      <c r="FS73" s="56"/>
      <c r="FT73" s="56">
        <f t="shared" si="435"/>
        <v>0</v>
      </c>
      <c r="FU73" s="56">
        <f t="shared" si="436"/>
        <v>1.6236292386067632E-2</v>
      </c>
      <c r="FV73" s="56">
        <f t="shared" si="437"/>
        <v>2.8235851534954625E-2</v>
      </c>
      <c r="FW73" s="56">
        <f t="shared" si="438"/>
        <v>0.773993554011147</v>
      </c>
      <c r="FX73" s="56"/>
      <c r="FY73" s="56">
        <f t="shared" si="439"/>
        <v>3.0073180770051521E-2</v>
      </c>
      <c r="FZ73" s="56">
        <f t="shared" si="440"/>
        <v>0.21319994299388736</v>
      </c>
      <c r="GA73" s="56"/>
      <c r="GB73" s="60">
        <f t="shared" si="441"/>
        <v>22.333371472154319</v>
      </c>
      <c r="GC73" s="60">
        <f t="shared" si="442"/>
        <v>1.0019245486746586</v>
      </c>
      <c r="GD73" s="60">
        <f t="shared" si="443"/>
        <v>8.9791472025755716</v>
      </c>
      <c r="GE73" s="60">
        <f t="shared" si="444"/>
        <v>8.0950181977690203</v>
      </c>
      <c r="GF73" s="60">
        <f t="shared" si="445"/>
        <v>0.13313336813982976</v>
      </c>
      <c r="GG73" s="60">
        <f t="shared" si="446"/>
        <v>3.9743948675716232</v>
      </c>
      <c r="GH73" s="60">
        <f t="shared" si="447"/>
        <v>7.6573654619845053</v>
      </c>
      <c r="GI73" s="60">
        <f t="shared" si="448"/>
        <v>2.4584419127824839</v>
      </c>
      <c r="GJ73" s="60">
        <f t="shared" si="449"/>
        <v>1.5947732881269787</v>
      </c>
      <c r="GK73" s="60">
        <f t="shared" si="450"/>
        <v>0.19998902366046215</v>
      </c>
      <c r="GL73" s="60">
        <f t="shared" si="451"/>
        <v>0</v>
      </c>
      <c r="GM73" s="60">
        <f t="shared" si="452"/>
        <v>43.572440656560538</v>
      </c>
      <c r="GN73" s="60">
        <f t="shared" si="520"/>
        <v>56.427559343439462</v>
      </c>
      <c r="GO73" s="56">
        <f t="shared" si="453"/>
        <v>0.79519223343555634</v>
      </c>
      <c r="GP73" s="56">
        <f t="shared" si="454"/>
        <v>2.0925742453522526E-2</v>
      </c>
      <c r="GQ73" s="56">
        <f t="shared" si="455"/>
        <v>0.33278853625758842</v>
      </c>
      <c r="GR73" s="56">
        <f t="shared" si="456"/>
        <v>0.14494992027806364</v>
      </c>
      <c r="GS73" s="56">
        <f t="shared" si="457"/>
        <v>2.4233384568027551E-3</v>
      </c>
      <c r="GT73" s="56">
        <f t="shared" si="458"/>
        <v>0.16352169790461318</v>
      </c>
      <c r="GU73" s="56">
        <f t="shared" si="459"/>
        <v>0.19106156649494746</v>
      </c>
      <c r="GV73" s="56">
        <f t="shared" si="460"/>
        <v>0.10693634224189645</v>
      </c>
      <c r="GW73" s="56">
        <f t="shared" si="461"/>
        <v>4.0788814043755832E-2</v>
      </c>
      <c r="GX73" s="56">
        <f t="shared" si="462"/>
        <v>6.4567241323127108E-3</v>
      </c>
      <c r="GY73" s="56">
        <f t="shared" si="463"/>
        <v>0</v>
      </c>
      <c r="GZ73" s="60">
        <f t="shared" si="464"/>
        <v>0.11350906565046509</v>
      </c>
      <c r="HA73" s="56">
        <f t="shared" si="521"/>
        <v>1.8050449156990596</v>
      </c>
      <c r="HB73" s="56">
        <f t="shared" si="522"/>
        <v>0.44053875142912635</v>
      </c>
      <c r="HC73" s="56">
        <f t="shared" si="523"/>
        <v>1.1592920636780047E-2</v>
      </c>
      <c r="HD73" s="56">
        <f t="shared" si="524"/>
        <v>0.18436579243165577</v>
      </c>
      <c r="HE73" s="56">
        <f t="shared" si="525"/>
        <v>8.0302666718920557E-2</v>
      </c>
      <c r="HF73" s="56">
        <f t="shared" si="526"/>
        <v>1.3425363744282463E-3</v>
      </c>
      <c r="HG73" s="56">
        <f t="shared" si="527"/>
        <v>9.0591484168849254E-2</v>
      </c>
      <c r="HH73" s="56">
        <f t="shared" si="528"/>
        <v>0.10584864943427347</v>
      </c>
      <c r="HI73" s="56">
        <f t="shared" si="529"/>
        <v>5.9243036731017877E-2</v>
      </c>
      <c r="HJ73" s="56">
        <f t="shared" si="530"/>
        <v>2.2597118602978975E-2</v>
      </c>
      <c r="HK73" s="56">
        <f t="shared" si="531"/>
        <v>3.5770434719693081E-3</v>
      </c>
      <c r="HL73" s="56">
        <f t="shared" si="532"/>
        <v>0</v>
      </c>
      <c r="HM73" s="56">
        <f t="shared" si="533"/>
        <v>5.9163863385601478E-2</v>
      </c>
      <c r="HN73" s="56">
        <f t="shared" si="534"/>
        <v>0.99999999999999967</v>
      </c>
      <c r="HO73" s="56">
        <f t="shared" si="465"/>
        <v>0.53010289526142296</v>
      </c>
      <c r="HP73" s="56">
        <f t="shared" si="466"/>
        <v>0.29408489195122972</v>
      </c>
      <c r="HQ73" s="56">
        <f t="shared" si="467"/>
        <v>0.49117218798083817</v>
      </c>
      <c r="HR73" s="60">
        <f t="shared" si="535"/>
        <v>4.8151126129123201E-2</v>
      </c>
      <c r="HS73" s="56">
        <f t="shared" si="468"/>
        <v>0.65804315816824277</v>
      </c>
      <c r="HT73" s="56">
        <f t="shared" si="469"/>
        <v>5062.054846706842</v>
      </c>
      <c r="HU73" s="56">
        <f t="shared" si="536"/>
        <v>16.658741457365707</v>
      </c>
      <c r="HV73" s="56">
        <f t="shared" si="470"/>
        <v>0.65804315816824277</v>
      </c>
      <c r="HW73" s="56">
        <f t="shared" si="471"/>
        <v>5062.054846706842</v>
      </c>
      <c r="HX73" s="56">
        <f t="shared" si="537"/>
        <v>17.581633594176214</v>
      </c>
      <c r="HY73" s="56">
        <f t="shared" si="472"/>
        <v>4.5273738285384377</v>
      </c>
      <c r="HZ73" s="56">
        <f t="shared" si="473"/>
        <v>1.2718485596493261</v>
      </c>
      <c r="IA73" s="56">
        <f t="shared" si="474"/>
        <v>4.4437713846893985</v>
      </c>
      <c r="IB73" s="56">
        <f t="shared" si="475"/>
        <v>0.91730704270051777</v>
      </c>
      <c r="IC73" s="56">
        <f t="shared" si="538"/>
        <v>0.75197879110253762</v>
      </c>
      <c r="ID73" s="56">
        <f t="shared" si="539"/>
        <v>0.19056597749884358</v>
      </c>
      <c r="IE73" s="56">
        <f t="shared" si="476"/>
        <v>271.59075010648564</v>
      </c>
      <c r="IF73" s="56">
        <f t="shared" si="477"/>
        <v>1.0329481569643482</v>
      </c>
      <c r="IG73" s="56">
        <f t="shared" si="540"/>
        <v>1.627965976694576</v>
      </c>
      <c r="IH73" s="56">
        <f t="shared" si="541"/>
        <v>0.82888138638552311</v>
      </c>
      <c r="II73" s="75"/>
      <c r="IJ73" s="75">
        <f t="shared" si="478"/>
        <v>0.13753614552408777</v>
      </c>
      <c r="IK73" s="75">
        <f t="shared" si="479"/>
        <v>0.23907575747745419</v>
      </c>
      <c r="IL73" s="75">
        <f t="shared" si="480"/>
        <v>2.6905561754586165</v>
      </c>
      <c r="IM73" s="75">
        <f t="shared" si="481"/>
        <v>0.31495543148279059</v>
      </c>
      <c r="IN73" s="75">
        <f>(1-'OUTPUT DATA'!BL73-'OUTPUT DATA'!BR73-'OUTPUT DATA'!BX73)*'OUTPUT DATA'!BK73^2</f>
        <v>3.8848632086411136E-2</v>
      </c>
      <c r="IO73" s="75">
        <f t="shared" si="542"/>
        <v>0.5471555515146036</v>
      </c>
      <c r="IP73" s="75"/>
      <c r="IQ73" s="56">
        <f t="shared" ref="IQ73:IQ100" si="546">FY73*EXP((-33500+2984*AD73+1253*(AD73^2)-1280*HY73)/(-(AE73+273.15)*8.314))</f>
        <v>0.86915591657139457</v>
      </c>
      <c r="IR73" s="56">
        <f t="shared" ref="IR73:IR100" si="547">Z73/EXP(-4*3.14159*HT73*602*(HS73/2*(AJ$3^2-AI$3^2)-(AJ$3^3-AI$3^3)/3)/8.3145/(AE73+273.15))</f>
        <v>0.71250604759213454</v>
      </c>
      <c r="IS73" s="56">
        <f t="shared" ref="IS73:IS100" si="548">Z73/EXP(-4*3.14159*HT73*602*(HS73/2*(AK$3^2-AI$3^2)-(AK$3^3-AI$3^3)/3)/8.3145/(AE73+273.15))</f>
        <v>0.18056282044092678</v>
      </c>
      <c r="IT73" s="56"/>
    </row>
    <row r="74" spans="1:254" s="54" customFormat="1" ht="13.5" customHeight="1">
      <c r="A74" s="67" t="str">
        <f>'INPUT DATA'!A74</f>
        <v>October 2002-January 2003 - SEF</v>
      </c>
      <c r="B74" s="66"/>
      <c r="C74" s="10">
        <f>'INPUT DATA'!AB74</f>
        <v>2.7893441498653582E-2</v>
      </c>
      <c r="D74" s="10"/>
      <c r="E74" s="12">
        <f>'INPUT DATA'!AD74</f>
        <v>1.7975654521572098</v>
      </c>
      <c r="F74" s="10"/>
      <c r="G74" s="16">
        <f>'INPUT DATA'!AF74</f>
        <v>340.84564127348307</v>
      </c>
      <c r="H74" s="16">
        <f>'INPUT DATA'!AG74</f>
        <v>1098.4537927384836</v>
      </c>
      <c r="I74" s="10"/>
      <c r="J74" s="81">
        <f t="shared" si="482"/>
        <v>0.16220686907848195</v>
      </c>
      <c r="K74" s="81">
        <f t="shared" si="483"/>
        <v>0.24613301639357682</v>
      </c>
      <c r="L74" s="81">
        <f t="shared" si="484"/>
        <v>0.34989391194461944</v>
      </c>
      <c r="M74" s="81">
        <f t="shared" si="485"/>
        <v>0.46680748793535937</v>
      </c>
      <c r="N74" s="81">
        <f t="shared" si="486"/>
        <v>0.66863975037144519</v>
      </c>
      <c r="O74" s="81">
        <f t="shared" si="487"/>
        <v>0.7378450023501727</v>
      </c>
      <c r="P74" s="81">
        <f t="shared" si="488"/>
        <v>0.78741908703106012</v>
      </c>
      <c r="Q74" s="81">
        <f t="shared" si="489"/>
        <v>0.8133144413014054</v>
      </c>
      <c r="R74" s="81">
        <f t="shared" si="490"/>
        <v>0.8137044220194769</v>
      </c>
      <c r="S74" s="81">
        <f t="shared" si="491"/>
        <v>0.8014244630377626</v>
      </c>
      <c r="T74" s="81">
        <f t="shared" si="492"/>
        <v>0.79189641131633415</v>
      </c>
      <c r="U74" s="81">
        <f t="shared" si="493"/>
        <v>0.75505555803309643</v>
      </c>
      <c r="V74" s="81">
        <f t="shared" si="494"/>
        <v>0.70983104613592152</v>
      </c>
      <c r="W74" s="81">
        <f t="shared" si="495"/>
        <v>0.66163815635069811</v>
      </c>
      <c r="X74" s="81">
        <f t="shared" si="496"/>
        <v>0.61445513836071419</v>
      </c>
      <c r="Y74" s="10"/>
      <c r="Z74" s="81">
        <f t="shared" si="543"/>
        <v>0.87059320974043874</v>
      </c>
      <c r="AA74" s="81">
        <f t="shared" si="544"/>
        <v>0.67558660674772397</v>
      </c>
      <c r="AB74" s="81">
        <f t="shared" si="545"/>
        <v>0.17494511749452901</v>
      </c>
      <c r="AC74" s="72"/>
      <c r="AD74" s="56">
        <f>'INPUT DATA'!AF74/1000</f>
        <v>0.34084564127348305</v>
      </c>
      <c r="AE74" s="55">
        <f>'INPUT DATA'!AG74</f>
        <v>1098.4537927384836</v>
      </c>
      <c r="AF74" s="60">
        <f t="shared" si="497"/>
        <v>1371.5937927384834</v>
      </c>
      <c r="AG74" s="55"/>
      <c r="AH74" s="60">
        <f>'INPUT DATA'!P74</f>
        <v>47.715699999999998</v>
      </c>
      <c r="AI74" s="60">
        <f>'INPUT DATA'!Q74</f>
        <v>1.5033000000000001</v>
      </c>
      <c r="AJ74" s="60">
        <f>'INPUT DATA'!R74</f>
        <v>6.0613999999999999</v>
      </c>
      <c r="AK74" s="60">
        <f>'INPUT DATA'!S74</f>
        <v>7.6585000000000001</v>
      </c>
      <c r="AL74" s="60">
        <f>'INPUT DATA'!T74</f>
        <v>0.13300000000000001</v>
      </c>
      <c r="AM74" s="60">
        <f>'INPUT DATA'!U74</f>
        <v>13.0573</v>
      </c>
      <c r="AN74" s="60">
        <f>'INPUT DATA'!V74</f>
        <v>23.159700000000001</v>
      </c>
      <c r="AO74" s="60">
        <f>'INPUT DATA'!W74</f>
        <v>0.36530000000000001</v>
      </c>
      <c r="AP74" s="60">
        <f>'INPUT DATA'!X74</f>
        <v>0</v>
      </c>
      <c r="AQ74" s="60">
        <f>'INPUT DATA'!Y74</f>
        <v>1.61E-2</v>
      </c>
      <c r="AR74" s="60">
        <f t="shared" si="364"/>
        <v>99.670300000000012</v>
      </c>
      <c r="AS74" s="60"/>
      <c r="AT74" s="60">
        <f>'INPUT DATA'!C74</f>
        <v>47.785622293223128</v>
      </c>
      <c r="AU74" s="60">
        <f>'INPUT DATA'!D74</f>
        <v>1.6676934510624242</v>
      </c>
      <c r="AV74" s="60">
        <f>'INPUT DATA'!E74</f>
        <v>16.909663080100955</v>
      </c>
      <c r="AW74" s="60">
        <f>'INPUT DATA'!F74</f>
        <v>10.401183842943897</v>
      </c>
      <c r="AX74" s="60">
        <f>'INPUT DATA'!G74</f>
        <v>0.1718153701813874</v>
      </c>
      <c r="AY74" s="60">
        <f>'INPUT DATA'!H74</f>
        <v>6.6354887328641237</v>
      </c>
      <c r="AZ74" s="60">
        <f>'INPUT DATA'!I74</f>
        <v>10.75740305607575</v>
      </c>
      <c r="BA74" s="60">
        <f>'INPUT DATA'!J74</f>
        <v>3.3014413257033572</v>
      </c>
      <c r="BB74" s="60">
        <f>'INPUT DATA'!K74</f>
        <v>1.9132954431755693</v>
      </c>
      <c r="BC74" s="60">
        <f>'INPUT DATA'!M74</f>
        <v>0.45639340466940165</v>
      </c>
      <c r="BD74" s="60"/>
      <c r="BE74" s="60">
        <f>'INPUT DATA'!AD74</f>
        <v>1.7975654521572098</v>
      </c>
      <c r="BF74" s="60">
        <f t="shared" si="365"/>
        <v>99.999999999999986</v>
      </c>
      <c r="BG74" s="54">
        <f t="shared" si="366"/>
        <v>2.2590914305437129</v>
      </c>
      <c r="BH74" s="56">
        <f t="shared" si="498"/>
        <v>1.7940571362158748</v>
      </c>
      <c r="BI74" s="56">
        <f t="shared" si="499"/>
        <v>4.2515456472118629E-2</v>
      </c>
      <c r="BJ74" s="56">
        <f t="shared" si="500"/>
        <v>0.26859793052437031</v>
      </c>
      <c r="BK74" s="56">
        <f t="shared" si="367"/>
        <v>0.20594286378412519</v>
      </c>
      <c r="BL74" s="56">
        <f t="shared" si="368"/>
        <v>6.2655066740245124E-2</v>
      </c>
      <c r="BM74" s="56">
        <f t="shared" si="501"/>
        <v>0.24081022911253269</v>
      </c>
      <c r="BN74" s="56">
        <f t="shared" si="502"/>
        <v>4.2355774879444278E-3</v>
      </c>
      <c r="BO74" s="56">
        <f t="shared" si="503"/>
        <v>0.73187858614624901</v>
      </c>
      <c r="BP74" s="60">
        <f t="shared" si="504"/>
        <v>0.93300069197644731</v>
      </c>
      <c r="BQ74" s="56">
        <f t="shared" si="505"/>
        <v>2.6629861713729434E-2</v>
      </c>
      <c r="BR74" s="56">
        <f t="shared" si="506"/>
        <v>4.7860217161331374E-4</v>
      </c>
      <c r="BS74" s="56">
        <f t="shared" si="507"/>
        <v>0</v>
      </c>
      <c r="BT74" s="56">
        <f t="shared" si="369"/>
        <v>4.0422040718208798</v>
      </c>
      <c r="BU74" s="56">
        <f t="shared" si="370"/>
        <v>0.67293490308973358</v>
      </c>
      <c r="BV74" s="56">
        <f t="shared" si="371"/>
        <v>0.75242829429629488</v>
      </c>
      <c r="BW74" s="56">
        <f t="shared" si="372"/>
        <v>0</v>
      </c>
      <c r="BX74" s="2">
        <f>'INPUT DATA'!DJ74</f>
        <v>8.4404373344503569E-2</v>
      </c>
      <c r="BY74" s="56"/>
      <c r="BZ74" s="56">
        <v>60.084299999999999</v>
      </c>
      <c r="CA74" s="56">
        <v>79.878799999999998</v>
      </c>
      <c r="CB74" s="56">
        <v>101.96127999999999</v>
      </c>
      <c r="CC74" s="56">
        <v>71.846400000000003</v>
      </c>
      <c r="CD74" s="56">
        <v>70.937399999999997</v>
      </c>
      <c r="CE74" s="56">
        <v>40.304400000000001</v>
      </c>
      <c r="CF74" s="56">
        <v>56.077400000000004</v>
      </c>
      <c r="CG74" s="56">
        <v>61.978940000000001</v>
      </c>
      <c r="CH74" s="56">
        <v>151.99020000000002</v>
      </c>
      <c r="CI74" s="56">
        <v>94.195999999999998</v>
      </c>
      <c r="CJ74" s="56">
        <v>141.94452000000001</v>
      </c>
      <c r="CK74" s="56">
        <v>28.0855</v>
      </c>
      <c r="CL74" s="56">
        <v>47.88</v>
      </c>
      <c r="CM74" s="56">
        <v>26.981539999999999</v>
      </c>
      <c r="CN74" s="56">
        <v>55.847000000000001</v>
      </c>
      <c r="CO74" s="56">
        <v>54.938000000000002</v>
      </c>
      <c r="CP74" s="56">
        <v>24.305</v>
      </c>
      <c r="CQ74" s="56">
        <v>40.078000000000003</v>
      </c>
      <c r="CR74" s="56">
        <v>22.98977</v>
      </c>
      <c r="CS74" s="56">
        <v>51.996000000000002</v>
      </c>
      <c r="CT74" s="56">
        <v>39.098300000000002</v>
      </c>
      <c r="CU74" s="56">
        <v>30.973759999999999</v>
      </c>
      <c r="CV74" s="56">
        <v>15.9994</v>
      </c>
      <c r="CW74" s="60">
        <f t="shared" si="373"/>
        <v>0.46743492060321917</v>
      </c>
      <c r="CX74" s="60">
        <f t="shared" si="374"/>
        <v>0.59940810327646388</v>
      </c>
      <c r="CY74" s="60">
        <f t="shared" si="375"/>
        <v>0.52925071164269422</v>
      </c>
      <c r="CZ74" s="60">
        <f t="shared" si="376"/>
        <v>0.77731104133262074</v>
      </c>
      <c r="DA74" s="60">
        <f t="shared" si="377"/>
        <v>0.77445747941142484</v>
      </c>
      <c r="DB74" s="60">
        <f t="shared" si="378"/>
        <v>0.60303589682516046</v>
      </c>
      <c r="DC74" s="60">
        <f t="shared" si="379"/>
        <v>0.7146907666903245</v>
      </c>
      <c r="DD74" s="60">
        <f t="shared" si="380"/>
        <v>0.74185747610397978</v>
      </c>
      <c r="DE74" s="60">
        <f t="shared" si="381"/>
        <v>0.68420200776102669</v>
      </c>
      <c r="DF74" s="60">
        <f t="shared" si="382"/>
        <v>0.83014777697566777</v>
      </c>
      <c r="DG74" s="60">
        <f t="shared" si="383"/>
        <v>0.43642065223793064</v>
      </c>
      <c r="DH74" s="60">
        <f t="shared" si="384"/>
        <v>0.53256507939678088</v>
      </c>
      <c r="DI74" s="60">
        <f t="shared" si="385"/>
        <v>0.40059189672353612</v>
      </c>
      <c r="DJ74" s="60">
        <f t="shared" si="386"/>
        <v>0.47074928835730578</v>
      </c>
      <c r="DK74" s="60">
        <f t="shared" si="387"/>
        <v>0.22268895866737926</v>
      </c>
      <c r="DL74" s="60">
        <f t="shared" si="388"/>
        <v>0.22554252058857516</v>
      </c>
      <c r="DM74" s="60">
        <f t="shared" si="389"/>
        <v>0.39696410317483954</v>
      </c>
      <c r="DN74" s="60">
        <f t="shared" si="390"/>
        <v>0.2853092333096755</v>
      </c>
      <c r="DO74" s="60">
        <f t="shared" si="391"/>
        <v>0.25814252389602022</v>
      </c>
      <c r="DP74" s="60">
        <f t="shared" si="392"/>
        <v>0.31579799223897331</v>
      </c>
      <c r="DQ74" s="60">
        <f t="shared" si="393"/>
        <v>0.16985222302433223</v>
      </c>
      <c r="DR74" s="60">
        <f t="shared" si="394"/>
        <v>0.56357934776206942</v>
      </c>
      <c r="DS74" s="60">
        <f t="shared" si="395"/>
        <v>22.303984441027023</v>
      </c>
      <c r="DT74" s="60">
        <f t="shared" si="396"/>
        <v>0.90109020165550824</v>
      </c>
      <c r="DU74" s="60">
        <f t="shared" si="397"/>
        <v>3.2080002635510265</v>
      </c>
      <c r="DV74" s="60">
        <f t="shared" si="398"/>
        <v>5.953036610045876</v>
      </c>
      <c r="DW74" s="60">
        <f t="shared" si="399"/>
        <v>0.1030028447617195</v>
      </c>
      <c r="DX74" s="60">
        <f t="shared" si="400"/>
        <v>7.8740206156151675</v>
      </c>
      <c r="DY74" s="60">
        <f t="shared" si="401"/>
        <v>16.552023749317907</v>
      </c>
      <c r="DZ74" s="60">
        <f t="shared" si="402"/>
        <v>0.27100053602078383</v>
      </c>
      <c r="EA74" s="60">
        <f t="shared" si="403"/>
        <v>1.1015652324952529E-2</v>
      </c>
      <c r="EB74" s="60">
        <f t="shared" si="404"/>
        <v>0</v>
      </c>
      <c r="EC74" s="60">
        <f t="shared" si="405"/>
        <v>42.493125085680035</v>
      </c>
      <c r="ED74" s="60">
        <f t="shared" si="406"/>
        <v>99.670299999999997</v>
      </c>
      <c r="EE74" s="56">
        <f t="shared" si="407"/>
        <v>0.79414589168884386</v>
      </c>
      <c r="EF74" s="56">
        <f t="shared" si="408"/>
        <v>1.8819761939338098E-2</v>
      </c>
      <c r="EG74" s="56">
        <f t="shared" si="409"/>
        <v>0.11889611428965977</v>
      </c>
      <c r="EH74" s="56">
        <f t="shared" si="410"/>
        <v>0.10659545920185284</v>
      </c>
      <c r="EI74" s="56">
        <f t="shared" si="411"/>
        <v>1.8748925108616895E-3</v>
      </c>
      <c r="EJ74" s="56">
        <f t="shared" si="412"/>
        <v>0.32396711029068781</v>
      </c>
      <c r="EK74" s="56">
        <f t="shared" si="413"/>
        <v>0.41299525298961792</v>
      </c>
      <c r="EL74" s="56">
        <f t="shared" si="414"/>
        <v>1.1787875042716122E-2</v>
      </c>
      <c r="EM74" s="56">
        <f t="shared" si="415"/>
        <v>2.11855764384809E-4</v>
      </c>
      <c r="EN74" s="56">
        <f t="shared" si="416"/>
        <v>0</v>
      </c>
      <c r="EO74" s="56">
        <f t="shared" si="417"/>
        <v>2.6559199148518093</v>
      </c>
      <c r="EP74" s="60">
        <f t="shared" si="418"/>
        <v>4.4452141285697717</v>
      </c>
      <c r="EQ74" s="56">
        <f t="shared" si="508"/>
        <v>0.17865188688769798</v>
      </c>
      <c r="ER74" s="56">
        <f t="shared" si="509"/>
        <v>4.2337132464287551E-3</v>
      </c>
      <c r="ES74" s="56">
        <f t="shared" si="510"/>
        <v>2.6746993699472036E-2</v>
      </c>
      <c r="ET74" s="56">
        <f t="shared" si="511"/>
        <v>2.3979825519934956E-2</v>
      </c>
      <c r="EU74" s="56">
        <f t="shared" si="512"/>
        <v>4.2177777192140079E-4</v>
      </c>
      <c r="EV74" s="56">
        <f t="shared" si="513"/>
        <v>7.2879978538834267E-2</v>
      </c>
      <c r="EW74" s="56">
        <f t="shared" si="514"/>
        <v>9.2907842242123298E-2</v>
      </c>
      <c r="EX74" s="56">
        <f t="shared" si="515"/>
        <v>2.6518126465392162E-3</v>
      </c>
      <c r="EY74" s="56">
        <f t="shared" si="516"/>
        <v>4.7659293401232094E-5</v>
      </c>
      <c r="EZ74" s="56">
        <f t="shared" si="517"/>
        <v>0</v>
      </c>
      <c r="FA74" s="56">
        <f t="shared" si="518"/>
        <v>0.59747851015364695</v>
      </c>
      <c r="FB74" s="56">
        <f t="shared" si="519"/>
        <v>1</v>
      </c>
      <c r="FC74" s="56">
        <f t="shared" si="419"/>
        <v>2.1348113112302031E-2</v>
      </c>
      <c r="FD74" s="56">
        <f t="shared" si="420"/>
        <v>5.3988805871700053E-3</v>
      </c>
      <c r="FE74" s="56">
        <f t="shared" si="421"/>
        <v>0.10696183495769061</v>
      </c>
      <c r="FF74" s="56">
        <f t="shared" si="422"/>
        <v>9.5559654888662512E-2</v>
      </c>
      <c r="FG74" s="56">
        <f t="shared" si="423"/>
        <v>6.9618349576906075E-3</v>
      </c>
      <c r="FH74" s="56">
        <f t="shared" si="424"/>
        <v>0.10252148984635312</v>
      </c>
      <c r="FI74" s="56">
        <f t="shared" si="425"/>
        <v>0</v>
      </c>
      <c r="FJ74" s="56">
        <f t="shared" si="426"/>
        <v>2.5865919920920327E-2</v>
      </c>
      <c r="FK74" s="56">
        <f t="shared" si="427"/>
        <v>0.90622797602105076</v>
      </c>
      <c r="FL74" s="56">
        <f t="shared" si="428"/>
        <v>0.89325943443848987</v>
      </c>
      <c r="FM74" s="56">
        <f t="shared" si="429"/>
        <v>6.7906104058028896E-2</v>
      </c>
      <c r="FN74" s="56">
        <f t="shared" si="430"/>
        <v>1</v>
      </c>
      <c r="FO74" s="56">
        <f t="shared" si="431"/>
        <v>0.10674056556151015</v>
      </c>
      <c r="FP74" s="56">
        <f t="shared" si="432"/>
        <v>5.3988805871700053E-2</v>
      </c>
      <c r="FQ74" s="56">
        <f t="shared" si="433"/>
        <v>2.5865919920920327E-2</v>
      </c>
      <c r="FR74" s="56">
        <f t="shared" si="434"/>
        <v>0.97413408007907965</v>
      </c>
      <c r="FS74" s="56"/>
      <c r="FT74" s="56">
        <f t="shared" si="435"/>
        <v>0</v>
      </c>
      <c r="FU74" s="56">
        <f t="shared" si="436"/>
        <v>1.6031320351993904E-2</v>
      </c>
      <c r="FV74" s="56">
        <f t="shared" si="437"/>
        <v>3.066778337142808E-2</v>
      </c>
      <c r="FW74" s="56">
        <f t="shared" si="438"/>
        <v>0.77727367852582174</v>
      </c>
      <c r="FX74" s="56"/>
      <c r="FY74" s="56">
        <f t="shared" si="439"/>
        <v>3.0742048272973339E-2</v>
      </c>
      <c r="FZ74" s="56">
        <f t="shared" si="440"/>
        <v>0.21732714115646062</v>
      </c>
      <c r="GA74" s="56"/>
      <c r="GB74" s="60">
        <f t="shared" si="441"/>
        <v>22.336668562608171</v>
      </c>
      <c r="GC74" s="60">
        <f t="shared" si="442"/>
        <v>0.99962896834790804</v>
      </c>
      <c r="GD74" s="60">
        <f t="shared" si="443"/>
        <v>8.9494512187816238</v>
      </c>
      <c r="GE74" s="60">
        <f t="shared" si="444"/>
        <v>8.0849550440507514</v>
      </c>
      <c r="GF74" s="60">
        <f t="shared" si="445"/>
        <v>0.13306369851481817</v>
      </c>
      <c r="GG74" s="60">
        <f t="shared" si="446"/>
        <v>4.001437898895964</v>
      </c>
      <c r="GH74" s="60">
        <f t="shared" si="447"/>
        <v>7.6882166377436176</v>
      </c>
      <c r="GI74" s="60">
        <f t="shared" si="448"/>
        <v>2.4491989293916698</v>
      </c>
      <c r="GJ74" s="60">
        <f t="shared" si="449"/>
        <v>1.5883179588498739</v>
      </c>
      <c r="GK74" s="60">
        <f t="shared" si="450"/>
        <v>0.19917950734291009</v>
      </c>
      <c r="GL74" s="60">
        <f t="shared" si="451"/>
        <v>0</v>
      </c>
      <c r="GM74" s="60">
        <f t="shared" si="452"/>
        <v>43.569881575472685</v>
      </c>
      <c r="GN74" s="60">
        <f t="shared" si="520"/>
        <v>56.430118424527308</v>
      </c>
      <c r="GO74" s="56">
        <f t="shared" si="453"/>
        <v>0.79530962819277462</v>
      </c>
      <c r="GP74" s="56">
        <f t="shared" si="454"/>
        <v>2.0877798002253718E-2</v>
      </c>
      <c r="GQ74" s="56">
        <f t="shared" si="455"/>
        <v>0.33168793251910839</v>
      </c>
      <c r="GR74" s="56">
        <f t="shared" si="456"/>
        <v>0.14476972879565153</v>
      </c>
      <c r="GS74" s="56">
        <f t="shared" si="457"/>
        <v>2.4220703067970831E-3</v>
      </c>
      <c r="GT74" s="56">
        <f t="shared" si="458"/>
        <v>0.16463435091116907</v>
      </c>
      <c r="GU74" s="56">
        <f t="shared" si="459"/>
        <v>0.1918313448211891</v>
      </c>
      <c r="GV74" s="56">
        <f t="shared" si="460"/>
        <v>0.10653429457500749</v>
      </c>
      <c r="GW74" s="56">
        <f t="shared" si="461"/>
        <v>4.062370892979679E-2</v>
      </c>
      <c r="GX74" s="56">
        <f t="shared" si="462"/>
        <v>6.4305885802340467E-3</v>
      </c>
      <c r="GY74" s="56">
        <f t="shared" si="463"/>
        <v>0</v>
      </c>
      <c r="GZ74" s="60">
        <f t="shared" si="464"/>
        <v>9.9780488263089481E-2</v>
      </c>
      <c r="HA74" s="56">
        <f t="shared" si="521"/>
        <v>1.8051214456339817</v>
      </c>
      <c r="HB74" s="56">
        <f t="shared" si="522"/>
        <v>0.4405851086176929</v>
      </c>
      <c r="HC74" s="56">
        <f t="shared" si="523"/>
        <v>1.1565868907463547E-2</v>
      </c>
      <c r="HD74" s="56">
        <f t="shared" si="524"/>
        <v>0.18374826431836855</v>
      </c>
      <c r="HE74" s="56">
        <f t="shared" si="525"/>
        <v>8.0199439846999634E-2</v>
      </c>
      <c r="HF74" s="56">
        <f t="shared" si="526"/>
        <v>1.3417769273393243E-3</v>
      </c>
      <c r="HG74" s="56">
        <f t="shared" si="527"/>
        <v>9.1204030238169032E-2</v>
      </c>
      <c r="HH74" s="56">
        <f t="shared" si="528"/>
        <v>0.10627060316920421</v>
      </c>
      <c r="HI74" s="56">
        <f t="shared" si="529"/>
        <v>5.9017798959000944E-2</v>
      </c>
      <c r="HJ74" s="56">
        <f t="shared" si="530"/>
        <v>2.250469575221806E-2</v>
      </c>
      <c r="HK74" s="56">
        <f t="shared" si="531"/>
        <v>3.5624132635439063E-3</v>
      </c>
      <c r="HL74" s="56">
        <f t="shared" si="532"/>
        <v>0</v>
      </c>
      <c r="HM74" s="56">
        <f t="shared" si="533"/>
        <v>5.2380905540348403E-2</v>
      </c>
      <c r="HN74" s="56">
        <f t="shared" si="534"/>
        <v>1</v>
      </c>
      <c r="HO74" s="56">
        <f t="shared" si="465"/>
        <v>0.53210142240907188</v>
      </c>
      <c r="HP74" s="56">
        <f t="shared" si="466"/>
        <v>0.29475534204486153</v>
      </c>
      <c r="HQ74" s="56">
        <f t="shared" si="467"/>
        <v>0.49480599279239179</v>
      </c>
      <c r="HR74" s="60">
        <f t="shared" si="535"/>
        <v>3.0831448995436661E-2</v>
      </c>
      <c r="HS74" s="56">
        <f t="shared" si="468"/>
        <v>0.65778492143421974</v>
      </c>
      <c r="HT74" s="56">
        <f t="shared" si="469"/>
        <v>4977.877788478303</v>
      </c>
      <c r="HU74" s="56">
        <f t="shared" si="536"/>
        <v>15.279294370656599</v>
      </c>
      <c r="HV74" s="56">
        <f t="shared" si="470"/>
        <v>0.65778492143421974</v>
      </c>
      <c r="HW74" s="56">
        <f t="shared" si="471"/>
        <v>4977.877788478303</v>
      </c>
      <c r="HX74" s="56">
        <f t="shared" si="537"/>
        <v>15.820399883316883</v>
      </c>
      <c r="HY74" s="56">
        <f t="shared" si="472"/>
        <v>4.524059420392855</v>
      </c>
      <c r="HZ74" s="56">
        <f t="shared" si="473"/>
        <v>1.2700921330748833</v>
      </c>
      <c r="IA74" s="56">
        <f t="shared" si="474"/>
        <v>4.2053726586109921</v>
      </c>
      <c r="IB74" s="56">
        <f t="shared" si="475"/>
        <v>0.90142465873587541</v>
      </c>
      <c r="IC74" s="56">
        <f t="shared" si="538"/>
        <v>0.69951203342794444</v>
      </c>
      <c r="ID74" s="56">
        <f t="shared" si="539"/>
        <v>0.18114067634645409</v>
      </c>
      <c r="IE74" s="56">
        <f t="shared" si="476"/>
        <v>271.57445838620168</v>
      </c>
      <c r="IF74" s="56">
        <f t="shared" si="477"/>
        <v>1.0333156379586694</v>
      </c>
      <c r="IG74" s="56">
        <f t="shared" si="540"/>
        <v>1.590622189270793</v>
      </c>
      <c r="IH74" s="56">
        <f t="shared" si="541"/>
        <v>0.81671965066816088</v>
      </c>
      <c r="II74" s="75"/>
      <c r="IJ74" s="75">
        <f t="shared" si="478"/>
        <v>0.13684199167530214</v>
      </c>
      <c r="IK74" s="75">
        <f t="shared" si="479"/>
        <v>0.23308081615209009</v>
      </c>
      <c r="IL74" s="75">
        <f t="shared" si="480"/>
        <v>2.7177529327136076</v>
      </c>
      <c r="IM74" s="75">
        <f t="shared" si="481"/>
        <v>0.30551102961358489</v>
      </c>
      <c r="IN74" s="75">
        <f>(1-'OUTPUT DATA'!BL74-'OUTPUT DATA'!BR74-'OUTPUT DATA'!BX74)*'OUTPUT DATA'!BK74^2</f>
        <v>3.6155011364128894E-2</v>
      </c>
      <c r="IO74" s="75">
        <f t="shared" si="542"/>
        <v>0.54188811702154616</v>
      </c>
      <c r="IP74" s="75"/>
      <c r="IQ74" s="56">
        <f t="shared" si="546"/>
        <v>0.87059320974043874</v>
      </c>
      <c r="IR74" s="56">
        <f t="shared" si="547"/>
        <v>0.67558660674772397</v>
      </c>
      <c r="IS74" s="56">
        <f t="shared" si="548"/>
        <v>0.17494511749452901</v>
      </c>
      <c r="IT74" s="56"/>
    </row>
    <row r="75" spans="1:254" s="54" customFormat="1" ht="13.5" customHeight="1">
      <c r="A75" s="67" t="str">
        <f>'INPUT DATA'!A75</f>
        <v>October 2002-January 2003 - SEF</v>
      </c>
      <c r="B75" s="66"/>
      <c r="C75" s="10">
        <f>'INPUT DATA'!AB75</f>
        <v>1.4726431849665489E-2</v>
      </c>
      <c r="D75" s="10"/>
      <c r="E75" s="12">
        <f>'INPUT DATA'!AD75</f>
        <v>1.8441090043485096</v>
      </c>
      <c r="F75" s="10"/>
      <c r="G75" s="16">
        <f>'INPUT DATA'!AF75</f>
        <v>325.1748840654281</v>
      </c>
      <c r="H75" s="16">
        <f>'INPUT DATA'!AG75</f>
        <v>1095.2294350782936</v>
      </c>
      <c r="I75" s="10"/>
      <c r="J75" s="81">
        <f t="shared" si="482"/>
        <v>0.16130262615053156</v>
      </c>
      <c r="K75" s="81">
        <f t="shared" si="483"/>
        <v>0.24538336929143825</v>
      </c>
      <c r="L75" s="81">
        <f t="shared" si="484"/>
        <v>0.34965294404294212</v>
      </c>
      <c r="M75" s="81">
        <f t="shared" si="485"/>
        <v>0.46750741265299423</v>
      </c>
      <c r="N75" s="81">
        <f t="shared" si="486"/>
        <v>0.67195497497699708</v>
      </c>
      <c r="O75" s="81">
        <f t="shared" si="487"/>
        <v>0.74249423028717065</v>
      </c>
      <c r="P75" s="81">
        <f t="shared" si="488"/>
        <v>0.79336562633891516</v>
      </c>
      <c r="Q75" s="81">
        <f t="shared" si="489"/>
        <v>0.82040024874681827</v>
      </c>
      <c r="R75" s="81">
        <f t="shared" si="490"/>
        <v>0.82166542362144701</v>
      </c>
      <c r="S75" s="81">
        <f t="shared" si="491"/>
        <v>0.80975885317694007</v>
      </c>
      <c r="T75" s="81">
        <f t="shared" si="492"/>
        <v>0.80036582286526203</v>
      </c>
      <c r="U75" s="81">
        <f t="shared" si="493"/>
        <v>0.76371329031506496</v>
      </c>
      <c r="V75" s="81">
        <f t="shared" si="494"/>
        <v>0.71843068230438922</v>
      </c>
      <c r="W75" s="81">
        <f t="shared" si="495"/>
        <v>0.67001239866688345</v>
      </c>
      <c r="X75" s="81">
        <f t="shared" si="496"/>
        <v>0.62250785542315623</v>
      </c>
      <c r="Y75" s="10"/>
      <c r="Z75" s="81">
        <f t="shared" si="543"/>
        <v>0.85569021737441076</v>
      </c>
      <c r="AA75" s="81">
        <f t="shared" si="544"/>
        <v>0.75473048446057422</v>
      </c>
      <c r="AB75" s="81">
        <f t="shared" si="545"/>
        <v>0.19630128029423297</v>
      </c>
      <c r="AC75" s="72"/>
      <c r="AD75" s="56">
        <f>'INPUT DATA'!AF75/1000</f>
        <v>0.3251748840654281</v>
      </c>
      <c r="AE75" s="55">
        <f>'INPUT DATA'!AG75</f>
        <v>1095.2294350782936</v>
      </c>
      <c r="AF75" s="60">
        <f t="shared" si="497"/>
        <v>1368.3694350782935</v>
      </c>
      <c r="AG75" s="55"/>
      <c r="AH75" s="60">
        <f>'INPUT DATA'!P75</f>
        <v>47.463299999999997</v>
      </c>
      <c r="AI75" s="60">
        <f>'INPUT DATA'!Q75</f>
        <v>1.5417000000000001</v>
      </c>
      <c r="AJ75" s="60">
        <f>'INPUT DATA'!R75</f>
        <v>6.3939000000000004</v>
      </c>
      <c r="AK75" s="60">
        <f>'INPUT DATA'!S75</f>
        <v>7.0307000000000004</v>
      </c>
      <c r="AL75" s="60">
        <f>'INPUT DATA'!T75</f>
        <v>7.3599999999999999E-2</v>
      </c>
      <c r="AM75" s="60">
        <f>'INPUT DATA'!U75</f>
        <v>12.8865</v>
      </c>
      <c r="AN75" s="60">
        <f>'INPUT DATA'!V75</f>
        <v>23.161100000000001</v>
      </c>
      <c r="AO75" s="60">
        <f>'INPUT DATA'!W75</f>
        <v>0.30059999999999998</v>
      </c>
      <c r="AP75" s="60">
        <f>'INPUT DATA'!X75</f>
        <v>0</v>
      </c>
      <c r="AQ75" s="60">
        <f>'INPUT DATA'!Y75</f>
        <v>0.1082</v>
      </c>
      <c r="AR75" s="60">
        <f t="shared" si="364"/>
        <v>98.959600000000009</v>
      </c>
      <c r="AS75" s="60"/>
      <c r="AT75" s="60">
        <f>'INPUT DATA'!C75</f>
        <v>47.775020376058777</v>
      </c>
      <c r="AU75" s="60">
        <f>'INPUT DATA'!D75</f>
        <v>1.6734497664804295</v>
      </c>
      <c r="AV75" s="60">
        <f>'INPUT DATA'!E75</f>
        <v>16.993998685266487</v>
      </c>
      <c r="AW75" s="60">
        <f>'INPUT DATA'!F75</f>
        <v>10.420642549500005</v>
      </c>
      <c r="AX75" s="60">
        <f>'INPUT DATA'!G75</f>
        <v>0.17195058384912157</v>
      </c>
      <c r="AY75" s="60">
        <f>'INPUT DATA'!H75</f>
        <v>6.5680845411949589</v>
      </c>
      <c r="AZ75" s="60">
        <f>'INPUT DATA'!I75</f>
        <v>10.692520455689802</v>
      </c>
      <c r="BA75" s="60">
        <f>'INPUT DATA'!J75</f>
        <v>3.3201682473637124</v>
      </c>
      <c r="BB75" s="60">
        <f>'INPUT DATA'!K75</f>
        <v>1.9249833755304524</v>
      </c>
      <c r="BC75" s="60">
        <f>'INPUT DATA'!M75</f>
        <v>0.45918141906624627</v>
      </c>
      <c r="BD75" s="60"/>
      <c r="BE75" s="60">
        <f>'INPUT DATA'!AD75</f>
        <v>1.8441090043485096</v>
      </c>
      <c r="BF75" s="60">
        <f t="shared" si="365"/>
        <v>100</v>
      </c>
      <c r="BG75" s="54">
        <f t="shared" si="366"/>
        <v>2.2682048737085698</v>
      </c>
      <c r="BH75" s="56">
        <f t="shared" si="498"/>
        <v>1.7917663335046259</v>
      </c>
      <c r="BI75" s="56">
        <f t="shared" si="499"/>
        <v>4.3777356424047648E-2</v>
      </c>
      <c r="BJ75" s="56">
        <f t="shared" si="500"/>
        <v>0.28447494908847942</v>
      </c>
      <c r="BK75" s="56">
        <f t="shared" si="367"/>
        <v>0.20823366649537411</v>
      </c>
      <c r="BL75" s="56">
        <f t="shared" si="368"/>
        <v>7.6241282593105308E-2</v>
      </c>
      <c r="BM75" s="56">
        <f t="shared" si="501"/>
        <v>0.2219618072764363</v>
      </c>
      <c r="BN75" s="56">
        <f t="shared" si="502"/>
        <v>2.3533540846800787E-3</v>
      </c>
      <c r="BO75" s="56">
        <f t="shared" si="503"/>
        <v>0.72521888906921106</v>
      </c>
      <c r="BP75" s="60">
        <f t="shared" si="504"/>
        <v>0.93682115484871797</v>
      </c>
      <c r="BQ75" s="56">
        <f t="shared" si="505"/>
        <v>2.200172268145004E-2</v>
      </c>
      <c r="BR75" s="56">
        <f t="shared" si="506"/>
        <v>3.2294199267750147E-3</v>
      </c>
      <c r="BS75" s="56">
        <f t="shared" si="507"/>
        <v>0</v>
      </c>
      <c r="BT75" s="56">
        <f t="shared" si="369"/>
        <v>4.0316049869044237</v>
      </c>
      <c r="BU75" s="56">
        <f t="shared" si="370"/>
        <v>0.67129436984421798</v>
      </c>
      <c r="BV75" s="56">
        <f t="shared" si="371"/>
        <v>0.76566054594144994</v>
      </c>
      <c r="BW75" s="56">
        <f t="shared" si="372"/>
        <v>0</v>
      </c>
      <c r="BX75" s="2">
        <f>'INPUT DATA'!DJ75</f>
        <v>6.3206172322202589E-2</v>
      </c>
      <c r="BY75" s="56"/>
      <c r="BZ75" s="56">
        <v>60.084299999999999</v>
      </c>
      <c r="CA75" s="56">
        <v>79.878799999999998</v>
      </c>
      <c r="CB75" s="56">
        <v>101.96127999999999</v>
      </c>
      <c r="CC75" s="56">
        <v>71.846400000000003</v>
      </c>
      <c r="CD75" s="56">
        <v>70.937399999999997</v>
      </c>
      <c r="CE75" s="56">
        <v>40.304400000000001</v>
      </c>
      <c r="CF75" s="56">
        <v>56.077400000000004</v>
      </c>
      <c r="CG75" s="56">
        <v>61.978940000000001</v>
      </c>
      <c r="CH75" s="56">
        <v>151.99020000000002</v>
      </c>
      <c r="CI75" s="56">
        <v>94.195999999999998</v>
      </c>
      <c r="CJ75" s="56">
        <v>141.94452000000001</v>
      </c>
      <c r="CK75" s="56">
        <v>28.0855</v>
      </c>
      <c r="CL75" s="56">
        <v>47.88</v>
      </c>
      <c r="CM75" s="56">
        <v>26.981539999999999</v>
      </c>
      <c r="CN75" s="56">
        <v>55.847000000000001</v>
      </c>
      <c r="CO75" s="56">
        <v>54.938000000000002</v>
      </c>
      <c r="CP75" s="56">
        <v>24.305</v>
      </c>
      <c r="CQ75" s="56">
        <v>40.078000000000003</v>
      </c>
      <c r="CR75" s="56">
        <v>22.98977</v>
      </c>
      <c r="CS75" s="56">
        <v>51.996000000000002</v>
      </c>
      <c r="CT75" s="56">
        <v>39.098300000000002</v>
      </c>
      <c r="CU75" s="56">
        <v>30.973759999999999</v>
      </c>
      <c r="CV75" s="56">
        <v>15.9994</v>
      </c>
      <c r="CW75" s="60">
        <f t="shared" si="373"/>
        <v>0.46743492060321917</v>
      </c>
      <c r="CX75" s="60">
        <f t="shared" si="374"/>
        <v>0.59940810327646388</v>
      </c>
      <c r="CY75" s="60">
        <f t="shared" si="375"/>
        <v>0.52925071164269422</v>
      </c>
      <c r="CZ75" s="60">
        <f t="shared" si="376"/>
        <v>0.77731104133262074</v>
      </c>
      <c r="DA75" s="60">
        <f t="shared" si="377"/>
        <v>0.77445747941142484</v>
      </c>
      <c r="DB75" s="60">
        <f t="shared" si="378"/>
        <v>0.60303589682516046</v>
      </c>
      <c r="DC75" s="60">
        <f t="shared" si="379"/>
        <v>0.7146907666903245</v>
      </c>
      <c r="DD75" s="60">
        <f t="shared" si="380"/>
        <v>0.74185747610397978</v>
      </c>
      <c r="DE75" s="60">
        <f t="shared" si="381"/>
        <v>0.68420200776102669</v>
      </c>
      <c r="DF75" s="60">
        <f t="shared" si="382"/>
        <v>0.83014777697566777</v>
      </c>
      <c r="DG75" s="60">
        <f t="shared" si="383"/>
        <v>0.43642065223793064</v>
      </c>
      <c r="DH75" s="60">
        <f t="shared" si="384"/>
        <v>0.53256507939678088</v>
      </c>
      <c r="DI75" s="60">
        <f t="shared" si="385"/>
        <v>0.40059189672353612</v>
      </c>
      <c r="DJ75" s="60">
        <f t="shared" si="386"/>
        <v>0.47074928835730578</v>
      </c>
      <c r="DK75" s="60">
        <f t="shared" si="387"/>
        <v>0.22268895866737926</v>
      </c>
      <c r="DL75" s="60">
        <f t="shared" si="388"/>
        <v>0.22554252058857516</v>
      </c>
      <c r="DM75" s="60">
        <f t="shared" si="389"/>
        <v>0.39696410317483954</v>
      </c>
      <c r="DN75" s="60">
        <f t="shared" si="390"/>
        <v>0.2853092333096755</v>
      </c>
      <c r="DO75" s="60">
        <f t="shared" si="391"/>
        <v>0.25814252389602022</v>
      </c>
      <c r="DP75" s="60">
        <f t="shared" si="392"/>
        <v>0.31579799223897331</v>
      </c>
      <c r="DQ75" s="60">
        <f t="shared" si="393"/>
        <v>0.16985222302433223</v>
      </c>
      <c r="DR75" s="60">
        <f t="shared" si="394"/>
        <v>0.56357934776206942</v>
      </c>
      <c r="DS75" s="60">
        <f t="shared" si="395"/>
        <v>22.18600386706677</v>
      </c>
      <c r="DT75" s="60">
        <f t="shared" si="396"/>
        <v>0.92410747282132444</v>
      </c>
      <c r="DU75" s="60">
        <f t="shared" si="397"/>
        <v>3.3839761251722229</v>
      </c>
      <c r="DV75" s="60">
        <f t="shared" si="398"/>
        <v>5.4650407382972572</v>
      </c>
      <c r="DW75" s="60">
        <f t="shared" si="399"/>
        <v>5.7000070484680865E-2</v>
      </c>
      <c r="DX75" s="60">
        <f t="shared" si="400"/>
        <v>7.7710220844374298</v>
      </c>
      <c r="DY75" s="60">
        <f t="shared" si="401"/>
        <v>16.553024316391276</v>
      </c>
      <c r="DZ75" s="60">
        <f t="shared" si="402"/>
        <v>0.2230023573168563</v>
      </c>
      <c r="EA75" s="60">
        <f t="shared" si="403"/>
        <v>7.4030657239743086E-2</v>
      </c>
      <c r="EB75" s="60">
        <f t="shared" si="404"/>
        <v>0</v>
      </c>
      <c r="EC75" s="60">
        <f t="shared" si="405"/>
        <v>42.322392310772443</v>
      </c>
      <c r="ED75" s="60">
        <f t="shared" si="406"/>
        <v>98.959600000000009</v>
      </c>
      <c r="EE75" s="56">
        <f t="shared" si="407"/>
        <v>0.7899451270964295</v>
      </c>
      <c r="EF75" s="56">
        <f t="shared" si="408"/>
        <v>1.9300490242717717E-2</v>
      </c>
      <c r="EG75" s="56">
        <f t="shared" si="409"/>
        <v>0.12541819796691453</v>
      </c>
      <c r="EH75" s="56">
        <f t="shared" si="410"/>
        <v>9.785737350792803E-2</v>
      </c>
      <c r="EI75" s="56">
        <f t="shared" si="411"/>
        <v>1.0375345022512808E-3</v>
      </c>
      <c r="EJ75" s="56">
        <f t="shared" si="412"/>
        <v>0.31972935957364451</v>
      </c>
      <c r="EK75" s="56">
        <f t="shared" si="413"/>
        <v>0.4130202184837386</v>
      </c>
      <c r="EL75" s="56">
        <f t="shared" si="414"/>
        <v>9.7000690879837561E-3</v>
      </c>
      <c r="EM75" s="56">
        <f t="shared" si="415"/>
        <v>1.4237760066109525E-3</v>
      </c>
      <c r="EN75" s="56">
        <f t="shared" si="416"/>
        <v>0</v>
      </c>
      <c r="EO75" s="56">
        <f t="shared" si="417"/>
        <v>2.645248716250137</v>
      </c>
      <c r="EP75" s="60">
        <f t="shared" si="418"/>
        <v>4.422680862718356</v>
      </c>
      <c r="EQ75" s="56">
        <f t="shared" si="508"/>
        <v>0.17861228327718354</v>
      </c>
      <c r="ER75" s="56">
        <f t="shared" si="509"/>
        <v>4.3639798669205506E-3</v>
      </c>
      <c r="ES75" s="56">
        <f t="shared" si="510"/>
        <v>2.8357957958066976E-2</v>
      </c>
      <c r="ET75" s="56">
        <f t="shared" si="511"/>
        <v>2.2126257024971271E-2</v>
      </c>
      <c r="EU75" s="56">
        <f t="shared" si="512"/>
        <v>2.3459402440662895E-4</v>
      </c>
      <c r="EV75" s="56">
        <f t="shared" si="513"/>
        <v>7.2293111236863272E-2</v>
      </c>
      <c r="EW75" s="56">
        <f t="shared" si="514"/>
        <v>9.3386846418278505E-2</v>
      </c>
      <c r="EX75" s="56">
        <f t="shared" si="515"/>
        <v>2.1932554912003546E-3</v>
      </c>
      <c r="EY75" s="56">
        <f t="shared" si="516"/>
        <v>3.2192601067214312E-4</v>
      </c>
      <c r="EZ75" s="56">
        <f t="shared" si="517"/>
        <v>0</v>
      </c>
      <c r="FA75" s="56">
        <f t="shared" si="518"/>
        <v>0.59810978869143672</v>
      </c>
      <c r="FB75" s="56">
        <f t="shared" si="519"/>
        <v>1</v>
      </c>
      <c r="FC75" s="56">
        <f t="shared" si="419"/>
        <v>2.1387716722816474E-2</v>
      </c>
      <c r="FD75" s="56">
        <f t="shared" si="420"/>
        <v>6.9702412352505017E-3</v>
      </c>
      <c r="FE75" s="56">
        <f t="shared" si="421"/>
        <v>0.10631010939908438</v>
      </c>
      <c r="FF75" s="56">
        <f t="shared" si="422"/>
        <v>9.5580101909478854E-2</v>
      </c>
      <c r="FG75" s="56">
        <f t="shared" si="423"/>
        <v>6.310109399084371E-3</v>
      </c>
      <c r="FH75" s="56">
        <f t="shared" si="424"/>
        <v>0.10189021130856322</v>
      </c>
      <c r="FI75" s="56">
        <f t="shared" si="425"/>
        <v>0</v>
      </c>
      <c r="FJ75" s="56">
        <f t="shared" si="426"/>
        <v>2.1525674184326923E-2</v>
      </c>
      <c r="FK75" s="56">
        <f t="shared" si="427"/>
        <v>0.91654384870659245</v>
      </c>
      <c r="FL75" s="56">
        <f t="shared" si="428"/>
        <v>0.89306141638591763</v>
      </c>
      <c r="FM75" s="56">
        <f t="shared" si="429"/>
        <v>6.1930477109080707E-2</v>
      </c>
      <c r="FN75" s="56">
        <f t="shared" si="430"/>
        <v>1</v>
      </c>
      <c r="FO75" s="56">
        <f t="shared" si="431"/>
        <v>0.10693858361408237</v>
      </c>
      <c r="FP75" s="56">
        <f t="shared" si="432"/>
        <v>6.9702412352505017E-2</v>
      </c>
      <c r="FQ75" s="56">
        <f t="shared" si="433"/>
        <v>2.1525674184326923E-2</v>
      </c>
      <c r="FR75" s="56">
        <f t="shared" si="434"/>
        <v>0.97847432581567317</v>
      </c>
      <c r="FS75" s="56"/>
      <c r="FT75" s="56">
        <f t="shared" si="435"/>
        <v>0</v>
      </c>
      <c r="FU75" s="56">
        <f t="shared" si="436"/>
        <v>1.5301217050504985E-2</v>
      </c>
      <c r="FV75" s="56">
        <f t="shared" si="437"/>
        <v>3.019494599747467E-2</v>
      </c>
      <c r="FW75" s="56">
        <f t="shared" si="438"/>
        <v>0.78039070485941431</v>
      </c>
      <c r="FX75" s="56"/>
      <c r="FY75" s="56">
        <f t="shared" si="439"/>
        <v>2.9804687028151242E-2</v>
      </c>
      <c r="FZ75" s="56">
        <f t="shared" si="440"/>
        <v>0.21677870066593249</v>
      </c>
      <c r="GA75" s="56"/>
      <c r="GB75" s="60">
        <f t="shared" si="441"/>
        <v>22.331712856300211</v>
      </c>
      <c r="GC75" s="60">
        <f t="shared" si="442"/>
        <v>1.0030793504544757</v>
      </c>
      <c r="GD75" s="60">
        <f t="shared" si="443"/>
        <v>8.9940858978322975</v>
      </c>
      <c r="GE75" s="60">
        <f t="shared" si="444"/>
        <v>8.1000805115068655</v>
      </c>
      <c r="GF75" s="60">
        <f t="shared" si="445"/>
        <v>0.13316841575111354</v>
      </c>
      <c r="GG75" s="60">
        <f t="shared" si="446"/>
        <v>3.9607907517229748</v>
      </c>
      <c r="GH75" s="60">
        <f t="shared" si="447"/>
        <v>7.6418456423289225</v>
      </c>
      <c r="GI75" s="60">
        <f t="shared" si="448"/>
        <v>2.4630916362298176</v>
      </c>
      <c r="GJ75" s="60">
        <f t="shared" si="449"/>
        <v>1.5980206699117221</v>
      </c>
      <c r="GK75" s="60">
        <f t="shared" si="450"/>
        <v>0.20039625440442976</v>
      </c>
      <c r="GL75" s="60">
        <f t="shared" si="451"/>
        <v>0</v>
      </c>
      <c r="GM75" s="60">
        <f t="shared" si="452"/>
        <v>43.573728013557158</v>
      </c>
      <c r="GN75" s="60">
        <f t="shared" si="520"/>
        <v>56.426271986442835</v>
      </c>
      <c r="GO75" s="56">
        <f t="shared" si="453"/>
        <v>0.79513317748661094</v>
      </c>
      <c r="GP75" s="56">
        <f t="shared" si="454"/>
        <v>2.0949861120603083E-2</v>
      </c>
      <c r="GQ75" s="56">
        <f t="shared" si="455"/>
        <v>0.33334219980891744</v>
      </c>
      <c r="GR75" s="56">
        <f t="shared" si="456"/>
        <v>0.14504056639581114</v>
      </c>
      <c r="GS75" s="56">
        <f t="shared" si="457"/>
        <v>2.4239764052406995E-3</v>
      </c>
      <c r="GT75" s="56">
        <f t="shared" si="458"/>
        <v>0.16296197291598333</v>
      </c>
      <c r="GU75" s="56">
        <f t="shared" si="459"/>
        <v>0.1906743261222846</v>
      </c>
      <c r="GV75" s="56">
        <f t="shared" si="460"/>
        <v>0.10713859408901515</v>
      </c>
      <c r="GW75" s="56">
        <f t="shared" si="461"/>
        <v>4.087187089749994E-2</v>
      </c>
      <c r="GX75" s="56">
        <f t="shared" si="462"/>
        <v>6.4698717367355392E-3</v>
      </c>
      <c r="GY75" s="56">
        <f t="shared" si="463"/>
        <v>0</v>
      </c>
      <c r="GZ75" s="60">
        <f t="shared" si="464"/>
        <v>0.10236405948024499</v>
      </c>
      <c r="HA75" s="56">
        <f t="shared" si="521"/>
        <v>1.8050064169787017</v>
      </c>
      <c r="HB75" s="56">
        <f t="shared" si="522"/>
        <v>0.44051542975539082</v>
      </c>
      <c r="HC75" s="56">
        <f t="shared" si="523"/>
        <v>1.1606529995427868E-2</v>
      </c>
      <c r="HD75" s="56">
        <f t="shared" si="524"/>
        <v>0.18467646246204494</v>
      </c>
      <c r="HE75" s="56">
        <f t="shared" si="525"/>
        <v>8.0354598760145335E-2</v>
      </c>
      <c r="HF75" s="56">
        <f t="shared" si="526"/>
        <v>1.3429184419732185E-3</v>
      </c>
      <c r="HG75" s="56">
        <f t="shared" si="527"/>
        <v>9.0283320537306547E-2</v>
      </c>
      <c r="HH75" s="56">
        <f t="shared" si="528"/>
        <v>0.10563637022490124</v>
      </c>
      <c r="HI75" s="56">
        <f t="shared" si="529"/>
        <v>5.9356350803643342E-2</v>
      </c>
      <c r="HJ75" s="56">
        <f t="shared" si="530"/>
        <v>2.2643615287480837E-2</v>
      </c>
      <c r="HK75" s="56">
        <f t="shared" si="531"/>
        <v>3.5844037316859474E-3</v>
      </c>
      <c r="HL75" s="56">
        <f t="shared" si="532"/>
        <v>0</v>
      </c>
      <c r="HM75" s="56">
        <f t="shared" si="533"/>
        <v>5.3667633395629008E-2</v>
      </c>
      <c r="HN75" s="56">
        <f t="shared" si="534"/>
        <v>1.0000000000000002</v>
      </c>
      <c r="HO75" s="56">
        <f t="shared" si="465"/>
        <v>0.52909295254548239</v>
      </c>
      <c r="HP75" s="56">
        <f t="shared" si="466"/>
        <v>0.2937467335990267</v>
      </c>
      <c r="HQ75" s="56">
        <f t="shared" si="467"/>
        <v>0.4893481031560592</v>
      </c>
      <c r="HR75" s="60">
        <f t="shared" si="535"/>
        <v>6.558034053571804E-2</v>
      </c>
      <c r="HS75" s="56">
        <f t="shared" si="468"/>
        <v>0.65835026847334677</v>
      </c>
      <c r="HT75" s="56">
        <f t="shared" si="469"/>
        <v>4999.3962679191027</v>
      </c>
      <c r="HU75" s="56">
        <f t="shared" si="536"/>
        <v>16.303880762774867</v>
      </c>
      <c r="HV75" s="56">
        <f t="shared" si="470"/>
        <v>0.65835026847334677</v>
      </c>
      <c r="HW75" s="56">
        <f t="shared" si="471"/>
        <v>4999.3962679191027</v>
      </c>
      <c r="HX75" s="56">
        <f t="shared" si="537"/>
        <v>17.553414800638805</v>
      </c>
      <c r="HY75" s="56">
        <f t="shared" si="472"/>
        <v>4.5290455420156208</v>
      </c>
      <c r="HZ75" s="56">
        <f t="shared" si="473"/>
        <v>1.2727346783612181</v>
      </c>
      <c r="IA75" s="56">
        <f t="shared" si="474"/>
        <v>4.400645022522486</v>
      </c>
      <c r="IB75" s="56">
        <f t="shared" si="475"/>
        <v>0.9212705579101288</v>
      </c>
      <c r="IC75" s="56">
        <f t="shared" si="538"/>
        <v>0.81257324248050722</v>
      </c>
      <c r="ID75" s="56">
        <f t="shared" si="539"/>
        <v>0.21134586599581329</v>
      </c>
      <c r="IE75" s="56">
        <f t="shared" si="476"/>
        <v>271.58240703723294</v>
      </c>
      <c r="IF75" s="56">
        <f t="shared" si="477"/>
        <v>1.0328787119626157</v>
      </c>
      <c r="IG75" s="56">
        <f t="shared" si="540"/>
        <v>1.6159599519875998</v>
      </c>
      <c r="IH75" s="56">
        <f t="shared" si="541"/>
        <v>0.82430872147793854</v>
      </c>
      <c r="II75" s="75"/>
      <c r="IJ75" s="75">
        <f t="shared" si="478"/>
        <v>0.14054398927355274</v>
      </c>
      <c r="IK75" s="75">
        <f t="shared" si="479"/>
        <v>0.2774342362831308</v>
      </c>
      <c r="IL75" s="75">
        <f t="shared" si="480"/>
        <v>2.7201944296074303</v>
      </c>
      <c r="IM75" s="75">
        <f t="shared" si="481"/>
        <v>0.30972551612905674</v>
      </c>
      <c r="IN75" s="75">
        <f>(1-'OUTPUT DATA'!BL75-'OUTPUT DATA'!BR75-'OUTPUT DATA'!BX75)*'OUTPUT DATA'!BK75^2</f>
        <v>3.7174610815765854E-2</v>
      </c>
      <c r="IO75" s="75">
        <f t="shared" si="542"/>
        <v>0.54503640833642419</v>
      </c>
      <c r="IP75" s="75"/>
      <c r="IQ75" s="56">
        <f t="shared" si="546"/>
        <v>0.85569021737441076</v>
      </c>
      <c r="IR75" s="56">
        <f t="shared" si="547"/>
        <v>0.75473048446057422</v>
      </c>
      <c r="IS75" s="56">
        <f t="shared" si="548"/>
        <v>0.19630128029423297</v>
      </c>
      <c r="IT75" s="56"/>
    </row>
    <row r="76" spans="1:254" s="54" customFormat="1" ht="13.5" customHeight="1">
      <c r="A76" s="67" t="str">
        <f>'INPUT DATA'!A76</f>
        <v>October 2002-January 2003 - SEF</v>
      </c>
      <c r="B76" s="66"/>
      <c r="C76" s="10">
        <f>'INPUT DATA'!AB76</f>
        <v>1.9244156349406794E-2</v>
      </c>
      <c r="D76" s="10"/>
      <c r="E76" s="12">
        <f>'INPUT DATA'!AD76</f>
        <v>1.9168309922065994</v>
      </c>
      <c r="F76" s="10"/>
      <c r="G76" s="16">
        <f>'INPUT DATA'!AF76</f>
        <v>339.43239767975041</v>
      </c>
      <c r="H76" s="16">
        <f>'INPUT DATA'!AG76</f>
        <v>1099.2874568135176</v>
      </c>
      <c r="I76" s="10"/>
      <c r="J76" s="81">
        <f t="shared" si="482"/>
        <v>0.16196999445881891</v>
      </c>
      <c r="K76" s="81">
        <f t="shared" si="483"/>
        <v>0.24613800984367254</v>
      </c>
      <c r="L76" s="81">
        <f t="shared" si="484"/>
        <v>0.35042777700294409</v>
      </c>
      <c r="M76" s="81">
        <f t="shared" si="485"/>
        <v>0.46823356312636893</v>
      </c>
      <c r="N76" s="81">
        <f t="shared" si="486"/>
        <v>0.67252280291245692</v>
      </c>
      <c r="O76" s="81">
        <f t="shared" si="487"/>
        <v>0.74302472492533989</v>
      </c>
      <c r="P76" s="81">
        <f t="shared" si="488"/>
        <v>0.79391057410216492</v>
      </c>
      <c r="Q76" s="81">
        <f t="shared" si="489"/>
        <v>0.82102355266190885</v>
      </c>
      <c r="R76" s="81">
        <f t="shared" si="490"/>
        <v>0.8224300940393986</v>
      </c>
      <c r="S76" s="81">
        <f t="shared" si="491"/>
        <v>0.81063618253837588</v>
      </c>
      <c r="T76" s="81">
        <f t="shared" si="492"/>
        <v>0.80130484840130389</v>
      </c>
      <c r="U76" s="81">
        <f t="shared" si="493"/>
        <v>0.76483254927161592</v>
      </c>
      <c r="V76" s="81">
        <f t="shared" si="494"/>
        <v>0.71971527081410014</v>
      </c>
      <c r="W76" s="81">
        <f t="shared" si="495"/>
        <v>0.6714352359141017</v>
      </c>
      <c r="X76" s="81">
        <f t="shared" si="496"/>
        <v>0.62403750414725423</v>
      </c>
      <c r="Y76" s="10"/>
      <c r="Z76" s="81">
        <f t="shared" si="543"/>
        <v>0.88289250880708692</v>
      </c>
      <c r="AA76" s="81">
        <f t="shared" si="544"/>
        <v>0.70009533876835672</v>
      </c>
      <c r="AB76" s="81">
        <f t="shared" si="545"/>
        <v>0.18027424184223664</v>
      </c>
      <c r="AC76" s="72"/>
      <c r="AD76" s="56">
        <f>'INPUT DATA'!AF76/1000</f>
        <v>0.33943239767975042</v>
      </c>
      <c r="AE76" s="55">
        <f>'INPUT DATA'!AG76</f>
        <v>1099.2874568135176</v>
      </c>
      <c r="AF76" s="60">
        <f t="shared" si="497"/>
        <v>1372.4274568135174</v>
      </c>
      <c r="AG76" s="55"/>
      <c r="AH76" s="60">
        <f>'INPUT DATA'!P76</f>
        <v>47.493200000000002</v>
      </c>
      <c r="AI76" s="60">
        <f>'INPUT DATA'!Q76</f>
        <v>1.5951</v>
      </c>
      <c r="AJ76" s="60">
        <f>'INPUT DATA'!R76</f>
        <v>6.2332999999999998</v>
      </c>
      <c r="AK76" s="60">
        <f>'INPUT DATA'!S76</f>
        <v>7.5865</v>
      </c>
      <c r="AL76" s="60">
        <f>'INPUT DATA'!T76</f>
        <v>0.124</v>
      </c>
      <c r="AM76" s="60">
        <f>'INPUT DATA'!U76</f>
        <v>13.0639</v>
      </c>
      <c r="AN76" s="60">
        <f>'INPUT DATA'!V76</f>
        <v>22.9848</v>
      </c>
      <c r="AO76" s="60">
        <f>'INPUT DATA'!W76</f>
        <v>0.35320000000000001</v>
      </c>
      <c r="AP76" s="60">
        <f>'INPUT DATA'!X76</f>
        <v>0</v>
      </c>
      <c r="AQ76" s="60">
        <f>'INPUT DATA'!Y76</f>
        <v>0</v>
      </c>
      <c r="AR76" s="60">
        <f t="shared" si="364"/>
        <v>99.434000000000012</v>
      </c>
      <c r="AS76" s="60"/>
      <c r="AT76" s="60">
        <f>'INPUT DATA'!C76</f>
        <v>47.792619002214622</v>
      </c>
      <c r="AU76" s="60">
        <f>'INPUT DATA'!D76</f>
        <v>1.6638945849499382</v>
      </c>
      <c r="AV76" s="60">
        <f>'INPUT DATA'!E76</f>
        <v>16.854006006213513</v>
      </c>
      <c r="AW76" s="60">
        <f>'INPUT DATA'!F76</f>
        <v>10.388342117715014</v>
      </c>
      <c r="AX76" s="60">
        <f>'INPUT DATA'!G76</f>
        <v>0.17172613625603755</v>
      </c>
      <c r="AY76" s="60">
        <f>'INPUT DATA'!H76</f>
        <v>6.6799719623220817</v>
      </c>
      <c r="AZ76" s="60">
        <f>'INPUT DATA'!I76</f>
        <v>10.800222167607615</v>
      </c>
      <c r="BA76" s="60">
        <f>'INPUT DATA'!J76</f>
        <v>3.2890825401051642</v>
      </c>
      <c r="BB76" s="60">
        <f>'INPUT DATA'!K76</f>
        <v>1.9055820211471108</v>
      </c>
      <c r="BC76" s="60">
        <f>'INPUT DATA'!M76</f>
        <v>0.45455346146890085</v>
      </c>
      <c r="BD76" s="60"/>
      <c r="BE76" s="60">
        <f>'INPUT DATA'!AD76</f>
        <v>1.9168309922065994</v>
      </c>
      <c r="BF76" s="60">
        <f t="shared" si="365"/>
        <v>100.00000000000001</v>
      </c>
      <c r="BG76" s="54">
        <f t="shared" si="366"/>
        <v>2.2630511884372244</v>
      </c>
      <c r="BH76" s="56">
        <f t="shared" si="498"/>
        <v>1.7888213618049194</v>
      </c>
      <c r="BI76" s="56">
        <f t="shared" si="499"/>
        <v>4.5190762912357643E-2</v>
      </c>
      <c r="BJ76" s="56">
        <f t="shared" si="500"/>
        <v>0.27669946298851034</v>
      </c>
      <c r="BK76" s="56">
        <f t="shared" si="367"/>
        <v>0.21117863819508065</v>
      </c>
      <c r="BL76" s="56">
        <f t="shared" si="368"/>
        <v>6.5520824793429688E-2</v>
      </c>
      <c r="BM76" s="56">
        <f t="shared" si="501"/>
        <v>0.2389644216947221</v>
      </c>
      <c r="BN76" s="56">
        <f t="shared" si="502"/>
        <v>3.9558812378055995E-3</v>
      </c>
      <c r="BO76" s="56">
        <f t="shared" si="503"/>
        <v>0.73353201718502026</v>
      </c>
      <c r="BP76" s="60">
        <f t="shared" si="504"/>
        <v>0.92757777620043713</v>
      </c>
      <c r="BQ76" s="56">
        <f t="shared" si="505"/>
        <v>2.5792919529389884E-2</v>
      </c>
      <c r="BR76" s="56">
        <f t="shared" si="506"/>
        <v>0</v>
      </c>
      <c r="BS76" s="56">
        <f t="shared" si="507"/>
        <v>0</v>
      </c>
      <c r="BT76" s="56">
        <f t="shared" si="369"/>
        <v>4.0405346035531622</v>
      </c>
      <c r="BU76" s="56">
        <f t="shared" si="370"/>
        <v>0.67077008907186653</v>
      </c>
      <c r="BV76" s="56">
        <f t="shared" si="371"/>
        <v>0.75427732982755724</v>
      </c>
      <c r="BW76" s="56">
        <f t="shared" si="372"/>
        <v>0</v>
      </c>
      <c r="BX76" s="2">
        <f>'INPUT DATA'!DJ76</f>
        <v>8.1065415891070039E-2</v>
      </c>
      <c r="BY76" s="56"/>
      <c r="BZ76" s="56">
        <v>60.084299999999999</v>
      </c>
      <c r="CA76" s="56">
        <v>79.878799999999998</v>
      </c>
      <c r="CB76" s="56">
        <v>101.96127999999999</v>
      </c>
      <c r="CC76" s="56">
        <v>71.846400000000003</v>
      </c>
      <c r="CD76" s="56">
        <v>70.937399999999997</v>
      </c>
      <c r="CE76" s="56">
        <v>40.304400000000001</v>
      </c>
      <c r="CF76" s="56">
        <v>56.077400000000004</v>
      </c>
      <c r="CG76" s="56">
        <v>61.978940000000001</v>
      </c>
      <c r="CH76" s="56">
        <v>151.99020000000002</v>
      </c>
      <c r="CI76" s="56">
        <v>94.195999999999998</v>
      </c>
      <c r="CJ76" s="56">
        <v>141.94452000000001</v>
      </c>
      <c r="CK76" s="56">
        <v>28.0855</v>
      </c>
      <c r="CL76" s="56">
        <v>47.88</v>
      </c>
      <c r="CM76" s="56">
        <v>26.981539999999999</v>
      </c>
      <c r="CN76" s="56">
        <v>55.847000000000001</v>
      </c>
      <c r="CO76" s="56">
        <v>54.938000000000002</v>
      </c>
      <c r="CP76" s="56">
        <v>24.305</v>
      </c>
      <c r="CQ76" s="56">
        <v>40.078000000000003</v>
      </c>
      <c r="CR76" s="56">
        <v>22.98977</v>
      </c>
      <c r="CS76" s="56">
        <v>51.996000000000002</v>
      </c>
      <c r="CT76" s="56">
        <v>39.098300000000002</v>
      </c>
      <c r="CU76" s="56">
        <v>30.973759999999999</v>
      </c>
      <c r="CV76" s="56">
        <v>15.9994</v>
      </c>
      <c r="CW76" s="60">
        <f t="shared" si="373"/>
        <v>0.46743492060321917</v>
      </c>
      <c r="CX76" s="60">
        <f t="shared" si="374"/>
        <v>0.59940810327646388</v>
      </c>
      <c r="CY76" s="60">
        <f t="shared" si="375"/>
        <v>0.52925071164269422</v>
      </c>
      <c r="CZ76" s="60">
        <f t="shared" si="376"/>
        <v>0.77731104133262074</v>
      </c>
      <c r="DA76" s="60">
        <f t="shared" si="377"/>
        <v>0.77445747941142484</v>
      </c>
      <c r="DB76" s="60">
        <f t="shared" si="378"/>
        <v>0.60303589682516046</v>
      </c>
      <c r="DC76" s="60">
        <f t="shared" si="379"/>
        <v>0.7146907666903245</v>
      </c>
      <c r="DD76" s="60">
        <f t="shared" si="380"/>
        <v>0.74185747610397978</v>
      </c>
      <c r="DE76" s="60">
        <f t="shared" si="381"/>
        <v>0.68420200776102669</v>
      </c>
      <c r="DF76" s="60">
        <f t="shared" si="382"/>
        <v>0.83014777697566777</v>
      </c>
      <c r="DG76" s="60">
        <f t="shared" si="383"/>
        <v>0.43642065223793064</v>
      </c>
      <c r="DH76" s="60">
        <f t="shared" si="384"/>
        <v>0.53256507939678088</v>
      </c>
      <c r="DI76" s="60">
        <f t="shared" si="385"/>
        <v>0.40059189672353612</v>
      </c>
      <c r="DJ76" s="60">
        <f t="shared" si="386"/>
        <v>0.47074928835730578</v>
      </c>
      <c r="DK76" s="60">
        <f t="shared" si="387"/>
        <v>0.22268895866737926</v>
      </c>
      <c r="DL76" s="60">
        <f t="shared" si="388"/>
        <v>0.22554252058857516</v>
      </c>
      <c r="DM76" s="60">
        <f t="shared" si="389"/>
        <v>0.39696410317483954</v>
      </c>
      <c r="DN76" s="60">
        <f t="shared" si="390"/>
        <v>0.2853092333096755</v>
      </c>
      <c r="DO76" s="60">
        <f t="shared" si="391"/>
        <v>0.25814252389602022</v>
      </c>
      <c r="DP76" s="60">
        <f t="shared" si="392"/>
        <v>0.31579799223897331</v>
      </c>
      <c r="DQ76" s="60">
        <f t="shared" si="393"/>
        <v>0.16985222302433223</v>
      </c>
      <c r="DR76" s="60">
        <f t="shared" si="394"/>
        <v>0.56357934776206942</v>
      </c>
      <c r="DS76" s="60">
        <f t="shared" si="395"/>
        <v>22.199980171192809</v>
      </c>
      <c r="DT76" s="60">
        <f t="shared" si="396"/>
        <v>0.95611586553628747</v>
      </c>
      <c r="DU76" s="60">
        <f t="shared" si="397"/>
        <v>3.298978460882406</v>
      </c>
      <c r="DV76" s="60">
        <f t="shared" si="398"/>
        <v>5.8970702150699275</v>
      </c>
      <c r="DW76" s="60">
        <f t="shared" si="399"/>
        <v>9.6032727447016686E-2</v>
      </c>
      <c r="DX76" s="60">
        <f t="shared" si="400"/>
        <v>7.8780006525342134</v>
      </c>
      <c r="DY76" s="60">
        <f t="shared" si="401"/>
        <v>16.42702433422377</v>
      </c>
      <c r="DZ76" s="60">
        <f t="shared" si="402"/>
        <v>0.26202406055992566</v>
      </c>
      <c r="EA76" s="60">
        <f t="shared" si="403"/>
        <v>0</v>
      </c>
      <c r="EB76" s="60">
        <f t="shared" si="404"/>
        <v>0</v>
      </c>
      <c r="EC76" s="60">
        <f t="shared" si="405"/>
        <v>42.418773512553649</v>
      </c>
      <c r="ED76" s="60">
        <f t="shared" si="406"/>
        <v>99.433999999999997</v>
      </c>
      <c r="EE76" s="56">
        <f t="shared" si="407"/>
        <v>0.79044276125377189</v>
      </c>
      <c r="EF76" s="56">
        <f t="shared" si="408"/>
        <v>1.9969003039604999E-2</v>
      </c>
      <c r="EG76" s="56">
        <f t="shared" si="409"/>
        <v>0.12226798251257734</v>
      </c>
      <c r="EH76" s="56">
        <f t="shared" si="410"/>
        <v>0.10559332130767861</v>
      </c>
      <c r="EI76" s="56">
        <f t="shared" si="411"/>
        <v>1.748020085314658E-3</v>
      </c>
      <c r="EJ76" s="56">
        <f t="shared" si="412"/>
        <v>0.3241308641240162</v>
      </c>
      <c r="EK76" s="56">
        <f t="shared" si="413"/>
        <v>0.40987634947411966</v>
      </c>
      <c r="EL76" s="56">
        <f t="shared" si="414"/>
        <v>1.1397419833253037E-2</v>
      </c>
      <c r="EM76" s="56">
        <f t="shared" si="415"/>
        <v>0</v>
      </c>
      <c r="EN76" s="56">
        <f t="shared" si="416"/>
        <v>0</v>
      </c>
      <c r="EO76" s="56">
        <f t="shared" si="417"/>
        <v>2.6512727672633756</v>
      </c>
      <c r="EP76" s="60">
        <f t="shared" si="418"/>
        <v>4.436698488893712</v>
      </c>
      <c r="EQ76" s="56">
        <f t="shared" si="508"/>
        <v>0.17816012587568653</v>
      </c>
      <c r="ER76" s="56">
        <f t="shared" si="509"/>
        <v>4.5008699801424319E-3</v>
      </c>
      <c r="ES76" s="56">
        <f t="shared" si="510"/>
        <v>2.755832581786841E-2</v>
      </c>
      <c r="ET76" s="56">
        <f t="shared" si="511"/>
        <v>2.3799976845847878E-2</v>
      </c>
      <c r="EU76" s="56">
        <f t="shared" si="512"/>
        <v>3.9399118278838138E-4</v>
      </c>
      <c r="EV76" s="56">
        <f t="shared" si="513"/>
        <v>7.3056770690053813E-2</v>
      </c>
      <c r="EW76" s="56">
        <f t="shared" si="514"/>
        <v>9.2383187746508791E-2</v>
      </c>
      <c r="EX76" s="56">
        <f t="shared" si="515"/>
        <v>2.5688966382962338E-3</v>
      </c>
      <c r="EY76" s="56">
        <f t="shared" si="516"/>
        <v>0</v>
      </c>
      <c r="EZ76" s="56">
        <f t="shared" si="517"/>
        <v>0</v>
      </c>
      <c r="FA76" s="56">
        <f t="shared" si="518"/>
        <v>0.59757785522280749</v>
      </c>
      <c r="FB76" s="56">
        <f t="shared" si="519"/>
        <v>1</v>
      </c>
      <c r="FC76" s="56">
        <f t="shared" si="419"/>
        <v>2.1839874124313485E-2</v>
      </c>
      <c r="FD76" s="56">
        <f t="shared" si="420"/>
        <v>5.7184516935549247E-3</v>
      </c>
      <c r="FE76" s="56">
        <f t="shared" si="421"/>
        <v>0.10747006039238743</v>
      </c>
      <c r="FF76" s="56">
        <f t="shared" si="422"/>
        <v>9.4952084384805027E-2</v>
      </c>
      <c r="FG76" s="56">
        <f t="shared" si="423"/>
        <v>7.4700603923874287E-3</v>
      </c>
      <c r="FH76" s="56">
        <f t="shared" si="424"/>
        <v>0.10242214477719246</v>
      </c>
      <c r="FI76" s="56">
        <f t="shared" si="425"/>
        <v>0</v>
      </c>
      <c r="FJ76" s="56">
        <f t="shared" si="426"/>
        <v>2.5081457177884448E-2</v>
      </c>
      <c r="FK76" s="56">
        <f t="shared" si="427"/>
        <v>0.90198450684154041</v>
      </c>
      <c r="FL76" s="56">
        <f t="shared" si="428"/>
        <v>0.89080062937843263</v>
      </c>
      <c r="FM76" s="56">
        <f t="shared" si="429"/>
        <v>7.2934035980575115E-2</v>
      </c>
      <c r="FN76" s="56">
        <f t="shared" si="430"/>
        <v>1</v>
      </c>
      <c r="FO76" s="56">
        <f t="shared" si="431"/>
        <v>0.10919937062156743</v>
      </c>
      <c r="FP76" s="56">
        <f t="shared" si="432"/>
        <v>5.7184516935549254E-2</v>
      </c>
      <c r="FQ76" s="56">
        <f t="shared" si="433"/>
        <v>2.5081457177884448E-2</v>
      </c>
      <c r="FR76" s="56">
        <f t="shared" si="434"/>
        <v>0.97491854282211554</v>
      </c>
      <c r="FS76" s="56"/>
      <c r="FT76" s="56">
        <f t="shared" si="435"/>
        <v>0</v>
      </c>
      <c r="FU76" s="56">
        <f t="shared" si="436"/>
        <v>1.6505009520554247E-2</v>
      </c>
      <c r="FV76" s="56">
        <f t="shared" si="437"/>
        <v>3.0748978036466271E-2</v>
      </c>
      <c r="FW76" s="56">
        <f t="shared" si="438"/>
        <v>0.77362297889939224</v>
      </c>
      <c r="FX76" s="56"/>
      <c r="FY76" s="56">
        <f t="shared" si="439"/>
        <v>3.1236377010137657E-2</v>
      </c>
      <c r="FZ76" s="56">
        <f t="shared" si="440"/>
        <v>0.21682427787402636</v>
      </c>
      <c r="GA76" s="56"/>
      <c r="GB76" s="60">
        <f t="shared" si="441"/>
        <v>22.339939068720096</v>
      </c>
      <c r="GC76" s="60">
        <f t="shared" si="442"/>
        <v>0.9973518972168216</v>
      </c>
      <c r="GD76" s="60">
        <f t="shared" si="443"/>
        <v>8.9199946728187438</v>
      </c>
      <c r="GE76" s="60">
        <f t="shared" si="444"/>
        <v>8.0749730292405797</v>
      </c>
      <c r="GF76" s="60">
        <f t="shared" si="445"/>
        <v>0.13299459063391375</v>
      </c>
      <c r="GG76" s="60">
        <f t="shared" si="446"/>
        <v>4.0282628830658238</v>
      </c>
      <c r="GH76" s="60">
        <f t="shared" si="447"/>
        <v>7.7188190613933241</v>
      </c>
      <c r="GI76" s="60">
        <f t="shared" si="448"/>
        <v>2.440030471900084</v>
      </c>
      <c r="GJ76" s="60">
        <f t="shared" si="449"/>
        <v>1.581914678700074</v>
      </c>
      <c r="GK76" s="60">
        <f t="shared" si="450"/>
        <v>0.19837651813126678</v>
      </c>
      <c r="GL76" s="60">
        <f t="shared" si="451"/>
        <v>0</v>
      </c>
      <c r="GM76" s="60">
        <f t="shared" si="452"/>
        <v>43.567343128179274</v>
      </c>
      <c r="GN76" s="60">
        <f t="shared" si="520"/>
        <v>56.432656871820733</v>
      </c>
      <c r="GO76" s="56">
        <f t="shared" si="453"/>
        <v>0.79542607639956897</v>
      </c>
      <c r="GP76" s="56">
        <f t="shared" si="454"/>
        <v>2.0830240125664611E-2</v>
      </c>
      <c r="GQ76" s="56">
        <f t="shared" si="455"/>
        <v>0.33059620291572478</v>
      </c>
      <c r="GR76" s="56">
        <f t="shared" si="456"/>
        <v>0.14459099019178434</v>
      </c>
      <c r="GS76" s="56">
        <f t="shared" si="457"/>
        <v>2.4208123818470592E-3</v>
      </c>
      <c r="GT76" s="56">
        <f t="shared" si="458"/>
        <v>0.16573803262973971</v>
      </c>
      <c r="GU76" s="56">
        <f t="shared" si="459"/>
        <v>0.19259491644775995</v>
      </c>
      <c r="GV76" s="56">
        <f t="shared" si="460"/>
        <v>0.10613548860645775</v>
      </c>
      <c r="GW76" s="56">
        <f t="shared" si="461"/>
        <v>4.0459935053444113E-2</v>
      </c>
      <c r="GX76" s="56">
        <f t="shared" si="462"/>
        <v>6.4046637583317877E-3</v>
      </c>
      <c r="GY76" s="56">
        <f t="shared" si="463"/>
        <v>0</v>
      </c>
      <c r="GZ76" s="60">
        <f t="shared" si="464"/>
        <v>0.10640076114650958</v>
      </c>
      <c r="HA76" s="56">
        <f t="shared" si="521"/>
        <v>1.8051973585103229</v>
      </c>
      <c r="HB76" s="56">
        <f t="shared" si="522"/>
        <v>0.44063108814648777</v>
      </c>
      <c r="HC76" s="56">
        <f t="shared" si="523"/>
        <v>1.1539037561440955E-2</v>
      </c>
      <c r="HD76" s="56">
        <f t="shared" si="524"/>
        <v>0.18313576704352036</v>
      </c>
      <c r="HE76" s="56">
        <f t="shared" si="525"/>
        <v>8.00970539371402E-2</v>
      </c>
      <c r="HF76" s="56">
        <f t="shared" si="526"/>
        <v>1.3410236672652522E-3</v>
      </c>
      <c r="HG76" s="56">
        <f t="shared" si="527"/>
        <v>9.1811586056446112E-2</v>
      </c>
      <c r="HH76" s="56">
        <f t="shared" si="528"/>
        <v>0.10668911935850177</v>
      </c>
      <c r="HI76" s="56">
        <f t="shared" si="529"/>
        <v>5.879439613962343E-2</v>
      </c>
      <c r="HJ76" s="56">
        <f t="shared" si="530"/>
        <v>2.2413025846011809E-2</v>
      </c>
      <c r="HK76" s="56">
        <f t="shared" si="531"/>
        <v>3.5479022435624527E-3</v>
      </c>
      <c r="HL76" s="56">
        <f t="shared" si="532"/>
        <v>0</v>
      </c>
      <c r="HM76" s="56">
        <f t="shared" si="533"/>
        <v>5.5660632876961866E-2</v>
      </c>
      <c r="HN76" s="56">
        <f t="shared" si="534"/>
        <v>1.0000000000000002</v>
      </c>
      <c r="HO76" s="56">
        <f t="shared" si="465"/>
        <v>0.53407197020389141</v>
      </c>
      <c r="HP76" s="56">
        <f t="shared" si="466"/>
        <v>0.29541808242738715</v>
      </c>
      <c r="HQ76" s="56">
        <f t="shared" si="467"/>
        <v>0.49842076985133998</v>
      </c>
      <c r="HR76" s="60">
        <f t="shared" si="535"/>
        <v>7.5761972328802996E-2</v>
      </c>
      <c r="HS76" s="56">
        <f t="shared" si="468"/>
        <v>0.65788570729275742</v>
      </c>
      <c r="HT76" s="56">
        <f t="shared" si="469"/>
        <v>5010.4762288207203</v>
      </c>
      <c r="HU76" s="56">
        <f t="shared" si="536"/>
        <v>15.938068212539251</v>
      </c>
      <c r="HV76" s="56">
        <f t="shared" si="470"/>
        <v>0.65788570729275742</v>
      </c>
      <c r="HW76" s="56">
        <f t="shared" si="471"/>
        <v>5010.4762288207203</v>
      </c>
      <c r="HX76" s="56">
        <f t="shared" si="537"/>
        <v>17.305731286863526</v>
      </c>
      <c r="HY76" s="56">
        <f t="shared" si="472"/>
        <v>4.5207831480573848</v>
      </c>
      <c r="HZ76" s="56">
        <f t="shared" si="473"/>
        <v>1.2683564770576907</v>
      </c>
      <c r="IA76" s="56">
        <f t="shared" si="474"/>
        <v>4.1393842542260897</v>
      </c>
      <c r="IB76" s="56">
        <f t="shared" si="475"/>
        <v>0.95865448113588991</v>
      </c>
      <c r="IC76" s="56">
        <f t="shared" si="538"/>
        <v>0.76017128590144278</v>
      </c>
      <c r="ID76" s="56">
        <f t="shared" si="539"/>
        <v>0.19574377180857569</v>
      </c>
      <c r="IE76" s="56">
        <f t="shared" si="476"/>
        <v>271.53469509870365</v>
      </c>
      <c r="IF76" s="56">
        <f t="shared" si="477"/>
        <v>1.0328061489409643</v>
      </c>
      <c r="IG76" s="56">
        <f t="shared" si="540"/>
        <v>1.6044344170074207</v>
      </c>
      <c r="IH76" s="56">
        <f t="shared" si="541"/>
        <v>0.82500268211401107</v>
      </c>
      <c r="II76" s="75"/>
      <c r="IJ76" s="75">
        <f t="shared" si="478"/>
        <v>0.14460510268389509</v>
      </c>
      <c r="IK76" s="75">
        <f t="shared" si="479"/>
        <v>0.24380150184803295</v>
      </c>
      <c r="IL76" s="75">
        <f t="shared" si="480"/>
        <v>2.6989825431834036</v>
      </c>
      <c r="IM76" s="75">
        <f t="shared" si="481"/>
        <v>0.31185223466404133</v>
      </c>
      <c r="IN76" s="75">
        <f>(1-'OUTPUT DATA'!BL76-'OUTPUT DATA'!BR76-'OUTPUT DATA'!BX76)*'OUTPUT DATA'!BK76^2</f>
        <v>3.8059196080196062E-2</v>
      </c>
      <c r="IO76" s="75">
        <f t="shared" si="542"/>
        <v>0.5471330186033142</v>
      </c>
      <c r="IP76" s="75"/>
      <c r="IQ76" s="56">
        <f t="shared" si="546"/>
        <v>0.88289250880708692</v>
      </c>
      <c r="IR76" s="56">
        <f t="shared" si="547"/>
        <v>0.70009533876835672</v>
      </c>
      <c r="IS76" s="56">
        <f t="shared" si="548"/>
        <v>0.18027424184223664</v>
      </c>
      <c r="IT76" s="56"/>
    </row>
    <row r="77" spans="1:254" ht="13.5" customHeight="1">
      <c r="A77" s="67" t="str">
        <f>'INPUT DATA'!A77</f>
        <v>October 2002-January 2003 - SEF</v>
      </c>
      <c r="B77" s="50"/>
      <c r="C77" s="10">
        <f>'INPUT DATA'!AB77</f>
        <v>1.9851140790948074E-2</v>
      </c>
      <c r="D77" s="10"/>
      <c r="E77" s="12">
        <f>'INPUT DATA'!AD77</f>
        <v>1.9159250329464477</v>
      </c>
      <c r="F77" s="10"/>
      <c r="G77" s="16">
        <f>'INPUT DATA'!AF77</f>
        <v>340.50107567942212</v>
      </c>
      <c r="H77" s="16">
        <f>'INPUT DATA'!AG77</f>
        <v>1099.1214173504004</v>
      </c>
      <c r="I77" s="10"/>
      <c r="J77" s="81">
        <f t="shared" si="482"/>
        <v>0.16174777151775935</v>
      </c>
      <c r="K77" s="81">
        <f t="shared" si="483"/>
        <v>0.24581781339636247</v>
      </c>
      <c r="L77" s="81">
        <f t="shared" si="484"/>
        <v>0.34999295129746977</v>
      </c>
      <c r="M77" s="81">
        <f t="shared" si="485"/>
        <v>0.46767562333201029</v>
      </c>
      <c r="N77" s="81">
        <f t="shared" si="486"/>
        <v>0.67176282411801647</v>
      </c>
      <c r="O77" s="81">
        <f t="shared" si="487"/>
        <v>0.74219766735451631</v>
      </c>
      <c r="P77" s="81">
        <f t="shared" si="488"/>
        <v>0.79303581515702704</v>
      </c>
      <c r="Q77" s="81">
        <f t="shared" si="489"/>
        <v>0.82012360630649572</v>
      </c>
      <c r="R77" s="81">
        <f t="shared" si="490"/>
        <v>0.82152884523281555</v>
      </c>
      <c r="S77" s="81">
        <f t="shared" si="491"/>
        <v>0.80974586757311817</v>
      </c>
      <c r="T77" s="81">
        <f t="shared" si="492"/>
        <v>0.80042320493466035</v>
      </c>
      <c r="U77" s="81">
        <f t="shared" si="493"/>
        <v>0.7639849783566468</v>
      </c>
      <c r="V77" s="81">
        <f t="shared" si="494"/>
        <v>0.71891025949785592</v>
      </c>
      <c r="W77" s="81">
        <f t="shared" si="495"/>
        <v>0.6706763014002235</v>
      </c>
      <c r="X77" s="81">
        <f t="shared" si="496"/>
        <v>0.62332437875632463</v>
      </c>
      <c r="Y77" s="10"/>
      <c r="Z77" s="81">
        <f t="shared" si="543"/>
        <v>0.88296029682847288</v>
      </c>
      <c r="AA77" s="81">
        <f t="shared" si="544"/>
        <v>0.69872688042649111</v>
      </c>
      <c r="AB77" s="81">
        <f t="shared" si="545"/>
        <v>0.17980938114341738</v>
      </c>
      <c r="AC77" s="50"/>
      <c r="AD77" s="56">
        <f>'INPUT DATA'!AF77/1000</f>
        <v>0.34050107567942212</v>
      </c>
      <c r="AE77" s="55">
        <f>'INPUT DATA'!AG77</f>
        <v>1099.1214173504004</v>
      </c>
      <c r="AF77" s="60">
        <f t="shared" si="497"/>
        <v>1372.2614173504003</v>
      </c>
      <c r="AG77" s="55"/>
      <c r="AH77" s="60">
        <f>'INPUT DATA'!P77</f>
        <v>47.493200000000002</v>
      </c>
      <c r="AI77" s="60">
        <f>'INPUT DATA'!Q77</f>
        <v>1.5951</v>
      </c>
      <c r="AJ77" s="60">
        <f>'INPUT DATA'!R77</f>
        <v>6.2332999999999998</v>
      </c>
      <c r="AK77" s="60">
        <f>'INPUT DATA'!S77</f>
        <v>7.5865</v>
      </c>
      <c r="AL77" s="60">
        <f>'INPUT DATA'!T77</f>
        <v>0.124</v>
      </c>
      <c r="AM77" s="60">
        <f>'INPUT DATA'!U77</f>
        <v>13.0639</v>
      </c>
      <c r="AN77" s="60">
        <f>'INPUT DATA'!V77</f>
        <v>22.9848</v>
      </c>
      <c r="AO77" s="60">
        <f>'INPUT DATA'!W77</f>
        <v>0.35320000000000001</v>
      </c>
      <c r="AP77" s="60">
        <f>'INPUT DATA'!X77</f>
        <v>0</v>
      </c>
      <c r="AQ77" s="60">
        <f>'INPUT DATA'!Y77</f>
        <v>0</v>
      </c>
      <c r="AR77" s="60">
        <f t="shared" si="364"/>
        <v>99.434000000000012</v>
      </c>
      <c r="AS77" s="60"/>
      <c r="AT77" s="60">
        <f>'INPUT DATA'!C77</f>
        <v>47.789127713744136</v>
      </c>
      <c r="AU77" s="60">
        <f>'INPUT DATA'!D77</f>
        <v>1.6657901815047709</v>
      </c>
      <c r="AV77" s="60">
        <f>'INPUT DATA'!E77</f>
        <v>16.881778334689727</v>
      </c>
      <c r="AW77" s="60">
        <f>'INPUT DATA'!F77</f>
        <v>10.39475001138149</v>
      </c>
      <c r="AX77" s="60">
        <f>'INPUT DATA'!G77</f>
        <v>0.17177066310074829</v>
      </c>
      <c r="AY77" s="60">
        <f>'INPUT DATA'!H77</f>
        <v>6.657775271517111</v>
      </c>
      <c r="AZ77" s="60">
        <f>'INPUT DATA'!I77</f>
        <v>10.778855855161378</v>
      </c>
      <c r="BA77" s="60">
        <f>'INPUT DATA'!J77</f>
        <v>3.2952494516803981</v>
      </c>
      <c r="BB77" s="60">
        <f>'INPUT DATA'!K77</f>
        <v>1.9094309423225795</v>
      </c>
      <c r="BC77" s="60">
        <f>'INPUT DATA'!M77</f>
        <v>0.45547157489766682</v>
      </c>
      <c r="BD77" s="60"/>
      <c r="BE77" s="60">
        <f>'INPUT DATA'!AD77</f>
        <v>1.9159250329464477</v>
      </c>
      <c r="BF77" s="60">
        <f t="shared" si="365"/>
        <v>100.00000000000003</v>
      </c>
      <c r="BG77" s="54">
        <f t="shared" si="366"/>
        <v>2.2630511884372244</v>
      </c>
      <c r="BH77" s="56">
        <f t="shared" si="498"/>
        <v>1.7888213618049194</v>
      </c>
      <c r="BI77" s="56">
        <f t="shared" si="499"/>
        <v>4.5190762912357643E-2</v>
      </c>
      <c r="BJ77" s="56">
        <f t="shared" si="500"/>
        <v>0.27669946298851034</v>
      </c>
      <c r="BK77" s="56">
        <f t="shared" si="367"/>
        <v>0.21117863819508065</v>
      </c>
      <c r="BL77" s="56">
        <f t="shared" si="368"/>
        <v>6.5520824793429688E-2</v>
      </c>
      <c r="BM77" s="56">
        <f t="shared" si="501"/>
        <v>0.2389644216947221</v>
      </c>
      <c r="BN77" s="56">
        <f t="shared" si="502"/>
        <v>3.9558812378055995E-3</v>
      </c>
      <c r="BO77" s="56">
        <f t="shared" si="503"/>
        <v>0.73353201718502026</v>
      </c>
      <c r="BP77" s="60">
        <f t="shared" si="504"/>
        <v>0.92757777620043713</v>
      </c>
      <c r="BQ77" s="56">
        <f t="shared" si="505"/>
        <v>2.5792919529389884E-2</v>
      </c>
      <c r="BR77" s="56">
        <f t="shared" si="506"/>
        <v>0</v>
      </c>
      <c r="BS77" s="56">
        <f t="shared" si="507"/>
        <v>0</v>
      </c>
      <c r="BT77" s="56">
        <f t="shared" si="369"/>
        <v>4.0405346035531622</v>
      </c>
      <c r="BU77" s="56">
        <f t="shared" si="370"/>
        <v>0.67077008907186653</v>
      </c>
      <c r="BV77" s="56">
        <f t="shared" si="371"/>
        <v>0.75427732982755724</v>
      </c>
      <c r="BW77" s="56">
        <f t="shared" si="372"/>
        <v>0</v>
      </c>
      <c r="BX77" s="2">
        <f>'INPUT DATA'!DJ77</f>
        <v>8.1065415891070039E-2</v>
      </c>
      <c r="BY77" s="56"/>
      <c r="BZ77" s="56">
        <v>60.084299999999999</v>
      </c>
      <c r="CA77" s="56">
        <v>79.878799999999998</v>
      </c>
      <c r="CB77" s="56">
        <v>101.96127999999999</v>
      </c>
      <c r="CC77" s="56">
        <v>71.846400000000003</v>
      </c>
      <c r="CD77" s="56">
        <v>70.937399999999997</v>
      </c>
      <c r="CE77" s="56">
        <v>40.304400000000001</v>
      </c>
      <c r="CF77" s="56">
        <v>56.077400000000004</v>
      </c>
      <c r="CG77" s="56">
        <v>61.978940000000001</v>
      </c>
      <c r="CH77" s="56">
        <v>151.99020000000002</v>
      </c>
      <c r="CI77" s="56">
        <v>94.195999999999998</v>
      </c>
      <c r="CJ77" s="56">
        <v>141.94452000000001</v>
      </c>
      <c r="CK77" s="56">
        <v>28.0855</v>
      </c>
      <c r="CL77" s="56">
        <v>47.88</v>
      </c>
      <c r="CM77" s="56">
        <v>26.981539999999999</v>
      </c>
      <c r="CN77" s="56">
        <v>55.847000000000001</v>
      </c>
      <c r="CO77" s="56">
        <v>54.938000000000002</v>
      </c>
      <c r="CP77" s="56">
        <v>24.305</v>
      </c>
      <c r="CQ77" s="56">
        <v>40.078000000000003</v>
      </c>
      <c r="CR77" s="56">
        <v>22.98977</v>
      </c>
      <c r="CS77" s="56">
        <v>51.996000000000002</v>
      </c>
      <c r="CT77" s="56">
        <v>39.098300000000002</v>
      </c>
      <c r="CU77" s="56">
        <v>30.973759999999999</v>
      </c>
      <c r="CV77" s="56">
        <v>15.9994</v>
      </c>
      <c r="CW77" s="60">
        <f t="shared" si="373"/>
        <v>0.46743492060321917</v>
      </c>
      <c r="CX77" s="60">
        <f t="shared" si="374"/>
        <v>0.59940810327646388</v>
      </c>
      <c r="CY77" s="60">
        <f t="shared" si="375"/>
        <v>0.52925071164269422</v>
      </c>
      <c r="CZ77" s="60">
        <f t="shared" si="376"/>
        <v>0.77731104133262074</v>
      </c>
      <c r="DA77" s="60">
        <f t="shared" si="377"/>
        <v>0.77445747941142484</v>
      </c>
      <c r="DB77" s="60">
        <f t="shared" si="378"/>
        <v>0.60303589682516046</v>
      </c>
      <c r="DC77" s="60">
        <f t="shared" si="379"/>
        <v>0.7146907666903245</v>
      </c>
      <c r="DD77" s="60">
        <f t="shared" si="380"/>
        <v>0.74185747610397978</v>
      </c>
      <c r="DE77" s="60">
        <f t="shared" si="381"/>
        <v>0.68420200776102669</v>
      </c>
      <c r="DF77" s="60">
        <f t="shared" si="382"/>
        <v>0.83014777697566777</v>
      </c>
      <c r="DG77" s="60">
        <f t="shared" si="383"/>
        <v>0.43642065223793064</v>
      </c>
      <c r="DH77" s="60">
        <f t="shared" si="384"/>
        <v>0.53256507939678088</v>
      </c>
      <c r="DI77" s="60">
        <f t="shared" si="385"/>
        <v>0.40059189672353612</v>
      </c>
      <c r="DJ77" s="60">
        <f t="shared" si="386"/>
        <v>0.47074928835730578</v>
      </c>
      <c r="DK77" s="60">
        <f t="shared" si="387"/>
        <v>0.22268895866737926</v>
      </c>
      <c r="DL77" s="60">
        <f t="shared" si="388"/>
        <v>0.22554252058857516</v>
      </c>
      <c r="DM77" s="60">
        <f t="shared" si="389"/>
        <v>0.39696410317483954</v>
      </c>
      <c r="DN77" s="60">
        <f t="shared" si="390"/>
        <v>0.2853092333096755</v>
      </c>
      <c r="DO77" s="60">
        <f t="shared" si="391"/>
        <v>0.25814252389602022</v>
      </c>
      <c r="DP77" s="60">
        <f t="shared" si="392"/>
        <v>0.31579799223897331</v>
      </c>
      <c r="DQ77" s="60">
        <f t="shared" si="393"/>
        <v>0.16985222302433223</v>
      </c>
      <c r="DR77" s="60">
        <f t="shared" si="394"/>
        <v>0.56357934776206942</v>
      </c>
      <c r="DS77" s="60">
        <f t="shared" si="395"/>
        <v>22.199980171192809</v>
      </c>
      <c r="DT77" s="60">
        <f t="shared" si="396"/>
        <v>0.95611586553628747</v>
      </c>
      <c r="DU77" s="60">
        <f t="shared" si="397"/>
        <v>3.298978460882406</v>
      </c>
      <c r="DV77" s="60">
        <f t="shared" si="398"/>
        <v>5.8970702150699275</v>
      </c>
      <c r="DW77" s="60">
        <f t="shared" si="399"/>
        <v>9.6032727447016686E-2</v>
      </c>
      <c r="DX77" s="60">
        <f t="shared" si="400"/>
        <v>7.8780006525342134</v>
      </c>
      <c r="DY77" s="60">
        <f t="shared" si="401"/>
        <v>16.42702433422377</v>
      </c>
      <c r="DZ77" s="60">
        <f t="shared" si="402"/>
        <v>0.26202406055992566</v>
      </c>
      <c r="EA77" s="60">
        <f t="shared" si="403"/>
        <v>0</v>
      </c>
      <c r="EB77" s="60">
        <f t="shared" si="404"/>
        <v>0</v>
      </c>
      <c r="EC77" s="60">
        <f t="shared" si="405"/>
        <v>42.418773512553649</v>
      </c>
      <c r="ED77" s="60">
        <f t="shared" si="406"/>
        <v>99.433999999999997</v>
      </c>
      <c r="EE77" s="56">
        <f t="shared" si="407"/>
        <v>0.79044276125377189</v>
      </c>
      <c r="EF77" s="56">
        <f t="shared" si="408"/>
        <v>1.9969003039604999E-2</v>
      </c>
      <c r="EG77" s="56">
        <f t="shared" si="409"/>
        <v>0.12226798251257734</v>
      </c>
      <c r="EH77" s="56">
        <f t="shared" si="410"/>
        <v>0.10559332130767861</v>
      </c>
      <c r="EI77" s="56">
        <f t="shared" si="411"/>
        <v>1.748020085314658E-3</v>
      </c>
      <c r="EJ77" s="56">
        <f t="shared" si="412"/>
        <v>0.3241308641240162</v>
      </c>
      <c r="EK77" s="56">
        <f t="shared" si="413"/>
        <v>0.40987634947411966</v>
      </c>
      <c r="EL77" s="56">
        <f t="shared" si="414"/>
        <v>1.1397419833253037E-2</v>
      </c>
      <c r="EM77" s="56">
        <f t="shared" si="415"/>
        <v>0</v>
      </c>
      <c r="EN77" s="56">
        <f t="shared" si="416"/>
        <v>0</v>
      </c>
      <c r="EO77" s="56">
        <f t="shared" si="417"/>
        <v>2.6512727672633756</v>
      </c>
      <c r="EP77" s="60">
        <f t="shared" si="418"/>
        <v>4.436698488893712</v>
      </c>
      <c r="EQ77" s="56">
        <f t="shared" si="508"/>
        <v>0.17816012587568653</v>
      </c>
      <c r="ER77" s="56">
        <f t="shared" si="509"/>
        <v>4.5008699801424319E-3</v>
      </c>
      <c r="ES77" s="56">
        <f t="shared" si="510"/>
        <v>2.755832581786841E-2</v>
      </c>
      <c r="ET77" s="56">
        <f t="shared" si="511"/>
        <v>2.3799976845847878E-2</v>
      </c>
      <c r="EU77" s="56">
        <f t="shared" si="512"/>
        <v>3.9399118278838138E-4</v>
      </c>
      <c r="EV77" s="56">
        <f t="shared" si="513"/>
        <v>7.3056770690053813E-2</v>
      </c>
      <c r="EW77" s="56">
        <f t="shared" si="514"/>
        <v>9.2383187746508791E-2</v>
      </c>
      <c r="EX77" s="56">
        <f t="shared" si="515"/>
        <v>2.5688966382962338E-3</v>
      </c>
      <c r="EY77" s="56">
        <f t="shared" si="516"/>
        <v>0</v>
      </c>
      <c r="EZ77" s="56">
        <f t="shared" si="517"/>
        <v>0</v>
      </c>
      <c r="FA77" s="56">
        <f t="shared" si="518"/>
        <v>0.59757785522280749</v>
      </c>
      <c r="FB77" s="56">
        <f t="shared" si="519"/>
        <v>1</v>
      </c>
      <c r="FC77" s="56">
        <f t="shared" si="419"/>
        <v>2.1839874124313485E-2</v>
      </c>
      <c r="FD77" s="56">
        <f t="shared" si="420"/>
        <v>5.7184516935549247E-3</v>
      </c>
      <c r="FE77" s="56">
        <f t="shared" si="421"/>
        <v>0.10747006039238743</v>
      </c>
      <c r="FF77" s="56">
        <f t="shared" si="422"/>
        <v>9.4952084384805027E-2</v>
      </c>
      <c r="FG77" s="56">
        <f t="shared" si="423"/>
        <v>7.4700603923874287E-3</v>
      </c>
      <c r="FH77" s="56">
        <f t="shared" si="424"/>
        <v>0.10242214477719246</v>
      </c>
      <c r="FI77" s="56">
        <f t="shared" si="425"/>
        <v>0</v>
      </c>
      <c r="FJ77" s="56">
        <f t="shared" si="426"/>
        <v>2.5081457177884448E-2</v>
      </c>
      <c r="FK77" s="56">
        <f t="shared" si="427"/>
        <v>0.90198450684154041</v>
      </c>
      <c r="FL77" s="56">
        <f t="shared" si="428"/>
        <v>0.89080062937843263</v>
      </c>
      <c r="FM77" s="56">
        <f t="shared" si="429"/>
        <v>7.2934035980575115E-2</v>
      </c>
      <c r="FN77" s="56">
        <f t="shared" si="430"/>
        <v>1</v>
      </c>
      <c r="FO77" s="56">
        <f t="shared" si="431"/>
        <v>0.10919937062156743</v>
      </c>
      <c r="FP77" s="56">
        <f t="shared" si="432"/>
        <v>5.7184516935549254E-2</v>
      </c>
      <c r="FQ77" s="56">
        <f t="shared" si="433"/>
        <v>2.5081457177884448E-2</v>
      </c>
      <c r="FR77" s="56">
        <f t="shared" si="434"/>
        <v>0.97491854282211554</v>
      </c>
      <c r="FS77" s="56"/>
      <c r="FT77" s="56">
        <f t="shared" si="435"/>
        <v>0</v>
      </c>
      <c r="FU77" s="56">
        <f t="shared" si="436"/>
        <v>1.6505009520554247E-2</v>
      </c>
      <c r="FV77" s="56">
        <f t="shared" si="437"/>
        <v>3.0748978036466271E-2</v>
      </c>
      <c r="FW77" s="56">
        <f t="shared" si="438"/>
        <v>0.77362297889939224</v>
      </c>
      <c r="FX77" s="56"/>
      <c r="FY77" s="56">
        <f t="shared" si="439"/>
        <v>3.1231645364826477E-2</v>
      </c>
      <c r="FZ77" s="56">
        <f t="shared" si="440"/>
        <v>0.21679172394598378</v>
      </c>
      <c r="GA77" s="56"/>
      <c r="GB77" s="60">
        <f t="shared" si="441"/>
        <v>22.338307118571091</v>
      </c>
      <c r="GC77" s="60">
        <f t="shared" si="442"/>
        <v>0.9984881331523312</v>
      </c>
      <c r="GD77" s="60">
        <f t="shared" si="443"/>
        <v>8.9346931974287553</v>
      </c>
      <c r="GE77" s="60">
        <f t="shared" si="444"/>
        <v>8.0799539557392173</v>
      </c>
      <c r="GF77" s="60">
        <f t="shared" si="445"/>
        <v>0.13302907478183457</v>
      </c>
      <c r="GG77" s="60">
        <f t="shared" si="446"/>
        <v>4.0148774817196973</v>
      </c>
      <c r="GH77" s="60">
        <f t="shared" si="447"/>
        <v>7.7035487551697788</v>
      </c>
      <c r="GI77" s="60">
        <f t="shared" si="448"/>
        <v>2.4446054413566434</v>
      </c>
      <c r="GJ77" s="60">
        <f t="shared" si="449"/>
        <v>1.5851098520576439</v>
      </c>
      <c r="GK77" s="60">
        <f t="shared" si="450"/>
        <v>0.19877720179267722</v>
      </c>
      <c r="GL77" s="60">
        <f t="shared" si="451"/>
        <v>0</v>
      </c>
      <c r="GM77" s="60">
        <f t="shared" si="452"/>
        <v>43.56860978823034</v>
      </c>
      <c r="GN77" s="60">
        <f t="shared" si="520"/>
        <v>56.431390211769667</v>
      </c>
      <c r="GO77" s="56">
        <f t="shared" si="453"/>
        <v>0.79536796989802894</v>
      </c>
      <c r="GP77" s="56">
        <f t="shared" si="454"/>
        <v>2.0853971034927553E-2</v>
      </c>
      <c r="GQ77" s="56">
        <f t="shared" si="455"/>
        <v>0.33114096517206787</v>
      </c>
      <c r="GR77" s="56">
        <f t="shared" si="456"/>
        <v>0.14468017898435398</v>
      </c>
      <c r="GS77" s="56">
        <f t="shared" si="457"/>
        <v>2.4214400739348821E-3</v>
      </c>
      <c r="GT77" s="56">
        <f t="shared" si="458"/>
        <v>0.16518730638632781</v>
      </c>
      <c r="GU77" s="56">
        <f t="shared" si="459"/>
        <v>0.19221390177079142</v>
      </c>
      <c r="GV77" s="56">
        <f t="shared" si="460"/>
        <v>0.10633448883380058</v>
      </c>
      <c r="GW77" s="56">
        <f t="shared" si="461"/>
        <v>4.0541656595239277E-2</v>
      </c>
      <c r="GX77" s="56">
        <f t="shared" si="462"/>
        <v>6.4175999876242736E-3</v>
      </c>
      <c r="GY77" s="56">
        <f t="shared" si="463"/>
        <v>0</v>
      </c>
      <c r="GZ77" s="60">
        <f t="shared" si="464"/>
        <v>0.10635047254243349</v>
      </c>
      <c r="HA77" s="56">
        <f t="shared" si="521"/>
        <v>1.8051594787370964</v>
      </c>
      <c r="HB77" s="56">
        <f t="shared" si="522"/>
        <v>0.44060814530053299</v>
      </c>
      <c r="HC77" s="56">
        <f t="shared" si="523"/>
        <v>1.1552425855203195E-2</v>
      </c>
      <c r="HD77" s="56">
        <f t="shared" si="524"/>
        <v>0.18344139067631668</v>
      </c>
      <c r="HE77" s="56">
        <f t="shared" si="525"/>
        <v>8.0148142415413265E-2</v>
      </c>
      <c r="HF77" s="56">
        <f t="shared" si="526"/>
        <v>1.3413995286604486E-3</v>
      </c>
      <c r="HG77" s="56">
        <f t="shared" si="527"/>
        <v>9.1508428109572978E-2</v>
      </c>
      <c r="HH77" s="56">
        <f t="shared" si="528"/>
        <v>0.10648028832625124</v>
      </c>
      <c r="HI77" s="56">
        <f t="shared" si="529"/>
        <v>5.8905869584549402E-2</v>
      </c>
      <c r="HJ77" s="56">
        <f t="shared" si="530"/>
        <v>2.245876725728551E-2</v>
      </c>
      <c r="HK77" s="56">
        <f t="shared" si="531"/>
        <v>3.5551429462144122E-3</v>
      </c>
      <c r="HL77" s="56">
        <f t="shared" si="532"/>
        <v>0</v>
      </c>
      <c r="HM77" s="56">
        <f t="shared" si="533"/>
        <v>5.5636891909060911E-2</v>
      </c>
      <c r="HN77" s="56">
        <f t="shared" si="534"/>
        <v>0.99999999999999989</v>
      </c>
      <c r="HO77" s="56">
        <f t="shared" si="465"/>
        <v>0.53309015687373917</v>
      </c>
      <c r="HP77" s="56">
        <f t="shared" si="466"/>
        <v>0.29508766761451855</v>
      </c>
      <c r="HQ77" s="56">
        <f t="shared" si="467"/>
        <v>0.4966157504378847</v>
      </c>
      <c r="HR77" s="60">
        <f t="shared" si="535"/>
        <v>7.4603277330120288E-2</v>
      </c>
      <c r="HS77" s="56">
        <f t="shared" si="468"/>
        <v>0.65787715786876</v>
      </c>
      <c r="HT77" s="56">
        <f t="shared" si="469"/>
        <v>5011.4292953390122</v>
      </c>
      <c r="HU77" s="56">
        <f t="shared" si="536"/>
        <v>15.93852024481108</v>
      </c>
      <c r="HV77" s="56">
        <f t="shared" si="470"/>
        <v>0.65787715786876</v>
      </c>
      <c r="HW77" s="56">
        <f t="shared" si="471"/>
        <v>5011.4292953390122</v>
      </c>
      <c r="HX77" s="56">
        <f t="shared" si="537"/>
        <v>17.285201234122166</v>
      </c>
      <c r="HY77" s="56">
        <f t="shared" si="472"/>
        <v>4.5224165584637692</v>
      </c>
      <c r="HZ77" s="56">
        <f t="shared" si="473"/>
        <v>1.2692217317652463</v>
      </c>
      <c r="IA77" s="56">
        <f t="shared" si="474"/>
        <v>4.1502930520888084</v>
      </c>
      <c r="IB77" s="56">
        <f t="shared" si="475"/>
        <v>0.95756357415859317</v>
      </c>
      <c r="IC77" s="56">
        <f t="shared" si="538"/>
        <v>0.75776386705624643</v>
      </c>
      <c r="ID77" s="56">
        <f t="shared" si="539"/>
        <v>0.19500187527501434</v>
      </c>
      <c r="IE77" s="56">
        <f t="shared" si="476"/>
        <v>271.54804639757367</v>
      </c>
      <c r="IF77" s="56">
        <f t="shared" si="477"/>
        <v>1.0328061489409643</v>
      </c>
      <c r="IG77" s="56">
        <f t="shared" si="540"/>
        <v>1.6056032505541573</v>
      </c>
      <c r="IH77" s="56">
        <f t="shared" si="541"/>
        <v>0.82409905215968904</v>
      </c>
      <c r="II77" s="75"/>
      <c r="IJ77" s="75">
        <f t="shared" si="478"/>
        <v>0.14460510268389509</v>
      </c>
      <c r="IK77" s="75">
        <f t="shared" si="479"/>
        <v>0.24380150184803295</v>
      </c>
      <c r="IL77" s="75">
        <f t="shared" si="480"/>
        <v>2.6989825431834036</v>
      </c>
      <c r="IM77" s="75">
        <f t="shared" si="481"/>
        <v>0.31185223466404133</v>
      </c>
      <c r="IN77" s="75">
        <f>(1-'OUTPUT DATA'!BL77-'OUTPUT DATA'!BR77-'OUTPUT DATA'!BX77)*'OUTPUT DATA'!BK77^2</f>
        <v>3.8059196080196062E-2</v>
      </c>
      <c r="IO77" s="75">
        <f t="shared" si="542"/>
        <v>0.5470631585812068</v>
      </c>
      <c r="IQ77" s="56">
        <f t="shared" si="546"/>
        <v>0.88296029682847288</v>
      </c>
      <c r="IR77" s="56">
        <f t="shared" si="547"/>
        <v>0.69872688042649111</v>
      </c>
      <c r="IS77" s="56">
        <f t="shared" si="548"/>
        <v>0.17980938114341738</v>
      </c>
    </row>
    <row r="78" spans="1:254" ht="13.5" customHeight="1">
      <c r="A78" s="67" t="str">
        <f>'INPUT DATA'!A78</f>
        <v>October 2002-January 2003 - SEF</v>
      </c>
      <c r="B78" s="50"/>
      <c r="C78" s="10">
        <f>'INPUT DATA'!AB78</f>
        <v>6.0352905954960123E-3</v>
      </c>
      <c r="D78" s="10"/>
      <c r="E78" s="12">
        <f>'INPUT DATA'!AD78</f>
        <v>1.9019227294382282</v>
      </c>
      <c r="F78" s="10"/>
      <c r="G78" s="16">
        <f>'INPUT DATA'!AF78</f>
        <v>321.65207486694652</v>
      </c>
      <c r="H78" s="16">
        <f>'INPUT DATA'!AG78</f>
        <v>1092.5815688466691</v>
      </c>
      <c r="I78" s="10"/>
      <c r="J78" s="81">
        <f t="shared" si="482"/>
        <v>0.15958849439413114</v>
      </c>
      <c r="K78" s="81">
        <f t="shared" si="483"/>
        <v>0.24359174005329687</v>
      </c>
      <c r="L78" s="81">
        <f t="shared" si="484"/>
        <v>0.34820402898787461</v>
      </c>
      <c r="M78" s="81">
        <f t="shared" si="485"/>
        <v>0.46696878199141584</v>
      </c>
      <c r="N78" s="81">
        <f t="shared" si="486"/>
        <v>0.67446161160726859</v>
      </c>
      <c r="O78" s="81">
        <f t="shared" si="487"/>
        <v>0.74672019606018647</v>
      </c>
      <c r="P78" s="81">
        <f t="shared" si="488"/>
        <v>0.79936431352113102</v>
      </c>
      <c r="Q78" s="81">
        <f t="shared" si="489"/>
        <v>0.82806282620117266</v>
      </c>
      <c r="R78" s="81">
        <f t="shared" si="490"/>
        <v>0.83072823769307969</v>
      </c>
      <c r="S78" s="81">
        <f t="shared" si="491"/>
        <v>0.8194969193925713</v>
      </c>
      <c r="T78" s="81">
        <f t="shared" si="492"/>
        <v>0.81037962671862407</v>
      </c>
      <c r="U78" s="81">
        <f t="shared" si="493"/>
        <v>0.7742562590146882</v>
      </c>
      <c r="V78" s="81">
        <f t="shared" si="494"/>
        <v>0.72915505322965324</v>
      </c>
      <c r="W78" s="81">
        <f t="shared" si="495"/>
        <v>0.68066232393922121</v>
      </c>
      <c r="X78" s="81">
        <f t="shared" si="496"/>
        <v>0.63291720262545115</v>
      </c>
      <c r="Y78" s="10"/>
      <c r="Z78" s="81">
        <f t="shared" si="543"/>
        <v>0.89728550575400723</v>
      </c>
      <c r="AA78" s="81">
        <f t="shared" si="544"/>
        <v>0.77465119024622364</v>
      </c>
      <c r="AB78" s="81">
        <f t="shared" si="545"/>
        <v>0.1961339161632201</v>
      </c>
      <c r="AC78" s="50"/>
      <c r="AD78" s="56">
        <f>'INPUT DATA'!AF78/1000</f>
        <v>0.32165207486694652</v>
      </c>
      <c r="AE78" s="55">
        <f>'INPUT DATA'!AG78</f>
        <v>1092.5815688466691</v>
      </c>
      <c r="AF78" s="60">
        <f t="shared" si="497"/>
        <v>1365.721568846669</v>
      </c>
      <c r="AG78" s="55"/>
      <c r="AH78" s="60">
        <f>'INPUT DATA'!P78</f>
        <v>47.623699999999999</v>
      </c>
      <c r="AI78" s="60">
        <f>'INPUT DATA'!Q78</f>
        <v>1.5066999999999999</v>
      </c>
      <c r="AJ78" s="60">
        <f>'INPUT DATA'!R78</f>
        <v>6.5602</v>
      </c>
      <c r="AK78" s="60">
        <f>'INPUT DATA'!S78</f>
        <v>7.3742000000000001</v>
      </c>
      <c r="AL78" s="60">
        <f>'INPUT DATA'!T78</f>
        <v>9.6799999999999997E-2</v>
      </c>
      <c r="AM78" s="60">
        <f>'INPUT DATA'!U78</f>
        <v>13.1982</v>
      </c>
      <c r="AN78" s="60">
        <f>'INPUT DATA'!V78</f>
        <v>23.0365</v>
      </c>
      <c r="AO78" s="60">
        <f>'INPUT DATA'!W78</f>
        <v>0.31680000000000003</v>
      </c>
      <c r="AP78" s="60">
        <f>'INPUT DATA'!X78</f>
        <v>0</v>
      </c>
      <c r="AQ78" s="60">
        <f>'INPUT DATA'!Y78</f>
        <v>0.11550000000000001</v>
      </c>
      <c r="AR78" s="60">
        <f t="shared" si="364"/>
        <v>99.828600000000009</v>
      </c>
      <c r="AS78" s="60"/>
      <c r="AT78" s="60">
        <f>'INPUT DATA'!C78</f>
        <v>47.76428813285191</v>
      </c>
      <c r="AU78" s="60">
        <f>'INPUT DATA'!D78</f>
        <v>1.6792768424784559</v>
      </c>
      <c r="AV78" s="60">
        <f>'INPUT DATA'!E78</f>
        <v>17.079371001575275</v>
      </c>
      <c r="AW78" s="60">
        <f>'INPUT DATA'!F78</f>
        <v>10.440340455832771</v>
      </c>
      <c r="AX78" s="60">
        <f>'INPUT DATA'!G78</f>
        <v>0.17208745965606476</v>
      </c>
      <c r="AY78" s="60">
        <f>'INPUT DATA'!H78</f>
        <v>6.4998517709382755</v>
      </c>
      <c r="AZ78" s="60">
        <f>'INPUT DATA'!I78</f>
        <v>10.62684027384711</v>
      </c>
      <c r="BA78" s="60">
        <f>'INPUT DATA'!J78</f>
        <v>3.3391253731985202</v>
      </c>
      <c r="BB78" s="60">
        <f>'INPUT DATA'!K78</f>
        <v>1.9368149839719673</v>
      </c>
      <c r="BC78" s="60">
        <f>'INPUT DATA'!M78</f>
        <v>0.46200370564963766</v>
      </c>
      <c r="BD78" s="60"/>
      <c r="BE78" s="60">
        <f>'INPUT DATA'!AD78</f>
        <v>1.9019227294382282</v>
      </c>
      <c r="BF78" s="60">
        <f t="shared" si="365"/>
        <v>100</v>
      </c>
      <c r="BG78" s="54">
        <f t="shared" si="366"/>
        <v>2.2508623930601201</v>
      </c>
      <c r="BH78" s="56">
        <f t="shared" si="498"/>
        <v>1.7840755500362366</v>
      </c>
      <c r="BI78" s="56">
        <f t="shared" si="499"/>
        <v>4.2456394892571046E-2</v>
      </c>
      <c r="BJ78" s="56">
        <f t="shared" si="500"/>
        <v>0.28964226461005682</v>
      </c>
      <c r="BK78" s="56">
        <f t="shared" si="367"/>
        <v>0.21592444996376337</v>
      </c>
      <c r="BL78" s="56">
        <f t="shared" si="368"/>
        <v>7.3717814646293456E-2</v>
      </c>
      <c r="BM78" s="56">
        <f t="shared" si="501"/>
        <v>0.23102621522289252</v>
      </c>
      <c r="BN78" s="56">
        <f t="shared" si="502"/>
        <v>3.0715068250450348E-3</v>
      </c>
      <c r="BO78" s="56">
        <f t="shared" si="503"/>
        <v>0.7370814816416752</v>
      </c>
      <c r="BP78" s="60">
        <f t="shared" si="504"/>
        <v>0.92465701656168231</v>
      </c>
      <c r="BQ78" s="56">
        <f t="shared" si="505"/>
        <v>2.3010155250050696E-2</v>
      </c>
      <c r="BR78" s="56">
        <f t="shared" si="506"/>
        <v>3.4209435673194797E-3</v>
      </c>
      <c r="BS78" s="56">
        <f t="shared" si="507"/>
        <v>0</v>
      </c>
      <c r="BT78" s="56">
        <f t="shared" si="369"/>
        <v>4.038441528607529</v>
      </c>
      <c r="BU78" s="56">
        <f t="shared" si="370"/>
        <v>0.67030776750841947</v>
      </c>
      <c r="BV78" s="56">
        <f t="shared" si="371"/>
        <v>0.76136310456871448</v>
      </c>
      <c r="BW78" s="56">
        <f t="shared" si="372"/>
        <v>0</v>
      </c>
      <c r="BX78" s="2">
        <f>'INPUT DATA'!DJ78</f>
        <v>7.6879252553083047E-2</v>
      </c>
      <c r="BY78" s="56"/>
      <c r="BZ78" s="56">
        <v>60.084299999999999</v>
      </c>
      <c r="CA78" s="56">
        <v>79.878799999999998</v>
      </c>
      <c r="CB78" s="56">
        <v>101.96127999999999</v>
      </c>
      <c r="CC78" s="56">
        <v>71.846400000000003</v>
      </c>
      <c r="CD78" s="56">
        <v>70.937399999999997</v>
      </c>
      <c r="CE78" s="56">
        <v>40.304400000000001</v>
      </c>
      <c r="CF78" s="56">
        <v>56.077400000000004</v>
      </c>
      <c r="CG78" s="56">
        <v>61.978940000000001</v>
      </c>
      <c r="CH78" s="56">
        <v>151.99020000000002</v>
      </c>
      <c r="CI78" s="56">
        <v>94.195999999999998</v>
      </c>
      <c r="CJ78" s="56">
        <v>141.94452000000001</v>
      </c>
      <c r="CK78" s="56">
        <v>28.0855</v>
      </c>
      <c r="CL78" s="56">
        <v>47.88</v>
      </c>
      <c r="CM78" s="56">
        <v>26.981539999999999</v>
      </c>
      <c r="CN78" s="56">
        <v>55.847000000000001</v>
      </c>
      <c r="CO78" s="56">
        <v>54.938000000000002</v>
      </c>
      <c r="CP78" s="56">
        <v>24.305</v>
      </c>
      <c r="CQ78" s="56">
        <v>40.078000000000003</v>
      </c>
      <c r="CR78" s="56">
        <v>22.98977</v>
      </c>
      <c r="CS78" s="56">
        <v>51.996000000000002</v>
      </c>
      <c r="CT78" s="56">
        <v>39.098300000000002</v>
      </c>
      <c r="CU78" s="56">
        <v>30.973759999999999</v>
      </c>
      <c r="CV78" s="56">
        <v>15.9994</v>
      </c>
      <c r="CW78" s="60">
        <f t="shared" si="373"/>
        <v>0.46743492060321917</v>
      </c>
      <c r="CX78" s="60">
        <f t="shared" si="374"/>
        <v>0.59940810327646388</v>
      </c>
      <c r="CY78" s="60">
        <f t="shared" si="375"/>
        <v>0.52925071164269422</v>
      </c>
      <c r="CZ78" s="60">
        <f t="shared" si="376"/>
        <v>0.77731104133262074</v>
      </c>
      <c r="DA78" s="60">
        <f t="shared" si="377"/>
        <v>0.77445747941142484</v>
      </c>
      <c r="DB78" s="60">
        <f t="shared" si="378"/>
        <v>0.60303589682516046</v>
      </c>
      <c r="DC78" s="60">
        <f t="shared" si="379"/>
        <v>0.7146907666903245</v>
      </c>
      <c r="DD78" s="60">
        <f t="shared" si="380"/>
        <v>0.74185747610397978</v>
      </c>
      <c r="DE78" s="60">
        <f t="shared" si="381"/>
        <v>0.68420200776102669</v>
      </c>
      <c r="DF78" s="60">
        <f t="shared" si="382"/>
        <v>0.83014777697566777</v>
      </c>
      <c r="DG78" s="60">
        <f t="shared" si="383"/>
        <v>0.43642065223793064</v>
      </c>
      <c r="DH78" s="60">
        <f t="shared" si="384"/>
        <v>0.53256507939678088</v>
      </c>
      <c r="DI78" s="60">
        <f t="shared" si="385"/>
        <v>0.40059189672353612</v>
      </c>
      <c r="DJ78" s="60">
        <f t="shared" si="386"/>
        <v>0.47074928835730578</v>
      </c>
      <c r="DK78" s="60">
        <f t="shared" si="387"/>
        <v>0.22268895866737926</v>
      </c>
      <c r="DL78" s="60">
        <f t="shared" si="388"/>
        <v>0.22554252058857516</v>
      </c>
      <c r="DM78" s="60">
        <f t="shared" si="389"/>
        <v>0.39696410317483954</v>
      </c>
      <c r="DN78" s="60">
        <f t="shared" si="390"/>
        <v>0.2853092333096755</v>
      </c>
      <c r="DO78" s="60">
        <f t="shared" si="391"/>
        <v>0.25814252389602022</v>
      </c>
      <c r="DP78" s="60">
        <f t="shared" si="392"/>
        <v>0.31579799223897331</v>
      </c>
      <c r="DQ78" s="60">
        <f t="shared" si="393"/>
        <v>0.16985222302433223</v>
      </c>
      <c r="DR78" s="60">
        <f t="shared" si="394"/>
        <v>0.56357934776206942</v>
      </c>
      <c r="DS78" s="60">
        <f t="shared" si="395"/>
        <v>22.260980428331528</v>
      </c>
      <c r="DT78" s="60">
        <f t="shared" si="396"/>
        <v>0.90312818920664806</v>
      </c>
      <c r="DU78" s="60">
        <f t="shared" si="397"/>
        <v>3.4719905185184028</v>
      </c>
      <c r="DV78" s="60">
        <f t="shared" si="398"/>
        <v>5.7320470809950121</v>
      </c>
      <c r="DW78" s="60">
        <f t="shared" si="399"/>
        <v>7.4967484007025922E-2</v>
      </c>
      <c r="DX78" s="60">
        <f t="shared" si="400"/>
        <v>7.9589883734778324</v>
      </c>
      <c r="DY78" s="60">
        <f t="shared" si="401"/>
        <v>16.463973846861659</v>
      </c>
      <c r="DZ78" s="60">
        <f t="shared" si="402"/>
        <v>0.23502044842974082</v>
      </c>
      <c r="EA78" s="60">
        <f t="shared" si="403"/>
        <v>7.9025331896398585E-2</v>
      </c>
      <c r="EB78" s="60">
        <f t="shared" si="404"/>
        <v>0</v>
      </c>
      <c r="EC78" s="60">
        <f t="shared" si="405"/>
        <v>42.648478298275755</v>
      </c>
      <c r="ED78" s="60">
        <f t="shared" si="406"/>
        <v>99.828599999999994</v>
      </c>
      <c r="EE78" s="56">
        <f t="shared" si="407"/>
        <v>0.79261470966625225</v>
      </c>
      <c r="EF78" s="56">
        <f t="shared" si="408"/>
        <v>1.8862326424533168E-2</v>
      </c>
      <c r="EG78" s="56">
        <f t="shared" si="409"/>
        <v>0.12868022057000464</v>
      </c>
      <c r="EH78" s="56">
        <f t="shared" si="410"/>
        <v>0.10263840637805097</v>
      </c>
      <c r="EI78" s="56">
        <f t="shared" si="411"/>
        <v>1.3645834214391845E-3</v>
      </c>
      <c r="EJ78" s="56">
        <f t="shared" si="412"/>
        <v>0.32746300652037985</v>
      </c>
      <c r="EK78" s="56">
        <f t="shared" si="413"/>
        <v>0.41079828950700281</v>
      </c>
      <c r="EL78" s="56">
        <f t="shared" si="414"/>
        <v>1.0222827302306236E-2</v>
      </c>
      <c r="EM78" s="56">
        <f t="shared" si="415"/>
        <v>1.5198348314562386E-3</v>
      </c>
      <c r="EN78" s="56">
        <f t="shared" si="416"/>
        <v>0</v>
      </c>
      <c r="EO78" s="56">
        <f t="shared" si="417"/>
        <v>2.6656298547617885</v>
      </c>
      <c r="EP78" s="60">
        <f t="shared" si="418"/>
        <v>4.4597940593832135</v>
      </c>
      <c r="EQ78" s="56">
        <f t="shared" si="508"/>
        <v>0.17772450904961076</v>
      </c>
      <c r="ER78" s="56">
        <f t="shared" si="509"/>
        <v>4.2294164648360054E-3</v>
      </c>
      <c r="ES78" s="56">
        <f t="shared" si="510"/>
        <v>2.8853399698864354E-2</v>
      </c>
      <c r="ET78" s="56">
        <f t="shared" si="511"/>
        <v>2.3014158279821062E-2</v>
      </c>
      <c r="EU78" s="56">
        <f t="shared" si="512"/>
        <v>3.0597453677668368E-4</v>
      </c>
      <c r="EV78" s="56">
        <f t="shared" si="513"/>
        <v>7.342558919988959E-2</v>
      </c>
      <c r="EW78" s="56">
        <f t="shared" si="514"/>
        <v>9.2111493050379981E-2</v>
      </c>
      <c r="EX78" s="56">
        <f t="shared" si="515"/>
        <v>2.29221958821122E-3</v>
      </c>
      <c r="EY78" s="56">
        <f t="shared" si="516"/>
        <v>3.4078587737892784E-4</v>
      </c>
      <c r="EZ78" s="56">
        <f t="shared" si="517"/>
        <v>0</v>
      </c>
      <c r="FA78" s="56">
        <f t="shared" si="518"/>
        <v>0.59770245425423152</v>
      </c>
      <c r="FB78" s="56">
        <f t="shared" si="519"/>
        <v>1</v>
      </c>
      <c r="FC78" s="56">
        <f t="shared" si="419"/>
        <v>2.2275490950389248E-2</v>
      </c>
      <c r="FD78" s="56">
        <f t="shared" si="420"/>
        <v>6.5779087484751052E-3</v>
      </c>
      <c r="FE78" s="56">
        <f t="shared" si="421"/>
        <v>0.10789383310717737</v>
      </c>
      <c r="FF78" s="56">
        <f t="shared" si="422"/>
        <v>9.4403712638591195E-2</v>
      </c>
      <c r="FG78" s="56">
        <f t="shared" si="423"/>
        <v>7.8938331071773671E-3</v>
      </c>
      <c r="FH78" s="56">
        <f t="shared" si="424"/>
        <v>0.10229754574576856</v>
      </c>
      <c r="FI78" s="56">
        <f t="shared" si="425"/>
        <v>0</v>
      </c>
      <c r="FJ78" s="56">
        <f t="shared" si="426"/>
        <v>2.2407376164310721E-2</v>
      </c>
      <c r="FK78" s="56">
        <f t="shared" si="427"/>
        <v>0.90042720359388562</v>
      </c>
      <c r="FL78" s="56">
        <f t="shared" si="428"/>
        <v>0.88862254524805373</v>
      </c>
      <c r="FM78" s="56">
        <f t="shared" si="429"/>
        <v>7.7165420241803673E-2</v>
      </c>
      <c r="FN78" s="56">
        <f t="shared" si="430"/>
        <v>1</v>
      </c>
      <c r="FO78" s="56">
        <f t="shared" si="431"/>
        <v>0.11137745475194624</v>
      </c>
      <c r="FP78" s="56">
        <f t="shared" si="432"/>
        <v>6.5779087484751045E-2</v>
      </c>
      <c r="FQ78" s="56">
        <f t="shared" si="433"/>
        <v>2.2407376164310721E-2</v>
      </c>
      <c r="FR78" s="56">
        <f t="shared" si="434"/>
        <v>0.97759262383568934</v>
      </c>
      <c r="FS78" s="56"/>
      <c r="FT78" s="56">
        <f t="shared" si="435"/>
        <v>0</v>
      </c>
      <c r="FU78" s="56">
        <f t="shared" si="436"/>
        <v>1.6562404179056502E-2</v>
      </c>
      <c r="FV78" s="56">
        <f t="shared" si="437"/>
        <v>3.0422870502797305E-2</v>
      </c>
      <c r="FW78" s="56">
        <f t="shared" si="438"/>
        <v>0.77195604270929741</v>
      </c>
      <c r="FX78" s="56"/>
      <c r="FY78" s="56">
        <f t="shared" si="439"/>
        <v>3.0996463369336057E-2</v>
      </c>
      <c r="FZ78" s="56">
        <f t="shared" si="440"/>
        <v>0.21480530693489538</v>
      </c>
      <c r="GA78" s="56"/>
      <c r="GB78" s="60">
        <f t="shared" si="441"/>
        <v>22.326696231048917</v>
      </c>
      <c r="GC78" s="60">
        <f t="shared" si="442"/>
        <v>1.0065721470261004</v>
      </c>
      <c r="GD78" s="60">
        <f t="shared" si="443"/>
        <v>9.0392692569933093</v>
      </c>
      <c r="GE78" s="60">
        <f t="shared" si="444"/>
        <v>8.1153919115904607</v>
      </c>
      <c r="GF78" s="60">
        <f t="shared" si="445"/>
        <v>0.13327442024355118</v>
      </c>
      <c r="GG78" s="60">
        <f t="shared" si="446"/>
        <v>3.9196439419183702</v>
      </c>
      <c r="GH78" s="60">
        <f t="shared" si="447"/>
        <v>7.5949046228114092</v>
      </c>
      <c r="GI78" s="60">
        <f t="shared" si="448"/>
        <v>2.4771551217558136</v>
      </c>
      <c r="GJ78" s="60">
        <f t="shared" si="449"/>
        <v>1.6078426533574923</v>
      </c>
      <c r="GK78" s="60">
        <f t="shared" si="450"/>
        <v>0.20162795855595578</v>
      </c>
      <c r="GL78" s="60">
        <f t="shared" si="451"/>
        <v>0</v>
      </c>
      <c r="GM78" s="60">
        <f t="shared" si="452"/>
        <v>43.577621734698617</v>
      </c>
      <c r="GN78" s="60">
        <f t="shared" si="520"/>
        <v>56.422378265301383</v>
      </c>
      <c r="GO78" s="56">
        <f t="shared" si="453"/>
        <v>0.79495455772725843</v>
      </c>
      <c r="GP78" s="56">
        <f t="shared" si="454"/>
        <v>2.1022810088264419E-2</v>
      </c>
      <c r="GQ78" s="56">
        <f t="shared" si="455"/>
        <v>0.33501680248767529</v>
      </c>
      <c r="GR78" s="56">
        <f t="shared" si="456"/>
        <v>0.14531473331764394</v>
      </c>
      <c r="GS78" s="56">
        <f t="shared" si="457"/>
        <v>2.4259059347546538E-3</v>
      </c>
      <c r="GT78" s="56">
        <f t="shared" si="458"/>
        <v>0.16126903690262787</v>
      </c>
      <c r="GU78" s="56">
        <f t="shared" si="459"/>
        <v>0.18950308455540218</v>
      </c>
      <c r="GV78" s="56">
        <f t="shared" si="460"/>
        <v>0.10775032206741579</v>
      </c>
      <c r="GW78" s="56">
        <f t="shared" si="461"/>
        <v>4.1123083442438473E-2</v>
      </c>
      <c r="GX78" s="56">
        <f t="shared" si="462"/>
        <v>6.5096377887591235E-3</v>
      </c>
      <c r="GY78" s="56">
        <f t="shared" si="463"/>
        <v>0</v>
      </c>
      <c r="GZ78" s="60">
        <f t="shared" si="464"/>
        <v>0.10557322313592012</v>
      </c>
      <c r="HA78" s="56">
        <f t="shared" si="521"/>
        <v>1.8048899743122402</v>
      </c>
      <c r="HB78" s="56">
        <f t="shared" si="522"/>
        <v>0.44044488530675047</v>
      </c>
      <c r="HC78" s="56">
        <f t="shared" si="523"/>
        <v>1.1647696196149152E-2</v>
      </c>
      <c r="HD78" s="56">
        <f t="shared" si="524"/>
        <v>0.18561619115610337</v>
      </c>
      <c r="HE78" s="56">
        <f t="shared" si="525"/>
        <v>8.0511685136384362E-2</v>
      </c>
      <c r="HF78" s="56">
        <f t="shared" si="526"/>
        <v>1.3440741370836491E-3</v>
      </c>
      <c r="HG78" s="56">
        <f t="shared" si="527"/>
        <v>8.9351173311315008E-2</v>
      </c>
      <c r="HH78" s="56">
        <f t="shared" si="528"/>
        <v>0.10499425851573752</v>
      </c>
      <c r="HI78" s="56">
        <f t="shared" si="529"/>
        <v>5.9699108311837369E-2</v>
      </c>
      <c r="HJ78" s="56">
        <f t="shared" si="530"/>
        <v>2.2784260552008755E-2</v>
      </c>
      <c r="HK78" s="56">
        <f t="shared" si="531"/>
        <v>3.6066673766303368E-3</v>
      </c>
      <c r="HL78" s="56">
        <f t="shared" si="532"/>
        <v>0</v>
      </c>
      <c r="HM78" s="56">
        <f t="shared" si="533"/>
        <v>5.5260537484802717E-2</v>
      </c>
      <c r="HN78" s="56">
        <f t="shared" si="534"/>
        <v>0.99999999999999989</v>
      </c>
      <c r="HO78" s="56">
        <f t="shared" si="465"/>
        <v>0.52601948494129547</v>
      </c>
      <c r="HP78" s="56">
        <f t="shared" si="466"/>
        <v>0.2927203181708411</v>
      </c>
      <c r="HQ78" s="56">
        <f t="shared" si="467"/>
        <v>0.48384689096096473</v>
      </c>
      <c r="HR78" s="60">
        <f t="shared" si="535"/>
        <v>5.4053567570044869E-5</v>
      </c>
      <c r="HS78" s="56">
        <f t="shared" si="468"/>
        <v>0.6582685978506374</v>
      </c>
      <c r="HT78" s="56">
        <f t="shared" si="469"/>
        <v>5082.0836168687092</v>
      </c>
      <c r="HU78" s="56">
        <f t="shared" si="536"/>
        <v>17.887624538196977</v>
      </c>
      <c r="HV78" s="56">
        <f t="shared" si="470"/>
        <v>0.6582685978506374</v>
      </c>
      <c r="HW78" s="56">
        <f t="shared" si="471"/>
        <v>5082.0836168687092</v>
      </c>
      <c r="HX78" s="56">
        <f t="shared" si="537"/>
        <v>17.886546965991208</v>
      </c>
      <c r="HY78" s="56">
        <f t="shared" si="472"/>
        <v>4.5341197442712611</v>
      </c>
      <c r="HZ78" s="56">
        <f t="shared" si="473"/>
        <v>1.2754252286849357</v>
      </c>
      <c r="IA78" s="56">
        <f t="shared" si="474"/>
        <v>4.5465319961534245</v>
      </c>
      <c r="IB78" s="56">
        <f t="shared" si="475"/>
        <v>0.89723145218643718</v>
      </c>
      <c r="IC78" s="56">
        <f t="shared" si="538"/>
        <v>0.77460452431861559</v>
      </c>
      <c r="ID78" s="56">
        <f t="shared" si="539"/>
        <v>0.19612210081813525</v>
      </c>
      <c r="IE78" s="56">
        <f t="shared" si="476"/>
        <v>271.65342283810185</v>
      </c>
      <c r="IF78" s="56">
        <f t="shared" si="477"/>
        <v>1.0321924115626717</v>
      </c>
      <c r="IG78" s="56">
        <f t="shared" si="540"/>
        <v>1.6439777665956508</v>
      </c>
      <c r="IH78" s="56">
        <f t="shared" si="541"/>
        <v>0.83281652266083184</v>
      </c>
      <c r="II78" s="75"/>
      <c r="IJ78" s="75">
        <f t="shared" si="478"/>
        <v>0.13513554483873544</v>
      </c>
      <c r="IK78" s="75">
        <f t="shared" si="479"/>
        <v>0.26734889167685744</v>
      </c>
      <c r="IL78" s="75">
        <f t="shared" si="480"/>
        <v>2.6782049593066271</v>
      </c>
      <c r="IM78" s="75">
        <f t="shared" si="481"/>
        <v>0.31671941283204003</v>
      </c>
      <c r="IN78" s="75">
        <f>(1-'OUTPUT DATA'!BL78-'OUTPUT DATA'!BR78-'OUTPUT DATA'!BX78)*'OUTPUT DATA'!BK78^2</f>
        <v>3.9442529683356785E-2</v>
      </c>
      <c r="IO78" s="75">
        <f t="shared" si="542"/>
        <v>0.54753595350143147</v>
      </c>
      <c r="IQ78" s="56">
        <f t="shared" si="546"/>
        <v>0.89728550575400723</v>
      </c>
      <c r="IR78" s="56">
        <f t="shared" si="547"/>
        <v>0.77465119024622364</v>
      </c>
      <c r="IS78" s="56">
        <f t="shared" si="548"/>
        <v>0.1961339161632201</v>
      </c>
    </row>
    <row r="79" spans="1:254" s="54" customFormat="1" ht="13.5" customHeight="1">
      <c r="A79" s="67" t="str">
        <f>'INPUT DATA'!A79</f>
        <v>October 2002-January 2003 - SEF</v>
      </c>
      <c r="B79" s="66"/>
      <c r="C79" s="10">
        <f>'INPUT DATA'!AB79</f>
        <v>1.7267638538720043E-2</v>
      </c>
      <c r="D79" s="10"/>
      <c r="E79" s="12">
        <f>'INPUT DATA'!AD79</f>
        <v>1.8856176408391785</v>
      </c>
      <c r="F79" s="10"/>
      <c r="G79" s="16">
        <f>'INPUT DATA'!AF79</f>
        <v>351.69804797879772</v>
      </c>
      <c r="H79" s="16">
        <f>'INPUT DATA'!AG79</f>
        <v>1100.5715138791011</v>
      </c>
      <c r="I79" s="10"/>
      <c r="J79" s="81">
        <f t="shared" si="482"/>
        <v>0.15785541354844232</v>
      </c>
      <c r="K79" s="81">
        <f t="shared" si="483"/>
        <v>0.24039023048767338</v>
      </c>
      <c r="L79" s="81">
        <f t="shared" si="484"/>
        <v>0.34297047188470869</v>
      </c>
      <c r="M79" s="81">
        <f t="shared" si="485"/>
        <v>0.45924779401527521</v>
      </c>
      <c r="N79" s="81">
        <f t="shared" si="486"/>
        <v>0.66212447192244805</v>
      </c>
      <c r="O79" s="81">
        <f t="shared" si="487"/>
        <v>0.73274805641212248</v>
      </c>
      <c r="P79" s="81">
        <f t="shared" si="488"/>
        <v>0.78423131151822667</v>
      </c>
      <c r="Q79" s="81">
        <f t="shared" si="489"/>
        <v>0.81236558196250819</v>
      </c>
      <c r="R79" s="81">
        <f t="shared" si="490"/>
        <v>0.81511719114572501</v>
      </c>
      <c r="S79" s="81">
        <f t="shared" si="491"/>
        <v>0.80425560940342089</v>
      </c>
      <c r="T79" s="81">
        <f t="shared" si="492"/>
        <v>0.79540738093916374</v>
      </c>
      <c r="U79" s="81">
        <f t="shared" si="493"/>
        <v>0.76028092736784403</v>
      </c>
      <c r="V79" s="81">
        <f t="shared" si="494"/>
        <v>0.71635621852324693</v>
      </c>
      <c r="W79" s="81">
        <f t="shared" si="495"/>
        <v>0.6690790391964837</v>
      </c>
      <c r="X79" s="81">
        <f t="shared" si="496"/>
        <v>0.62249109182796758</v>
      </c>
      <c r="Y79" s="10"/>
      <c r="Z79" s="81">
        <f t="shared" si="543"/>
        <v>0.91559631591691093</v>
      </c>
      <c r="AA79" s="81">
        <f t="shared" si="544"/>
        <v>0.74069344887167043</v>
      </c>
      <c r="AB79" s="81">
        <f t="shared" si="545"/>
        <v>0.19293852864500516</v>
      </c>
      <c r="AC79" s="72"/>
      <c r="AD79" s="56">
        <f>'INPUT DATA'!AF79/1000</f>
        <v>0.35169804797879772</v>
      </c>
      <c r="AE79" s="55">
        <f>'INPUT DATA'!AG79</f>
        <v>1100.5715138791011</v>
      </c>
      <c r="AF79" s="60">
        <f t="shared" si="497"/>
        <v>1373.7115138791009</v>
      </c>
      <c r="AG79" s="55"/>
      <c r="AH79" s="60">
        <f>'INPUT DATA'!P79</f>
        <v>48.0837</v>
      </c>
      <c r="AI79" s="60">
        <f>'INPUT DATA'!Q79</f>
        <v>1.5016</v>
      </c>
      <c r="AJ79" s="60">
        <f>'INPUT DATA'!R79</f>
        <v>6.3750999999999998</v>
      </c>
      <c r="AK79" s="60">
        <f>'INPUT DATA'!S79</f>
        <v>7.5838999999999999</v>
      </c>
      <c r="AL79" s="60">
        <f>'INPUT DATA'!T79</f>
        <v>0.1343</v>
      </c>
      <c r="AM79" s="60">
        <f>'INPUT DATA'!U79</f>
        <v>13.211499999999999</v>
      </c>
      <c r="AN79" s="60">
        <f>'INPUT DATA'!V79</f>
        <v>23.093900000000001</v>
      </c>
      <c r="AO79" s="60">
        <f>'INPUT DATA'!W79</f>
        <v>0.40570000000000001</v>
      </c>
      <c r="AP79" s="60">
        <f>'INPUT DATA'!X79</f>
        <v>0</v>
      </c>
      <c r="AQ79" s="60">
        <f>'INPUT DATA'!Y79</f>
        <v>1.46E-2</v>
      </c>
      <c r="AR79" s="60">
        <f t="shared" si="364"/>
        <v>100.40430000000001</v>
      </c>
      <c r="AS79" s="60"/>
      <c r="AT79" s="60">
        <f>'INPUT DATA'!C79</f>
        <v>47.789127713744136</v>
      </c>
      <c r="AU79" s="60">
        <f>'INPUT DATA'!D79</f>
        <v>1.6657901815047709</v>
      </c>
      <c r="AV79" s="60">
        <f>'INPUT DATA'!E79</f>
        <v>16.881778334689727</v>
      </c>
      <c r="AW79" s="60">
        <f>'INPUT DATA'!F79</f>
        <v>10.39475001138149</v>
      </c>
      <c r="AX79" s="60">
        <f>'INPUT DATA'!G79</f>
        <v>0.17177066310074829</v>
      </c>
      <c r="AY79" s="60">
        <f>'INPUT DATA'!H79</f>
        <v>6.657775271517111</v>
      </c>
      <c r="AZ79" s="60">
        <f>'INPUT DATA'!I79</f>
        <v>10.778855855161378</v>
      </c>
      <c r="BA79" s="60">
        <f>'INPUT DATA'!J79</f>
        <v>3.2952494516803981</v>
      </c>
      <c r="BB79" s="60">
        <f>'INPUT DATA'!K79</f>
        <v>1.9094309423225795</v>
      </c>
      <c r="BC79" s="60">
        <f>'INPUT DATA'!M79</f>
        <v>0.45547157489766682</v>
      </c>
      <c r="BD79" s="60"/>
      <c r="BE79" s="60">
        <f>'INPUT DATA'!AD79</f>
        <v>1.8856176408391785</v>
      </c>
      <c r="BF79" s="60">
        <f t="shared" si="365"/>
        <v>100.00000000000003</v>
      </c>
      <c r="BG79" s="54">
        <f t="shared" si="366"/>
        <v>2.239117850611327</v>
      </c>
      <c r="BH79" s="56">
        <f t="shared" si="498"/>
        <v>1.7919091770428044</v>
      </c>
      <c r="BI79" s="56">
        <f t="shared" si="499"/>
        <v>4.2091906063896248E-2</v>
      </c>
      <c r="BJ79" s="56">
        <f t="shared" si="500"/>
        <v>0.28000118102867311</v>
      </c>
      <c r="BK79" s="56">
        <f t="shared" si="367"/>
        <v>0.20809082295719561</v>
      </c>
      <c r="BL79" s="56">
        <f t="shared" si="368"/>
        <v>7.1910358071477498E-2</v>
      </c>
      <c r="BM79" s="56">
        <f t="shared" si="501"/>
        <v>0.23635617664520281</v>
      </c>
      <c r="BN79" s="56">
        <f t="shared" si="502"/>
        <v>4.2391633045815473E-3</v>
      </c>
      <c r="BO79" s="56">
        <f t="shared" si="503"/>
        <v>0.73397443140510976</v>
      </c>
      <c r="BP79" s="60">
        <f t="shared" si="504"/>
        <v>0.92212428857165918</v>
      </c>
      <c r="BQ79" s="56">
        <f t="shared" si="505"/>
        <v>2.931348075938674E-2</v>
      </c>
      <c r="BR79" s="56">
        <f t="shared" si="506"/>
        <v>4.3017462489539272E-4</v>
      </c>
      <c r="BS79" s="56">
        <f t="shared" si="507"/>
        <v>0</v>
      </c>
      <c r="BT79" s="56">
        <f t="shared" si="369"/>
        <v>4.0404399794462096</v>
      </c>
      <c r="BU79" s="56">
        <f t="shared" si="370"/>
        <v>0.6698582337186656</v>
      </c>
      <c r="BV79" s="56">
        <f t="shared" si="371"/>
        <v>0.75641685969268369</v>
      </c>
      <c r="BW79" s="56">
        <f t="shared" si="372"/>
        <v>0</v>
      </c>
      <c r="BX79" s="2">
        <f>'INPUT DATA'!DJ79</f>
        <v>8.087622144266586E-2</v>
      </c>
      <c r="BY79" s="56"/>
      <c r="BZ79" s="56">
        <v>60.084299999999999</v>
      </c>
      <c r="CA79" s="56">
        <v>79.878799999999998</v>
      </c>
      <c r="CB79" s="56">
        <v>101.96127999999999</v>
      </c>
      <c r="CC79" s="56">
        <v>71.846400000000003</v>
      </c>
      <c r="CD79" s="56">
        <v>70.937399999999997</v>
      </c>
      <c r="CE79" s="56">
        <v>40.304400000000001</v>
      </c>
      <c r="CF79" s="56">
        <v>56.077400000000004</v>
      </c>
      <c r="CG79" s="56">
        <v>61.978940000000001</v>
      </c>
      <c r="CH79" s="56">
        <v>151.99020000000002</v>
      </c>
      <c r="CI79" s="56">
        <v>94.195999999999998</v>
      </c>
      <c r="CJ79" s="56">
        <v>141.94452000000001</v>
      </c>
      <c r="CK79" s="56">
        <v>28.0855</v>
      </c>
      <c r="CL79" s="56">
        <v>47.88</v>
      </c>
      <c r="CM79" s="56">
        <v>26.981539999999999</v>
      </c>
      <c r="CN79" s="56">
        <v>55.847000000000001</v>
      </c>
      <c r="CO79" s="56">
        <v>54.938000000000002</v>
      </c>
      <c r="CP79" s="56">
        <v>24.305</v>
      </c>
      <c r="CQ79" s="56">
        <v>40.078000000000003</v>
      </c>
      <c r="CR79" s="56">
        <v>22.98977</v>
      </c>
      <c r="CS79" s="56">
        <v>51.996000000000002</v>
      </c>
      <c r="CT79" s="56">
        <v>39.098300000000002</v>
      </c>
      <c r="CU79" s="56">
        <v>30.973759999999999</v>
      </c>
      <c r="CV79" s="56">
        <v>15.9994</v>
      </c>
      <c r="CW79" s="60">
        <f t="shared" si="373"/>
        <v>0.46743492060321917</v>
      </c>
      <c r="CX79" s="60">
        <f t="shared" si="374"/>
        <v>0.59940810327646388</v>
      </c>
      <c r="CY79" s="60">
        <f t="shared" si="375"/>
        <v>0.52925071164269422</v>
      </c>
      <c r="CZ79" s="60">
        <f t="shared" si="376"/>
        <v>0.77731104133262074</v>
      </c>
      <c r="DA79" s="60">
        <f t="shared" si="377"/>
        <v>0.77445747941142484</v>
      </c>
      <c r="DB79" s="60">
        <f t="shared" si="378"/>
        <v>0.60303589682516046</v>
      </c>
      <c r="DC79" s="60">
        <f t="shared" si="379"/>
        <v>0.7146907666903245</v>
      </c>
      <c r="DD79" s="60">
        <f t="shared" si="380"/>
        <v>0.74185747610397978</v>
      </c>
      <c r="DE79" s="60">
        <f t="shared" si="381"/>
        <v>0.68420200776102669</v>
      </c>
      <c r="DF79" s="60">
        <f t="shared" si="382"/>
        <v>0.83014777697566777</v>
      </c>
      <c r="DG79" s="60">
        <f t="shared" si="383"/>
        <v>0.43642065223793064</v>
      </c>
      <c r="DH79" s="60">
        <f t="shared" si="384"/>
        <v>0.53256507939678088</v>
      </c>
      <c r="DI79" s="60">
        <f t="shared" si="385"/>
        <v>0.40059189672353612</v>
      </c>
      <c r="DJ79" s="60">
        <f t="shared" si="386"/>
        <v>0.47074928835730578</v>
      </c>
      <c r="DK79" s="60">
        <f t="shared" si="387"/>
        <v>0.22268895866737926</v>
      </c>
      <c r="DL79" s="60">
        <f t="shared" si="388"/>
        <v>0.22554252058857516</v>
      </c>
      <c r="DM79" s="60">
        <f t="shared" si="389"/>
        <v>0.39696410317483954</v>
      </c>
      <c r="DN79" s="60">
        <f t="shared" si="390"/>
        <v>0.2853092333096755</v>
      </c>
      <c r="DO79" s="60">
        <f t="shared" si="391"/>
        <v>0.25814252389602022</v>
      </c>
      <c r="DP79" s="60">
        <f t="shared" si="392"/>
        <v>0.31579799223897331</v>
      </c>
      <c r="DQ79" s="60">
        <f t="shared" si="393"/>
        <v>0.16985222302433223</v>
      </c>
      <c r="DR79" s="60">
        <f t="shared" si="394"/>
        <v>0.56357934776206942</v>
      </c>
      <c r="DS79" s="60">
        <f t="shared" si="395"/>
        <v>22.47600049180901</v>
      </c>
      <c r="DT79" s="60">
        <f t="shared" si="396"/>
        <v>0.90007120787993822</v>
      </c>
      <c r="DU79" s="60">
        <f t="shared" si="397"/>
        <v>3.3740262117933399</v>
      </c>
      <c r="DV79" s="60">
        <f t="shared" si="398"/>
        <v>5.8950492063624624</v>
      </c>
      <c r="DW79" s="60">
        <f t="shared" si="399"/>
        <v>0.10400963948495436</v>
      </c>
      <c r="DX79" s="60">
        <f t="shared" si="400"/>
        <v>7.9670087509056069</v>
      </c>
      <c r="DY79" s="60">
        <f t="shared" si="401"/>
        <v>16.504997096869687</v>
      </c>
      <c r="DZ79" s="60">
        <f t="shared" si="402"/>
        <v>0.3009715780553846</v>
      </c>
      <c r="EA79" s="60">
        <f t="shared" si="403"/>
        <v>9.9893493133109898E-3</v>
      </c>
      <c r="EB79" s="60">
        <f t="shared" si="404"/>
        <v>0</v>
      </c>
      <c r="EC79" s="60">
        <f t="shared" si="405"/>
        <v>42.872176467526309</v>
      </c>
      <c r="ED79" s="60">
        <f t="shared" si="406"/>
        <v>100.40430000000001</v>
      </c>
      <c r="EE79" s="56">
        <f t="shared" si="407"/>
        <v>0.80027061977921032</v>
      </c>
      <c r="EF79" s="56">
        <f t="shared" si="408"/>
        <v>1.8798479696740564E-2</v>
      </c>
      <c r="EG79" s="56">
        <f t="shared" si="409"/>
        <v>0.12504943052892237</v>
      </c>
      <c r="EH79" s="56">
        <f t="shared" si="410"/>
        <v>0.10555713299483342</v>
      </c>
      <c r="EI79" s="56">
        <f t="shared" si="411"/>
        <v>1.8932185278851496E-3</v>
      </c>
      <c r="EJ79" s="56">
        <f t="shared" si="412"/>
        <v>0.32779299530572337</v>
      </c>
      <c r="EK79" s="56">
        <f t="shared" si="413"/>
        <v>0.41182187476594856</v>
      </c>
      <c r="EL79" s="56">
        <f t="shared" si="414"/>
        <v>1.3091543675964771E-2</v>
      </c>
      <c r="EM79" s="56">
        <f t="shared" si="415"/>
        <v>1.9211764969057215E-4</v>
      </c>
      <c r="EN79" s="56">
        <f t="shared" si="416"/>
        <v>0</v>
      </c>
      <c r="EO79" s="56">
        <f t="shared" si="417"/>
        <v>2.6796115146521937</v>
      </c>
      <c r="EP79" s="60">
        <f t="shared" si="418"/>
        <v>4.4840789275771131</v>
      </c>
      <c r="EQ79" s="56">
        <f t="shared" si="508"/>
        <v>0.17846934291400204</v>
      </c>
      <c r="ER79" s="56">
        <f t="shared" si="509"/>
        <v>4.1922722593328585E-3</v>
      </c>
      <c r="ES79" s="56">
        <f t="shared" si="510"/>
        <v>2.7887428510650781E-2</v>
      </c>
      <c r="ET79" s="56">
        <f t="shared" si="511"/>
        <v>2.354042707537024E-2</v>
      </c>
      <c r="EU79" s="56">
        <f t="shared" si="512"/>
        <v>4.2220901069377789E-4</v>
      </c>
      <c r="EV79" s="56">
        <f t="shared" si="513"/>
        <v>7.3101522207781489E-2</v>
      </c>
      <c r="EW79" s="56">
        <f t="shared" si="514"/>
        <v>9.1840906776471193E-2</v>
      </c>
      <c r="EX79" s="56">
        <f t="shared" si="515"/>
        <v>2.9195613831531145E-3</v>
      </c>
      <c r="EY79" s="56">
        <f t="shared" si="516"/>
        <v>4.2844395202111052E-5</v>
      </c>
      <c r="EZ79" s="56">
        <f t="shared" si="517"/>
        <v>0</v>
      </c>
      <c r="FA79" s="56">
        <f t="shared" si="518"/>
        <v>0.5975834854673423</v>
      </c>
      <c r="FB79" s="56">
        <f t="shared" si="519"/>
        <v>1</v>
      </c>
      <c r="FC79" s="56">
        <f t="shared" si="419"/>
        <v>2.1530657085997967E-2</v>
      </c>
      <c r="FD79" s="56">
        <f t="shared" si="420"/>
        <v>6.3567714246528136E-3</v>
      </c>
      <c r="FE79" s="56">
        <f t="shared" si="421"/>
        <v>0.10765604637303328</v>
      </c>
      <c r="FF79" s="56">
        <f t="shared" si="422"/>
        <v>9.47604681596243E-2</v>
      </c>
      <c r="FG79" s="56">
        <f t="shared" si="423"/>
        <v>7.6560463730332706E-3</v>
      </c>
      <c r="FH79" s="56">
        <f t="shared" si="424"/>
        <v>0.10241651453265757</v>
      </c>
      <c r="FI79" s="56">
        <f t="shared" si="425"/>
        <v>0</v>
      </c>
      <c r="FJ79" s="56">
        <f t="shared" si="426"/>
        <v>2.8506744214793146E-2</v>
      </c>
      <c r="FK79" s="56">
        <f t="shared" si="427"/>
        <v>0.89673923385847965</v>
      </c>
      <c r="FL79" s="56">
        <f t="shared" si="428"/>
        <v>0.89234671457001014</v>
      </c>
      <c r="FM79" s="56">
        <f t="shared" si="429"/>
        <v>7.475402192672731E-2</v>
      </c>
      <c r="FN79" s="56">
        <f t="shared" si="430"/>
        <v>1</v>
      </c>
      <c r="FO79" s="56">
        <f t="shared" si="431"/>
        <v>0.10765328542998984</v>
      </c>
      <c r="FP79" s="56">
        <f t="shared" si="432"/>
        <v>6.3567714246528129E-2</v>
      </c>
      <c r="FQ79" s="56">
        <f t="shared" si="433"/>
        <v>2.8506744214793146E-2</v>
      </c>
      <c r="FR79" s="56">
        <f t="shared" si="434"/>
        <v>0.97149325578520696</v>
      </c>
      <c r="FS79" s="56"/>
      <c r="FT79" s="56">
        <f t="shared" si="435"/>
        <v>0</v>
      </c>
      <c r="FU79" s="56">
        <f t="shared" si="436"/>
        <v>1.6735805573013112E-2</v>
      </c>
      <c r="FV79" s="56">
        <f t="shared" si="437"/>
        <v>3.4564413953291684E-2</v>
      </c>
      <c r="FW79" s="56">
        <f t="shared" si="438"/>
        <v>0.77358323292099196</v>
      </c>
      <c r="FX79" s="56"/>
      <c r="FY79" s="56">
        <f t="shared" si="439"/>
        <v>3.2623424391261396E-2</v>
      </c>
      <c r="FZ79" s="56">
        <f t="shared" si="440"/>
        <v>0.22093644729630255</v>
      </c>
      <c r="GA79" s="56"/>
      <c r="GB79" s="60">
        <f t="shared" si="441"/>
        <v>22.338307118571091</v>
      </c>
      <c r="GC79" s="60">
        <f t="shared" si="442"/>
        <v>0.9984881331523312</v>
      </c>
      <c r="GD79" s="60">
        <f t="shared" si="443"/>
        <v>8.9346931974287553</v>
      </c>
      <c r="GE79" s="60">
        <f t="shared" si="444"/>
        <v>8.0799539557392173</v>
      </c>
      <c r="GF79" s="60">
        <f t="shared" si="445"/>
        <v>0.13302907478183457</v>
      </c>
      <c r="GG79" s="60">
        <f t="shared" si="446"/>
        <v>4.0148774817196973</v>
      </c>
      <c r="GH79" s="60">
        <f t="shared" si="447"/>
        <v>7.7035487551697788</v>
      </c>
      <c r="GI79" s="60">
        <f t="shared" si="448"/>
        <v>2.4446054413566434</v>
      </c>
      <c r="GJ79" s="60">
        <f t="shared" si="449"/>
        <v>1.5851098520576439</v>
      </c>
      <c r="GK79" s="60">
        <f t="shared" si="450"/>
        <v>0.19877720179267722</v>
      </c>
      <c r="GL79" s="60">
        <f t="shared" si="451"/>
        <v>0</v>
      </c>
      <c r="GM79" s="60">
        <f t="shared" si="452"/>
        <v>43.56860978823034</v>
      </c>
      <c r="GN79" s="60">
        <f t="shared" si="520"/>
        <v>56.431390211769667</v>
      </c>
      <c r="GO79" s="56">
        <f t="shared" si="453"/>
        <v>0.79536796989802894</v>
      </c>
      <c r="GP79" s="56">
        <f t="shared" si="454"/>
        <v>2.0853971034927553E-2</v>
      </c>
      <c r="GQ79" s="56">
        <f t="shared" si="455"/>
        <v>0.33114096517206787</v>
      </c>
      <c r="GR79" s="56">
        <f t="shared" si="456"/>
        <v>0.14468017898435398</v>
      </c>
      <c r="GS79" s="56">
        <f t="shared" si="457"/>
        <v>2.4214400739348821E-3</v>
      </c>
      <c r="GT79" s="56">
        <f t="shared" si="458"/>
        <v>0.16518730638632781</v>
      </c>
      <c r="GU79" s="56">
        <f t="shared" si="459"/>
        <v>0.19221390177079142</v>
      </c>
      <c r="GV79" s="56">
        <f t="shared" si="460"/>
        <v>0.10633448883380058</v>
      </c>
      <c r="GW79" s="56">
        <f t="shared" si="461"/>
        <v>4.0541656595239277E-2</v>
      </c>
      <c r="GX79" s="56">
        <f t="shared" si="462"/>
        <v>6.4175999876242736E-3</v>
      </c>
      <c r="GY79" s="56">
        <f t="shared" si="463"/>
        <v>0</v>
      </c>
      <c r="GZ79" s="60">
        <f t="shared" si="464"/>
        <v>0.10466814916510382</v>
      </c>
      <c r="HA79" s="56">
        <f t="shared" si="521"/>
        <v>1.8051594787370964</v>
      </c>
      <c r="HB79" s="56">
        <f t="shared" si="522"/>
        <v>0.44060814530053299</v>
      </c>
      <c r="HC79" s="56">
        <f t="shared" si="523"/>
        <v>1.1552425855203195E-2</v>
      </c>
      <c r="HD79" s="56">
        <f t="shared" si="524"/>
        <v>0.18344139067631668</v>
      </c>
      <c r="HE79" s="56">
        <f t="shared" si="525"/>
        <v>8.0148142415413265E-2</v>
      </c>
      <c r="HF79" s="56">
        <f t="shared" si="526"/>
        <v>1.3413995286604486E-3</v>
      </c>
      <c r="HG79" s="56">
        <f t="shared" si="527"/>
        <v>9.1508428109572978E-2</v>
      </c>
      <c r="HH79" s="56">
        <f t="shared" si="528"/>
        <v>0.10648028832625124</v>
      </c>
      <c r="HI79" s="56">
        <f t="shared" si="529"/>
        <v>5.8905869584549402E-2</v>
      </c>
      <c r="HJ79" s="56">
        <f t="shared" si="530"/>
        <v>2.245876725728551E-2</v>
      </c>
      <c r="HK79" s="56">
        <f t="shared" si="531"/>
        <v>3.5551429462144122E-3</v>
      </c>
      <c r="HL79" s="56">
        <f t="shared" si="532"/>
        <v>0</v>
      </c>
      <c r="HM79" s="56">
        <f t="shared" si="533"/>
        <v>5.4805024095328329E-2</v>
      </c>
      <c r="HN79" s="56">
        <f t="shared" si="534"/>
        <v>0.99999999999999989</v>
      </c>
      <c r="HO79" s="56">
        <f t="shared" si="465"/>
        <v>0.53309015687373917</v>
      </c>
      <c r="HP79" s="56">
        <f t="shared" si="466"/>
        <v>0.29508766761451855</v>
      </c>
      <c r="HQ79" s="56">
        <f t="shared" si="467"/>
        <v>0.4966157504378847</v>
      </c>
      <c r="HR79" s="60">
        <f t="shared" si="535"/>
        <v>1.4162259772127817E-2</v>
      </c>
      <c r="HS79" s="56">
        <f t="shared" si="468"/>
        <v>0.65796631161507246</v>
      </c>
      <c r="HT79" s="56">
        <f t="shared" si="469"/>
        <v>4979.5990620115244</v>
      </c>
      <c r="HU79" s="56">
        <f t="shared" si="536"/>
        <v>16.337333227933271</v>
      </c>
      <c r="HV79" s="56">
        <f t="shared" si="470"/>
        <v>0.65796631161507246</v>
      </c>
      <c r="HW79" s="56">
        <f t="shared" si="471"/>
        <v>4979.5990620115244</v>
      </c>
      <c r="HX79" s="56">
        <f t="shared" si="537"/>
        <v>16.084630641503466</v>
      </c>
      <c r="HY79" s="56">
        <f t="shared" si="472"/>
        <v>4.5224165584637692</v>
      </c>
      <c r="HZ79" s="56">
        <f t="shared" si="473"/>
        <v>1.2692217317652463</v>
      </c>
      <c r="IA79" s="56">
        <f t="shared" si="474"/>
        <v>4.143574419210454</v>
      </c>
      <c r="IB79" s="56">
        <f t="shared" si="475"/>
        <v>0.90143405614478311</v>
      </c>
      <c r="IC79" s="56">
        <f t="shared" si="538"/>
        <v>0.72923655149006739</v>
      </c>
      <c r="ID79" s="56">
        <f t="shared" si="539"/>
        <v>0.18995419426617324</v>
      </c>
      <c r="IE79" s="56">
        <f t="shared" si="476"/>
        <v>271.57310203140611</v>
      </c>
      <c r="IF79" s="56">
        <f t="shared" si="477"/>
        <v>1.0321148990726559</v>
      </c>
      <c r="IG79" s="56">
        <f t="shared" si="540"/>
        <v>1.5910440956688519</v>
      </c>
      <c r="IH79" s="56">
        <f t="shared" si="541"/>
        <v>0.81709322621090108</v>
      </c>
      <c r="II79" s="75"/>
      <c r="IJ79" s="75">
        <f t="shared" si="478"/>
        <v>0.13515452166718414</v>
      </c>
      <c r="IK79" s="75">
        <f t="shared" si="479"/>
        <v>0.26229018487816802</v>
      </c>
      <c r="IL79" s="75">
        <f t="shared" si="480"/>
        <v>2.6998999397141934</v>
      </c>
      <c r="IM79" s="75">
        <f t="shared" si="481"/>
        <v>0.3066877501610632</v>
      </c>
      <c r="IN79" s="75">
        <f>(1-'OUTPUT DATA'!BL79-'OUTPUT DATA'!BR79-'OUTPUT DATA'!BX79)*'OUTPUT DATA'!BK79^2</f>
        <v>3.6667230795015361E-2</v>
      </c>
      <c r="IO79" s="75">
        <f t="shared" si="542"/>
        <v>0.54246905507676646</v>
      </c>
      <c r="IP79" s="75"/>
      <c r="IQ79" s="56">
        <f t="shared" si="546"/>
        <v>0.91559631591691093</v>
      </c>
      <c r="IR79" s="56">
        <f t="shared" si="547"/>
        <v>0.74069344887167043</v>
      </c>
      <c r="IS79" s="56">
        <f t="shared" si="548"/>
        <v>0.19293852864500516</v>
      </c>
      <c r="IT79" s="56"/>
    </row>
    <row r="80" spans="1:254" s="54" customFormat="1" ht="13.5" customHeight="1">
      <c r="A80" s="67" t="str">
        <f>'INPUT DATA'!A80</f>
        <v>October 2002-January 2003 - SEF</v>
      </c>
      <c r="B80" s="66"/>
      <c r="C80" s="10">
        <f>'INPUT DATA'!AB80</f>
        <v>1.4539500255283722E-2</v>
      </c>
      <c r="D80" s="10"/>
      <c r="E80" s="12">
        <f>'INPUT DATA'!AD80</f>
        <v>1.9643013916588949</v>
      </c>
      <c r="F80" s="10"/>
      <c r="G80" s="16">
        <f>'INPUT DATA'!AF80</f>
        <v>330.20850292769683</v>
      </c>
      <c r="H80" s="16">
        <f>'INPUT DATA'!AG80</f>
        <v>1096.6971980293401</v>
      </c>
      <c r="I80" s="10"/>
      <c r="J80" s="81">
        <f t="shared" si="482"/>
        <v>0.16586653676101698</v>
      </c>
      <c r="K80" s="81">
        <f t="shared" si="483"/>
        <v>0.25191048741922223</v>
      </c>
      <c r="L80" s="81">
        <f t="shared" si="484"/>
        <v>0.35839500128690904</v>
      </c>
      <c r="M80" s="81">
        <f t="shared" si="485"/>
        <v>0.4784932958214948</v>
      </c>
      <c r="N80" s="81">
        <f t="shared" si="486"/>
        <v>0.68611211568597508</v>
      </c>
      <c r="O80" s="81">
        <f t="shared" si="487"/>
        <v>0.75741906526717451</v>
      </c>
      <c r="P80" s="81">
        <f t="shared" si="488"/>
        <v>0.80858511523582</v>
      </c>
      <c r="Q80" s="81">
        <f t="shared" si="489"/>
        <v>0.83542591707888503</v>
      </c>
      <c r="R80" s="81">
        <f t="shared" si="490"/>
        <v>0.83604020747765162</v>
      </c>
      <c r="S80" s="81">
        <f t="shared" si="491"/>
        <v>0.82353551832103133</v>
      </c>
      <c r="T80" s="81">
        <f t="shared" si="492"/>
        <v>0.8137953180492441</v>
      </c>
      <c r="U80" s="81">
        <f t="shared" si="493"/>
        <v>0.77605323877013099</v>
      </c>
      <c r="V80" s="81">
        <f t="shared" si="494"/>
        <v>0.72965332684230588</v>
      </c>
      <c r="W80" s="81">
        <f t="shared" si="495"/>
        <v>0.68017008787182376</v>
      </c>
      <c r="X80" s="81">
        <f t="shared" si="496"/>
        <v>0.63170144528417937</v>
      </c>
      <c r="Y80" s="10"/>
      <c r="Z80" s="81">
        <f t="shared" si="543"/>
        <v>0.90630739733277987</v>
      </c>
      <c r="AA80" s="81">
        <f t="shared" si="544"/>
        <v>0.72963114828740838</v>
      </c>
      <c r="AB80" s="81">
        <f t="shared" si="545"/>
        <v>0.18258314197553469</v>
      </c>
      <c r="AC80" s="72"/>
      <c r="AD80" s="56">
        <f>'INPUT DATA'!AF80/1000</f>
        <v>0.33020850292769682</v>
      </c>
      <c r="AE80" s="55">
        <f>'INPUT DATA'!AG80</f>
        <v>1096.6971980293401</v>
      </c>
      <c r="AF80" s="60">
        <f t="shared" si="497"/>
        <v>1369.83719802934</v>
      </c>
      <c r="AG80" s="55"/>
      <c r="AH80" s="60">
        <f>'INPUT DATA'!P80</f>
        <v>47.3521</v>
      </c>
      <c r="AI80" s="60">
        <f>'INPUT DATA'!Q80</f>
        <v>1.6117999999999999</v>
      </c>
      <c r="AJ80" s="60">
        <f>'INPUT DATA'!R80</f>
        <v>6.5319000000000003</v>
      </c>
      <c r="AK80" s="60">
        <f>'INPUT DATA'!S80</f>
        <v>7.4783999999999997</v>
      </c>
      <c r="AL80" s="60">
        <f>'INPUT DATA'!T80</f>
        <v>9.1700000000000004E-2</v>
      </c>
      <c r="AM80" s="60">
        <f>'INPUT DATA'!U80</f>
        <v>13.060600000000001</v>
      </c>
      <c r="AN80" s="60">
        <f>'INPUT DATA'!V80</f>
        <v>23.229600000000001</v>
      </c>
      <c r="AO80" s="60">
        <f>'INPUT DATA'!W80</f>
        <v>0.32219999999999999</v>
      </c>
      <c r="AP80" s="60">
        <f>'INPUT DATA'!X80</f>
        <v>0</v>
      </c>
      <c r="AQ80" s="60">
        <f>'INPUT DATA'!Y80</f>
        <v>0.14180000000000001</v>
      </c>
      <c r="AR80" s="60">
        <f t="shared" si="364"/>
        <v>99.820100000000011</v>
      </c>
      <c r="AS80" s="60"/>
      <c r="AT80" s="60">
        <f>'INPUT DATA'!C80</f>
        <v>47.782102654671938</v>
      </c>
      <c r="AU80" s="60">
        <f>'INPUT DATA'!D80</f>
        <v>1.6696044403055939</v>
      </c>
      <c r="AV80" s="60">
        <f>'INPUT DATA'!E80</f>
        <v>16.937660926393985</v>
      </c>
      <c r="AW80" s="60">
        <f>'INPUT DATA'!F80</f>
        <v>10.407643770208896</v>
      </c>
      <c r="AX80" s="60">
        <f>'INPUT DATA'!G80</f>
        <v>0.17186025859451382</v>
      </c>
      <c r="AY80" s="60">
        <f>'INPUT DATA'!H80</f>
        <v>6.6131117997271032</v>
      </c>
      <c r="AZ80" s="60">
        <f>'INPUT DATA'!I80</f>
        <v>10.735863244164372</v>
      </c>
      <c r="BA80" s="60">
        <f>'INPUT DATA'!J80</f>
        <v>3.3076583140460523</v>
      </c>
      <c r="BB80" s="60">
        <f>'INPUT DATA'!K80</f>
        <v>1.9171756184931361</v>
      </c>
      <c r="BC80" s="60">
        <f>'INPUT DATA'!M80</f>
        <v>0.45731897339440697</v>
      </c>
      <c r="BD80" s="60"/>
      <c r="BE80" s="60">
        <f>'INPUT DATA'!AD80</f>
        <v>1.9643013916588949</v>
      </c>
      <c r="BF80" s="60">
        <f t="shared" si="365"/>
        <v>100</v>
      </c>
      <c r="BG80" s="54">
        <f t="shared" si="366"/>
        <v>2.2552853821601473</v>
      </c>
      <c r="BH80" s="56">
        <f t="shared" si="498"/>
        <v>1.7773866411122015</v>
      </c>
      <c r="BI80" s="56">
        <f t="shared" si="499"/>
        <v>4.5507191864767024E-2</v>
      </c>
      <c r="BJ80" s="56">
        <f t="shared" si="500"/>
        <v>0.28895947642200187</v>
      </c>
      <c r="BK80" s="56">
        <f t="shared" si="367"/>
        <v>0.22261335888779854</v>
      </c>
      <c r="BL80" s="56">
        <f t="shared" si="368"/>
        <v>6.634611753420333E-2</v>
      </c>
      <c r="BM80" s="56">
        <f t="shared" si="501"/>
        <v>0.23475108150692373</v>
      </c>
      <c r="BN80" s="56">
        <f t="shared" si="502"/>
        <v>2.9153991505714303E-3</v>
      </c>
      <c r="BO80" s="56">
        <f t="shared" si="503"/>
        <v>0.73083019705837682</v>
      </c>
      <c r="BP80" s="60">
        <f t="shared" si="504"/>
        <v>0.93424001486219599</v>
      </c>
      <c r="BQ80" s="56">
        <f t="shared" si="505"/>
        <v>2.3448359932622322E-2</v>
      </c>
      <c r="BR80" s="56">
        <f t="shared" si="506"/>
        <v>4.2081645791211117E-3</v>
      </c>
      <c r="BS80" s="56">
        <f t="shared" si="507"/>
        <v>0</v>
      </c>
      <c r="BT80" s="56">
        <f t="shared" si="369"/>
        <v>4.0422465264887819</v>
      </c>
      <c r="BU80" s="56">
        <f t="shared" si="370"/>
        <v>0.66903634266806489</v>
      </c>
      <c r="BV80" s="56">
        <f t="shared" si="371"/>
        <v>0.75688107597143317</v>
      </c>
      <c r="BW80" s="56">
        <f t="shared" si="372"/>
        <v>0</v>
      </c>
      <c r="BX80" s="2">
        <f>'INPUT DATA'!DJ80</f>
        <v>8.4489246657436234E-2</v>
      </c>
      <c r="BY80" s="56"/>
      <c r="BZ80" s="56">
        <v>60.084299999999999</v>
      </c>
      <c r="CA80" s="56">
        <v>79.878799999999998</v>
      </c>
      <c r="CB80" s="56">
        <v>101.96127999999999</v>
      </c>
      <c r="CC80" s="56">
        <v>71.846400000000003</v>
      </c>
      <c r="CD80" s="56">
        <v>70.937399999999997</v>
      </c>
      <c r="CE80" s="56">
        <v>40.304400000000001</v>
      </c>
      <c r="CF80" s="56">
        <v>56.077400000000004</v>
      </c>
      <c r="CG80" s="56">
        <v>61.978940000000001</v>
      </c>
      <c r="CH80" s="56">
        <v>151.99020000000002</v>
      </c>
      <c r="CI80" s="56">
        <v>94.195999999999998</v>
      </c>
      <c r="CJ80" s="56">
        <v>141.94452000000001</v>
      </c>
      <c r="CK80" s="56">
        <v>28.0855</v>
      </c>
      <c r="CL80" s="56">
        <v>47.88</v>
      </c>
      <c r="CM80" s="56">
        <v>26.981539999999999</v>
      </c>
      <c r="CN80" s="56">
        <v>55.847000000000001</v>
      </c>
      <c r="CO80" s="56">
        <v>54.938000000000002</v>
      </c>
      <c r="CP80" s="56">
        <v>24.305</v>
      </c>
      <c r="CQ80" s="56">
        <v>40.078000000000003</v>
      </c>
      <c r="CR80" s="56">
        <v>22.98977</v>
      </c>
      <c r="CS80" s="56">
        <v>51.996000000000002</v>
      </c>
      <c r="CT80" s="56">
        <v>39.098300000000002</v>
      </c>
      <c r="CU80" s="56">
        <v>30.973759999999999</v>
      </c>
      <c r="CV80" s="56">
        <v>15.9994</v>
      </c>
      <c r="CW80" s="60">
        <f t="shared" si="373"/>
        <v>0.46743492060321917</v>
      </c>
      <c r="CX80" s="60">
        <f t="shared" si="374"/>
        <v>0.59940810327646388</v>
      </c>
      <c r="CY80" s="60">
        <f t="shared" si="375"/>
        <v>0.52925071164269422</v>
      </c>
      <c r="CZ80" s="60">
        <f t="shared" si="376"/>
        <v>0.77731104133262074</v>
      </c>
      <c r="DA80" s="60">
        <f t="shared" si="377"/>
        <v>0.77445747941142484</v>
      </c>
      <c r="DB80" s="60">
        <f t="shared" si="378"/>
        <v>0.60303589682516046</v>
      </c>
      <c r="DC80" s="60">
        <f t="shared" si="379"/>
        <v>0.7146907666903245</v>
      </c>
      <c r="DD80" s="60">
        <f t="shared" si="380"/>
        <v>0.74185747610397978</v>
      </c>
      <c r="DE80" s="60">
        <f t="shared" si="381"/>
        <v>0.68420200776102669</v>
      </c>
      <c r="DF80" s="60">
        <f t="shared" si="382"/>
        <v>0.83014777697566777</v>
      </c>
      <c r="DG80" s="60">
        <f t="shared" si="383"/>
        <v>0.43642065223793064</v>
      </c>
      <c r="DH80" s="60">
        <f t="shared" si="384"/>
        <v>0.53256507939678088</v>
      </c>
      <c r="DI80" s="60">
        <f t="shared" si="385"/>
        <v>0.40059189672353612</v>
      </c>
      <c r="DJ80" s="60">
        <f t="shared" si="386"/>
        <v>0.47074928835730578</v>
      </c>
      <c r="DK80" s="60">
        <f t="shared" si="387"/>
        <v>0.22268895866737926</v>
      </c>
      <c r="DL80" s="60">
        <f t="shared" si="388"/>
        <v>0.22554252058857516</v>
      </c>
      <c r="DM80" s="60">
        <f t="shared" si="389"/>
        <v>0.39696410317483954</v>
      </c>
      <c r="DN80" s="60">
        <f t="shared" si="390"/>
        <v>0.2853092333096755</v>
      </c>
      <c r="DO80" s="60">
        <f t="shared" si="391"/>
        <v>0.25814252389602022</v>
      </c>
      <c r="DP80" s="60">
        <f t="shared" si="392"/>
        <v>0.31579799223897331</v>
      </c>
      <c r="DQ80" s="60">
        <f t="shared" si="393"/>
        <v>0.16985222302433223</v>
      </c>
      <c r="DR80" s="60">
        <f t="shared" si="394"/>
        <v>0.56357934776206942</v>
      </c>
      <c r="DS80" s="60">
        <f t="shared" si="395"/>
        <v>22.134025103895695</v>
      </c>
      <c r="DT80" s="60">
        <f t="shared" si="396"/>
        <v>0.96612598086100443</v>
      </c>
      <c r="DU80" s="60">
        <f t="shared" si="397"/>
        <v>3.4570127233789143</v>
      </c>
      <c r="DV80" s="60">
        <f t="shared" si="398"/>
        <v>5.8130428915018708</v>
      </c>
      <c r="DW80" s="60">
        <f t="shared" si="399"/>
        <v>7.1017750862027662E-2</v>
      </c>
      <c r="DX80" s="60">
        <f t="shared" si="400"/>
        <v>7.8760106340746914</v>
      </c>
      <c r="DY80" s="60">
        <f t="shared" si="401"/>
        <v>16.601980633909562</v>
      </c>
      <c r="DZ80" s="60">
        <f t="shared" si="402"/>
        <v>0.23902647880070227</v>
      </c>
      <c r="EA80" s="60">
        <f t="shared" si="403"/>
        <v>9.7019844700513586E-2</v>
      </c>
      <c r="EB80" s="60">
        <f t="shared" si="404"/>
        <v>0</v>
      </c>
      <c r="EC80" s="60">
        <f t="shared" si="405"/>
        <v>42.564837958015019</v>
      </c>
      <c r="ED80" s="60">
        <f t="shared" si="406"/>
        <v>99.820099999999996</v>
      </c>
      <c r="EE80" s="56">
        <f t="shared" si="407"/>
        <v>0.78809439404303627</v>
      </c>
      <c r="EF80" s="56">
        <f t="shared" si="408"/>
        <v>2.0178069775710201E-2</v>
      </c>
      <c r="EG80" s="56">
        <f t="shared" si="409"/>
        <v>0.12812510788409093</v>
      </c>
      <c r="EH80" s="56">
        <f t="shared" si="410"/>
        <v>0.10408872260823089</v>
      </c>
      <c r="EI80" s="56">
        <f t="shared" si="411"/>
        <v>1.2926890469625333E-3</v>
      </c>
      <c r="EJ80" s="56">
        <f t="shared" si="412"/>
        <v>0.32404898720735203</v>
      </c>
      <c r="EK80" s="56">
        <f t="shared" si="413"/>
        <v>0.4142417444460692</v>
      </c>
      <c r="EL80" s="56">
        <f t="shared" si="414"/>
        <v>1.0397080040413726E-2</v>
      </c>
      <c r="EM80" s="56">
        <f t="shared" si="415"/>
        <v>1.8659097757618582E-3</v>
      </c>
      <c r="EN80" s="56">
        <f t="shared" si="416"/>
        <v>0</v>
      </c>
      <c r="EO80" s="56">
        <f t="shared" si="417"/>
        <v>2.6604021374560936</v>
      </c>
      <c r="EP80" s="60">
        <f t="shared" si="418"/>
        <v>4.4527348422837214</v>
      </c>
      <c r="EQ80" s="56">
        <f t="shared" si="508"/>
        <v>0.17699109018556289</v>
      </c>
      <c r="ER80" s="56">
        <f t="shared" si="509"/>
        <v>4.5316127032979268E-3</v>
      </c>
      <c r="ES80" s="56">
        <f t="shared" si="510"/>
        <v>2.8774475108510625E-2</v>
      </c>
      <c r="ET80" s="56">
        <f t="shared" si="511"/>
        <v>2.3376357743064215E-2</v>
      </c>
      <c r="EU80" s="56">
        <f t="shared" si="512"/>
        <v>2.9031350231929331E-4</v>
      </c>
      <c r="EV80" s="56">
        <f t="shared" si="513"/>
        <v>7.2775271532035266E-2</v>
      </c>
      <c r="EW80" s="56">
        <f t="shared" si="514"/>
        <v>9.3030858364252525E-2</v>
      </c>
      <c r="EX80" s="56">
        <f t="shared" si="515"/>
        <v>2.3349874647108485E-3</v>
      </c>
      <c r="EY80" s="56">
        <f t="shared" si="516"/>
        <v>4.1904803269284034E-4</v>
      </c>
      <c r="EZ80" s="56">
        <f t="shared" si="517"/>
        <v>0</v>
      </c>
      <c r="FA80" s="56">
        <f t="shared" si="518"/>
        <v>0.59747598536355351</v>
      </c>
      <c r="FB80" s="56">
        <f t="shared" si="519"/>
        <v>1</v>
      </c>
      <c r="FC80" s="56">
        <f t="shared" si="419"/>
        <v>2.3008909814437123E-2</v>
      </c>
      <c r="FD80" s="56">
        <f t="shared" si="420"/>
        <v>5.7655652940735019E-3</v>
      </c>
      <c r="FE80" s="56">
        <f t="shared" si="421"/>
        <v>0.10715816880748304</v>
      </c>
      <c r="FF80" s="56">
        <f t="shared" si="422"/>
        <v>9.5365845828963375E-2</v>
      </c>
      <c r="FG80" s="56">
        <f t="shared" si="423"/>
        <v>7.1581688074830313E-3</v>
      </c>
      <c r="FH80" s="56">
        <f t="shared" si="424"/>
        <v>0.10252401463644641</v>
      </c>
      <c r="FI80" s="56">
        <f t="shared" si="425"/>
        <v>0</v>
      </c>
      <c r="FJ80" s="56">
        <f t="shared" si="426"/>
        <v>2.2775029567372995E-2</v>
      </c>
      <c r="FK80" s="56">
        <f t="shared" si="427"/>
        <v>0.90740553512406896</v>
      </c>
      <c r="FL80" s="56">
        <f t="shared" si="428"/>
        <v>0.88495545092781436</v>
      </c>
      <c r="FM80" s="56">
        <f t="shared" si="429"/>
        <v>6.9819435308558081E-2</v>
      </c>
      <c r="FN80" s="56">
        <f t="shared" si="430"/>
        <v>1</v>
      </c>
      <c r="FO80" s="56">
        <f t="shared" si="431"/>
        <v>0.11504454907218561</v>
      </c>
      <c r="FP80" s="56">
        <f t="shared" si="432"/>
        <v>5.7655652940735005E-2</v>
      </c>
      <c r="FQ80" s="56">
        <f t="shared" si="433"/>
        <v>2.2775029567372995E-2</v>
      </c>
      <c r="FR80" s="56">
        <f t="shared" si="434"/>
        <v>0.97722497043262702</v>
      </c>
      <c r="FS80" s="56"/>
      <c r="FT80" s="56">
        <f t="shared" si="435"/>
        <v>0</v>
      </c>
      <c r="FU80" s="56">
        <f t="shared" si="436"/>
        <v>1.7571234772464916E-2</v>
      </c>
      <c r="FV80" s="56">
        <f t="shared" si="437"/>
        <v>2.9308566691805267E-2</v>
      </c>
      <c r="FW80" s="56">
        <f t="shared" si="438"/>
        <v>0.76530997340213791</v>
      </c>
      <c r="FX80" s="56"/>
      <c r="FY80" s="56">
        <f t="shared" si="439"/>
        <v>3.174672228652696E-2</v>
      </c>
      <c r="FZ80" s="56">
        <f t="shared" si="440"/>
        <v>0.21317381040966854</v>
      </c>
      <c r="GA80" s="56"/>
      <c r="GB80" s="60">
        <f t="shared" si="441"/>
        <v>22.335023360641447</v>
      </c>
      <c r="GC80" s="60">
        <f t="shared" si="442"/>
        <v>1.000774430785538</v>
      </c>
      <c r="GD80" s="60">
        <f t="shared" si="443"/>
        <v>8.964269098856672</v>
      </c>
      <c r="GE80" s="60">
        <f t="shared" si="444"/>
        <v>8.0899764168400399</v>
      </c>
      <c r="GF80" s="60">
        <f t="shared" si="445"/>
        <v>0.13309846268210282</v>
      </c>
      <c r="GG80" s="60">
        <f t="shared" si="446"/>
        <v>3.9879438049534848</v>
      </c>
      <c r="GH80" s="60">
        <f t="shared" si="447"/>
        <v>7.6728223330543095</v>
      </c>
      <c r="GI80" s="60">
        <f t="shared" si="448"/>
        <v>2.4538110486725491</v>
      </c>
      <c r="GJ80" s="60">
        <f t="shared" si="449"/>
        <v>1.5915390777640279</v>
      </c>
      <c r="GK80" s="60">
        <f t="shared" si="450"/>
        <v>0.19958344464956793</v>
      </c>
      <c r="GL80" s="60">
        <f t="shared" si="451"/>
        <v>0</v>
      </c>
      <c r="GM80" s="60">
        <f t="shared" si="452"/>
        <v>43.571158521100266</v>
      </c>
      <c r="GN80" s="60">
        <f t="shared" si="520"/>
        <v>56.428841478899749</v>
      </c>
      <c r="GO80" s="56">
        <f t="shared" si="453"/>
        <v>0.79525104985282258</v>
      </c>
      <c r="GP80" s="56">
        <f t="shared" si="454"/>
        <v>2.0901721612062194E-2</v>
      </c>
      <c r="GQ80" s="56">
        <f t="shared" si="455"/>
        <v>0.33223711837266046</v>
      </c>
      <c r="GR80" s="56">
        <f t="shared" si="456"/>
        <v>0.14485964182212185</v>
      </c>
      <c r="GS80" s="56">
        <f t="shared" si="457"/>
        <v>2.4227030958917837E-3</v>
      </c>
      <c r="GT80" s="56">
        <f t="shared" si="458"/>
        <v>0.16407915264157519</v>
      </c>
      <c r="GU80" s="56">
        <f t="shared" si="459"/>
        <v>0.19144723621573703</v>
      </c>
      <c r="GV80" s="56">
        <f t="shared" si="460"/>
        <v>0.10673491073084024</v>
      </c>
      <c r="GW80" s="56">
        <f t="shared" si="461"/>
        <v>4.0706094069666146E-2</v>
      </c>
      <c r="GX80" s="56">
        <f t="shared" si="462"/>
        <v>6.4436298547405268E-3</v>
      </c>
      <c r="GY80" s="56">
        <f t="shared" si="463"/>
        <v>0</v>
      </c>
      <c r="GZ80" s="60">
        <f t="shared" si="464"/>
        <v>0.10903578043312841</v>
      </c>
      <c r="HA80" s="56">
        <f t="shared" si="521"/>
        <v>1.8050832582681184</v>
      </c>
      <c r="HB80" s="56">
        <f t="shared" si="522"/>
        <v>0.44056197752109438</v>
      </c>
      <c r="HC80" s="56">
        <f t="shared" si="523"/>
        <v>1.1579367054856122E-2</v>
      </c>
      <c r="HD80" s="56">
        <f t="shared" si="524"/>
        <v>0.1840563956542505</v>
      </c>
      <c r="HE80" s="56">
        <f t="shared" si="525"/>
        <v>8.0250947516463583E-2</v>
      </c>
      <c r="HF80" s="56">
        <f t="shared" si="526"/>
        <v>1.3421558727525059E-3</v>
      </c>
      <c r="HG80" s="56">
        <f t="shared" si="527"/>
        <v>9.0898384819656702E-2</v>
      </c>
      <c r="HH80" s="56">
        <f t="shared" si="528"/>
        <v>0.10606005863653098</v>
      </c>
      <c r="HI80" s="56">
        <f t="shared" si="529"/>
        <v>5.9130187065856848E-2</v>
      </c>
      <c r="HJ80" s="56">
        <f t="shared" si="530"/>
        <v>2.25508124809276E-2</v>
      </c>
      <c r="HK80" s="56">
        <f t="shared" si="531"/>
        <v>3.5697133776105418E-3</v>
      </c>
      <c r="HL80" s="56">
        <f t="shared" si="532"/>
        <v>0</v>
      </c>
      <c r="HM80" s="56">
        <f t="shared" si="533"/>
        <v>5.69639495917195E-2</v>
      </c>
      <c r="HN80" s="56">
        <f t="shared" si="534"/>
        <v>0.99999999999999989</v>
      </c>
      <c r="HO80" s="56">
        <f t="shared" si="465"/>
        <v>0.53110569336689728</v>
      </c>
      <c r="HP80" s="56">
        <f t="shared" si="466"/>
        <v>0.29442108909577114</v>
      </c>
      <c r="HQ80" s="56">
        <f t="shared" si="467"/>
        <v>0.49299147823333145</v>
      </c>
      <c r="HR80" s="60">
        <f t="shared" si="535"/>
        <v>5.9070964804892823E-2</v>
      </c>
      <c r="HS80" s="56">
        <f t="shared" si="468"/>
        <v>0.65797269025891902</v>
      </c>
      <c r="HT80" s="56">
        <f t="shared" si="469"/>
        <v>5114.2144074050966</v>
      </c>
      <c r="HU80" s="56">
        <f t="shared" si="536"/>
        <v>17.6414555964847</v>
      </c>
      <c r="HV80" s="56">
        <f t="shared" si="470"/>
        <v>0.65797269025891902</v>
      </c>
      <c r="HW80" s="56">
        <f t="shared" si="471"/>
        <v>5114.2144074050966</v>
      </c>
      <c r="HX80" s="56">
        <f t="shared" si="537"/>
        <v>18.791283795740132</v>
      </c>
      <c r="HY80" s="56">
        <f t="shared" si="472"/>
        <v>4.5257118160357539</v>
      </c>
      <c r="HZ80" s="56">
        <f t="shared" si="473"/>
        <v>1.2709677268873818</v>
      </c>
      <c r="IA80" s="56">
        <f t="shared" si="474"/>
        <v>4.232173793847168</v>
      </c>
      <c r="IB80" s="56">
        <f t="shared" si="475"/>
        <v>0.9653783621376727</v>
      </c>
      <c r="IC80" s="56">
        <f t="shared" si="538"/>
        <v>0.77718677456595398</v>
      </c>
      <c r="ID80" s="56">
        <f t="shared" si="539"/>
        <v>0.19448347776154323</v>
      </c>
      <c r="IE80" s="56">
        <f t="shared" si="476"/>
        <v>271.56429954114492</v>
      </c>
      <c r="IF80" s="56">
        <f t="shared" si="477"/>
        <v>1.0332104290015227</v>
      </c>
      <c r="IG80" s="56">
        <f t="shared" si="540"/>
        <v>1.6423181683630139</v>
      </c>
      <c r="IH80" s="56">
        <f t="shared" si="541"/>
        <v>0.83903929670704602</v>
      </c>
      <c r="II80" s="75"/>
      <c r="IJ80" s="75">
        <f t="shared" si="478"/>
        <v>0.14376191871970448</v>
      </c>
      <c r="IK80" s="75">
        <f t="shared" si="479"/>
        <v>0.24560589912752928</v>
      </c>
      <c r="IL80" s="75">
        <f t="shared" si="480"/>
        <v>2.6504901700671741</v>
      </c>
      <c r="IM80" s="75">
        <f t="shared" si="481"/>
        <v>0.32400155135037922</v>
      </c>
      <c r="IN80" s="75">
        <f>(1-'OUTPUT DATA'!BL80-'OUTPUT DATA'!BR80-'OUTPUT DATA'!BX80)*'OUTPUT DATA'!BK80^2</f>
        <v>4.1873260741672261E-2</v>
      </c>
      <c r="IO80" s="75">
        <f t="shared" si="542"/>
        <v>0.55437041007788967</v>
      </c>
      <c r="IP80" s="75"/>
      <c r="IQ80" s="56">
        <f t="shared" si="546"/>
        <v>0.90630739733277987</v>
      </c>
      <c r="IR80" s="56">
        <f t="shared" si="547"/>
        <v>0.72963114828740838</v>
      </c>
      <c r="IS80" s="56">
        <f t="shared" si="548"/>
        <v>0.18258314197553469</v>
      </c>
      <c r="IT80" s="56"/>
    </row>
    <row r="81" spans="1:254" s="54" customFormat="1" ht="13.5" customHeight="1">
      <c r="A81" s="67" t="str">
        <f>'INPUT DATA'!A81</f>
        <v>October 2002-January 2003 - SEF</v>
      </c>
      <c r="B81" s="66"/>
      <c r="C81" s="10">
        <f>'INPUT DATA'!AB81</f>
        <v>1.6120384675181176E-3</v>
      </c>
      <c r="D81" s="10"/>
      <c r="E81" s="12">
        <f>'INPUT DATA'!AD81</f>
        <v>2.0744485629554292</v>
      </c>
      <c r="F81" s="10"/>
      <c r="G81" s="16">
        <f>'INPUT DATA'!AF81</f>
        <v>321.88332346717112</v>
      </c>
      <c r="H81" s="16">
        <f>'INPUT DATA'!AG81</f>
        <v>1092.5625416463981</v>
      </c>
      <c r="I81" s="10"/>
      <c r="J81" s="81">
        <f t="shared" si="482"/>
        <v>0.15826882985145235</v>
      </c>
      <c r="K81" s="81">
        <f t="shared" si="483"/>
        <v>0.24171808449631621</v>
      </c>
      <c r="L81" s="81">
        <f t="shared" si="484"/>
        <v>0.34572345396799231</v>
      </c>
      <c r="M81" s="81">
        <f t="shared" si="485"/>
        <v>0.46390288569523924</v>
      </c>
      <c r="N81" s="81">
        <f t="shared" si="486"/>
        <v>0.67068245649986624</v>
      </c>
      <c r="O81" s="81">
        <f t="shared" si="487"/>
        <v>0.7428407320941196</v>
      </c>
      <c r="P81" s="81">
        <f t="shared" si="488"/>
        <v>0.79553299319565407</v>
      </c>
      <c r="Q81" s="81">
        <f t="shared" si="489"/>
        <v>0.82442260505177933</v>
      </c>
      <c r="R81" s="81">
        <f t="shared" si="490"/>
        <v>0.82740145620436589</v>
      </c>
      <c r="S81" s="81">
        <f t="shared" si="491"/>
        <v>0.81641027937650557</v>
      </c>
      <c r="T81" s="81">
        <f t="shared" si="492"/>
        <v>0.80742319483750613</v>
      </c>
      <c r="U81" s="81">
        <f t="shared" si="493"/>
        <v>0.77168143557722912</v>
      </c>
      <c r="V81" s="81">
        <f t="shared" si="494"/>
        <v>0.72694163033225112</v>
      </c>
      <c r="W81" s="81">
        <f t="shared" si="495"/>
        <v>0.67877185158724584</v>
      </c>
      <c r="X81" s="81">
        <f t="shared" si="496"/>
        <v>0.63130321535594403</v>
      </c>
      <c r="Y81" s="10"/>
      <c r="Z81" s="81">
        <f t="shared" si="543"/>
        <v>0.88858573912614924</v>
      </c>
      <c r="AA81" s="81">
        <f t="shared" si="544"/>
        <v>0.78357439571074838</v>
      </c>
      <c r="AB81" s="81">
        <f t="shared" si="545"/>
        <v>0.20063689044057365</v>
      </c>
      <c r="AC81" s="72"/>
      <c r="AD81" s="56">
        <f>'INPUT DATA'!AF81/1000</f>
        <v>0.32188332346717113</v>
      </c>
      <c r="AE81" s="55">
        <f>'INPUT DATA'!AG81</f>
        <v>1092.5625416463981</v>
      </c>
      <c r="AF81" s="60">
        <f t="shared" si="497"/>
        <v>1365.702541646398</v>
      </c>
      <c r="AG81" s="55"/>
      <c r="AH81" s="60">
        <f>'INPUT DATA'!P81</f>
        <v>47.767099999999999</v>
      </c>
      <c r="AI81" s="60">
        <f>'INPUT DATA'!Q81</f>
        <v>1.4616</v>
      </c>
      <c r="AJ81" s="60">
        <f>'INPUT DATA'!R81</f>
        <v>6.5338000000000003</v>
      </c>
      <c r="AK81" s="60">
        <f>'INPUT DATA'!S81</f>
        <v>7.2121000000000004</v>
      </c>
      <c r="AL81" s="60">
        <f>'INPUT DATA'!T81</f>
        <v>8.6499999999999994E-2</v>
      </c>
      <c r="AM81" s="60">
        <f>'INPUT DATA'!U81</f>
        <v>13.1137</v>
      </c>
      <c r="AN81" s="60">
        <f>'INPUT DATA'!V81</f>
        <v>23.040700000000001</v>
      </c>
      <c r="AO81" s="60">
        <f>'INPUT DATA'!W81</f>
        <v>0.31950000000000001</v>
      </c>
      <c r="AP81" s="60">
        <f>'INPUT DATA'!X81</f>
        <v>0</v>
      </c>
      <c r="AQ81" s="60">
        <f>'INPUT DATA'!Y81</f>
        <v>0.3201</v>
      </c>
      <c r="AR81" s="60">
        <f t="shared" si="364"/>
        <v>99.855099999999993</v>
      </c>
      <c r="AS81" s="60"/>
      <c r="AT81" s="60">
        <f>'INPUT DATA'!C81</f>
        <v>47.76428813285191</v>
      </c>
      <c r="AU81" s="60">
        <f>'INPUT DATA'!D81</f>
        <v>1.6792768424784559</v>
      </c>
      <c r="AV81" s="60">
        <f>'INPUT DATA'!E81</f>
        <v>17.079371001575275</v>
      </c>
      <c r="AW81" s="60">
        <f>'INPUT DATA'!F81</f>
        <v>10.440340455832771</v>
      </c>
      <c r="AX81" s="60">
        <f>'INPUT DATA'!G81</f>
        <v>0.17208745965606476</v>
      </c>
      <c r="AY81" s="60">
        <f>'INPUT DATA'!H81</f>
        <v>6.4998517709382755</v>
      </c>
      <c r="AZ81" s="60">
        <f>'INPUT DATA'!I81</f>
        <v>10.62684027384711</v>
      </c>
      <c r="BA81" s="60">
        <f>'INPUT DATA'!J81</f>
        <v>3.3391253731985202</v>
      </c>
      <c r="BB81" s="60">
        <f>'INPUT DATA'!K81</f>
        <v>1.9368149839719673</v>
      </c>
      <c r="BC81" s="60">
        <f>'INPUT DATA'!M81</f>
        <v>0.46200370564963766</v>
      </c>
      <c r="BD81" s="60"/>
      <c r="BE81" s="60">
        <f>'INPUT DATA'!AD81</f>
        <v>2.0744485629554292</v>
      </c>
      <c r="BF81" s="60">
        <f t="shared" si="365"/>
        <v>100</v>
      </c>
      <c r="BG81" s="54">
        <f t="shared" si="366"/>
        <v>2.2487312587969668</v>
      </c>
      <c r="BH81" s="56">
        <f t="shared" si="498"/>
        <v>1.7877533272099158</v>
      </c>
      <c r="BI81" s="56">
        <f t="shared" si="499"/>
        <v>4.1146554261541166E-2</v>
      </c>
      <c r="BJ81" s="56">
        <f t="shared" si="500"/>
        <v>0.28820353465987236</v>
      </c>
      <c r="BK81" s="56">
        <f t="shared" si="367"/>
        <v>0.21224667279008425</v>
      </c>
      <c r="BL81" s="56">
        <f t="shared" si="368"/>
        <v>7.5956861869788117E-2</v>
      </c>
      <c r="BM81" s="56">
        <f t="shared" si="501"/>
        <v>0.22573385729991377</v>
      </c>
      <c r="BN81" s="56">
        <f t="shared" si="502"/>
        <v>2.7420845804860313E-3</v>
      </c>
      <c r="BO81" s="56">
        <f t="shared" si="503"/>
        <v>0.73166899336258884</v>
      </c>
      <c r="BP81" s="60">
        <f t="shared" si="504"/>
        <v>0.92394996726934886</v>
      </c>
      <c r="BQ81" s="56">
        <f t="shared" si="505"/>
        <v>2.3184292653499763E-2</v>
      </c>
      <c r="BR81" s="56">
        <f t="shared" si="506"/>
        <v>9.4719241521272323E-3</v>
      </c>
      <c r="BS81" s="56">
        <f t="shared" si="507"/>
        <v>0</v>
      </c>
      <c r="BT81" s="56">
        <f t="shared" si="369"/>
        <v>4.0338545354492936</v>
      </c>
      <c r="BU81" s="56">
        <f t="shared" si="370"/>
        <v>0.66749095337521769</v>
      </c>
      <c r="BV81" s="56">
        <f t="shared" si="371"/>
        <v>0.76422270192353126</v>
      </c>
      <c r="BW81" s="56">
        <f t="shared" si="372"/>
        <v>0</v>
      </c>
      <c r="BX81" s="2">
        <f>'INPUT DATA'!DJ81</f>
        <v>6.7705295815288558E-2</v>
      </c>
      <c r="BY81" s="56"/>
      <c r="BZ81" s="56">
        <v>60.084299999999999</v>
      </c>
      <c r="CA81" s="56">
        <v>79.878799999999998</v>
      </c>
      <c r="CB81" s="56">
        <v>101.96127999999999</v>
      </c>
      <c r="CC81" s="56">
        <v>71.846400000000003</v>
      </c>
      <c r="CD81" s="56">
        <v>70.937399999999997</v>
      </c>
      <c r="CE81" s="56">
        <v>40.304400000000001</v>
      </c>
      <c r="CF81" s="56">
        <v>56.077400000000004</v>
      </c>
      <c r="CG81" s="56">
        <v>61.978940000000001</v>
      </c>
      <c r="CH81" s="56">
        <v>151.99020000000002</v>
      </c>
      <c r="CI81" s="56">
        <v>94.195999999999998</v>
      </c>
      <c r="CJ81" s="56">
        <v>141.94452000000001</v>
      </c>
      <c r="CK81" s="56">
        <v>28.0855</v>
      </c>
      <c r="CL81" s="56">
        <v>47.88</v>
      </c>
      <c r="CM81" s="56">
        <v>26.981539999999999</v>
      </c>
      <c r="CN81" s="56">
        <v>55.847000000000001</v>
      </c>
      <c r="CO81" s="56">
        <v>54.938000000000002</v>
      </c>
      <c r="CP81" s="56">
        <v>24.305</v>
      </c>
      <c r="CQ81" s="56">
        <v>40.078000000000003</v>
      </c>
      <c r="CR81" s="56">
        <v>22.98977</v>
      </c>
      <c r="CS81" s="56">
        <v>51.996000000000002</v>
      </c>
      <c r="CT81" s="56">
        <v>39.098300000000002</v>
      </c>
      <c r="CU81" s="56">
        <v>30.973759999999999</v>
      </c>
      <c r="CV81" s="56">
        <v>15.9994</v>
      </c>
      <c r="CW81" s="60">
        <f t="shared" si="373"/>
        <v>0.46743492060321917</v>
      </c>
      <c r="CX81" s="60">
        <f t="shared" si="374"/>
        <v>0.59940810327646388</v>
      </c>
      <c r="CY81" s="60">
        <f t="shared" si="375"/>
        <v>0.52925071164269422</v>
      </c>
      <c r="CZ81" s="60">
        <f t="shared" si="376"/>
        <v>0.77731104133262074</v>
      </c>
      <c r="DA81" s="60">
        <f t="shared" si="377"/>
        <v>0.77445747941142484</v>
      </c>
      <c r="DB81" s="60">
        <f t="shared" si="378"/>
        <v>0.60303589682516046</v>
      </c>
      <c r="DC81" s="60">
        <f t="shared" si="379"/>
        <v>0.7146907666903245</v>
      </c>
      <c r="DD81" s="60">
        <f t="shared" si="380"/>
        <v>0.74185747610397978</v>
      </c>
      <c r="DE81" s="60">
        <f t="shared" si="381"/>
        <v>0.68420200776102669</v>
      </c>
      <c r="DF81" s="60">
        <f t="shared" si="382"/>
        <v>0.83014777697566777</v>
      </c>
      <c r="DG81" s="60">
        <f t="shared" si="383"/>
        <v>0.43642065223793064</v>
      </c>
      <c r="DH81" s="60">
        <f t="shared" si="384"/>
        <v>0.53256507939678088</v>
      </c>
      <c r="DI81" s="60">
        <f t="shared" si="385"/>
        <v>0.40059189672353612</v>
      </c>
      <c r="DJ81" s="60">
        <f t="shared" si="386"/>
        <v>0.47074928835730578</v>
      </c>
      <c r="DK81" s="60">
        <f t="shared" si="387"/>
        <v>0.22268895866737926</v>
      </c>
      <c r="DL81" s="60">
        <f t="shared" si="388"/>
        <v>0.22554252058857516</v>
      </c>
      <c r="DM81" s="60">
        <f t="shared" si="389"/>
        <v>0.39696410317483954</v>
      </c>
      <c r="DN81" s="60">
        <f t="shared" si="390"/>
        <v>0.2853092333096755</v>
      </c>
      <c r="DO81" s="60">
        <f t="shared" si="391"/>
        <v>0.25814252389602022</v>
      </c>
      <c r="DP81" s="60">
        <f t="shared" si="392"/>
        <v>0.31579799223897331</v>
      </c>
      <c r="DQ81" s="60">
        <f t="shared" si="393"/>
        <v>0.16985222302433223</v>
      </c>
      <c r="DR81" s="60">
        <f t="shared" si="394"/>
        <v>0.56357934776206942</v>
      </c>
      <c r="DS81" s="60">
        <f t="shared" si="395"/>
        <v>22.328010595946029</v>
      </c>
      <c r="DT81" s="60">
        <f t="shared" si="396"/>
        <v>0.87609488374887956</v>
      </c>
      <c r="DU81" s="60">
        <f t="shared" si="397"/>
        <v>3.4580182997310356</v>
      </c>
      <c r="DV81" s="60">
        <f t="shared" si="398"/>
        <v>5.6060449611949945</v>
      </c>
      <c r="DW81" s="60">
        <f t="shared" si="399"/>
        <v>6.6990571969088239E-2</v>
      </c>
      <c r="DX81" s="60">
        <f t="shared" si="400"/>
        <v>7.9080318401961067</v>
      </c>
      <c r="DY81" s="60">
        <f t="shared" si="401"/>
        <v>16.466975548081759</v>
      </c>
      <c r="DZ81" s="60">
        <f t="shared" si="402"/>
        <v>0.23702346361522156</v>
      </c>
      <c r="EA81" s="60">
        <f t="shared" si="403"/>
        <v>0.21901306268430465</v>
      </c>
      <c r="EB81" s="60">
        <f t="shared" si="404"/>
        <v>0</v>
      </c>
      <c r="EC81" s="60">
        <f t="shared" si="405"/>
        <v>42.688896772832585</v>
      </c>
      <c r="ED81" s="60">
        <f t="shared" si="406"/>
        <v>99.855100000000022</v>
      </c>
      <c r="EE81" s="56">
        <f t="shared" si="407"/>
        <v>0.79500135642755265</v>
      </c>
      <c r="EF81" s="56">
        <f t="shared" si="408"/>
        <v>1.8297721047386792E-2</v>
      </c>
      <c r="EG81" s="56">
        <f t="shared" si="409"/>
        <v>0.12816237693367524</v>
      </c>
      <c r="EH81" s="56">
        <f t="shared" si="410"/>
        <v>0.10038220425797258</v>
      </c>
      <c r="EI81" s="56">
        <f t="shared" si="411"/>
        <v>1.2193849788686927E-3</v>
      </c>
      <c r="EJ81" s="56">
        <f t="shared" si="412"/>
        <v>0.32536646123003937</v>
      </c>
      <c r="EK81" s="56">
        <f t="shared" si="413"/>
        <v>0.41087318598936468</v>
      </c>
      <c r="EL81" s="56">
        <f t="shared" si="414"/>
        <v>1.0309953671359982E-2</v>
      </c>
      <c r="EM81" s="56">
        <f t="shared" si="415"/>
        <v>4.2121136757501468E-3</v>
      </c>
      <c r="EN81" s="56">
        <f t="shared" si="416"/>
        <v>0</v>
      </c>
      <c r="EO81" s="56">
        <f t="shared" si="417"/>
        <v>2.6681561041559423</v>
      </c>
      <c r="EP81" s="60">
        <f t="shared" si="418"/>
        <v>4.4619808623679127</v>
      </c>
      <c r="EQ81" s="56">
        <f t="shared" si="508"/>
        <v>0.17817229184745006</v>
      </c>
      <c r="ER81" s="56">
        <f t="shared" si="509"/>
        <v>4.1008067071082056E-3</v>
      </c>
      <c r="ES81" s="56">
        <f t="shared" si="510"/>
        <v>2.8723201843958875E-2</v>
      </c>
      <c r="ET81" s="56">
        <f t="shared" si="511"/>
        <v>2.2497228776705489E-2</v>
      </c>
      <c r="EU81" s="56">
        <f t="shared" si="512"/>
        <v>2.732833278495017E-4</v>
      </c>
      <c r="EV81" s="56">
        <f t="shared" si="513"/>
        <v>7.2919734814230419E-2</v>
      </c>
      <c r="EW81" s="56">
        <f t="shared" si="514"/>
        <v>9.2083134971430572E-2</v>
      </c>
      <c r="EX81" s="56">
        <f t="shared" si="515"/>
        <v>2.3106225663838075E-3</v>
      </c>
      <c r="EY81" s="56">
        <f t="shared" si="516"/>
        <v>9.4400083856810521E-4</v>
      </c>
      <c r="EZ81" s="56">
        <f t="shared" si="517"/>
        <v>0</v>
      </c>
      <c r="FA81" s="56">
        <f t="shared" si="518"/>
        <v>0.59797569430631492</v>
      </c>
      <c r="FB81" s="56">
        <f t="shared" si="519"/>
        <v>1</v>
      </c>
      <c r="FC81" s="56">
        <f t="shared" si="419"/>
        <v>2.1827708152549946E-2</v>
      </c>
      <c r="FD81" s="56">
        <f t="shared" si="420"/>
        <v>6.8954936914089292E-3</v>
      </c>
      <c r="FE81" s="56">
        <f t="shared" si="421"/>
        <v>0.10763054815587064</v>
      </c>
      <c r="FF81" s="56">
        <f t="shared" si="422"/>
        <v>9.4393757537814385E-2</v>
      </c>
      <c r="FG81" s="56">
        <f t="shared" si="423"/>
        <v>7.6305481558706367E-3</v>
      </c>
      <c r="FH81" s="56">
        <f t="shared" si="424"/>
        <v>0.10202430569368502</v>
      </c>
      <c r="FI81" s="56">
        <f t="shared" si="425"/>
        <v>0</v>
      </c>
      <c r="FJ81" s="56">
        <f t="shared" si="426"/>
        <v>2.2647765654207511E-2</v>
      </c>
      <c r="FK81" s="56">
        <f t="shared" si="427"/>
        <v>0.90256076084358228</v>
      </c>
      <c r="FL81" s="56">
        <f t="shared" si="428"/>
        <v>0.89086145923725024</v>
      </c>
      <c r="FM81" s="56">
        <f t="shared" si="429"/>
        <v>7.4791473502210201E-2</v>
      </c>
      <c r="FN81" s="56">
        <f t="shared" si="430"/>
        <v>1</v>
      </c>
      <c r="FO81" s="56">
        <f t="shared" si="431"/>
        <v>0.10913854076274973</v>
      </c>
      <c r="FP81" s="56">
        <f t="shared" si="432"/>
        <v>6.8954936914089285E-2</v>
      </c>
      <c r="FQ81" s="56">
        <f t="shared" si="433"/>
        <v>2.2647765654207511E-2</v>
      </c>
      <c r="FR81" s="56">
        <f t="shared" si="434"/>
        <v>0.97735223434579244</v>
      </c>
      <c r="FS81" s="56"/>
      <c r="FT81" s="56">
        <f t="shared" si="435"/>
        <v>0</v>
      </c>
      <c r="FU81" s="56">
        <f t="shared" si="436"/>
        <v>1.6045421638882423E-2</v>
      </c>
      <c r="FV81" s="56">
        <f t="shared" si="437"/>
        <v>3.1078972400008599E-2</v>
      </c>
      <c r="FW81" s="56">
        <f t="shared" si="438"/>
        <v>0.77566009954651782</v>
      </c>
      <c r="FX81" s="56"/>
      <c r="FY81" s="56">
        <f t="shared" si="439"/>
        <v>3.0696862798310312E-2</v>
      </c>
      <c r="FZ81" s="56">
        <f t="shared" si="440"/>
        <v>0.21620290729244038</v>
      </c>
      <c r="GA81" s="56"/>
      <c r="GB81" s="60">
        <f t="shared" si="441"/>
        <v>22.326696231048917</v>
      </c>
      <c r="GC81" s="60">
        <f t="shared" si="442"/>
        <v>1.0065721470261004</v>
      </c>
      <c r="GD81" s="60">
        <f t="shared" si="443"/>
        <v>9.0392692569933093</v>
      </c>
      <c r="GE81" s="60">
        <f t="shared" si="444"/>
        <v>8.1153919115904607</v>
      </c>
      <c r="GF81" s="60">
        <f t="shared" si="445"/>
        <v>0.13327442024355118</v>
      </c>
      <c r="GG81" s="60">
        <f t="shared" si="446"/>
        <v>3.9196439419183702</v>
      </c>
      <c r="GH81" s="60">
        <f t="shared" si="447"/>
        <v>7.5949046228114092</v>
      </c>
      <c r="GI81" s="60">
        <f t="shared" si="448"/>
        <v>2.4771551217558136</v>
      </c>
      <c r="GJ81" s="60">
        <f t="shared" si="449"/>
        <v>1.6078426533574923</v>
      </c>
      <c r="GK81" s="60">
        <f t="shared" si="450"/>
        <v>0.20162795855595578</v>
      </c>
      <c r="GL81" s="60">
        <f t="shared" si="451"/>
        <v>0</v>
      </c>
      <c r="GM81" s="60">
        <f t="shared" si="452"/>
        <v>43.577621734698617</v>
      </c>
      <c r="GN81" s="60">
        <f t="shared" si="520"/>
        <v>56.422378265301383</v>
      </c>
      <c r="GO81" s="56">
        <f t="shared" si="453"/>
        <v>0.79495455772725843</v>
      </c>
      <c r="GP81" s="56">
        <f t="shared" si="454"/>
        <v>2.1022810088264419E-2</v>
      </c>
      <c r="GQ81" s="56">
        <f t="shared" si="455"/>
        <v>0.33501680248767529</v>
      </c>
      <c r="GR81" s="56">
        <f t="shared" si="456"/>
        <v>0.14531473331764394</v>
      </c>
      <c r="GS81" s="56">
        <f t="shared" si="457"/>
        <v>2.4259059347546538E-3</v>
      </c>
      <c r="GT81" s="56">
        <f t="shared" si="458"/>
        <v>0.16126903690262787</v>
      </c>
      <c r="GU81" s="56">
        <f t="shared" si="459"/>
        <v>0.18950308455540218</v>
      </c>
      <c r="GV81" s="56">
        <f t="shared" si="460"/>
        <v>0.10775032206741579</v>
      </c>
      <c r="GW81" s="56">
        <f t="shared" si="461"/>
        <v>4.1123083442438473E-2</v>
      </c>
      <c r="GX81" s="56">
        <f t="shared" si="462"/>
        <v>6.5096377887591235E-3</v>
      </c>
      <c r="GY81" s="56">
        <f t="shared" si="463"/>
        <v>0</v>
      </c>
      <c r="GZ81" s="60">
        <f t="shared" si="464"/>
        <v>0.1151499046891197</v>
      </c>
      <c r="HA81" s="56">
        <f t="shared" si="521"/>
        <v>1.8048899743122402</v>
      </c>
      <c r="HB81" s="56">
        <f t="shared" si="522"/>
        <v>0.44044488530675047</v>
      </c>
      <c r="HC81" s="56">
        <f t="shared" si="523"/>
        <v>1.1647696196149152E-2</v>
      </c>
      <c r="HD81" s="56">
        <f t="shared" si="524"/>
        <v>0.18561619115610337</v>
      </c>
      <c r="HE81" s="56">
        <f t="shared" si="525"/>
        <v>8.0511685136384362E-2</v>
      </c>
      <c r="HF81" s="56">
        <f t="shared" si="526"/>
        <v>1.3440741370836491E-3</v>
      </c>
      <c r="HG81" s="56">
        <f t="shared" si="527"/>
        <v>8.9351173311315008E-2</v>
      </c>
      <c r="HH81" s="56">
        <f t="shared" si="528"/>
        <v>0.10499425851573752</v>
      </c>
      <c r="HI81" s="56">
        <f t="shared" si="529"/>
        <v>5.9699108311837369E-2</v>
      </c>
      <c r="HJ81" s="56">
        <f t="shared" si="530"/>
        <v>2.2784260552008755E-2</v>
      </c>
      <c r="HK81" s="56">
        <f t="shared" si="531"/>
        <v>3.6066673766303368E-3</v>
      </c>
      <c r="HL81" s="56">
        <f t="shared" si="532"/>
        <v>0</v>
      </c>
      <c r="HM81" s="56">
        <f t="shared" si="533"/>
        <v>5.9972663041254544E-2</v>
      </c>
      <c r="HN81" s="56">
        <f t="shared" si="534"/>
        <v>0.99999999999999989</v>
      </c>
      <c r="HO81" s="56">
        <f t="shared" si="465"/>
        <v>0.52601948494129547</v>
      </c>
      <c r="HP81" s="56">
        <f t="shared" si="466"/>
        <v>0.2927203181708411</v>
      </c>
      <c r="HQ81" s="56">
        <f t="shared" si="467"/>
        <v>0.48384689096096473</v>
      </c>
      <c r="HR81" s="60">
        <f t="shared" si="535"/>
        <v>1.8211085568243468E-2</v>
      </c>
      <c r="HS81" s="56">
        <f t="shared" si="468"/>
        <v>0.65835567164585718</v>
      </c>
      <c r="HT81" s="56">
        <f t="shared" si="469"/>
        <v>5048.15238470652</v>
      </c>
      <c r="HU81" s="56">
        <f t="shared" si="536"/>
        <v>17.536645080451741</v>
      </c>
      <c r="HV81" s="56">
        <f t="shared" si="470"/>
        <v>0.65835567164585718</v>
      </c>
      <c r="HW81" s="56">
        <f t="shared" si="471"/>
        <v>5048.15238470652</v>
      </c>
      <c r="HX81" s="56">
        <f t="shared" si="537"/>
        <v>17.177240995873376</v>
      </c>
      <c r="HY81" s="56">
        <f t="shared" si="472"/>
        <v>4.5341197442712611</v>
      </c>
      <c r="HZ81" s="56">
        <f t="shared" si="473"/>
        <v>1.2754252286849357</v>
      </c>
      <c r="IA81" s="56">
        <f t="shared" si="474"/>
        <v>4.5777890911067498</v>
      </c>
      <c r="IB81" s="56">
        <f t="shared" si="475"/>
        <v>0.87037465355790578</v>
      </c>
      <c r="IC81" s="56">
        <f t="shared" si="538"/>
        <v>0.76751546100017543</v>
      </c>
      <c r="ID81" s="56">
        <f t="shared" si="539"/>
        <v>0.19652494556111519</v>
      </c>
      <c r="IE81" s="56">
        <f t="shared" si="476"/>
        <v>271.65570343265318</v>
      </c>
      <c r="IF81" s="56">
        <f t="shared" si="477"/>
        <v>1.0320308478516871</v>
      </c>
      <c r="IG81" s="56">
        <f t="shared" si="540"/>
        <v>1.6424551616125511</v>
      </c>
      <c r="IH81" s="56">
        <f t="shared" si="541"/>
        <v>0.82935374810323392</v>
      </c>
      <c r="II81" s="75"/>
      <c r="IJ81" s="75">
        <f t="shared" si="478"/>
        <v>0.13150693681718884</v>
      </c>
      <c r="IK81" s="75">
        <f t="shared" si="479"/>
        <v>0.27398852024605552</v>
      </c>
      <c r="IL81" s="75">
        <f t="shared" si="480"/>
        <v>2.6931944353779742</v>
      </c>
      <c r="IM81" s="75">
        <f t="shared" si="481"/>
        <v>0.31262442234222898</v>
      </c>
      <c r="IN81" s="75">
        <f>(1-'OUTPUT DATA'!BL81-'OUTPUT DATA'!BR81-'OUTPUT DATA'!BX81)*'OUTPUT DATA'!BK81^2</f>
        <v>3.8150166437790171E-2</v>
      </c>
      <c r="IO81" s="75">
        <f t="shared" si="542"/>
        <v>0.54459659680269956</v>
      </c>
      <c r="IP81" s="75"/>
      <c r="IQ81" s="56">
        <f t="shared" si="546"/>
        <v>0.88858573912614924</v>
      </c>
      <c r="IR81" s="56">
        <f t="shared" si="547"/>
        <v>0.78357439571074838</v>
      </c>
      <c r="IS81" s="56">
        <f t="shared" si="548"/>
        <v>0.20063689044057365</v>
      </c>
      <c r="IT81" s="56"/>
    </row>
    <row r="82" spans="1:254" s="54" customFormat="1" ht="13.5" customHeight="1">
      <c r="A82" s="67" t="str">
        <f>'INPUT DATA'!A82</f>
        <v>October 2002-January 2003 - SEF</v>
      </c>
      <c r="B82" s="66"/>
      <c r="C82" s="10">
        <f>'INPUT DATA'!AB82</f>
        <v>2.0258890693806819E-2</v>
      </c>
      <c r="D82" s="10"/>
      <c r="E82" s="12">
        <f>'INPUT DATA'!AD82</f>
        <v>1.5504868028652374</v>
      </c>
      <c r="F82" s="10"/>
      <c r="G82" s="16">
        <f>'INPUT DATA'!AF82</f>
        <v>342.99425950421153</v>
      </c>
      <c r="H82" s="16">
        <f>'INPUT DATA'!AG82</f>
        <v>1095.9777347898485</v>
      </c>
      <c r="I82" s="10"/>
      <c r="J82" s="81">
        <f t="shared" si="482"/>
        <v>0.1630909238489186</v>
      </c>
      <c r="K82" s="81">
        <f t="shared" si="483"/>
        <v>0.24810416082387191</v>
      </c>
      <c r="L82" s="81">
        <f t="shared" si="484"/>
        <v>0.3535343691955195</v>
      </c>
      <c r="M82" s="81">
        <f t="shared" si="485"/>
        <v>0.4727083718192871</v>
      </c>
      <c r="N82" s="81">
        <f t="shared" si="486"/>
        <v>0.67947659103042191</v>
      </c>
      <c r="O82" s="81">
        <f t="shared" si="487"/>
        <v>0.75083500244004775</v>
      </c>
      <c r="P82" s="81">
        <f t="shared" si="488"/>
        <v>0.80231408338550658</v>
      </c>
      <c r="Q82" s="81">
        <f t="shared" si="489"/>
        <v>0.82969575363786296</v>
      </c>
      <c r="R82" s="81">
        <f t="shared" si="490"/>
        <v>0.83102199379831143</v>
      </c>
      <c r="S82" s="81">
        <f t="shared" si="491"/>
        <v>0.81901035145526591</v>
      </c>
      <c r="T82" s="81">
        <f t="shared" si="492"/>
        <v>0.80952568685671178</v>
      </c>
      <c r="U82" s="81">
        <f t="shared" si="493"/>
        <v>0.77249677003503037</v>
      </c>
      <c r="V82" s="81">
        <f t="shared" si="494"/>
        <v>0.72673249501478021</v>
      </c>
      <c r="W82" s="81">
        <f t="shared" si="495"/>
        <v>0.6777892485761271</v>
      </c>
      <c r="X82" s="81">
        <f t="shared" si="496"/>
        <v>0.62976306208964039</v>
      </c>
      <c r="Y82" s="10"/>
      <c r="Z82" s="81">
        <f t="shared" si="543"/>
        <v>0.95194473479212038</v>
      </c>
      <c r="AA82" s="81">
        <f t="shared" si="544"/>
        <v>0.81331546644923236</v>
      </c>
      <c r="AB82" s="81">
        <f t="shared" si="545"/>
        <v>0.20584962768683557</v>
      </c>
      <c r="AC82" s="72"/>
      <c r="AD82" s="56">
        <f>'INPUT DATA'!AF82/1000</f>
        <v>0.34299425950421153</v>
      </c>
      <c r="AE82" s="55">
        <f>'INPUT DATA'!AG82</f>
        <v>1095.9777347898485</v>
      </c>
      <c r="AF82" s="60">
        <f t="shared" si="497"/>
        <v>1369.1177347898483</v>
      </c>
      <c r="AG82" s="55"/>
      <c r="AH82" s="60">
        <f>'INPUT DATA'!P82</f>
        <v>47.418399999999998</v>
      </c>
      <c r="AI82" s="60">
        <f>'INPUT DATA'!Q82</f>
        <v>1.3765000000000001</v>
      </c>
      <c r="AJ82" s="60">
        <f>'INPUT DATA'!R82</f>
        <v>6.7359</v>
      </c>
      <c r="AK82" s="60">
        <f>'INPUT DATA'!S82</f>
        <v>7.3935000000000004</v>
      </c>
      <c r="AL82" s="60">
        <f>'INPUT DATA'!T82</f>
        <v>8.9099999999999999E-2</v>
      </c>
      <c r="AM82" s="60">
        <f>'INPUT DATA'!U82</f>
        <v>12.936199999999999</v>
      </c>
      <c r="AN82" s="60">
        <f>'INPUT DATA'!V82</f>
        <v>23.3276</v>
      </c>
      <c r="AO82" s="60">
        <f>'INPUT DATA'!W82</f>
        <v>0.37069999999999997</v>
      </c>
      <c r="AP82" s="60">
        <f>'INPUT DATA'!X82</f>
        <v>0</v>
      </c>
      <c r="AQ82" s="60">
        <f>'INPUT DATA'!Y82</f>
        <v>1.46E-2</v>
      </c>
      <c r="AR82" s="60">
        <f t="shared" si="364"/>
        <v>99.662500000000009</v>
      </c>
      <c r="AS82" s="60"/>
      <c r="AT82" s="60">
        <f>'INPUT DATA'!C82</f>
        <v>47.762486586155092</v>
      </c>
      <c r="AU82" s="60">
        <f>'INPUT DATA'!D82</f>
        <v>1.6802549930210833</v>
      </c>
      <c r="AV82" s="60">
        <f>'INPUT DATA'!E82</f>
        <v>17.093701855943923</v>
      </c>
      <c r="AW82" s="60">
        <f>'INPUT DATA'!F82</f>
        <v>10.443647005768717</v>
      </c>
      <c r="AX82" s="60">
        <f>'INPUT DATA'!G82</f>
        <v>0.17211043604162748</v>
      </c>
      <c r="AY82" s="60">
        <f>'INPUT DATA'!H82</f>
        <v>6.4883980124367362</v>
      </c>
      <c r="AZ82" s="60">
        <f>'INPUT DATA'!I82</f>
        <v>10.615815000531468</v>
      </c>
      <c r="BA82" s="60">
        <f>'INPUT DATA'!J82</f>
        <v>3.3423075734870098</v>
      </c>
      <c r="BB82" s="60">
        <f>'INPUT DATA'!K82</f>
        <v>1.9388010734310961</v>
      </c>
      <c r="BC82" s="60">
        <f>'INPUT DATA'!M82</f>
        <v>0.4624774631832495</v>
      </c>
      <c r="BD82" s="60"/>
      <c r="BE82" s="60">
        <f>'INPUT DATA'!AD82</f>
        <v>1.5504868028652374</v>
      </c>
      <c r="BF82" s="60">
        <f t="shared" si="365"/>
        <v>99.999999999999972</v>
      </c>
      <c r="BG82" s="54">
        <f t="shared" si="366"/>
        <v>2.2569546435524286</v>
      </c>
      <c r="BH82" s="56">
        <f t="shared" si="498"/>
        <v>1.7811926314797029</v>
      </c>
      <c r="BI82" s="56">
        <f t="shared" si="499"/>
        <v>3.8892550818737319E-2</v>
      </c>
      <c r="BJ82" s="56">
        <f t="shared" si="500"/>
        <v>0.29820462301281481</v>
      </c>
      <c r="BK82" s="56">
        <f t="shared" si="367"/>
        <v>0.21880736852029714</v>
      </c>
      <c r="BL82" s="56">
        <f t="shared" si="368"/>
        <v>7.9397254492517666E-2</v>
      </c>
      <c r="BM82" s="56">
        <f t="shared" si="501"/>
        <v>0.23225780359525763</v>
      </c>
      <c r="BN82" s="56">
        <f t="shared" si="502"/>
        <v>2.8348345537663193E-3</v>
      </c>
      <c r="BO82" s="56">
        <f t="shared" si="503"/>
        <v>0.72440493896196212</v>
      </c>
      <c r="BP82" s="60">
        <f t="shared" si="504"/>
        <v>0.93887574483181413</v>
      </c>
      <c r="BQ82" s="56">
        <f t="shared" si="505"/>
        <v>2.6997953705767606E-2</v>
      </c>
      <c r="BR82" s="56">
        <f t="shared" si="506"/>
        <v>4.3360139214244963E-4</v>
      </c>
      <c r="BS82" s="56">
        <f t="shared" si="507"/>
        <v>0</v>
      </c>
      <c r="BT82" s="56">
        <f t="shared" si="369"/>
        <v>4.0440946823519655</v>
      </c>
      <c r="BU82" s="56">
        <f t="shared" si="370"/>
        <v>0.66732097778695232</v>
      </c>
      <c r="BV82" s="56">
        <f t="shared" si="371"/>
        <v>0.75722081224317583</v>
      </c>
      <c r="BW82" s="56">
        <f t="shared" si="372"/>
        <v>0</v>
      </c>
      <c r="BX82" s="2">
        <f>'INPUT DATA'!DJ82</f>
        <v>8.8185636063997278E-2</v>
      </c>
      <c r="BY82" s="56"/>
      <c r="BZ82" s="56">
        <v>60.084299999999999</v>
      </c>
      <c r="CA82" s="56">
        <v>79.878799999999998</v>
      </c>
      <c r="CB82" s="56">
        <v>101.96127999999999</v>
      </c>
      <c r="CC82" s="56">
        <v>71.846400000000003</v>
      </c>
      <c r="CD82" s="56">
        <v>70.937399999999997</v>
      </c>
      <c r="CE82" s="56">
        <v>40.304400000000001</v>
      </c>
      <c r="CF82" s="56">
        <v>56.077400000000004</v>
      </c>
      <c r="CG82" s="56">
        <v>61.978940000000001</v>
      </c>
      <c r="CH82" s="56">
        <v>151.99020000000002</v>
      </c>
      <c r="CI82" s="56">
        <v>94.195999999999998</v>
      </c>
      <c r="CJ82" s="56">
        <v>141.94452000000001</v>
      </c>
      <c r="CK82" s="56">
        <v>28.0855</v>
      </c>
      <c r="CL82" s="56">
        <v>47.88</v>
      </c>
      <c r="CM82" s="56">
        <v>26.981539999999999</v>
      </c>
      <c r="CN82" s="56">
        <v>55.847000000000001</v>
      </c>
      <c r="CO82" s="56">
        <v>54.938000000000002</v>
      </c>
      <c r="CP82" s="56">
        <v>24.305</v>
      </c>
      <c r="CQ82" s="56">
        <v>40.078000000000003</v>
      </c>
      <c r="CR82" s="56">
        <v>22.98977</v>
      </c>
      <c r="CS82" s="56">
        <v>51.996000000000002</v>
      </c>
      <c r="CT82" s="56">
        <v>39.098300000000002</v>
      </c>
      <c r="CU82" s="56">
        <v>30.973759999999999</v>
      </c>
      <c r="CV82" s="56">
        <v>15.9994</v>
      </c>
      <c r="CW82" s="60">
        <f t="shared" si="373"/>
        <v>0.46743492060321917</v>
      </c>
      <c r="CX82" s="60">
        <f t="shared" si="374"/>
        <v>0.59940810327646388</v>
      </c>
      <c r="CY82" s="60">
        <f t="shared" si="375"/>
        <v>0.52925071164269422</v>
      </c>
      <c r="CZ82" s="60">
        <f t="shared" si="376"/>
        <v>0.77731104133262074</v>
      </c>
      <c r="DA82" s="60">
        <f t="shared" si="377"/>
        <v>0.77445747941142484</v>
      </c>
      <c r="DB82" s="60">
        <f t="shared" si="378"/>
        <v>0.60303589682516046</v>
      </c>
      <c r="DC82" s="60">
        <f t="shared" si="379"/>
        <v>0.7146907666903245</v>
      </c>
      <c r="DD82" s="60">
        <f t="shared" si="380"/>
        <v>0.74185747610397978</v>
      </c>
      <c r="DE82" s="60">
        <f t="shared" si="381"/>
        <v>0.68420200776102669</v>
      </c>
      <c r="DF82" s="60">
        <f t="shared" si="382"/>
        <v>0.83014777697566777</v>
      </c>
      <c r="DG82" s="60">
        <f t="shared" si="383"/>
        <v>0.43642065223793064</v>
      </c>
      <c r="DH82" s="60">
        <f t="shared" si="384"/>
        <v>0.53256507939678088</v>
      </c>
      <c r="DI82" s="60">
        <f t="shared" si="385"/>
        <v>0.40059189672353612</v>
      </c>
      <c r="DJ82" s="60">
        <f t="shared" si="386"/>
        <v>0.47074928835730578</v>
      </c>
      <c r="DK82" s="60">
        <f t="shared" si="387"/>
        <v>0.22268895866737926</v>
      </c>
      <c r="DL82" s="60">
        <f t="shared" si="388"/>
        <v>0.22554252058857516</v>
      </c>
      <c r="DM82" s="60">
        <f t="shared" si="389"/>
        <v>0.39696410317483954</v>
      </c>
      <c r="DN82" s="60">
        <f t="shared" si="390"/>
        <v>0.2853092333096755</v>
      </c>
      <c r="DO82" s="60">
        <f t="shared" si="391"/>
        <v>0.25814252389602022</v>
      </c>
      <c r="DP82" s="60">
        <f t="shared" si="392"/>
        <v>0.31579799223897331</v>
      </c>
      <c r="DQ82" s="60">
        <f t="shared" si="393"/>
        <v>0.16985222302433223</v>
      </c>
      <c r="DR82" s="60">
        <f t="shared" si="394"/>
        <v>0.56357934776206942</v>
      </c>
      <c r="DS82" s="60">
        <f t="shared" si="395"/>
        <v>22.165016039131686</v>
      </c>
      <c r="DT82" s="60">
        <f t="shared" si="396"/>
        <v>0.82508525416005252</v>
      </c>
      <c r="DU82" s="60">
        <f t="shared" si="397"/>
        <v>3.5649798685540239</v>
      </c>
      <c r="DV82" s="60">
        <f t="shared" si="398"/>
        <v>5.7470491840927318</v>
      </c>
      <c r="DW82" s="60">
        <f t="shared" si="399"/>
        <v>6.9004161415557957E-2</v>
      </c>
      <c r="DX82" s="60">
        <f t="shared" si="400"/>
        <v>7.8009929685096404</v>
      </c>
      <c r="DY82" s="60">
        <f t="shared" si="401"/>
        <v>16.672020329045214</v>
      </c>
      <c r="DZ82" s="60">
        <f t="shared" si="402"/>
        <v>0.27500656639174531</v>
      </c>
      <c r="EA82" s="60">
        <f t="shared" si="403"/>
        <v>9.9893493133109898E-3</v>
      </c>
      <c r="EB82" s="60">
        <f t="shared" si="404"/>
        <v>0</v>
      </c>
      <c r="EC82" s="60">
        <f t="shared" si="405"/>
        <v>42.533356279386034</v>
      </c>
      <c r="ED82" s="60">
        <f t="shared" si="406"/>
        <v>99.662499999999994</v>
      </c>
      <c r="EE82" s="56">
        <f t="shared" si="407"/>
        <v>0.78919784369627344</v>
      </c>
      <c r="EF82" s="56">
        <f t="shared" si="408"/>
        <v>1.7232357020886643E-2</v>
      </c>
      <c r="EG82" s="56">
        <f t="shared" si="409"/>
        <v>0.13212662689209081</v>
      </c>
      <c r="EH82" s="56">
        <f t="shared" si="410"/>
        <v>0.10290703500801711</v>
      </c>
      <c r="EI82" s="56">
        <f t="shared" si="411"/>
        <v>1.2560370129156132E-3</v>
      </c>
      <c r="EJ82" s="56">
        <f t="shared" si="412"/>
        <v>0.3209624755609809</v>
      </c>
      <c r="EK82" s="56">
        <f t="shared" si="413"/>
        <v>0.41598932903451302</v>
      </c>
      <c r="EL82" s="56">
        <f t="shared" si="414"/>
        <v>1.1962127780823615E-2</v>
      </c>
      <c r="EM82" s="56">
        <f t="shared" si="415"/>
        <v>1.9211764969057215E-4</v>
      </c>
      <c r="EN82" s="56">
        <f t="shared" si="416"/>
        <v>0</v>
      </c>
      <c r="EO82" s="56">
        <f t="shared" si="417"/>
        <v>2.6584344587538307</v>
      </c>
      <c r="EP82" s="60">
        <f t="shared" si="418"/>
        <v>4.4502604084100224</v>
      </c>
      <c r="EQ82" s="56">
        <f t="shared" si="508"/>
        <v>0.17733745247915414</v>
      </c>
      <c r="ER82" s="56">
        <f t="shared" si="509"/>
        <v>3.8722131829232384E-3</v>
      </c>
      <c r="ES82" s="56">
        <f t="shared" si="510"/>
        <v>2.9689639429279303E-2</v>
      </c>
      <c r="ET82" s="56">
        <f t="shared" si="511"/>
        <v>2.3123823229208168E-2</v>
      </c>
      <c r="EU82" s="56">
        <f t="shared" si="512"/>
        <v>2.8223899224907758E-4</v>
      </c>
      <c r="EV82" s="56">
        <f t="shared" si="513"/>
        <v>7.2122178503179674E-2</v>
      </c>
      <c r="EW82" s="56">
        <f t="shared" si="514"/>
        <v>9.3475278041793661E-2</v>
      </c>
      <c r="EX82" s="56">
        <f t="shared" si="515"/>
        <v>2.6879613063131766E-3</v>
      </c>
      <c r="EY82" s="56">
        <f t="shared" si="516"/>
        <v>4.3169979295483843E-5</v>
      </c>
      <c r="EZ82" s="56">
        <f t="shared" si="517"/>
        <v>0</v>
      </c>
      <c r="FA82" s="56">
        <f t="shared" si="518"/>
        <v>0.59736604485660405</v>
      </c>
      <c r="FB82" s="56">
        <f t="shared" si="519"/>
        <v>1</v>
      </c>
      <c r="FC82" s="56">
        <f t="shared" si="419"/>
        <v>2.2662547520845872E-2</v>
      </c>
      <c r="FD82" s="56">
        <f t="shared" si="420"/>
        <v>7.0270919084334318E-3</v>
      </c>
      <c r="FE82" s="56">
        <f t="shared" si="421"/>
        <v>0.10647071579528908</v>
      </c>
      <c r="FF82" s="56">
        <f t="shared" si="422"/>
        <v>9.6163239348106833E-2</v>
      </c>
      <c r="FG82" s="56">
        <f t="shared" si="423"/>
        <v>6.4707157952890726E-3</v>
      </c>
      <c r="FH82" s="56">
        <f t="shared" si="424"/>
        <v>0.10263395514339591</v>
      </c>
      <c r="FI82" s="56">
        <f t="shared" si="425"/>
        <v>0</v>
      </c>
      <c r="FJ82" s="56">
        <f t="shared" si="426"/>
        <v>2.6189785851647912E-2</v>
      </c>
      <c r="FK82" s="56">
        <f t="shared" si="427"/>
        <v>0.9107636737880157</v>
      </c>
      <c r="FL82" s="56">
        <f t="shared" si="428"/>
        <v>0.88668726239577067</v>
      </c>
      <c r="FM82" s="56">
        <f t="shared" si="429"/>
        <v>6.3046540360336467E-2</v>
      </c>
      <c r="FN82" s="56">
        <f t="shared" si="430"/>
        <v>1</v>
      </c>
      <c r="FO82" s="56">
        <f t="shared" si="431"/>
        <v>0.11331273760422936</v>
      </c>
      <c r="FP82" s="56">
        <f t="shared" si="432"/>
        <v>7.0270919084334318E-2</v>
      </c>
      <c r="FQ82" s="56">
        <f t="shared" si="433"/>
        <v>2.6189785851647912E-2</v>
      </c>
      <c r="FR82" s="56">
        <f t="shared" si="434"/>
        <v>0.97381021414835223</v>
      </c>
      <c r="FS82" s="56"/>
      <c r="FT82" s="56">
        <f t="shared" si="435"/>
        <v>0</v>
      </c>
      <c r="FU82" s="56">
        <f t="shared" si="436"/>
        <v>1.7766236176583967E-2</v>
      </c>
      <c r="FV82" s="56">
        <f t="shared" si="437"/>
        <v>3.4341621902691175E-2</v>
      </c>
      <c r="FW82" s="56">
        <f t="shared" si="438"/>
        <v>0.7656235171104897</v>
      </c>
      <c r="FX82" s="56"/>
      <c r="FY82" s="56">
        <f t="shared" si="439"/>
        <v>3.3395273639839351E-2</v>
      </c>
      <c r="FZ82" s="56">
        <f t="shared" si="440"/>
        <v>0.21818628342050322</v>
      </c>
      <c r="GA82" s="56"/>
      <c r="GB82" s="60">
        <f t="shared" si="441"/>
        <v>22.325854125211727</v>
      </c>
      <c r="GC82" s="60">
        <f t="shared" si="442"/>
        <v>1.0071584583875757</v>
      </c>
      <c r="GD82" s="60">
        <f t="shared" si="443"/>
        <v>9.0468538718663645</v>
      </c>
      <c r="GE82" s="60">
        <f t="shared" si="444"/>
        <v>8.117962129364388</v>
      </c>
      <c r="GF82" s="60">
        <f t="shared" si="445"/>
        <v>0.13329221447720008</v>
      </c>
      <c r="GG82" s="60">
        <f t="shared" si="446"/>
        <v>3.9127369143883759</v>
      </c>
      <c r="GH82" s="60">
        <f t="shared" si="447"/>
        <v>7.5870249617724825</v>
      </c>
      <c r="GI82" s="60">
        <f t="shared" si="448"/>
        <v>2.4795158608302899</v>
      </c>
      <c r="GJ82" s="60">
        <f t="shared" si="449"/>
        <v>1.6094914011068628</v>
      </c>
      <c r="GK82" s="60">
        <f t="shared" si="450"/>
        <v>0.20183471612777731</v>
      </c>
      <c r="GL82" s="60">
        <f t="shared" si="451"/>
        <v>0</v>
      </c>
      <c r="GM82" s="60">
        <f t="shared" si="452"/>
        <v>43.57827534646696</v>
      </c>
      <c r="GN82" s="60">
        <f t="shared" si="520"/>
        <v>56.421724653533047</v>
      </c>
      <c r="GO82" s="56">
        <f t="shared" si="453"/>
        <v>0.79492457407600814</v>
      </c>
      <c r="GP82" s="56">
        <f t="shared" si="454"/>
        <v>2.103505552187919E-2</v>
      </c>
      <c r="GQ82" s="56">
        <f t="shared" si="455"/>
        <v>0.33529790634138618</v>
      </c>
      <c r="GR82" s="56">
        <f t="shared" si="456"/>
        <v>0.14536075580361321</v>
      </c>
      <c r="GS82" s="56">
        <f t="shared" si="457"/>
        <v>2.4262298313953924E-3</v>
      </c>
      <c r="GT82" s="56">
        <f t="shared" si="458"/>
        <v>0.16098485556010597</v>
      </c>
      <c r="GU82" s="56">
        <f t="shared" si="459"/>
        <v>0.18930647641530221</v>
      </c>
      <c r="GV82" s="56">
        <f t="shared" si="460"/>
        <v>0.10785300856991131</v>
      </c>
      <c r="GW82" s="56">
        <f t="shared" si="461"/>
        <v>4.1165252737506819E-2</v>
      </c>
      <c r="GX82" s="56">
        <f t="shared" si="462"/>
        <v>6.5163130381257336E-3</v>
      </c>
      <c r="GY82" s="56">
        <f t="shared" si="463"/>
        <v>0</v>
      </c>
      <c r="GZ82" s="60">
        <f t="shared" si="464"/>
        <v>8.6065478199811127E-2</v>
      </c>
      <c r="HA82" s="56">
        <f t="shared" si="521"/>
        <v>1.8048704278952343</v>
      </c>
      <c r="HB82" s="56">
        <f t="shared" si="522"/>
        <v>0.44043304261071886</v>
      </c>
      <c r="HC82" s="56">
        <f t="shared" si="523"/>
        <v>1.1654606999356406E-2</v>
      </c>
      <c r="HD82" s="56">
        <f t="shared" si="524"/>
        <v>0.18577394873292749</v>
      </c>
      <c r="HE82" s="56">
        <f t="shared" si="525"/>
        <v>8.0538056115821544E-2</v>
      </c>
      <c r="HF82" s="56">
        <f t="shared" si="526"/>
        <v>1.3442681501656393E-3</v>
      </c>
      <c r="HG82" s="56">
        <f t="shared" si="527"/>
        <v>8.919468847846318E-2</v>
      </c>
      <c r="HH82" s="56">
        <f t="shared" si="528"/>
        <v>0.10488646358734108</v>
      </c>
      <c r="HI82" s="56">
        <f t="shared" si="529"/>
        <v>5.9756648955507051E-2</v>
      </c>
      <c r="HJ82" s="56">
        <f t="shared" si="530"/>
        <v>2.2807871468929791E-2</v>
      </c>
      <c r="HK82" s="56">
        <f t="shared" si="531"/>
        <v>3.6104049007688547E-3</v>
      </c>
      <c r="HL82" s="56">
        <f t="shared" si="532"/>
        <v>0</v>
      </c>
      <c r="HM82" s="56">
        <f t="shared" si="533"/>
        <v>4.551475167529298E-2</v>
      </c>
      <c r="HN82" s="56">
        <f t="shared" si="534"/>
        <v>0.99999999999999978</v>
      </c>
      <c r="HO82" s="56">
        <f t="shared" si="465"/>
        <v>0.52550077294553199</v>
      </c>
      <c r="HP82" s="56">
        <f t="shared" si="466"/>
        <v>0.29254748453760471</v>
      </c>
      <c r="HQ82" s="56">
        <f t="shared" si="467"/>
        <v>0.48292577410382037</v>
      </c>
      <c r="HR82" s="60">
        <f t="shared" si="535"/>
        <v>0.13272383932251941</v>
      </c>
      <c r="HS82" s="56">
        <f t="shared" si="468"/>
        <v>0.65822363165832776</v>
      </c>
      <c r="HT82" s="56">
        <f t="shared" si="469"/>
        <v>5092.0136648409725</v>
      </c>
      <c r="HU82" s="56">
        <f t="shared" si="536"/>
        <v>18.850366738635383</v>
      </c>
      <c r="HV82" s="56">
        <f t="shared" si="470"/>
        <v>0.65822363165832776</v>
      </c>
      <c r="HW82" s="56">
        <f t="shared" si="471"/>
        <v>5092.0136648409725</v>
      </c>
      <c r="HX82" s="56">
        <f t="shared" si="537"/>
        <v>16.222175253616502</v>
      </c>
      <c r="HY82" s="56">
        <f t="shared" si="472"/>
        <v>4.5349741719951888</v>
      </c>
      <c r="HZ82" s="56">
        <f t="shared" si="473"/>
        <v>1.2758784125668152</v>
      </c>
      <c r="IA82" s="56">
        <f t="shared" si="474"/>
        <v>4.3923201881978091</v>
      </c>
      <c r="IB82" s="56">
        <f t="shared" si="475"/>
        <v>0.81922089546960097</v>
      </c>
      <c r="IC82" s="56">
        <f t="shared" si="538"/>
        <v>0.69991985918102206</v>
      </c>
      <c r="ID82" s="56">
        <f t="shared" si="539"/>
        <v>0.17714927155148258</v>
      </c>
      <c r="IE82" s="56">
        <f t="shared" si="476"/>
        <v>271.67842193814454</v>
      </c>
      <c r="IF82" s="56">
        <f t="shared" si="477"/>
        <v>1.0328554149246132</v>
      </c>
      <c r="IG82" s="56">
        <f t="shared" si="540"/>
        <v>1.6363156440100861</v>
      </c>
      <c r="IH82" s="56">
        <f t="shared" si="541"/>
        <v>0.83367367763980882</v>
      </c>
      <c r="II82" s="75"/>
      <c r="IJ82" s="75">
        <f t="shared" si="478"/>
        <v>0.12339234208401809</v>
      </c>
      <c r="IK82" s="75">
        <f t="shared" si="479"/>
        <v>0.28221529197724737</v>
      </c>
      <c r="IL82" s="75">
        <f t="shared" si="480"/>
        <v>2.6490246902812054</v>
      </c>
      <c r="IM82" s="75">
        <f t="shared" si="481"/>
        <v>0.31714181022496624</v>
      </c>
      <c r="IN82" s="75">
        <f>(1-'OUTPUT DATA'!BL82-'OUTPUT DATA'!BR82-'OUTPUT DATA'!BX82)*'OUTPUT DATA'!BK82^2</f>
        <v>3.9832595300129427E-2</v>
      </c>
      <c r="IO82" s="75">
        <f t="shared" si="542"/>
        <v>0.54691554144268628</v>
      </c>
      <c r="IP82" s="75"/>
      <c r="IQ82" s="56">
        <f t="shared" si="546"/>
        <v>0.95194473479212038</v>
      </c>
      <c r="IR82" s="56">
        <f t="shared" si="547"/>
        <v>0.81331546644923236</v>
      </c>
      <c r="IS82" s="56">
        <f t="shared" si="548"/>
        <v>0.20584962768683557</v>
      </c>
      <c r="IT82" s="56"/>
    </row>
    <row r="83" spans="1:254" s="54" customFormat="1" ht="13.5" customHeight="1">
      <c r="A83" s="67" t="str">
        <f>'INPUT DATA'!A83</f>
        <v xml:space="preserve">July 15, 2006 </v>
      </c>
      <c r="B83" s="66"/>
      <c r="C83" s="10">
        <f>'INPUT DATA'!AB83</f>
        <v>4.3550206900777488E-2</v>
      </c>
      <c r="D83" s="10"/>
      <c r="E83" s="12">
        <f>'INPUT DATA'!AD83</f>
        <v>2.014626755352757</v>
      </c>
      <c r="F83" s="10"/>
      <c r="G83" s="16">
        <f>'INPUT DATA'!AF83</f>
        <v>312.2621165121223</v>
      </c>
      <c r="H83" s="16">
        <f>'INPUT DATA'!AG83</f>
        <v>1084.8036793927517</v>
      </c>
      <c r="I83" s="10"/>
      <c r="J83" s="81">
        <f t="shared" si="482"/>
        <v>6.7865898497147539E-2</v>
      </c>
      <c r="K83" s="81">
        <f t="shared" si="483"/>
        <v>0.10572024663429186</v>
      </c>
      <c r="L83" s="81">
        <f t="shared" si="484"/>
        <v>0.15412610590584755</v>
      </c>
      <c r="M83" s="81">
        <f t="shared" si="485"/>
        <v>0.21066060456176555</v>
      </c>
      <c r="N83" s="81">
        <f t="shared" si="486"/>
        <v>0.3141346292061849</v>
      </c>
      <c r="O83" s="81">
        <f t="shared" si="487"/>
        <v>0.35241273033410536</v>
      </c>
      <c r="P83" s="81">
        <f t="shared" si="488"/>
        <v>0.38213092938612525</v>
      </c>
      <c r="Q83" s="81">
        <f t="shared" si="489"/>
        <v>0.40081628005332653</v>
      </c>
      <c r="R83" s="81">
        <f t="shared" si="490"/>
        <v>0.40700412170769201</v>
      </c>
      <c r="S83" s="81">
        <f t="shared" si="491"/>
        <v>0.40443219545506331</v>
      </c>
      <c r="T83" s="81">
        <f t="shared" si="492"/>
        <v>0.40136952892655009</v>
      </c>
      <c r="U83" s="81">
        <f t="shared" si="493"/>
        <v>0.38721256696528555</v>
      </c>
      <c r="V83" s="81">
        <f t="shared" si="494"/>
        <v>0.36780464264858731</v>
      </c>
      <c r="W83" s="81">
        <f t="shared" si="495"/>
        <v>0.34594974508270249</v>
      </c>
      <c r="X83" s="81">
        <f t="shared" si="496"/>
        <v>0.32380831723966302</v>
      </c>
      <c r="Y83" s="10"/>
      <c r="Z83" s="81">
        <f t="shared" si="543"/>
        <v>0.79434470735745921</v>
      </c>
      <c r="AA83" s="81">
        <f t="shared" si="544"/>
        <v>0.86306786436517413</v>
      </c>
      <c r="AB83" s="81">
        <f t="shared" si="545"/>
        <v>0.31264163543368056</v>
      </c>
      <c r="AC83" s="72"/>
      <c r="AD83" s="56">
        <f>'INPUT DATA'!AF83/1000</f>
        <v>0.31226211651212232</v>
      </c>
      <c r="AE83" s="55">
        <f>'INPUT DATA'!AG83</f>
        <v>1084.8036793927517</v>
      </c>
      <c r="AF83" s="60">
        <f t="shared" si="497"/>
        <v>1357.9436793927516</v>
      </c>
      <c r="AG83" s="55"/>
      <c r="AH83" s="60">
        <f>'INPUT DATA'!P83</f>
        <v>52.510286024780342</v>
      </c>
      <c r="AI83" s="60">
        <f>'INPUT DATA'!Q83</f>
        <v>1.0989549280167439</v>
      </c>
      <c r="AJ83" s="60">
        <f>'INPUT DATA'!R83</f>
        <v>3.4680238561723793</v>
      </c>
      <c r="AK83" s="60">
        <f>'INPUT DATA'!S83</f>
        <v>7.6371953926089713</v>
      </c>
      <c r="AL83" s="60">
        <f>'INPUT DATA'!T83</f>
        <v>0</v>
      </c>
      <c r="AM83" s="60">
        <f>'INPUT DATA'!U83</f>
        <v>12.434167404678506</v>
      </c>
      <c r="AN83" s="60">
        <f>'INPUT DATA'!V83</f>
        <v>21.884361066540329</v>
      </c>
      <c r="AO83" s="60">
        <f>'INPUT DATA'!W83</f>
        <v>0.5437825049248789</v>
      </c>
      <c r="AP83" s="60">
        <f>'INPUT DATA'!X83</f>
        <v>0.34251247756490028</v>
      </c>
      <c r="AQ83" s="60">
        <f>'INPUT DATA'!Y83</f>
        <v>0</v>
      </c>
      <c r="AR83" s="60">
        <f t="shared" si="364"/>
        <v>99.919283655287046</v>
      </c>
      <c r="AS83" s="60"/>
      <c r="AT83" s="60">
        <f>'INPUT DATA'!C83</f>
        <v>48.224239914192864</v>
      </c>
      <c r="AU83" s="60">
        <f>'INPUT DATA'!D83</f>
        <v>1.7608851088999882</v>
      </c>
      <c r="AV83" s="60">
        <f>'INPUT DATA'!E83</f>
        <v>18.20915283067033</v>
      </c>
      <c r="AW83" s="60">
        <f>'INPUT DATA'!F83</f>
        <v>10.405230188954476</v>
      </c>
      <c r="AX83" s="60">
        <f>'INPUT DATA'!G83</f>
        <v>0.19009555152897598</v>
      </c>
      <c r="AY83" s="60">
        <f>'INPUT DATA'!H83</f>
        <v>4.4922580335005371</v>
      </c>
      <c r="AZ83" s="60">
        <f>'INPUT DATA'!I83</f>
        <v>10.205129608397657</v>
      </c>
      <c r="BA83" s="60">
        <f>'INPUT DATA'!J83</f>
        <v>3.9319764079414501</v>
      </c>
      <c r="BB83" s="60">
        <f>'INPUT DATA'!K83</f>
        <v>2.0510309507073723</v>
      </c>
      <c r="BC83" s="60">
        <f>'INPUT DATA'!M83</f>
        <v>0.53000140520632677</v>
      </c>
      <c r="BD83" s="60"/>
      <c r="BE83" s="60">
        <f>'INPUT DATA'!AD83</f>
        <v>2.014626755352757</v>
      </c>
      <c r="BF83" s="60">
        <f t="shared" si="365"/>
        <v>99.999999999999957</v>
      </c>
      <c r="BG83" s="54">
        <f t="shared" si="366"/>
        <v>2.2264066791614456</v>
      </c>
      <c r="BH83" s="56">
        <f t="shared" si="498"/>
        <v>1.945763456664817</v>
      </c>
      <c r="BI83" s="56">
        <f t="shared" si="499"/>
        <v>3.0630335780791749E-2</v>
      </c>
      <c r="BJ83" s="56">
        <f t="shared" si="500"/>
        <v>0.15145460473854547</v>
      </c>
      <c r="BK83" s="56">
        <f t="shared" si="367"/>
        <v>5.4236543335183018E-2</v>
      </c>
      <c r="BL83" s="56">
        <f t="shared" si="368"/>
        <v>9.7218061403362449E-2</v>
      </c>
      <c r="BM83" s="56">
        <f t="shared" si="501"/>
        <v>0.23666596375811641</v>
      </c>
      <c r="BN83" s="56">
        <f t="shared" si="502"/>
        <v>0</v>
      </c>
      <c r="BO83" s="56">
        <f t="shared" si="503"/>
        <v>0.68686763992625455</v>
      </c>
      <c r="BP83" s="60">
        <f t="shared" si="504"/>
        <v>0.86886758649225337</v>
      </c>
      <c r="BQ83" s="56">
        <f t="shared" si="505"/>
        <v>3.9067458364152124E-2</v>
      </c>
      <c r="BR83" s="56">
        <f t="shared" si="506"/>
        <v>0</v>
      </c>
      <c r="BS83" s="56">
        <f t="shared" si="507"/>
        <v>1.6191177284526494E-2</v>
      </c>
      <c r="BT83" s="56">
        <f t="shared" si="369"/>
        <v>3.9593170457249305</v>
      </c>
      <c r="BU83" s="56">
        <f t="shared" si="370"/>
        <v>0.64865285972718523</v>
      </c>
      <c r="BV83" s="56">
        <f t="shared" si="371"/>
        <v>0.74373865464780642</v>
      </c>
      <c r="BW83" s="56">
        <f t="shared" si="372"/>
        <v>0</v>
      </c>
      <c r="BX83" s="2">
        <f>'INPUT DATA'!DJ83</f>
        <v>0</v>
      </c>
      <c r="BY83" s="56"/>
      <c r="BZ83" s="56">
        <v>60.084299999999999</v>
      </c>
      <c r="CA83" s="56">
        <v>79.878799999999998</v>
      </c>
      <c r="CB83" s="56">
        <v>101.96127999999999</v>
      </c>
      <c r="CC83" s="56">
        <v>71.846400000000003</v>
      </c>
      <c r="CD83" s="56">
        <v>70.937399999999997</v>
      </c>
      <c r="CE83" s="56">
        <v>40.304400000000001</v>
      </c>
      <c r="CF83" s="56">
        <v>56.077400000000004</v>
      </c>
      <c r="CG83" s="56">
        <v>61.978940000000001</v>
      </c>
      <c r="CH83" s="56">
        <v>151.99020000000002</v>
      </c>
      <c r="CI83" s="56">
        <v>94.195999999999998</v>
      </c>
      <c r="CJ83" s="56">
        <v>141.94452000000001</v>
      </c>
      <c r="CK83" s="56">
        <v>28.0855</v>
      </c>
      <c r="CL83" s="56">
        <v>47.88</v>
      </c>
      <c r="CM83" s="56">
        <v>26.981539999999999</v>
      </c>
      <c r="CN83" s="56">
        <v>55.847000000000001</v>
      </c>
      <c r="CO83" s="56">
        <v>54.938000000000002</v>
      </c>
      <c r="CP83" s="56">
        <v>24.305</v>
      </c>
      <c r="CQ83" s="56">
        <v>40.078000000000003</v>
      </c>
      <c r="CR83" s="56">
        <v>22.98977</v>
      </c>
      <c r="CS83" s="56">
        <v>51.996000000000002</v>
      </c>
      <c r="CT83" s="56">
        <v>39.098300000000002</v>
      </c>
      <c r="CU83" s="56">
        <v>30.973759999999999</v>
      </c>
      <c r="CV83" s="56">
        <v>15.9994</v>
      </c>
      <c r="CW83" s="60">
        <f t="shared" si="373"/>
        <v>0.46743492060321917</v>
      </c>
      <c r="CX83" s="60">
        <f t="shared" si="374"/>
        <v>0.59940810327646388</v>
      </c>
      <c r="CY83" s="60">
        <f t="shared" si="375"/>
        <v>0.52925071164269422</v>
      </c>
      <c r="CZ83" s="60">
        <f t="shared" si="376"/>
        <v>0.77731104133262074</v>
      </c>
      <c r="DA83" s="60">
        <f t="shared" si="377"/>
        <v>0.77445747941142484</v>
      </c>
      <c r="DB83" s="60">
        <f t="shared" si="378"/>
        <v>0.60303589682516046</v>
      </c>
      <c r="DC83" s="60">
        <f t="shared" si="379"/>
        <v>0.7146907666903245</v>
      </c>
      <c r="DD83" s="60">
        <f t="shared" si="380"/>
        <v>0.74185747610397978</v>
      </c>
      <c r="DE83" s="60">
        <f t="shared" si="381"/>
        <v>0.68420200776102669</v>
      </c>
      <c r="DF83" s="60">
        <f t="shared" si="382"/>
        <v>0.83014777697566777</v>
      </c>
      <c r="DG83" s="60">
        <f t="shared" si="383"/>
        <v>0.43642065223793064</v>
      </c>
      <c r="DH83" s="60">
        <f t="shared" si="384"/>
        <v>0.53256507939678088</v>
      </c>
      <c r="DI83" s="60">
        <f t="shared" si="385"/>
        <v>0.40059189672353612</v>
      </c>
      <c r="DJ83" s="60">
        <f t="shared" si="386"/>
        <v>0.47074928835730578</v>
      </c>
      <c r="DK83" s="60">
        <f t="shared" si="387"/>
        <v>0.22268895866737926</v>
      </c>
      <c r="DL83" s="60">
        <f t="shared" si="388"/>
        <v>0.22554252058857516</v>
      </c>
      <c r="DM83" s="60">
        <f t="shared" si="389"/>
        <v>0.39696410317483954</v>
      </c>
      <c r="DN83" s="60">
        <f t="shared" si="390"/>
        <v>0.2853092333096755</v>
      </c>
      <c r="DO83" s="60">
        <f t="shared" si="391"/>
        <v>0.25814252389602022</v>
      </c>
      <c r="DP83" s="60">
        <f t="shared" si="392"/>
        <v>0.31579799223897331</v>
      </c>
      <c r="DQ83" s="60">
        <f t="shared" si="393"/>
        <v>0.16985222302433223</v>
      </c>
      <c r="DR83" s="60">
        <f t="shared" si="394"/>
        <v>0.56357934776206942</v>
      </c>
      <c r="DS83" s="60">
        <f t="shared" si="395"/>
        <v>24.545141378845528</v>
      </c>
      <c r="DT83" s="60">
        <f t="shared" si="396"/>
        <v>0.65872248898883934</v>
      </c>
      <c r="DU83" s="60">
        <f t="shared" si="397"/>
        <v>1.8354540938730723</v>
      </c>
      <c r="DV83" s="60">
        <f t="shared" si="398"/>
        <v>5.9364763034895729</v>
      </c>
      <c r="DW83" s="60">
        <f t="shared" si="399"/>
        <v>0</v>
      </c>
      <c r="DX83" s="60">
        <f t="shared" si="400"/>
        <v>7.4982492921544805</v>
      </c>
      <c r="DY83" s="60">
        <f t="shared" si="401"/>
        <v>15.640550789173595</v>
      </c>
      <c r="DZ83" s="60">
        <f t="shared" si="402"/>
        <v>0.40340911665307061</v>
      </c>
      <c r="EA83" s="60">
        <f t="shared" si="403"/>
        <v>0</v>
      </c>
      <c r="EB83" s="60">
        <f t="shared" si="404"/>
        <v>0.28433597183693027</v>
      </c>
      <c r="EC83" s="60">
        <f t="shared" si="405"/>
        <v>43.116944220271975</v>
      </c>
      <c r="ED83" s="60">
        <f t="shared" si="406"/>
        <v>99.919283655287074</v>
      </c>
      <c r="EE83" s="56">
        <f t="shared" si="407"/>
        <v>0.87394354306832811</v>
      </c>
      <c r="EF83" s="56">
        <f t="shared" si="408"/>
        <v>1.3757779636358382E-2</v>
      </c>
      <c r="EG83" s="56">
        <f t="shared" si="409"/>
        <v>6.8026291081720036E-2</v>
      </c>
      <c r="EH83" s="56">
        <f t="shared" si="410"/>
        <v>0.10629892927981043</v>
      </c>
      <c r="EI83" s="56">
        <f t="shared" si="411"/>
        <v>0</v>
      </c>
      <c r="EJ83" s="56">
        <f t="shared" si="412"/>
        <v>0.3085064510246649</v>
      </c>
      <c r="EK83" s="56">
        <f t="shared" si="413"/>
        <v>0.39025277681455145</v>
      </c>
      <c r="EL83" s="56">
        <f t="shared" si="414"/>
        <v>1.7547331558909491E-2</v>
      </c>
      <c r="EM83" s="56">
        <f t="shared" si="415"/>
        <v>0</v>
      </c>
      <c r="EN83" s="56">
        <f t="shared" si="416"/>
        <v>7.2723359285935775E-3</v>
      </c>
      <c r="EO83" s="56">
        <f t="shared" si="417"/>
        <v>2.6949100728947322</v>
      </c>
      <c r="EP83" s="60">
        <f t="shared" si="418"/>
        <v>4.4805155112876687</v>
      </c>
      <c r="EQ83" s="56">
        <f t="shared" si="508"/>
        <v>0.19505423893001161</v>
      </c>
      <c r="ER83" s="56">
        <f t="shared" si="509"/>
        <v>3.0705796245317522E-3</v>
      </c>
      <c r="ES83" s="56">
        <f t="shared" si="510"/>
        <v>1.5182692908961666E-2</v>
      </c>
      <c r="ET83" s="56">
        <f t="shared" si="511"/>
        <v>2.3724709581300133E-2</v>
      </c>
      <c r="EU83" s="56">
        <f t="shared" si="512"/>
        <v>0</v>
      </c>
      <c r="EV83" s="56">
        <f t="shared" si="513"/>
        <v>6.8855123980142707E-2</v>
      </c>
      <c r="EW83" s="56">
        <f t="shared" si="514"/>
        <v>8.7099972275823126E-2</v>
      </c>
      <c r="EX83" s="56">
        <f t="shared" si="515"/>
        <v>3.9163644260806303E-3</v>
      </c>
      <c r="EY83" s="56">
        <f t="shared" si="516"/>
        <v>0</v>
      </c>
      <c r="EZ83" s="56">
        <f t="shared" si="517"/>
        <v>1.62310250020841E-3</v>
      </c>
      <c r="FA83" s="56">
        <f t="shared" si="518"/>
        <v>0.60147321577293988</v>
      </c>
      <c r="FB83" s="56">
        <f t="shared" si="519"/>
        <v>1</v>
      </c>
      <c r="FC83" s="56">
        <f t="shared" si="419"/>
        <v>4.9457610699883969E-3</v>
      </c>
      <c r="FD83" s="56">
        <f t="shared" si="420"/>
        <v>1.0236931838973269E-2</v>
      </c>
      <c r="FE83" s="56">
        <f t="shared" si="421"/>
        <v>0.10588734502494786</v>
      </c>
      <c r="FF83" s="56">
        <f t="shared" si="422"/>
        <v>9.2639439202112164E-2</v>
      </c>
      <c r="FG83" s="56">
        <f t="shared" si="423"/>
        <v>5.8873450249478515E-3</v>
      </c>
      <c r="FH83" s="56">
        <f t="shared" si="424"/>
        <v>9.8526784227060016E-2</v>
      </c>
      <c r="FI83" s="56">
        <f t="shared" si="425"/>
        <v>1.6473718420240806E-2</v>
      </c>
      <c r="FJ83" s="56">
        <f t="shared" si="426"/>
        <v>3.9749236279296073E-2</v>
      </c>
      <c r="FK83" s="56">
        <f t="shared" si="427"/>
        <v>0.88402329335236174</v>
      </c>
      <c r="FL83" s="56">
        <f t="shared" si="428"/>
        <v>0.97527119465005807</v>
      </c>
      <c r="FM83" s="56">
        <f t="shared" si="429"/>
        <v>5.9753751948101376E-2</v>
      </c>
      <c r="FN83" s="56">
        <f t="shared" si="430"/>
        <v>0.98352628157975919</v>
      </c>
      <c r="FO83" s="56">
        <f t="shared" si="431"/>
        <v>2.4728805349941985E-2</v>
      </c>
      <c r="FP83" s="56">
        <f t="shared" si="432"/>
        <v>0.10236931838973268</v>
      </c>
      <c r="FQ83" s="56">
        <f t="shared" si="433"/>
        <v>5.6222954699536878E-2</v>
      </c>
      <c r="FR83" s="56">
        <f t="shared" si="434"/>
        <v>0.94377704530046314</v>
      </c>
      <c r="FS83" s="56"/>
      <c r="FT83" s="56">
        <f t="shared" si="435"/>
        <v>0</v>
      </c>
      <c r="FU83" s="56">
        <f t="shared" si="436"/>
        <v>3.2890234795682799E-3</v>
      </c>
      <c r="FV83" s="56">
        <f t="shared" si="437"/>
        <v>5.8136809788355712E-2</v>
      </c>
      <c r="FW83" s="56">
        <f t="shared" si="438"/>
        <v>0.89767722030707686</v>
      </c>
      <c r="FX83" s="56"/>
      <c r="FY83" s="56">
        <f t="shared" si="439"/>
        <v>2.6406880172500424E-2</v>
      </c>
      <c r="FZ83" s="56">
        <f t="shared" si="440"/>
        <v>0.2670671602035849</v>
      </c>
      <c r="GA83" s="56"/>
      <c r="GB83" s="60">
        <f t="shared" si="441"/>
        <v>22.541693755441333</v>
      </c>
      <c r="GC83" s="60">
        <f t="shared" si="442"/>
        <v>1.0554888032135115</v>
      </c>
      <c r="GD83" s="60">
        <f t="shared" si="443"/>
        <v>9.6372070940428518</v>
      </c>
      <c r="GE83" s="60">
        <f t="shared" si="444"/>
        <v>8.0881003134818261</v>
      </c>
      <c r="GF83" s="60">
        <f t="shared" si="445"/>
        <v>0.14722092168445536</v>
      </c>
      <c r="GG83" s="60">
        <f t="shared" si="446"/>
        <v>2.7089928520020279</v>
      </c>
      <c r="GH83" s="60">
        <f t="shared" si="447"/>
        <v>7.2935119039998524</v>
      </c>
      <c r="GI83" s="60">
        <f t="shared" si="448"/>
        <v>2.9169660940958364</v>
      </c>
      <c r="GJ83" s="60">
        <f t="shared" si="449"/>
        <v>1.7026587842380156</v>
      </c>
      <c r="GK83" s="60">
        <f t="shared" si="450"/>
        <v>0.23130355894716489</v>
      </c>
      <c r="GL83" s="60">
        <f t="shared" si="451"/>
        <v>0</v>
      </c>
      <c r="GM83" s="60">
        <f t="shared" si="452"/>
        <v>43.6768559188531</v>
      </c>
      <c r="GN83" s="60">
        <f t="shared" si="520"/>
        <v>56.323144081146872</v>
      </c>
      <c r="GO83" s="56">
        <f t="shared" si="453"/>
        <v>0.80260966532343503</v>
      </c>
      <c r="GP83" s="56">
        <f t="shared" si="454"/>
        <v>2.2044461219998149E-2</v>
      </c>
      <c r="GQ83" s="56">
        <f t="shared" si="455"/>
        <v>0.3571777998603064</v>
      </c>
      <c r="GR83" s="56">
        <f t="shared" si="456"/>
        <v>0.14482604819384795</v>
      </c>
      <c r="GS83" s="56">
        <f t="shared" si="457"/>
        <v>2.6797648564646573E-3</v>
      </c>
      <c r="GT83" s="56">
        <f t="shared" si="458"/>
        <v>0.11145825352816408</v>
      </c>
      <c r="GU83" s="56">
        <f t="shared" si="459"/>
        <v>0.18198293088477099</v>
      </c>
      <c r="GV83" s="56">
        <f t="shared" si="460"/>
        <v>0.12688104726997426</v>
      </c>
      <c r="GW83" s="56">
        <f t="shared" si="461"/>
        <v>4.3548153864439519E-2</v>
      </c>
      <c r="GX83" s="56">
        <f t="shared" si="462"/>
        <v>7.4677261962114031E-3</v>
      </c>
      <c r="GY83" s="56">
        <f t="shared" si="463"/>
        <v>0</v>
      </c>
      <c r="GZ83" s="60">
        <f t="shared" si="464"/>
        <v>0.11182927502069125</v>
      </c>
      <c r="HA83" s="56">
        <f t="shared" si="521"/>
        <v>1.8006758511976124</v>
      </c>
      <c r="HB83" s="56">
        <f t="shared" si="522"/>
        <v>0.44572690014675709</v>
      </c>
      <c r="HC83" s="56">
        <f t="shared" si="523"/>
        <v>1.2242326238415752E-2</v>
      </c>
      <c r="HD83" s="56">
        <f t="shared" si="524"/>
        <v>0.19835763312022586</v>
      </c>
      <c r="HE83" s="56">
        <f t="shared" si="525"/>
        <v>8.0428716860686242E-2</v>
      </c>
      <c r="HF83" s="56">
        <f t="shared" si="526"/>
        <v>1.488199475037315E-3</v>
      </c>
      <c r="HG83" s="56">
        <f t="shared" si="527"/>
        <v>6.1898010935190942E-2</v>
      </c>
      <c r="HH83" s="56">
        <f t="shared" si="528"/>
        <v>0.10106368159696032</v>
      </c>
      <c r="HI83" s="56">
        <f t="shared" si="529"/>
        <v>7.0463013754300571E-2</v>
      </c>
      <c r="HJ83" s="56">
        <f t="shared" si="530"/>
        <v>2.4184338250260898E-2</v>
      </c>
      <c r="HK83" s="56">
        <f t="shared" si="531"/>
        <v>4.1471796221650269E-3</v>
      </c>
      <c r="HL83" s="56">
        <f t="shared" si="532"/>
        <v>0</v>
      </c>
      <c r="HM83" s="56">
        <f t="shared" si="533"/>
        <v>5.8472666811522286E-2</v>
      </c>
      <c r="HN83" s="56">
        <f t="shared" si="534"/>
        <v>1</v>
      </c>
      <c r="HO83" s="56">
        <f t="shared" si="465"/>
        <v>0.4349008221699871</v>
      </c>
      <c r="HP83" s="56">
        <f t="shared" si="466"/>
        <v>0.29766113123506055</v>
      </c>
      <c r="HQ83" s="56">
        <f t="shared" si="467"/>
        <v>0.39326849210181497</v>
      </c>
      <c r="HR83" s="60">
        <f t="shared" si="535"/>
        <v>0.17025235603804079</v>
      </c>
      <c r="HS83" s="56">
        <f t="shared" si="468"/>
        <v>0.65936824398281557</v>
      </c>
      <c r="HT83" s="56">
        <f t="shared" si="469"/>
        <v>3809.3226368261221</v>
      </c>
      <c r="HU83" s="56">
        <f t="shared" si="536"/>
        <v>8.3406553259443754</v>
      </c>
      <c r="HV83" s="56">
        <f t="shared" si="470"/>
        <v>0.65936824398281557</v>
      </c>
      <c r="HW83" s="56">
        <f t="shared" si="471"/>
        <v>3809.3226368261221</v>
      </c>
      <c r="HX83" s="56">
        <f t="shared" si="537"/>
        <v>6.5529978933579347</v>
      </c>
      <c r="HY83" s="56">
        <f t="shared" si="472"/>
        <v>4.6750076541931307</v>
      </c>
      <c r="HZ83" s="56">
        <f t="shared" si="473"/>
        <v>1.3506544520630692</v>
      </c>
      <c r="IA83" s="56">
        <f t="shared" si="474"/>
        <v>6.3117841822623273</v>
      </c>
      <c r="IB83" s="56">
        <f t="shared" si="475"/>
        <v>0.62409235131941843</v>
      </c>
      <c r="IC83" s="56">
        <f t="shared" si="538"/>
        <v>0.67808603472887785</v>
      </c>
      <c r="ID83" s="56">
        <f t="shared" si="539"/>
        <v>0.24563297466568296</v>
      </c>
      <c r="IE83" s="56">
        <f t="shared" si="476"/>
        <v>271.8686361457946</v>
      </c>
      <c r="IF83" s="56">
        <f t="shared" si="477"/>
        <v>1.0272560071634096</v>
      </c>
      <c r="IG83" s="56">
        <f t="shared" si="540"/>
        <v>0.97395650165753678</v>
      </c>
      <c r="IH83" s="56">
        <f t="shared" si="541"/>
        <v>0.40700661791571358</v>
      </c>
      <c r="II83" s="75"/>
      <c r="IJ83" s="75">
        <f t="shared" si="478"/>
        <v>0.11596631126376342</v>
      </c>
      <c r="IK83" s="75">
        <f t="shared" si="479"/>
        <v>0.37453206570080305</v>
      </c>
      <c r="IL83" s="75">
        <f t="shared" si="480"/>
        <v>3.3225712167773294</v>
      </c>
      <c r="IM83" s="75">
        <f t="shared" si="481"/>
        <v>9.2325429856162308E-2</v>
      </c>
      <c r="IN83" s="75">
        <f>(1-'OUTPUT DATA'!BL83-'OUTPUT DATA'!BR83-'OUTPUT DATA'!BX83)*'OUTPUT DATA'!BK83^2</f>
        <v>2.6556257275548389E-3</v>
      </c>
      <c r="IO83" s="75">
        <f t="shared" si="542"/>
        <v>0.370785893615452</v>
      </c>
      <c r="IP83" s="75"/>
      <c r="IQ83" s="56">
        <f t="shared" si="546"/>
        <v>0.79434470735745921</v>
      </c>
      <c r="IR83" s="56">
        <f t="shared" si="547"/>
        <v>0.86306786436517413</v>
      </c>
      <c r="IS83" s="56">
        <f t="shared" si="548"/>
        <v>0.31264163543368056</v>
      </c>
      <c r="IT83" s="56"/>
    </row>
    <row r="84" spans="1:254" s="54" customFormat="1" ht="13.5" customHeight="1">
      <c r="A84" s="67" t="str">
        <f>'INPUT DATA'!A84</f>
        <v xml:space="preserve">July 15, 2006 </v>
      </c>
      <c r="B84" s="66"/>
      <c r="C84" s="10">
        <f>'INPUT DATA'!AB84</f>
        <v>2.2798201930984918E-2</v>
      </c>
      <c r="D84" s="10"/>
      <c r="E84" s="12">
        <f>'INPUT DATA'!AD84</f>
        <v>2.2417108520597706</v>
      </c>
      <c r="F84" s="10"/>
      <c r="G84" s="16">
        <f>'INPUT DATA'!AF84</f>
        <v>298.16912131355508</v>
      </c>
      <c r="H84" s="16">
        <f>'INPUT DATA'!AG84</f>
        <v>1075.0932284688051</v>
      </c>
      <c r="I84" s="10"/>
      <c r="J84" s="81">
        <f t="shared" si="482"/>
        <v>5.5540016499209206E-2</v>
      </c>
      <c r="K84" s="81">
        <f t="shared" si="483"/>
        <v>8.7396780972002278E-2</v>
      </c>
      <c r="L84" s="81">
        <f t="shared" si="484"/>
        <v>0.12862355413390225</v>
      </c>
      <c r="M84" s="81">
        <f t="shared" si="485"/>
        <v>0.17736386636399887</v>
      </c>
      <c r="N84" s="81">
        <f t="shared" si="486"/>
        <v>0.26824500743062357</v>
      </c>
      <c r="O84" s="81">
        <f t="shared" si="487"/>
        <v>0.30260752397539525</v>
      </c>
      <c r="P84" s="81">
        <f t="shared" si="488"/>
        <v>0.32984361521669048</v>
      </c>
      <c r="Q84" s="81">
        <f t="shared" si="489"/>
        <v>0.34767005662603717</v>
      </c>
      <c r="R84" s="81">
        <f t="shared" si="490"/>
        <v>0.35465648268845534</v>
      </c>
      <c r="S84" s="81">
        <f t="shared" si="491"/>
        <v>0.35335389188673255</v>
      </c>
      <c r="T84" s="81">
        <f t="shared" si="492"/>
        <v>0.35112922095234367</v>
      </c>
      <c r="U84" s="81">
        <f t="shared" si="493"/>
        <v>0.3398934287073897</v>
      </c>
      <c r="V84" s="81">
        <f t="shared" si="494"/>
        <v>0.32379199776991474</v>
      </c>
      <c r="W84" s="81">
        <f t="shared" si="495"/>
        <v>0.30529993118565357</v>
      </c>
      <c r="X84" s="81">
        <f t="shared" si="496"/>
        <v>0.28634992510677199</v>
      </c>
      <c r="Y84" s="10"/>
      <c r="Z84" s="81">
        <f t="shared" si="543"/>
        <v>0.72404078037994846</v>
      </c>
      <c r="AA84" s="81">
        <f t="shared" si="544"/>
        <v>0.8182809570691727</v>
      </c>
      <c r="AB84" s="81">
        <f t="shared" si="545"/>
        <v>0.30460324171075132</v>
      </c>
      <c r="AC84" s="72"/>
      <c r="AD84" s="56">
        <f>'INPUT DATA'!AF84/1000</f>
        <v>0.29816912131355511</v>
      </c>
      <c r="AE84" s="55">
        <f>'INPUT DATA'!AG84</f>
        <v>1075.0932284688051</v>
      </c>
      <c r="AF84" s="60">
        <f t="shared" si="497"/>
        <v>1348.233228468805</v>
      </c>
      <c r="AG84" s="55"/>
      <c r="AH84" s="60">
        <f>'INPUT DATA'!P84</f>
        <v>53.134569049845204</v>
      </c>
      <c r="AI84" s="60">
        <f>'INPUT DATA'!Q84</f>
        <v>1.0218186355739463</v>
      </c>
      <c r="AJ84" s="60">
        <f>'INPUT DATA'!R84</f>
        <v>3.0667174112102016</v>
      </c>
      <c r="AK84" s="60">
        <f>'INPUT DATA'!S84</f>
        <v>7.8680034939193852</v>
      </c>
      <c r="AL84" s="60">
        <f>'INPUT DATA'!T84</f>
        <v>0</v>
      </c>
      <c r="AM84" s="60">
        <f>'INPUT DATA'!U84</f>
        <v>12.662584913884862</v>
      </c>
      <c r="AN84" s="60">
        <f>'INPUT DATA'!V84</f>
        <v>21.283346824965772</v>
      </c>
      <c r="AO84" s="60">
        <f>'INPUT DATA'!W84</f>
        <v>0.53541815607501486</v>
      </c>
      <c r="AP84" s="60">
        <f>'INPUT DATA'!X84</f>
        <v>0.27364943516795143</v>
      </c>
      <c r="AQ84" s="60">
        <f>'INPUT DATA'!Y84</f>
        <v>0</v>
      </c>
      <c r="AR84" s="60">
        <f t="shared" si="364"/>
        <v>99.846107920642325</v>
      </c>
      <c r="AS84" s="60"/>
      <c r="AT84" s="60">
        <f>'INPUT DATA'!C84</f>
        <v>48.188334162087962</v>
      </c>
      <c r="AU84" s="60">
        <f>'INPUT DATA'!D84</f>
        <v>1.7895535627406607</v>
      </c>
      <c r="AV84" s="60">
        <f>'INPUT DATA'!E84</f>
        <v>18.627350143990675</v>
      </c>
      <c r="AW84" s="60">
        <f>'INPUT DATA'!F84</f>
        <v>10.493531581390332</v>
      </c>
      <c r="AX84" s="60">
        <f>'INPUT DATA'!G84</f>
        <v>0.19121445970455256</v>
      </c>
      <c r="AY84" s="60">
        <f>'INPUT DATA'!H84</f>
        <v>4.1274363806252312</v>
      </c>
      <c r="AZ84" s="60">
        <f>'INPUT DATA'!I84</f>
        <v>9.8957831402569401</v>
      </c>
      <c r="BA84" s="60">
        <f>'INPUT DATA'!J84</f>
        <v>4.0343061317655939</v>
      </c>
      <c r="BB84" s="60">
        <f>'INPUT DATA'!K84</f>
        <v>2.1078154914159852</v>
      </c>
      <c r="BC84" s="60">
        <f>'INPUT DATA'!M84</f>
        <v>0.54467494602207178</v>
      </c>
      <c r="BD84" s="60"/>
      <c r="BE84" s="60">
        <f>'INPUT DATA'!AD84</f>
        <v>2.2417108520597706</v>
      </c>
      <c r="BF84" s="60">
        <f t="shared" si="365"/>
        <v>100</v>
      </c>
      <c r="BG84" s="54">
        <f t="shared" si="366"/>
        <v>2.2228289417456164</v>
      </c>
      <c r="BH84" s="56">
        <f t="shared" si="498"/>
        <v>1.9657322730040743</v>
      </c>
      <c r="BI84" s="56">
        <f t="shared" si="499"/>
        <v>2.8434607798905647E-2</v>
      </c>
      <c r="BJ84" s="56">
        <f t="shared" si="500"/>
        <v>0.13371363987785975</v>
      </c>
      <c r="BK84" s="56">
        <f t="shared" si="367"/>
        <v>3.4267726995925729E-2</v>
      </c>
      <c r="BL84" s="56">
        <f t="shared" si="368"/>
        <v>9.9445912881934023E-2</v>
      </c>
      <c r="BM84" s="56">
        <f t="shared" si="501"/>
        <v>0.2434265774022164</v>
      </c>
      <c r="BN84" s="56">
        <f t="shared" si="502"/>
        <v>0</v>
      </c>
      <c r="BO84" s="56">
        <f t="shared" si="503"/>
        <v>0.69836145851267106</v>
      </c>
      <c r="BP84" s="60">
        <f t="shared" si="504"/>
        <v>0.84364782887357737</v>
      </c>
      <c r="BQ84" s="56">
        <f t="shared" si="505"/>
        <v>3.840471686408669E-2</v>
      </c>
      <c r="BR84" s="56">
        <f t="shared" si="506"/>
        <v>0</v>
      </c>
      <c r="BS84" s="56">
        <f t="shared" si="507"/>
        <v>1.2915110713483866E-2</v>
      </c>
      <c r="BT84" s="56">
        <f t="shared" si="369"/>
        <v>3.9517211023333911</v>
      </c>
      <c r="BU84" s="56">
        <f t="shared" si="370"/>
        <v>0.64670032783224096</v>
      </c>
      <c r="BV84" s="56">
        <f t="shared" si="371"/>
        <v>0.74152721406601552</v>
      </c>
      <c r="BW84" s="56">
        <f t="shared" si="372"/>
        <v>0</v>
      </c>
      <c r="BX84" s="2">
        <f>'INPUT DATA'!DJ84</f>
        <v>0</v>
      </c>
      <c r="BY84" s="56"/>
      <c r="BZ84" s="56">
        <v>60.084299999999999</v>
      </c>
      <c r="CA84" s="56">
        <v>79.878799999999998</v>
      </c>
      <c r="CB84" s="56">
        <v>101.96127999999999</v>
      </c>
      <c r="CC84" s="56">
        <v>71.846400000000003</v>
      </c>
      <c r="CD84" s="56">
        <v>70.937399999999997</v>
      </c>
      <c r="CE84" s="56">
        <v>40.304400000000001</v>
      </c>
      <c r="CF84" s="56">
        <v>56.077400000000004</v>
      </c>
      <c r="CG84" s="56">
        <v>61.978940000000001</v>
      </c>
      <c r="CH84" s="56">
        <v>151.99020000000002</v>
      </c>
      <c r="CI84" s="56">
        <v>94.195999999999998</v>
      </c>
      <c r="CJ84" s="56">
        <v>141.94452000000001</v>
      </c>
      <c r="CK84" s="56">
        <v>28.0855</v>
      </c>
      <c r="CL84" s="56">
        <v>47.88</v>
      </c>
      <c r="CM84" s="56">
        <v>26.981539999999999</v>
      </c>
      <c r="CN84" s="56">
        <v>55.847000000000001</v>
      </c>
      <c r="CO84" s="56">
        <v>54.938000000000002</v>
      </c>
      <c r="CP84" s="56">
        <v>24.305</v>
      </c>
      <c r="CQ84" s="56">
        <v>40.078000000000003</v>
      </c>
      <c r="CR84" s="56">
        <v>22.98977</v>
      </c>
      <c r="CS84" s="56">
        <v>51.996000000000002</v>
      </c>
      <c r="CT84" s="56">
        <v>39.098300000000002</v>
      </c>
      <c r="CU84" s="56">
        <v>30.973759999999999</v>
      </c>
      <c r="CV84" s="56">
        <v>15.9994</v>
      </c>
      <c r="CW84" s="60">
        <f t="shared" si="373"/>
        <v>0.46743492060321917</v>
      </c>
      <c r="CX84" s="60">
        <f t="shared" si="374"/>
        <v>0.59940810327646388</v>
      </c>
      <c r="CY84" s="60">
        <f t="shared" si="375"/>
        <v>0.52925071164269422</v>
      </c>
      <c r="CZ84" s="60">
        <f t="shared" si="376"/>
        <v>0.77731104133262074</v>
      </c>
      <c r="DA84" s="60">
        <f t="shared" si="377"/>
        <v>0.77445747941142484</v>
      </c>
      <c r="DB84" s="60">
        <f t="shared" si="378"/>
        <v>0.60303589682516046</v>
      </c>
      <c r="DC84" s="60">
        <f t="shared" si="379"/>
        <v>0.7146907666903245</v>
      </c>
      <c r="DD84" s="60">
        <f t="shared" si="380"/>
        <v>0.74185747610397978</v>
      </c>
      <c r="DE84" s="60">
        <f t="shared" si="381"/>
        <v>0.68420200776102669</v>
      </c>
      <c r="DF84" s="60">
        <f t="shared" si="382"/>
        <v>0.83014777697566777</v>
      </c>
      <c r="DG84" s="60">
        <f t="shared" si="383"/>
        <v>0.43642065223793064</v>
      </c>
      <c r="DH84" s="60">
        <f t="shared" si="384"/>
        <v>0.53256507939678088</v>
      </c>
      <c r="DI84" s="60">
        <f t="shared" si="385"/>
        <v>0.40059189672353612</v>
      </c>
      <c r="DJ84" s="60">
        <f t="shared" si="386"/>
        <v>0.47074928835730578</v>
      </c>
      <c r="DK84" s="60">
        <f t="shared" si="387"/>
        <v>0.22268895866737926</v>
      </c>
      <c r="DL84" s="60">
        <f t="shared" si="388"/>
        <v>0.22554252058857516</v>
      </c>
      <c r="DM84" s="60">
        <f t="shared" si="389"/>
        <v>0.39696410317483954</v>
      </c>
      <c r="DN84" s="60">
        <f t="shared" si="390"/>
        <v>0.2853092333096755</v>
      </c>
      <c r="DO84" s="60">
        <f t="shared" si="391"/>
        <v>0.25814252389602022</v>
      </c>
      <c r="DP84" s="60">
        <f t="shared" si="392"/>
        <v>0.31579799223897331</v>
      </c>
      <c r="DQ84" s="60">
        <f t="shared" si="393"/>
        <v>0.16985222302433223</v>
      </c>
      <c r="DR84" s="60">
        <f t="shared" si="394"/>
        <v>0.56357934776206942</v>
      </c>
      <c r="DS84" s="60">
        <f t="shared" si="395"/>
        <v>24.836953065100658</v>
      </c>
      <c r="DT84" s="60">
        <f t="shared" si="396"/>
        <v>0.61248637024192343</v>
      </c>
      <c r="DU84" s="60">
        <f t="shared" si="397"/>
        <v>1.6230623722900401</v>
      </c>
      <c r="DV84" s="60">
        <f t="shared" si="398"/>
        <v>6.1158859890671753</v>
      </c>
      <c r="DW84" s="60">
        <f t="shared" si="399"/>
        <v>0</v>
      </c>
      <c r="DX84" s="60">
        <f t="shared" si="400"/>
        <v>7.6359932496693048</v>
      </c>
      <c r="DY84" s="60">
        <f t="shared" si="401"/>
        <v>15.211011460070871</v>
      </c>
      <c r="DZ84" s="60">
        <f t="shared" si="402"/>
        <v>0.39720396192605728</v>
      </c>
      <c r="EA84" s="60">
        <f t="shared" si="403"/>
        <v>0</v>
      </c>
      <c r="EB84" s="60">
        <f t="shared" si="404"/>
        <v>0.227169470275322</v>
      </c>
      <c r="EC84" s="60">
        <f t="shared" si="405"/>
        <v>43.186341982000982</v>
      </c>
      <c r="ED84" s="60">
        <f t="shared" si="406"/>
        <v>99.846107920642339</v>
      </c>
      <c r="EE84" s="56">
        <f t="shared" si="407"/>
        <v>0.88433366203559338</v>
      </c>
      <c r="EF84" s="56">
        <f t="shared" si="408"/>
        <v>1.2792112995863062E-2</v>
      </c>
      <c r="EG84" s="56">
        <f t="shared" si="409"/>
        <v>6.0154549083930725E-2</v>
      </c>
      <c r="EH84" s="56">
        <f t="shared" si="410"/>
        <v>0.10951145073266559</v>
      </c>
      <c r="EI84" s="56">
        <f t="shared" si="411"/>
        <v>0</v>
      </c>
      <c r="EJ84" s="56">
        <f t="shared" si="412"/>
        <v>0.31417376052949209</v>
      </c>
      <c r="EK84" s="56">
        <f t="shared" si="413"/>
        <v>0.37953519287566423</v>
      </c>
      <c r="EL84" s="56">
        <f t="shared" si="414"/>
        <v>1.7277422171951145E-2</v>
      </c>
      <c r="EM84" s="56">
        <f t="shared" si="415"/>
        <v>0</v>
      </c>
      <c r="EN84" s="56">
        <f t="shared" si="416"/>
        <v>5.8102134945847263E-3</v>
      </c>
      <c r="EO84" s="56">
        <f t="shared" si="417"/>
        <v>2.6992475956598989</v>
      </c>
      <c r="EP84" s="60">
        <f t="shared" si="418"/>
        <v>4.4828359595796439</v>
      </c>
      <c r="EQ84" s="56">
        <f t="shared" si="508"/>
        <v>0.19727102887755846</v>
      </c>
      <c r="ER84" s="56">
        <f t="shared" si="509"/>
        <v>2.8535759753882629E-3</v>
      </c>
      <c r="ES84" s="56">
        <f t="shared" si="510"/>
        <v>1.3418860209547223E-2</v>
      </c>
      <c r="ET84" s="56">
        <f t="shared" si="511"/>
        <v>2.4429056008316328E-2</v>
      </c>
      <c r="EU84" s="56">
        <f t="shared" si="512"/>
        <v>0</v>
      </c>
      <c r="EV84" s="56">
        <f t="shared" si="513"/>
        <v>7.0083706689760786E-2</v>
      </c>
      <c r="EW84" s="56">
        <f t="shared" si="514"/>
        <v>8.4664082357199008E-2</v>
      </c>
      <c r="EX84" s="56">
        <f t="shared" si="515"/>
        <v>3.8541276833987141E-3</v>
      </c>
      <c r="EY84" s="56">
        <f t="shared" si="516"/>
        <v>0</v>
      </c>
      <c r="EZ84" s="56">
        <f t="shared" si="517"/>
        <v>1.2961021877609705E-3</v>
      </c>
      <c r="FA84" s="56">
        <f t="shared" si="518"/>
        <v>0.60212946001107026</v>
      </c>
      <c r="FB84" s="56">
        <f t="shared" si="519"/>
        <v>1</v>
      </c>
      <c r="FC84" s="56">
        <f t="shared" si="419"/>
        <v>2.7289711224415536E-3</v>
      </c>
      <c r="FD84" s="56">
        <f t="shared" si="420"/>
        <v>1.0689889087105669E-2</v>
      </c>
      <c r="FE84" s="56">
        <f t="shared" si="421"/>
        <v>0.10805622776057104</v>
      </c>
      <c r="FF84" s="56">
        <f t="shared" si="422"/>
        <v>8.9814312228358686E-2</v>
      </c>
      <c r="FG84" s="56">
        <f t="shared" si="423"/>
        <v>8.0562277605710358E-3</v>
      </c>
      <c r="FH84" s="56">
        <f t="shared" si="424"/>
        <v>9.7870539988929722E-2</v>
      </c>
      <c r="FI84" s="56">
        <f t="shared" si="425"/>
        <v>1.3243026838388492E-2</v>
      </c>
      <c r="FJ84" s="56">
        <f t="shared" si="426"/>
        <v>3.9379855100775574E-2</v>
      </c>
      <c r="FK84" s="56">
        <f t="shared" si="427"/>
        <v>0.86506197234403204</v>
      </c>
      <c r="FL84" s="56">
        <f t="shared" si="428"/>
        <v>0.98635514438779226</v>
      </c>
      <c r="FM84" s="56">
        <f t="shared" si="429"/>
        <v>8.2315145716803928E-2</v>
      </c>
      <c r="FN84" s="56">
        <f t="shared" si="430"/>
        <v>0.98675697316161148</v>
      </c>
      <c r="FO84" s="56">
        <f t="shared" si="431"/>
        <v>1.3644855612207768E-2</v>
      </c>
      <c r="FP84" s="56">
        <f t="shared" si="432"/>
        <v>0.10689889087105668</v>
      </c>
      <c r="FQ84" s="56">
        <f t="shared" si="433"/>
        <v>5.2622881939164062E-2</v>
      </c>
      <c r="FR84" s="56">
        <f t="shared" si="434"/>
        <v>0.94737711806083591</v>
      </c>
      <c r="FS84" s="56"/>
      <c r="FT84" s="56">
        <f t="shared" si="435"/>
        <v>0</v>
      </c>
      <c r="FU84" s="56">
        <f t="shared" si="436"/>
        <v>1.5928530230107038E-3</v>
      </c>
      <c r="FV84" s="56">
        <f t="shared" si="437"/>
        <v>5.3922631772117077E-2</v>
      </c>
      <c r="FW84" s="56">
        <f t="shared" si="438"/>
        <v>0.92169985473515359</v>
      </c>
      <c r="FX84" s="56"/>
      <c r="FY84" s="56">
        <f t="shared" si="439"/>
        <v>2.3294130906496114E-2</v>
      </c>
      <c r="FZ84" s="56">
        <f t="shared" si="440"/>
        <v>0.26578853500865146</v>
      </c>
      <c r="GA84" s="56"/>
      <c r="GB84" s="60">
        <f t="shared" si="441"/>
        <v>22.524910153056979</v>
      </c>
      <c r="GC84" s="60">
        <f t="shared" si="442"/>
        <v>1.0726729067540177</v>
      </c>
      <c r="GD84" s="60">
        <f t="shared" si="443"/>
        <v>9.8585383197247083</v>
      </c>
      <c r="GE84" s="60">
        <f t="shared" si="444"/>
        <v>8.156737960787261</v>
      </c>
      <c r="GF84" s="60">
        <f t="shared" si="445"/>
        <v>0.14808746848980525</v>
      </c>
      <c r="GG84" s="60">
        <f t="shared" si="446"/>
        <v>2.4889922993791305</v>
      </c>
      <c r="GH84" s="60">
        <f t="shared" si="447"/>
        <v>7.0724248395114193</v>
      </c>
      <c r="GI84" s="60">
        <f t="shared" si="448"/>
        <v>2.992880164742433</v>
      </c>
      <c r="GJ84" s="60">
        <f t="shared" si="449"/>
        <v>1.749798344473855</v>
      </c>
      <c r="GK84" s="60">
        <f t="shared" si="450"/>
        <v>0.23770739520061224</v>
      </c>
      <c r="GL84" s="60">
        <f t="shared" si="451"/>
        <v>0</v>
      </c>
      <c r="GM84" s="60">
        <f t="shared" si="452"/>
        <v>43.697250147879778</v>
      </c>
      <c r="GN84" s="60">
        <f t="shared" si="520"/>
        <v>56.302749852120215</v>
      </c>
      <c r="GO84" s="56">
        <f t="shared" si="453"/>
        <v>0.80201207573505828</v>
      </c>
      <c r="GP84" s="56">
        <f t="shared" si="454"/>
        <v>2.240336062560605E-2</v>
      </c>
      <c r="GQ84" s="56">
        <f t="shared" si="455"/>
        <v>0.3653808611267077</v>
      </c>
      <c r="GR84" s="56">
        <f t="shared" si="456"/>
        <v>0.14605507835313017</v>
      </c>
      <c r="GS84" s="56">
        <f t="shared" si="457"/>
        <v>2.6955380335979694E-3</v>
      </c>
      <c r="GT84" s="56">
        <f t="shared" si="458"/>
        <v>0.10240659532520595</v>
      </c>
      <c r="GU84" s="56">
        <f t="shared" si="459"/>
        <v>0.17646651129076846</v>
      </c>
      <c r="GV84" s="56">
        <f t="shared" si="460"/>
        <v>0.13018312774518548</v>
      </c>
      <c r="GW84" s="56">
        <f t="shared" si="461"/>
        <v>4.4753821636077655E-2</v>
      </c>
      <c r="GX84" s="56">
        <f t="shared" si="462"/>
        <v>7.6744765634076152E-3</v>
      </c>
      <c r="GY84" s="56">
        <f t="shared" si="463"/>
        <v>0</v>
      </c>
      <c r="GZ84" s="60">
        <f t="shared" si="464"/>
        <v>0.12443441383164054</v>
      </c>
      <c r="HA84" s="56">
        <f t="shared" si="521"/>
        <v>1.8000314464347456</v>
      </c>
      <c r="HB84" s="56">
        <f t="shared" si="522"/>
        <v>0.44555448035287015</v>
      </c>
      <c r="HC84" s="56">
        <f t="shared" si="523"/>
        <v>1.244609402240141E-2</v>
      </c>
      <c r="HD84" s="56">
        <f t="shared" si="524"/>
        <v>0.2029858210812949</v>
      </c>
      <c r="HE84" s="56">
        <f t="shared" si="525"/>
        <v>8.1140292655673296E-2</v>
      </c>
      <c r="HF84" s="56">
        <f t="shared" si="526"/>
        <v>1.4974949681778728E-3</v>
      </c>
      <c r="HG84" s="56">
        <f t="shared" si="527"/>
        <v>5.6891559049170412E-2</v>
      </c>
      <c r="HH84" s="56">
        <f t="shared" si="528"/>
        <v>9.8035238017807419E-2</v>
      </c>
      <c r="HI84" s="56">
        <f t="shared" si="529"/>
        <v>7.232269636346314E-2</v>
      </c>
      <c r="HJ84" s="56">
        <f t="shared" si="530"/>
        <v>2.4862799883146412E-2</v>
      </c>
      <c r="HK84" s="56">
        <f t="shared" si="531"/>
        <v>4.2635236059948628E-3</v>
      </c>
      <c r="HL84" s="56">
        <f t="shared" si="532"/>
        <v>0</v>
      </c>
      <c r="HM84" s="56">
        <f t="shared" si="533"/>
        <v>6.4659195260765107E-2</v>
      </c>
      <c r="HN84" s="56">
        <f t="shared" si="534"/>
        <v>0.99999999999999989</v>
      </c>
      <c r="HO84" s="56">
        <f t="shared" si="465"/>
        <v>0.41216254325720975</v>
      </c>
      <c r="HP84" s="56">
        <f t="shared" si="466"/>
        <v>0.29286098376217934</v>
      </c>
      <c r="HQ84" s="56">
        <f t="shared" si="467"/>
        <v>0.36794278826860605</v>
      </c>
      <c r="HR84" s="60">
        <f t="shared" si="535"/>
        <v>0.1530499719187286</v>
      </c>
      <c r="HS84" s="56">
        <f t="shared" si="468"/>
        <v>0.65960781597388118</v>
      </c>
      <c r="HT84" s="56">
        <f t="shared" si="469"/>
        <v>3696.5402533170645</v>
      </c>
      <c r="HU84" s="56">
        <f t="shared" si="536"/>
        <v>7.3587091007219438</v>
      </c>
      <c r="HV84" s="56">
        <f t="shared" si="470"/>
        <v>0.65960781597388118</v>
      </c>
      <c r="HW84" s="56">
        <f t="shared" si="471"/>
        <v>3696.5402533170645</v>
      </c>
      <c r="HX84" s="56">
        <f t="shared" si="537"/>
        <v>5.8032024887427482</v>
      </c>
      <c r="HY84" s="56">
        <f t="shared" si="472"/>
        <v>4.7058700253010475</v>
      </c>
      <c r="HZ84" s="56">
        <f t="shared" si="473"/>
        <v>1.3672665516929563</v>
      </c>
      <c r="IA84" s="56">
        <f t="shared" si="474"/>
        <v>7.3329348078567351</v>
      </c>
      <c r="IB84" s="56">
        <f t="shared" si="475"/>
        <v>0.57099080846121986</v>
      </c>
      <c r="IC84" s="56">
        <f t="shared" si="538"/>
        <v>0.64531020611872592</v>
      </c>
      <c r="ID84" s="56">
        <f t="shared" si="539"/>
        <v>0.24021526957785561</v>
      </c>
      <c r="IE84" s="56">
        <f t="shared" si="476"/>
        <v>272.12097071218659</v>
      </c>
      <c r="IF84" s="56">
        <f t="shared" si="477"/>
        <v>1.0254526629775511</v>
      </c>
      <c r="IG84" s="56">
        <f t="shared" si="540"/>
        <v>0.89954134879915537</v>
      </c>
      <c r="IH84" s="56">
        <f t="shared" si="541"/>
        <v>0.35473655245093583</v>
      </c>
      <c r="II84" s="75"/>
      <c r="IJ84" s="75">
        <f t="shared" si="478"/>
        <v>0.10987426379563479</v>
      </c>
      <c r="IK84" s="75">
        <f t="shared" si="479"/>
        <v>0.38810006430408545</v>
      </c>
      <c r="IL84" s="75">
        <f t="shared" si="480"/>
        <v>3.3833907958849769</v>
      </c>
      <c r="IM84" s="75">
        <f t="shared" si="481"/>
        <v>5.8863771565027374E-2</v>
      </c>
      <c r="IN84" s="75">
        <f>(1-'OUTPUT DATA'!BL84-'OUTPUT DATA'!BR84-'OUTPUT DATA'!BX84)*'OUTPUT DATA'!BK84^2</f>
        <v>1.0575000539421791E-3</v>
      </c>
      <c r="IO84" s="75">
        <f t="shared" si="542"/>
        <v>0.33726528128021027</v>
      </c>
      <c r="IP84" s="75"/>
      <c r="IQ84" s="56">
        <f t="shared" si="546"/>
        <v>0.72404078037994846</v>
      </c>
      <c r="IR84" s="56">
        <f t="shared" si="547"/>
        <v>0.8182809570691727</v>
      </c>
      <c r="IS84" s="56">
        <f t="shared" si="548"/>
        <v>0.30460324171075132</v>
      </c>
      <c r="IT84" s="56"/>
    </row>
    <row r="85" spans="1:254" s="54" customFormat="1" ht="13.5" customHeight="1">
      <c r="A85" s="67" t="str">
        <f>'INPUT DATA'!A85</f>
        <v xml:space="preserve">July 15, 2006 </v>
      </c>
      <c r="B85" s="66"/>
      <c r="C85" s="10">
        <f>'INPUT DATA'!AB85</f>
        <v>1.1774816740113048E-2</v>
      </c>
      <c r="D85" s="10"/>
      <c r="E85" s="12">
        <f>'INPUT DATA'!AD85</f>
        <v>2.0897014538117449</v>
      </c>
      <c r="F85" s="10"/>
      <c r="G85" s="16">
        <f>'INPUT DATA'!AF85</f>
        <v>290.92812386259163</v>
      </c>
      <c r="H85" s="16">
        <f>'INPUT DATA'!AG85</f>
        <v>1075.4386879555655</v>
      </c>
      <c r="I85" s="10"/>
      <c r="J85" s="81">
        <f t="shared" si="482"/>
        <v>6.1391222466889633E-2</v>
      </c>
      <c r="K85" s="81">
        <f t="shared" si="483"/>
        <v>9.6634412086554378E-2</v>
      </c>
      <c r="L85" s="81">
        <f t="shared" si="484"/>
        <v>0.14226683202122911</v>
      </c>
      <c r="M85" s="81">
        <f t="shared" si="485"/>
        <v>0.1962480693293108</v>
      </c>
      <c r="N85" s="81">
        <f t="shared" si="486"/>
        <v>0.29701138123714327</v>
      </c>
      <c r="O85" s="81">
        <f t="shared" si="487"/>
        <v>0.33516661945278242</v>
      </c>
      <c r="P85" s="81">
        <f t="shared" si="488"/>
        <v>0.36545503883475244</v>
      </c>
      <c r="Q85" s="81">
        <f t="shared" si="489"/>
        <v>0.38533909060900506</v>
      </c>
      <c r="R85" s="81">
        <f t="shared" si="490"/>
        <v>0.3932226192715817</v>
      </c>
      <c r="S85" s="81">
        <f t="shared" si="491"/>
        <v>0.39186646401588343</v>
      </c>
      <c r="T85" s="81">
        <f t="shared" si="492"/>
        <v>0.38944368548841124</v>
      </c>
      <c r="U85" s="81">
        <f t="shared" si="493"/>
        <v>0.37710191260935649</v>
      </c>
      <c r="V85" s="81">
        <f t="shared" si="494"/>
        <v>0.35934411483297352</v>
      </c>
      <c r="W85" s="81">
        <f t="shared" si="495"/>
        <v>0.33891354153698472</v>
      </c>
      <c r="X85" s="81">
        <f t="shared" si="496"/>
        <v>0.31795501248242841</v>
      </c>
      <c r="Y85" s="10"/>
      <c r="Z85" s="81">
        <f t="shared" si="543"/>
        <v>0.74098584389923261</v>
      </c>
      <c r="AA85" s="81">
        <f t="shared" si="544"/>
        <v>0.90306777780377978</v>
      </c>
      <c r="AB85" s="81">
        <f t="shared" si="545"/>
        <v>0.32567927688011195</v>
      </c>
      <c r="AC85" s="72"/>
      <c r="AD85" s="56">
        <f>'INPUT DATA'!AF85/1000</f>
        <v>0.29092812386259165</v>
      </c>
      <c r="AE85" s="55">
        <f>'INPUT DATA'!AG85</f>
        <v>1075.4386879555655</v>
      </c>
      <c r="AF85" s="60">
        <f t="shared" si="497"/>
        <v>1348.5786879555653</v>
      </c>
      <c r="AG85" s="55"/>
      <c r="AH85" s="60">
        <f>'INPUT DATA'!P85</f>
        <v>52.480556204148627</v>
      </c>
      <c r="AI85" s="60">
        <f>'INPUT DATA'!Q85</f>
        <v>1.0081377865689132</v>
      </c>
      <c r="AJ85" s="60">
        <f>'INPUT DATA'!R85</f>
        <v>3.7798850343536188</v>
      </c>
      <c r="AK85" s="60">
        <f>'INPUT DATA'!S85</f>
        <v>7.7770629249601875</v>
      </c>
      <c r="AL85" s="60">
        <f>'INPUT DATA'!T85</f>
        <v>0</v>
      </c>
      <c r="AM85" s="60">
        <f>'INPUT DATA'!U85</f>
        <v>12.416925145252883</v>
      </c>
      <c r="AN85" s="60">
        <f>'INPUT DATA'!V85</f>
        <v>21.409662993713496</v>
      </c>
      <c r="AO85" s="60">
        <f>'INPUT DATA'!W85</f>
        <v>0.51321348407648704</v>
      </c>
      <c r="AP85" s="60">
        <f>'INPUT DATA'!X85</f>
        <v>0.23293871933735161</v>
      </c>
      <c r="AQ85" s="60">
        <f>'INPUT DATA'!Y85</f>
        <v>0</v>
      </c>
      <c r="AR85" s="60">
        <f t="shared" si="364"/>
        <v>99.618382292411582</v>
      </c>
      <c r="AS85" s="60"/>
      <c r="AT85" s="60">
        <f>'INPUT DATA'!C85</f>
        <v>48.197832607508303</v>
      </c>
      <c r="AU85" s="60">
        <f>'INPUT DATA'!D85</f>
        <v>1.781969659657517</v>
      </c>
      <c r="AV85" s="60">
        <f>'INPUT DATA'!E85</f>
        <v>18.516720951656872</v>
      </c>
      <c r="AW85" s="60">
        <f>'INPUT DATA'!F85</f>
        <v>10.470172484103053</v>
      </c>
      <c r="AX85" s="60">
        <f>'INPUT DATA'!G85</f>
        <v>0.19091846567537785</v>
      </c>
      <c r="AY85" s="60">
        <f>'INPUT DATA'!H85</f>
        <v>4.2239456682699457</v>
      </c>
      <c r="AZ85" s="60">
        <f>'INPUT DATA'!I85</f>
        <v>9.9776171186964628</v>
      </c>
      <c r="BA85" s="60">
        <f>'INPUT DATA'!J85</f>
        <v>4.0072360040105304</v>
      </c>
      <c r="BB85" s="60">
        <f>'INPUT DATA'!K85</f>
        <v>2.0927938074511534</v>
      </c>
      <c r="BC85" s="60">
        <f>'INPUT DATA'!M85</f>
        <v>0.54079323297079851</v>
      </c>
      <c r="BD85" s="60"/>
      <c r="BE85" s="60">
        <f>'INPUT DATA'!AD85</f>
        <v>2.0897014538117449</v>
      </c>
      <c r="BF85" s="60">
        <f t="shared" si="365"/>
        <v>100.00000000000001</v>
      </c>
      <c r="BG85" s="54">
        <f t="shared" si="366"/>
        <v>2.2286314004830694</v>
      </c>
      <c r="BH85" s="56">
        <f t="shared" si="498"/>
        <v>1.9466050108411921</v>
      </c>
      <c r="BI85" s="56">
        <f t="shared" si="499"/>
        <v>2.8127136383291961E-2</v>
      </c>
      <c r="BJ85" s="56">
        <f t="shared" si="500"/>
        <v>0.16523907136604191</v>
      </c>
      <c r="BK85" s="56">
        <f t="shared" si="367"/>
        <v>5.3394989158807915E-2</v>
      </c>
      <c r="BL85" s="56">
        <f t="shared" si="368"/>
        <v>0.11184408220723399</v>
      </c>
      <c r="BM85" s="56">
        <f t="shared" si="501"/>
        <v>0.24124108006150624</v>
      </c>
      <c r="BN85" s="56">
        <f t="shared" si="502"/>
        <v>0</v>
      </c>
      <c r="BO85" s="56">
        <f t="shared" si="503"/>
        <v>0.6866005675902731</v>
      </c>
      <c r="BP85" s="60">
        <f t="shared" si="504"/>
        <v>0.85087018245537838</v>
      </c>
      <c r="BQ85" s="56">
        <f t="shared" si="505"/>
        <v>3.690810389855198E-2</v>
      </c>
      <c r="BR85" s="56">
        <f t="shared" si="506"/>
        <v>0</v>
      </c>
      <c r="BS85" s="56">
        <f t="shared" si="507"/>
        <v>1.1022432891068296E-2</v>
      </c>
      <c r="BT85" s="56">
        <f t="shared" si="369"/>
        <v>3.9555911525962357</v>
      </c>
      <c r="BU85" s="56">
        <f t="shared" si="370"/>
        <v>0.63641921113820288</v>
      </c>
      <c r="BV85" s="56">
        <f t="shared" si="371"/>
        <v>0.73999757321516091</v>
      </c>
      <c r="BW85" s="56">
        <f t="shared" si="372"/>
        <v>0</v>
      </c>
      <c r="BX85" s="2">
        <f>'INPUT DATA'!DJ85</f>
        <v>0</v>
      </c>
      <c r="BY85" s="56"/>
      <c r="BZ85" s="56">
        <v>60.084299999999999</v>
      </c>
      <c r="CA85" s="56">
        <v>79.878799999999998</v>
      </c>
      <c r="CB85" s="56">
        <v>101.96127999999999</v>
      </c>
      <c r="CC85" s="56">
        <v>71.846400000000003</v>
      </c>
      <c r="CD85" s="56">
        <v>70.937399999999997</v>
      </c>
      <c r="CE85" s="56">
        <v>40.304400000000001</v>
      </c>
      <c r="CF85" s="56">
        <v>56.077400000000004</v>
      </c>
      <c r="CG85" s="56">
        <v>61.978940000000001</v>
      </c>
      <c r="CH85" s="56">
        <v>151.99020000000002</v>
      </c>
      <c r="CI85" s="56">
        <v>94.195999999999998</v>
      </c>
      <c r="CJ85" s="56">
        <v>141.94452000000001</v>
      </c>
      <c r="CK85" s="56">
        <v>28.0855</v>
      </c>
      <c r="CL85" s="56">
        <v>47.88</v>
      </c>
      <c r="CM85" s="56">
        <v>26.981539999999999</v>
      </c>
      <c r="CN85" s="56">
        <v>55.847000000000001</v>
      </c>
      <c r="CO85" s="56">
        <v>54.938000000000002</v>
      </c>
      <c r="CP85" s="56">
        <v>24.305</v>
      </c>
      <c r="CQ85" s="56">
        <v>40.078000000000003</v>
      </c>
      <c r="CR85" s="56">
        <v>22.98977</v>
      </c>
      <c r="CS85" s="56">
        <v>51.996000000000002</v>
      </c>
      <c r="CT85" s="56">
        <v>39.098300000000002</v>
      </c>
      <c r="CU85" s="56">
        <v>30.973759999999999</v>
      </c>
      <c r="CV85" s="56">
        <v>15.9994</v>
      </c>
      <c r="CW85" s="60">
        <f t="shared" si="373"/>
        <v>0.46743492060321917</v>
      </c>
      <c r="CX85" s="60">
        <f t="shared" si="374"/>
        <v>0.59940810327646388</v>
      </c>
      <c r="CY85" s="60">
        <f t="shared" si="375"/>
        <v>0.52925071164269422</v>
      </c>
      <c r="CZ85" s="60">
        <f t="shared" si="376"/>
        <v>0.77731104133262074</v>
      </c>
      <c r="DA85" s="60">
        <f t="shared" si="377"/>
        <v>0.77445747941142484</v>
      </c>
      <c r="DB85" s="60">
        <f t="shared" si="378"/>
        <v>0.60303589682516046</v>
      </c>
      <c r="DC85" s="60">
        <f t="shared" si="379"/>
        <v>0.7146907666903245</v>
      </c>
      <c r="DD85" s="60">
        <f t="shared" si="380"/>
        <v>0.74185747610397978</v>
      </c>
      <c r="DE85" s="60">
        <f t="shared" si="381"/>
        <v>0.68420200776102669</v>
      </c>
      <c r="DF85" s="60">
        <f t="shared" si="382"/>
        <v>0.83014777697566777</v>
      </c>
      <c r="DG85" s="60">
        <f t="shared" si="383"/>
        <v>0.43642065223793064</v>
      </c>
      <c r="DH85" s="60">
        <f t="shared" si="384"/>
        <v>0.53256507939678088</v>
      </c>
      <c r="DI85" s="60">
        <f t="shared" si="385"/>
        <v>0.40059189672353612</v>
      </c>
      <c r="DJ85" s="60">
        <f t="shared" si="386"/>
        <v>0.47074928835730578</v>
      </c>
      <c r="DK85" s="60">
        <f t="shared" si="387"/>
        <v>0.22268895866737926</v>
      </c>
      <c r="DL85" s="60">
        <f t="shared" si="388"/>
        <v>0.22554252058857516</v>
      </c>
      <c r="DM85" s="60">
        <f t="shared" si="389"/>
        <v>0.39696410317483954</v>
      </c>
      <c r="DN85" s="60">
        <f t="shared" si="390"/>
        <v>0.2853092333096755</v>
      </c>
      <c r="DO85" s="60">
        <f t="shared" si="391"/>
        <v>0.25814252389602022</v>
      </c>
      <c r="DP85" s="60">
        <f t="shared" si="392"/>
        <v>0.31579799223897331</v>
      </c>
      <c r="DQ85" s="60">
        <f t="shared" si="393"/>
        <v>0.16985222302433223</v>
      </c>
      <c r="DR85" s="60">
        <f t="shared" si="394"/>
        <v>0.56357934776206942</v>
      </c>
      <c r="DS85" s="60">
        <f t="shared" si="395"/>
        <v>24.531244622498996</v>
      </c>
      <c r="DT85" s="60">
        <f t="shared" si="396"/>
        <v>0.60428595848860478</v>
      </c>
      <c r="DU85" s="60">
        <f t="shared" si="397"/>
        <v>2.0005068443592222</v>
      </c>
      <c r="DV85" s="60">
        <f t="shared" si="398"/>
        <v>6.0451968807101206</v>
      </c>
      <c r="DW85" s="60">
        <f t="shared" si="399"/>
        <v>0</v>
      </c>
      <c r="DX85" s="60">
        <f t="shared" si="400"/>
        <v>7.4878515907784582</v>
      </c>
      <c r="DY85" s="60">
        <f t="shared" si="401"/>
        <v>15.301288459558567</v>
      </c>
      <c r="DZ85" s="60">
        <f t="shared" si="402"/>
        <v>0.38073125999951268</v>
      </c>
      <c r="EA85" s="60">
        <f t="shared" si="403"/>
        <v>0</v>
      </c>
      <c r="EB85" s="60">
        <f t="shared" si="404"/>
        <v>0.19337356002946143</v>
      </c>
      <c r="EC85" s="60">
        <f t="shared" si="405"/>
        <v>43.073903115988628</v>
      </c>
      <c r="ED85" s="60">
        <f t="shared" si="406"/>
        <v>99.618382292411567</v>
      </c>
      <c r="EE85" s="56">
        <f t="shared" si="407"/>
        <v>0.87344874125434813</v>
      </c>
      <c r="EF85" s="56">
        <f t="shared" si="408"/>
        <v>1.2620842909118728E-2</v>
      </c>
      <c r="EG85" s="56">
        <f t="shared" si="409"/>
        <v>7.4143538299119405E-2</v>
      </c>
      <c r="EH85" s="56">
        <f t="shared" si="410"/>
        <v>0.10824568697889091</v>
      </c>
      <c r="EI85" s="56">
        <f t="shared" si="411"/>
        <v>0</v>
      </c>
      <c r="EJ85" s="56">
        <f t="shared" si="412"/>
        <v>0.30807865010403035</v>
      </c>
      <c r="EK85" s="56">
        <f t="shared" si="413"/>
        <v>0.3817877254243866</v>
      </c>
      <c r="EL85" s="56">
        <f t="shared" si="414"/>
        <v>1.6560899043335915E-2</v>
      </c>
      <c r="EM85" s="56">
        <f t="shared" si="415"/>
        <v>0</v>
      </c>
      <c r="EN85" s="56">
        <f t="shared" si="416"/>
        <v>4.945830382125602E-3</v>
      </c>
      <c r="EO85" s="56">
        <f t="shared" si="417"/>
        <v>2.6922199029956517</v>
      </c>
      <c r="EP85" s="60">
        <f t="shared" si="418"/>
        <v>4.4720518173910069</v>
      </c>
      <c r="EQ85" s="56">
        <f t="shared" si="508"/>
        <v>0.19531275059418202</v>
      </c>
      <c r="ER85" s="56">
        <f t="shared" si="509"/>
        <v>2.8221593631895174E-3</v>
      </c>
      <c r="ES85" s="56">
        <f t="shared" si="510"/>
        <v>1.6579311091787553E-2</v>
      </c>
      <c r="ET85" s="56">
        <f t="shared" si="511"/>
        <v>2.4204926820825926E-2</v>
      </c>
      <c r="EU85" s="56">
        <f t="shared" si="512"/>
        <v>0</v>
      </c>
      <c r="EV85" s="56">
        <f t="shared" si="513"/>
        <v>6.8889776479326065E-2</v>
      </c>
      <c r="EW85" s="56">
        <f t="shared" si="514"/>
        <v>8.5371936867923284E-2</v>
      </c>
      <c r="EX85" s="56">
        <f t="shared" si="515"/>
        <v>3.703199273973873E-3</v>
      </c>
      <c r="EY85" s="56">
        <f t="shared" si="516"/>
        <v>0</v>
      </c>
      <c r="EZ85" s="56">
        <f t="shared" si="517"/>
        <v>1.1059421008701544E-3</v>
      </c>
      <c r="FA85" s="56">
        <f t="shared" si="518"/>
        <v>0.60200999740792172</v>
      </c>
      <c r="FB85" s="56">
        <f t="shared" si="519"/>
        <v>1</v>
      </c>
      <c r="FC85" s="56">
        <f t="shared" si="419"/>
        <v>4.6872494058179948E-3</v>
      </c>
      <c r="FD85" s="56">
        <f t="shared" si="420"/>
        <v>1.1892061685969558E-2</v>
      </c>
      <c r="FE85" s="56">
        <f t="shared" si="421"/>
        <v>0.10780892434931107</v>
      </c>
      <c r="FF85" s="56">
        <f t="shared" si="422"/>
        <v>9.0181078242767318E-2</v>
      </c>
      <c r="FG85" s="56">
        <f t="shared" si="423"/>
        <v>7.8089243493110611E-3</v>
      </c>
      <c r="FH85" s="56">
        <f t="shared" si="424"/>
        <v>9.7990002592078379E-2</v>
      </c>
      <c r="FI85" s="56">
        <f t="shared" si="425"/>
        <v>1.1286274840445407E-2</v>
      </c>
      <c r="FJ85" s="56">
        <f t="shared" si="426"/>
        <v>3.7791602980049757E-2</v>
      </c>
      <c r="FK85" s="56">
        <f t="shared" si="427"/>
        <v>0.87123109102585994</v>
      </c>
      <c r="FL85" s="56">
        <f t="shared" si="428"/>
        <v>0.97656375297091003</v>
      </c>
      <c r="FM85" s="56">
        <f t="shared" si="429"/>
        <v>7.9691031153644884E-2</v>
      </c>
      <c r="FN85" s="56">
        <f t="shared" si="430"/>
        <v>0.98871372515955458</v>
      </c>
      <c r="FO85" s="56">
        <f t="shared" si="431"/>
        <v>2.3436247029089974E-2</v>
      </c>
      <c r="FP85" s="56">
        <f t="shared" si="432"/>
        <v>0.11892061685969557</v>
      </c>
      <c r="FQ85" s="56">
        <f t="shared" si="433"/>
        <v>4.9077877820495164E-2</v>
      </c>
      <c r="FR85" s="56">
        <f t="shared" si="434"/>
        <v>0.95092212217950478</v>
      </c>
      <c r="FS85" s="56"/>
      <c r="FT85" s="56">
        <f t="shared" si="435"/>
        <v>0</v>
      </c>
      <c r="FU85" s="56">
        <f t="shared" si="436"/>
        <v>2.768791008169103E-3</v>
      </c>
      <c r="FV85" s="56">
        <f t="shared" si="437"/>
        <v>5.1980747524181192E-2</v>
      </c>
      <c r="FW85" s="56">
        <f t="shared" si="438"/>
        <v>0.90687233193160632</v>
      </c>
      <c r="FX85" s="56"/>
      <c r="FY85" s="56">
        <f t="shared" si="439"/>
        <v>2.382543857970244E-2</v>
      </c>
      <c r="FZ85" s="56">
        <f t="shared" si="440"/>
        <v>0.26079277440917142</v>
      </c>
      <c r="GA85" s="56"/>
      <c r="GB85" s="60">
        <f t="shared" si="441"/>
        <v>22.529350058137894</v>
      </c>
      <c r="GC85" s="60">
        <f t="shared" si="442"/>
        <v>1.0681270537915182</v>
      </c>
      <c r="GD85" s="60">
        <f t="shared" si="443"/>
        <v>9.7999877409535863</v>
      </c>
      <c r="GE85" s="60">
        <f t="shared" si="444"/>
        <v>8.1385806765502959</v>
      </c>
      <c r="GF85" s="60">
        <f t="shared" si="445"/>
        <v>0.14785823370004975</v>
      </c>
      <c r="GG85" s="60">
        <f t="shared" si="446"/>
        <v>2.5471908642059184</v>
      </c>
      <c r="GH85" s="60">
        <f t="shared" si="447"/>
        <v>7.1309108283036817</v>
      </c>
      <c r="GI85" s="60">
        <f t="shared" si="448"/>
        <v>2.9727979880882494</v>
      </c>
      <c r="GJ85" s="60">
        <f t="shared" si="449"/>
        <v>1.7373281269240186</v>
      </c>
      <c r="GK85" s="60">
        <f t="shared" si="450"/>
        <v>0.23601333545897507</v>
      </c>
      <c r="GL85" s="60">
        <f t="shared" si="451"/>
        <v>0</v>
      </c>
      <c r="GM85" s="60">
        <f t="shared" si="452"/>
        <v>43.69185509388582</v>
      </c>
      <c r="GN85" s="60">
        <f t="shared" si="520"/>
        <v>56.308144906114187</v>
      </c>
      <c r="GO85" s="56">
        <f t="shared" si="453"/>
        <v>0.80217016104886485</v>
      </c>
      <c r="GP85" s="56">
        <f t="shared" si="454"/>
        <v>2.2308417998987428E-2</v>
      </c>
      <c r="GQ85" s="56">
        <f t="shared" si="455"/>
        <v>0.36321083751904398</v>
      </c>
      <c r="GR85" s="56">
        <f t="shared" si="456"/>
        <v>0.14572995284527898</v>
      </c>
      <c r="GS85" s="56">
        <f t="shared" si="457"/>
        <v>2.6913654246614317E-3</v>
      </c>
      <c r="GT85" s="56">
        <f t="shared" si="458"/>
        <v>0.10480110529545025</v>
      </c>
      <c r="GU85" s="56">
        <f t="shared" si="459"/>
        <v>0.17792581536762517</v>
      </c>
      <c r="GV85" s="56">
        <f t="shared" si="460"/>
        <v>0.12930960110032633</v>
      </c>
      <c r="GW85" s="56">
        <f t="shared" si="461"/>
        <v>4.4434876373755858E-2</v>
      </c>
      <c r="GX85" s="56">
        <f t="shared" si="462"/>
        <v>7.6197831796648218E-3</v>
      </c>
      <c r="GY85" s="56">
        <f t="shared" si="463"/>
        <v>0</v>
      </c>
      <c r="GZ85" s="60">
        <f t="shared" si="464"/>
        <v>0.11599657255049874</v>
      </c>
      <c r="HA85" s="56">
        <f t="shared" si="521"/>
        <v>1.8002019161536589</v>
      </c>
      <c r="HB85" s="56">
        <f t="shared" si="522"/>
        <v>0.44560010399433131</v>
      </c>
      <c r="HC85" s="56">
        <f t="shared" si="523"/>
        <v>1.2392175454768964E-2</v>
      </c>
      <c r="HD85" s="56">
        <f t="shared" si="524"/>
        <v>0.20176116593358942</v>
      </c>
      <c r="HE85" s="56">
        <f t="shared" si="525"/>
        <v>8.0952004071103312E-2</v>
      </c>
      <c r="HF85" s="56">
        <f t="shared" si="526"/>
        <v>1.4950353071570147E-3</v>
      </c>
      <c r="HG85" s="56">
        <f t="shared" si="527"/>
        <v>5.8216305823832262E-2</v>
      </c>
      <c r="HH85" s="56">
        <f t="shared" si="528"/>
        <v>9.8836588146614349E-2</v>
      </c>
      <c r="HI85" s="56">
        <f t="shared" si="529"/>
        <v>7.1830609633285664E-2</v>
      </c>
      <c r="HJ85" s="56">
        <f t="shared" si="530"/>
        <v>2.468327356783185E-2</v>
      </c>
      <c r="HK85" s="56">
        <f t="shared" si="531"/>
        <v>4.232738067485994E-3</v>
      </c>
      <c r="HL85" s="56">
        <f t="shared" si="532"/>
        <v>0</v>
      </c>
      <c r="HM85" s="56">
        <f t="shared" si="533"/>
        <v>6.0534737520298441E-2</v>
      </c>
      <c r="HN85" s="56">
        <f t="shared" si="534"/>
        <v>1.0000000000000002</v>
      </c>
      <c r="HO85" s="56">
        <f t="shared" si="465"/>
        <v>0.41831582109305188</v>
      </c>
      <c r="HP85" s="56">
        <f t="shared" si="466"/>
        <v>0.29414441692149518</v>
      </c>
      <c r="HQ85" s="56">
        <f t="shared" si="467"/>
        <v>0.37459144832138547</v>
      </c>
      <c r="HR85" s="60">
        <f t="shared" si="535"/>
        <v>0.17524232458326916</v>
      </c>
      <c r="HS85" s="56">
        <f t="shared" si="468"/>
        <v>0.66000235228117077</v>
      </c>
      <c r="HT85" s="56">
        <f t="shared" si="469"/>
        <v>3843.4256309653374</v>
      </c>
      <c r="HU85" s="56">
        <f t="shared" si="536"/>
        <v>8.5506768682660947</v>
      </c>
      <c r="HV85" s="56">
        <f t="shared" si="470"/>
        <v>0.66000235228117077</v>
      </c>
      <c r="HW85" s="56">
        <f t="shared" si="471"/>
        <v>3843.4256309653374</v>
      </c>
      <c r="HX85" s="56">
        <f t="shared" si="537"/>
        <v>6.5284513379236921</v>
      </c>
      <c r="HY85" s="56">
        <f t="shared" si="472"/>
        <v>4.6976177775577614</v>
      </c>
      <c r="HZ85" s="56">
        <f t="shared" si="473"/>
        <v>1.3628200763690375</v>
      </c>
      <c r="IA85" s="56">
        <f t="shared" si="474"/>
        <v>7.1485897584146274</v>
      </c>
      <c r="IB85" s="56">
        <f t="shared" si="475"/>
        <v>0.56574351931596345</v>
      </c>
      <c r="IC85" s="56">
        <f t="shared" si="538"/>
        <v>0.689493256857732</v>
      </c>
      <c r="ID85" s="56">
        <f t="shared" si="539"/>
        <v>0.24865649160159811</v>
      </c>
      <c r="IE85" s="56">
        <f t="shared" si="476"/>
        <v>272.05857128825158</v>
      </c>
      <c r="IF85" s="56">
        <f t="shared" si="477"/>
        <v>1.0253042540319413</v>
      </c>
      <c r="IG85" s="56">
        <f t="shared" si="540"/>
        <v>0.97994010842898505</v>
      </c>
      <c r="IH85" s="56">
        <f t="shared" si="541"/>
        <v>0.39332918778565895</v>
      </c>
      <c r="II85" s="75"/>
      <c r="IJ85" s="75">
        <f t="shared" si="478"/>
        <v>0.10658134412942494</v>
      </c>
      <c r="IK85" s="75">
        <f t="shared" si="479"/>
        <v>0.42965455509930645</v>
      </c>
      <c r="IL85" s="75">
        <f t="shared" si="480"/>
        <v>3.2822122841155177</v>
      </c>
      <c r="IM85" s="75">
        <f t="shared" si="481"/>
        <v>8.9709361736507384E-2</v>
      </c>
      <c r="IN85" s="75">
        <f>(1-'OUTPUT DATA'!BL85-'OUTPUT DATA'!BR85-'OUTPUT DATA'!BX85)*'OUTPUT DATA'!BK85^2</f>
        <v>2.5321546076394886E-3</v>
      </c>
      <c r="IO85" s="75">
        <f t="shared" si="542"/>
        <v>0.36008474447603495</v>
      </c>
      <c r="IP85" s="75"/>
      <c r="IQ85" s="56">
        <f t="shared" si="546"/>
        <v>0.74098584389923261</v>
      </c>
      <c r="IR85" s="56">
        <f t="shared" si="547"/>
        <v>0.90306777780377978</v>
      </c>
      <c r="IS85" s="56">
        <f t="shared" si="548"/>
        <v>0.32567927688011195</v>
      </c>
      <c r="IT85" s="56"/>
    </row>
    <row r="86" spans="1:254" s="54" customFormat="1" ht="13.5" customHeight="1">
      <c r="A86" s="67" t="str">
        <f>'INPUT DATA'!A86</f>
        <v xml:space="preserve">July 15, 2006 </v>
      </c>
      <c r="B86" s="66"/>
      <c r="C86" s="10">
        <f>'INPUT DATA'!AB86</f>
        <v>9.9669254664556117E-3</v>
      </c>
      <c r="D86" s="10"/>
      <c r="E86" s="12">
        <f>'INPUT DATA'!AD86</f>
        <v>2.0750326951695115</v>
      </c>
      <c r="F86" s="10"/>
      <c r="G86" s="16">
        <f>'INPUT DATA'!AF86</f>
        <v>290.57112992732846</v>
      </c>
      <c r="H86" s="16">
        <f>'INPUT DATA'!AG86</f>
        <v>1078.2799015950695</v>
      </c>
      <c r="I86" s="10"/>
      <c r="J86" s="81">
        <f t="shared" si="482"/>
        <v>6.8885716781451084E-2</v>
      </c>
      <c r="K86" s="81">
        <f t="shared" si="483"/>
        <v>0.10812522486993165</v>
      </c>
      <c r="L86" s="81">
        <f t="shared" si="484"/>
        <v>0.15876483885989653</v>
      </c>
      <c r="M86" s="81">
        <f t="shared" si="485"/>
        <v>0.21847044763245885</v>
      </c>
      <c r="N86" s="81">
        <f t="shared" si="486"/>
        <v>0.32936387873910505</v>
      </c>
      <c r="O86" s="81">
        <f t="shared" si="487"/>
        <v>0.3711142707214522</v>
      </c>
      <c r="P86" s="81">
        <f t="shared" si="488"/>
        <v>0.40408090162096999</v>
      </c>
      <c r="Q86" s="81">
        <f t="shared" si="489"/>
        <v>0.42550777215708879</v>
      </c>
      <c r="R86" s="81">
        <f t="shared" si="490"/>
        <v>0.43368529074367801</v>
      </c>
      <c r="S86" s="81">
        <f t="shared" si="491"/>
        <v>0.43188646207855796</v>
      </c>
      <c r="T86" s="81">
        <f t="shared" si="492"/>
        <v>0.42907137478836782</v>
      </c>
      <c r="U86" s="81">
        <f t="shared" si="493"/>
        <v>0.41510683181606911</v>
      </c>
      <c r="V86" s="81">
        <f t="shared" si="494"/>
        <v>0.39526400683982738</v>
      </c>
      <c r="W86" s="81">
        <f t="shared" si="495"/>
        <v>0.37255743641642614</v>
      </c>
      <c r="X86" s="81">
        <f t="shared" si="496"/>
        <v>0.34933584593147071</v>
      </c>
      <c r="Y86" s="10"/>
      <c r="Z86" s="81">
        <f t="shared" si="543"/>
        <v>0.75389890883141275</v>
      </c>
      <c r="AA86" s="81">
        <f t="shared" si="544"/>
        <v>0.95338083911566085</v>
      </c>
      <c r="AB86" s="81">
        <f t="shared" si="545"/>
        <v>0.33380994953626492</v>
      </c>
      <c r="AC86" s="72"/>
      <c r="AD86" s="56">
        <f>'INPUT DATA'!AF86/1000</f>
        <v>0.29057112992732848</v>
      </c>
      <c r="AE86" s="55">
        <f>'INPUT DATA'!AG86</f>
        <v>1078.2799015950695</v>
      </c>
      <c r="AF86" s="60">
        <f t="shared" si="497"/>
        <v>1351.4199015950694</v>
      </c>
      <c r="AG86" s="55"/>
      <c r="AH86" s="60">
        <f>'INPUT DATA'!P86</f>
        <v>51.942102577121155</v>
      </c>
      <c r="AI86" s="60">
        <f>'INPUT DATA'!Q86</f>
        <v>1.1461364735455779</v>
      </c>
      <c r="AJ86" s="60">
        <f>'INPUT DATA'!R86</f>
        <v>4.3549390840846049</v>
      </c>
      <c r="AK86" s="60">
        <f>'INPUT DATA'!S86</f>
        <v>7.9486787316233301</v>
      </c>
      <c r="AL86" s="60">
        <f>'INPUT DATA'!T86</f>
        <v>0</v>
      </c>
      <c r="AM86" s="60">
        <f>'INPUT DATA'!U86</f>
        <v>12.008991385067452</v>
      </c>
      <c r="AN86" s="60">
        <f>'INPUT DATA'!V86</f>
        <v>21.693858642653087</v>
      </c>
      <c r="AO86" s="60">
        <f>'INPUT DATA'!W86</f>
        <v>0.45254982499182339</v>
      </c>
      <c r="AP86" s="60">
        <f>'INPUT DATA'!X86</f>
        <v>0.2469769374986141</v>
      </c>
      <c r="AQ86" s="60">
        <f>'INPUT DATA'!Y86</f>
        <v>0</v>
      </c>
      <c r="AR86" s="60">
        <f t="shared" si="364"/>
        <v>99.794233656585632</v>
      </c>
      <c r="AS86" s="60"/>
      <c r="AT86" s="60">
        <f>'INPUT DATA'!C86</f>
        <v>48.207196626561014</v>
      </c>
      <c r="AU86" s="60">
        <f>'INPUT DATA'!D86</f>
        <v>1.774493087458396</v>
      </c>
      <c r="AV86" s="60">
        <f>'INPUT DATA'!E86</f>
        <v>18.407657434527739</v>
      </c>
      <c r="AW86" s="60">
        <f>'INPUT DATA'!F86</f>
        <v>10.447143975502669</v>
      </c>
      <c r="AX86" s="60">
        <f>'INPUT DATA'!G86</f>
        <v>0.19062666068982204</v>
      </c>
      <c r="AY86" s="60">
        <f>'INPUT DATA'!H86</f>
        <v>4.3190891120944324</v>
      </c>
      <c r="AZ86" s="60">
        <f>'INPUT DATA'!I86</f>
        <v>10.058292945040328</v>
      </c>
      <c r="BA86" s="60">
        <f>'INPUT DATA'!J86</f>
        <v>3.980548985152125</v>
      </c>
      <c r="BB86" s="60">
        <f>'INPUT DATA'!K86</f>
        <v>2.077984717265775</v>
      </c>
      <c r="BC86" s="60">
        <f>'INPUT DATA'!M86</f>
        <v>0.53696645570770019</v>
      </c>
      <c r="BD86" s="60"/>
      <c r="BE86" s="60">
        <f>'INPUT DATA'!AD86</f>
        <v>2.0750326951695115</v>
      </c>
      <c r="BF86" s="60">
        <f t="shared" si="365"/>
        <v>99.999999999999986</v>
      </c>
      <c r="BG86" s="54">
        <f t="shared" si="366"/>
        <v>2.2294950436892651</v>
      </c>
      <c r="BH86" s="56">
        <f t="shared" si="498"/>
        <v>1.9273793398324179</v>
      </c>
      <c r="BI86" s="56">
        <f t="shared" si="499"/>
        <v>3.1989704267221149E-2</v>
      </c>
      <c r="BJ86" s="56">
        <f t="shared" si="500"/>
        <v>0.19045154722953472</v>
      </c>
      <c r="BK86" s="56">
        <f t="shared" si="367"/>
        <v>7.2620660167582063E-2</v>
      </c>
      <c r="BL86" s="56">
        <f t="shared" si="368"/>
        <v>0.11783088706195266</v>
      </c>
      <c r="BM86" s="56">
        <f t="shared" si="501"/>
        <v>0.2466600762190308</v>
      </c>
      <c r="BN86" s="56">
        <f t="shared" si="502"/>
        <v>0</v>
      </c>
      <c r="BO86" s="56">
        <f t="shared" si="503"/>
        <v>0.66430098185577025</v>
      </c>
      <c r="BP86" s="60">
        <f t="shared" si="504"/>
        <v>0.86249889120834899</v>
      </c>
      <c r="BQ86" s="56">
        <f t="shared" si="505"/>
        <v>3.2558046817203076E-2</v>
      </c>
      <c r="BR86" s="56">
        <f t="shared" si="506"/>
        <v>0</v>
      </c>
      <c r="BS86" s="56">
        <f t="shared" si="507"/>
        <v>1.169123652933699E-2</v>
      </c>
      <c r="BT86" s="56">
        <f t="shared" si="369"/>
        <v>3.9558385874295272</v>
      </c>
      <c r="BU86" s="56">
        <f t="shared" si="370"/>
        <v>0.61997712298170826</v>
      </c>
      <c r="BV86" s="56">
        <f t="shared" si="371"/>
        <v>0.72923093250515547</v>
      </c>
      <c r="BW86" s="56">
        <f t="shared" si="372"/>
        <v>0</v>
      </c>
      <c r="BX86" s="2">
        <f>'INPUT DATA'!DJ86</f>
        <v>0</v>
      </c>
      <c r="BY86" s="56"/>
      <c r="BZ86" s="56">
        <v>60.084299999999999</v>
      </c>
      <c r="CA86" s="56">
        <v>79.878799999999998</v>
      </c>
      <c r="CB86" s="56">
        <v>101.96127999999999</v>
      </c>
      <c r="CC86" s="56">
        <v>71.846400000000003</v>
      </c>
      <c r="CD86" s="56">
        <v>70.937399999999997</v>
      </c>
      <c r="CE86" s="56">
        <v>40.304400000000001</v>
      </c>
      <c r="CF86" s="56">
        <v>56.077400000000004</v>
      </c>
      <c r="CG86" s="56">
        <v>61.978940000000001</v>
      </c>
      <c r="CH86" s="56">
        <v>151.99020000000002</v>
      </c>
      <c r="CI86" s="56">
        <v>94.195999999999998</v>
      </c>
      <c r="CJ86" s="56">
        <v>141.94452000000001</v>
      </c>
      <c r="CK86" s="56">
        <v>28.0855</v>
      </c>
      <c r="CL86" s="56">
        <v>47.88</v>
      </c>
      <c r="CM86" s="56">
        <v>26.981539999999999</v>
      </c>
      <c r="CN86" s="56">
        <v>55.847000000000001</v>
      </c>
      <c r="CO86" s="56">
        <v>54.938000000000002</v>
      </c>
      <c r="CP86" s="56">
        <v>24.305</v>
      </c>
      <c r="CQ86" s="56">
        <v>40.078000000000003</v>
      </c>
      <c r="CR86" s="56">
        <v>22.98977</v>
      </c>
      <c r="CS86" s="56">
        <v>51.996000000000002</v>
      </c>
      <c r="CT86" s="56">
        <v>39.098300000000002</v>
      </c>
      <c r="CU86" s="56">
        <v>30.973759999999999</v>
      </c>
      <c r="CV86" s="56">
        <v>15.9994</v>
      </c>
      <c r="CW86" s="60">
        <f t="shared" si="373"/>
        <v>0.46743492060321917</v>
      </c>
      <c r="CX86" s="60">
        <f t="shared" si="374"/>
        <v>0.59940810327646388</v>
      </c>
      <c r="CY86" s="60">
        <f t="shared" si="375"/>
        <v>0.52925071164269422</v>
      </c>
      <c r="CZ86" s="60">
        <f t="shared" si="376"/>
        <v>0.77731104133262074</v>
      </c>
      <c r="DA86" s="60">
        <f t="shared" si="377"/>
        <v>0.77445747941142484</v>
      </c>
      <c r="DB86" s="60">
        <f t="shared" si="378"/>
        <v>0.60303589682516046</v>
      </c>
      <c r="DC86" s="60">
        <f t="shared" si="379"/>
        <v>0.7146907666903245</v>
      </c>
      <c r="DD86" s="60">
        <f t="shared" si="380"/>
        <v>0.74185747610397978</v>
      </c>
      <c r="DE86" s="60">
        <f t="shared" si="381"/>
        <v>0.68420200776102669</v>
      </c>
      <c r="DF86" s="60">
        <f t="shared" si="382"/>
        <v>0.83014777697566777</v>
      </c>
      <c r="DG86" s="60">
        <f t="shared" si="383"/>
        <v>0.43642065223793064</v>
      </c>
      <c r="DH86" s="60">
        <f t="shared" si="384"/>
        <v>0.53256507939678088</v>
      </c>
      <c r="DI86" s="60">
        <f t="shared" si="385"/>
        <v>0.40059189672353612</v>
      </c>
      <c r="DJ86" s="60">
        <f t="shared" si="386"/>
        <v>0.47074928835730578</v>
      </c>
      <c r="DK86" s="60">
        <f t="shared" si="387"/>
        <v>0.22268895866737926</v>
      </c>
      <c r="DL86" s="60">
        <f t="shared" si="388"/>
        <v>0.22554252058857516</v>
      </c>
      <c r="DM86" s="60">
        <f t="shared" si="389"/>
        <v>0.39696410317483954</v>
      </c>
      <c r="DN86" s="60">
        <f t="shared" si="390"/>
        <v>0.2853092333096755</v>
      </c>
      <c r="DO86" s="60">
        <f t="shared" si="391"/>
        <v>0.25814252389602022</v>
      </c>
      <c r="DP86" s="60">
        <f t="shared" si="392"/>
        <v>0.31579799223897331</v>
      </c>
      <c r="DQ86" s="60">
        <f t="shared" si="393"/>
        <v>0.16985222302433223</v>
      </c>
      <c r="DR86" s="60">
        <f t="shared" si="394"/>
        <v>0.56357934776206942</v>
      </c>
      <c r="DS86" s="60">
        <f t="shared" si="395"/>
        <v>24.279552594100892</v>
      </c>
      <c r="DT86" s="60">
        <f t="shared" si="396"/>
        <v>0.68700348970392988</v>
      </c>
      <c r="DU86" s="60">
        <f t="shared" si="397"/>
        <v>2.3048546094123603</v>
      </c>
      <c r="DV86" s="60">
        <f t="shared" si="398"/>
        <v>6.1785957420965856</v>
      </c>
      <c r="DW86" s="60">
        <f t="shared" si="399"/>
        <v>0</v>
      </c>
      <c r="DX86" s="60">
        <f t="shared" si="400"/>
        <v>7.2418528898597767</v>
      </c>
      <c r="DY86" s="60">
        <f t="shared" si="401"/>
        <v>15.504400465789256</v>
      </c>
      <c r="DZ86" s="60">
        <f t="shared" si="402"/>
        <v>0.33572747097973188</v>
      </c>
      <c r="EA86" s="60">
        <f t="shared" si="403"/>
        <v>0</v>
      </c>
      <c r="EB86" s="60">
        <f t="shared" si="404"/>
        <v>0.20502735562873295</v>
      </c>
      <c r="EC86" s="60">
        <f t="shared" si="405"/>
        <v>43.057219039014377</v>
      </c>
      <c r="ED86" s="60">
        <f t="shared" si="406"/>
        <v>99.794233656585646</v>
      </c>
      <c r="EE86" s="56">
        <f t="shared" si="407"/>
        <v>0.86448710523582961</v>
      </c>
      <c r="EF86" s="56">
        <f t="shared" si="408"/>
        <v>1.4348443811694441E-2</v>
      </c>
      <c r="EG86" s="56">
        <f t="shared" si="409"/>
        <v>8.5423389821795218E-2</v>
      </c>
      <c r="EH86" s="56">
        <f t="shared" si="410"/>
        <v>0.11063433563300779</v>
      </c>
      <c r="EI86" s="56">
        <f t="shared" si="411"/>
        <v>0</v>
      </c>
      <c r="EJ86" s="56">
        <f t="shared" si="412"/>
        <v>0.29795732935033026</v>
      </c>
      <c r="EK86" s="56">
        <f t="shared" si="413"/>
        <v>0.38685564314060722</v>
      </c>
      <c r="EL86" s="56">
        <f t="shared" si="414"/>
        <v>1.460334187683182E-2</v>
      </c>
      <c r="EM86" s="56">
        <f t="shared" si="415"/>
        <v>0</v>
      </c>
      <c r="EN86" s="56">
        <f t="shared" si="416"/>
        <v>5.243894379774388E-3</v>
      </c>
      <c r="EO86" s="56">
        <f t="shared" si="417"/>
        <v>2.6911771090799892</v>
      </c>
      <c r="EP86" s="60">
        <f t="shared" si="418"/>
        <v>4.4707305923298595</v>
      </c>
      <c r="EQ86" s="56">
        <f t="shared" si="508"/>
        <v>0.19336595828855663</v>
      </c>
      <c r="ER86" s="56">
        <f t="shared" si="509"/>
        <v>3.2094181287307113E-3</v>
      </c>
      <c r="ES86" s="56">
        <f t="shared" si="510"/>
        <v>1.9107255080042299E-2</v>
      </c>
      <c r="ET86" s="56">
        <f t="shared" si="511"/>
        <v>2.4746366024116034E-2</v>
      </c>
      <c r="EU86" s="56">
        <f t="shared" si="512"/>
        <v>0</v>
      </c>
      <c r="EV86" s="56">
        <f t="shared" si="513"/>
        <v>6.6646227769017477E-2</v>
      </c>
      <c r="EW86" s="56">
        <f t="shared" si="514"/>
        <v>8.653074372325413E-2</v>
      </c>
      <c r="EX86" s="56">
        <f t="shared" si="515"/>
        <v>3.2664329856703553E-3</v>
      </c>
      <c r="EY86" s="56">
        <f t="shared" si="516"/>
        <v>0</v>
      </c>
      <c r="EZ86" s="56">
        <f t="shared" si="517"/>
        <v>1.1729390245010503E-3</v>
      </c>
      <c r="FA86" s="56">
        <f t="shared" si="518"/>
        <v>0.60195465897611145</v>
      </c>
      <c r="FB86" s="56">
        <f t="shared" si="519"/>
        <v>1</v>
      </c>
      <c r="FC86" s="56">
        <f t="shared" si="419"/>
        <v>6.6340417114433836E-3</v>
      </c>
      <c r="FD86" s="56">
        <f t="shared" si="420"/>
        <v>1.2473213368598916E-2</v>
      </c>
      <c r="FE86" s="56">
        <f t="shared" si="421"/>
        <v>0.10707522529046314</v>
      </c>
      <c r="FF86" s="56">
        <f t="shared" si="422"/>
        <v>9.0970115733425533E-2</v>
      </c>
      <c r="FG86" s="56">
        <f t="shared" si="423"/>
        <v>7.0752252904631302E-3</v>
      </c>
      <c r="FH86" s="56">
        <f t="shared" si="424"/>
        <v>9.8045341023888663E-2</v>
      </c>
      <c r="FI86" s="56">
        <f t="shared" si="425"/>
        <v>1.196323060588126E-2</v>
      </c>
      <c r="FJ86" s="56">
        <f t="shared" si="426"/>
        <v>3.3315534951064034E-2</v>
      </c>
      <c r="FK86" s="56">
        <f t="shared" si="427"/>
        <v>0.88255844509909953</v>
      </c>
      <c r="FL86" s="56">
        <f t="shared" si="428"/>
        <v>0.96682979144278314</v>
      </c>
      <c r="FM86" s="56">
        <f t="shared" si="429"/>
        <v>7.2162789343955244E-2</v>
      </c>
      <c r="FN86" s="56">
        <f t="shared" si="430"/>
        <v>0.98803676939411877</v>
      </c>
      <c r="FO86" s="56">
        <f t="shared" si="431"/>
        <v>3.3170208557216918E-2</v>
      </c>
      <c r="FP86" s="56">
        <f t="shared" si="432"/>
        <v>0.12473213368598915</v>
      </c>
      <c r="FQ86" s="56">
        <f t="shared" si="433"/>
        <v>4.5278765556945294E-2</v>
      </c>
      <c r="FR86" s="56">
        <f t="shared" si="434"/>
        <v>0.95472123444305479</v>
      </c>
      <c r="FS86" s="56"/>
      <c r="FT86" s="56">
        <f t="shared" si="435"/>
        <v>0</v>
      </c>
      <c r="FU86" s="56">
        <f t="shared" si="436"/>
        <v>3.9546193138172911E-3</v>
      </c>
      <c r="FV86" s="56">
        <f t="shared" si="437"/>
        <v>4.9962833482064414E-2</v>
      </c>
      <c r="FW86" s="56">
        <f t="shared" si="438"/>
        <v>0.89243507371936259</v>
      </c>
      <c r="FX86" s="56"/>
      <c r="FY86" s="56">
        <f t="shared" si="439"/>
        <v>2.443603057857761E-2</v>
      </c>
      <c r="FZ86" s="56">
        <f t="shared" si="440"/>
        <v>0.25637055349746884</v>
      </c>
      <c r="GA86" s="56"/>
      <c r="GB86" s="60">
        <f t="shared" si="441"/>
        <v>22.533727127640322</v>
      </c>
      <c r="GC86" s="60">
        <f t="shared" si="442"/>
        <v>1.0636455358306334</v>
      </c>
      <c r="GD86" s="60">
        <f t="shared" si="443"/>
        <v>9.742265796898737</v>
      </c>
      <c r="GE86" s="60">
        <f t="shared" si="444"/>
        <v>8.1206803625497948</v>
      </c>
      <c r="GF86" s="60">
        <f t="shared" si="445"/>
        <v>0.14763224314645651</v>
      </c>
      <c r="GG86" s="60">
        <f t="shared" si="446"/>
        <v>2.6045657761796521</v>
      </c>
      <c r="GH86" s="60">
        <f t="shared" si="447"/>
        <v>7.1885690964867539</v>
      </c>
      <c r="GI86" s="60">
        <f t="shared" si="448"/>
        <v>2.9530000236332135</v>
      </c>
      <c r="GJ86" s="60">
        <f t="shared" si="449"/>
        <v>1.7250343936275947</v>
      </c>
      <c r="GK86" s="60">
        <f t="shared" si="450"/>
        <v>0.23434325082984442</v>
      </c>
      <c r="GL86" s="60">
        <f t="shared" si="451"/>
        <v>0</v>
      </c>
      <c r="GM86" s="60">
        <f t="shared" si="452"/>
        <v>43.686536393177008</v>
      </c>
      <c r="GN86" s="60">
        <f t="shared" si="520"/>
        <v>56.313463606823007</v>
      </c>
      <c r="GO86" s="56">
        <f t="shared" si="453"/>
        <v>0.80232600906661167</v>
      </c>
      <c r="GP86" s="56">
        <f t="shared" si="454"/>
        <v>2.2214819044081732E-2</v>
      </c>
      <c r="GQ86" s="56">
        <f t="shared" si="455"/>
        <v>0.36107152508339913</v>
      </c>
      <c r="GR86" s="56">
        <f t="shared" si="456"/>
        <v>0.14540942866312953</v>
      </c>
      <c r="GS86" s="56">
        <f t="shared" si="457"/>
        <v>2.6872518684054117E-3</v>
      </c>
      <c r="GT86" s="56">
        <f t="shared" si="458"/>
        <v>0.10716172705943848</v>
      </c>
      <c r="GU86" s="56">
        <f t="shared" si="459"/>
        <v>0.17936446670209974</v>
      </c>
      <c r="GV86" s="56">
        <f t="shared" si="460"/>
        <v>0.12844843700625164</v>
      </c>
      <c r="GW86" s="56">
        <f t="shared" si="461"/>
        <v>4.4120444971458977E-2</v>
      </c>
      <c r="GX86" s="56">
        <f t="shared" si="462"/>
        <v>7.5658638418404619E-3</v>
      </c>
      <c r="GY86" s="56">
        <f t="shared" si="463"/>
        <v>0</v>
      </c>
      <c r="GZ86" s="60">
        <f t="shared" si="464"/>
        <v>0.11518232909817884</v>
      </c>
      <c r="HA86" s="56">
        <f t="shared" si="521"/>
        <v>1.8003699733067169</v>
      </c>
      <c r="HB86" s="56">
        <f t="shared" si="522"/>
        <v>0.44564507349174992</v>
      </c>
      <c r="HC86" s="56">
        <f t="shared" si="523"/>
        <v>1.2339029962424919E-2</v>
      </c>
      <c r="HD86" s="56">
        <f t="shared" si="524"/>
        <v>0.2005540696839237</v>
      </c>
      <c r="HE86" s="56">
        <f t="shared" si="525"/>
        <v>8.0766415136361042E-2</v>
      </c>
      <c r="HF86" s="56">
        <f t="shared" si="526"/>
        <v>1.4926109123391844E-3</v>
      </c>
      <c r="HG86" s="56">
        <f t="shared" si="527"/>
        <v>5.952205860366349E-2</v>
      </c>
      <c r="HH86" s="56">
        <f t="shared" si="528"/>
        <v>9.9626448653030622E-2</v>
      </c>
      <c r="HI86" s="56">
        <f t="shared" si="529"/>
        <v>7.1345578359281348E-2</v>
      </c>
      <c r="HJ86" s="56">
        <f t="shared" si="530"/>
        <v>2.4506321270412832E-2</v>
      </c>
      <c r="HK86" s="56">
        <f t="shared" si="531"/>
        <v>4.2023939268129064E-3</v>
      </c>
      <c r="HL86" s="56">
        <f t="shared" si="532"/>
        <v>0</v>
      </c>
      <c r="HM86" s="56">
        <f t="shared" si="533"/>
        <v>6.0130088305901254E-2</v>
      </c>
      <c r="HN86" s="56">
        <f t="shared" si="534"/>
        <v>1</v>
      </c>
      <c r="HO86" s="56">
        <f t="shared" si="465"/>
        <v>0.4242833143510189</v>
      </c>
      <c r="HP86" s="56">
        <f t="shared" si="466"/>
        <v>0.29540003606720611</v>
      </c>
      <c r="HQ86" s="56">
        <f t="shared" si="467"/>
        <v>0.38118172030549857</v>
      </c>
      <c r="HR86" s="60">
        <f t="shared" si="535"/>
        <v>0.10800376184766902</v>
      </c>
      <c r="HS86" s="56">
        <f t="shared" si="468"/>
        <v>0.6601679307037891</v>
      </c>
      <c r="HT86" s="56">
        <f t="shared" si="469"/>
        <v>3975.1122157482264</v>
      </c>
      <c r="HU86" s="56">
        <f t="shared" si="536"/>
        <v>9.5564303217029369</v>
      </c>
      <c r="HV86" s="56">
        <f t="shared" si="470"/>
        <v>0.6601679307037891</v>
      </c>
      <c r="HW86" s="56">
        <f t="shared" si="471"/>
        <v>3975.1122157482264</v>
      </c>
      <c r="HX86" s="56">
        <f t="shared" si="537"/>
        <v>8.1873735257740119</v>
      </c>
      <c r="HY86" s="56">
        <f t="shared" si="472"/>
        <v>4.6895446896076329</v>
      </c>
      <c r="HZ86" s="56">
        <f t="shared" si="473"/>
        <v>1.3584733719737925</v>
      </c>
      <c r="IA86" s="56">
        <f t="shared" si="474"/>
        <v>6.7072991198203136</v>
      </c>
      <c r="IB86" s="56">
        <f t="shared" si="475"/>
        <v>0.64589514698374373</v>
      </c>
      <c r="IC86" s="56">
        <f t="shared" si="538"/>
        <v>0.81679924191241482</v>
      </c>
      <c r="ID86" s="56">
        <f t="shared" si="539"/>
        <v>0.28598824576436133</v>
      </c>
      <c r="IE86" s="56">
        <f t="shared" si="476"/>
        <v>271.95382433907605</v>
      </c>
      <c r="IF86" s="56">
        <f t="shared" si="477"/>
        <v>1.0257780504707998</v>
      </c>
      <c r="IG86" s="56">
        <f t="shared" si="540"/>
        <v>1.0651368110457313</v>
      </c>
      <c r="IH86" s="56">
        <f t="shared" si="541"/>
        <v>0.43374617531582416</v>
      </c>
      <c r="II86" s="75"/>
      <c r="IJ86" s="75">
        <f t="shared" si="478"/>
        <v>0.11883506933091433</v>
      </c>
      <c r="IK86" s="75">
        <f t="shared" si="479"/>
        <v>0.44667217457998132</v>
      </c>
      <c r="IL86" s="75">
        <f t="shared" si="480"/>
        <v>3.191392626961568</v>
      </c>
      <c r="IM86" s="75">
        <f t="shared" si="481"/>
        <v>0.11961894929041676</v>
      </c>
      <c r="IN86" s="75">
        <f>(1-'OUTPUT DATA'!BL86-'OUTPUT DATA'!BR86-'OUTPUT DATA'!BX86)*'OUTPUT DATA'!BK86^2</f>
        <v>4.6523484308567831E-3</v>
      </c>
      <c r="IO86" s="75">
        <f t="shared" si="542"/>
        <v>0.38407976390839454</v>
      </c>
      <c r="IP86" s="75"/>
      <c r="IQ86" s="56">
        <f t="shared" si="546"/>
        <v>0.75389890883141275</v>
      </c>
      <c r="IR86" s="56">
        <f t="shared" si="547"/>
        <v>0.95338083911566085</v>
      </c>
      <c r="IS86" s="56">
        <f t="shared" si="548"/>
        <v>0.33380994953626492</v>
      </c>
      <c r="IT86" s="56"/>
    </row>
    <row r="87" spans="1:254" ht="13.5" customHeight="1">
      <c r="A87" s="67" t="str">
        <f>'INPUT DATA'!A87</f>
        <v xml:space="preserve">July 15, 2006 </v>
      </c>
      <c r="B87" s="50"/>
      <c r="C87" s="10">
        <f>'INPUT DATA'!AB87</f>
        <v>1.4442839441706656E-2</v>
      </c>
      <c r="D87" s="10"/>
      <c r="E87" s="12">
        <f>'INPUT DATA'!AD87</f>
        <v>2.4222001119599654</v>
      </c>
      <c r="F87" s="10"/>
      <c r="G87" s="16">
        <f>'INPUT DATA'!AF87</f>
        <v>333.4493291365269</v>
      </c>
      <c r="H87" s="16">
        <f>'INPUT DATA'!AG87</f>
        <v>1090.4905261161948</v>
      </c>
      <c r="I87" s="10"/>
      <c r="J87" s="81">
        <f t="shared" si="482"/>
        <v>7.2890546945524312E-2</v>
      </c>
      <c r="K87" s="81">
        <f t="shared" si="483"/>
        <v>0.11413619093853188</v>
      </c>
      <c r="L87" s="81">
        <f t="shared" si="484"/>
        <v>0.16728909483534624</v>
      </c>
      <c r="M87" s="81">
        <f t="shared" si="485"/>
        <v>0.22992075525006916</v>
      </c>
      <c r="N87" s="81">
        <f t="shared" si="486"/>
        <v>0.34636173808519488</v>
      </c>
      <c r="O87" s="81">
        <f t="shared" si="487"/>
        <v>0.3903438507687591</v>
      </c>
      <c r="P87" s="81">
        <f t="shared" si="488"/>
        <v>0.42523373808706744</v>
      </c>
      <c r="Q87" s="81">
        <f t="shared" si="489"/>
        <v>0.44814363587305395</v>
      </c>
      <c r="R87" s="81">
        <f t="shared" si="490"/>
        <v>0.45725883610964457</v>
      </c>
      <c r="S87" s="81">
        <f t="shared" si="491"/>
        <v>0.45573545202231225</v>
      </c>
      <c r="T87" s="81">
        <f t="shared" si="492"/>
        <v>0.45296854032777523</v>
      </c>
      <c r="U87" s="81">
        <f t="shared" si="493"/>
        <v>0.43882781283505018</v>
      </c>
      <c r="V87" s="81">
        <f t="shared" si="494"/>
        <v>0.41844328455619689</v>
      </c>
      <c r="W87" s="81">
        <f t="shared" si="495"/>
        <v>0.39496140950126596</v>
      </c>
      <c r="X87" s="81">
        <f t="shared" si="496"/>
        <v>0.37084659110477403</v>
      </c>
      <c r="Y87" s="10"/>
      <c r="Z87" s="81">
        <f t="shared" si="543"/>
        <v>0.79872024356394422</v>
      </c>
      <c r="AA87" s="81">
        <f t="shared" si="544"/>
        <v>0.94361051641276106</v>
      </c>
      <c r="AB87" s="81">
        <f t="shared" si="545"/>
        <v>0.32897013862664537</v>
      </c>
      <c r="AC87" s="50"/>
      <c r="AD87" s="56">
        <f>'INPUT DATA'!AF87/1000</f>
        <v>0.33344932913652692</v>
      </c>
      <c r="AE87" s="55">
        <f>'INPUT DATA'!AG87</f>
        <v>1090.4905261161948</v>
      </c>
      <c r="AF87" s="60">
        <f t="shared" si="497"/>
        <v>1363.6305261161947</v>
      </c>
      <c r="AG87" s="55"/>
      <c r="AH87" s="60">
        <f>'INPUT DATA'!P87</f>
        <v>51.470644865177853</v>
      </c>
      <c r="AI87" s="60">
        <f>'INPUT DATA'!Q87</f>
        <v>1.4450187639924332</v>
      </c>
      <c r="AJ87" s="60">
        <f>'INPUT DATA'!R87</f>
        <v>4.6113844415828718</v>
      </c>
      <c r="AK87" s="60">
        <f>'INPUT DATA'!S87</f>
        <v>8.0524485483683623</v>
      </c>
      <c r="AL87" s="60">
        <f>'INPUT DATA'!T87</f>
        <v>0</v>
      </c>
      <c r="AM87" s="60">
        <f>'INPUT DATA'!U87</f>
        <v>11.86253366810825</v>
      </c>
      <c r="AN87" s="60">
        <f>'INPUT DATA'!V87</f>
        <v>21.425445320954122</v>
      </c>
      <c r="AO87" s="60">
        <f>'INPUT DATA'!W87</f>
        <v>0.51493177521288491</v>
      </c>
      <c r="AP87" s="60">
        <f>'INPUT DATA'!X87</f>
        <v>0.21997046771706677</v>
      </c>
      <c r="AQ87" s="60">
        <f>'INPUT DATA'!Y87</f>
        <v>0</v>
      </c>
      <c r="AR87" s="60">
        <f t="shared" si="364"/>
        <v>99.602377851113857</v>
      </c>
      <c r="AS87" s="60"/>
      <c r="AT87" s="60">
        <f>'INPUT DATA'!C87</f>
        <v>48.224239914192864</v>
      </c>
      <c r="AU87" s="60">
        <f>'INPUT DATA'!D87</f>
        <v>1.7608851088999882</v>
      </c>
      <c r="AV87" s="60">
        <f>'INPUT DATA'!E87</f>
        <v>18.20915283067033</v>
      </c>
      <c r="AW87" s="60">
        <f>'INPUT DATA'!F87</f>
        <v>10.405230188954476</v>
      </c>
      <c r="AX87" s="60">
        <f>'INPUT DATA'!G87</f>
        <v>0.19009555152897598</v>
      </c>
      <c r="AY87" s="60">
        <f>'INPUT DATA'!H87</f>
        <v>4.4922580335005371</v>
      </c>
      <c r="AZ87" s="60">
        <f>'INPUT DATA'!I87</f>
        <v>10.205129608397657</v>
      </c>
      <c r="BA87" s="60">
        <f>'INPUT DATA'!J87</f>
        <v>3.9319764079414501</v>
      </c>
      <c r="BB87" s="60">
        <f>'INPUT DATA'!K87</f>
        <v>2.0510309507073723</v>
      </c>
      <c r="BC87" s="60">
        <f>'INPUT DATA'!M87</f>
        <v>0.53000140520632677</v>
      </c>
      <c r="BD87" s="60"/>
      <c r="BE87" s="60">
        <f>'INPUT DATA'!AD87</f>
        <v>2.4222001119599654</v>
      </c>
      <c r="BF87" s="60">
        <f t="shared" si="365"/>
        <v>99.999999999999957</v>
      </c>
      <c r="BG87" s="54">
        <f t="shared" si="366"/>
        <v>2.2352432377155678</v>
      </c>
      <c r="BH87" s="56">
        <f t="shared" si="498"/>
        <v>1.9148094480352225</v>
      </c>
      <c r="BI87" s="56">
        <f t="shared" si="499"/>
        <v>4.0435764350908177E-2</v>
      </c>
      <c r="BJ87" s="56">
        <f t="shared" si="500"/>
        <v>0.20218644166995017</v>
      </c>
      <c r="BK87" s="56">
        <f t="shared" si="367"/>
        <v>8.5190551964777539E-2</v>
      </c>
      <c r="BL87" s="56">
        <f t="shared" si="368"/>
        <v>0.11699588970517263</v>
      </c>
      <c r="BM87" s="56">
        <f t="shared" si="501"/>
        <v>0.25052447129684213</v>
      </c>
      <c r="BN87" s="56">
        <f t="shared" si="502"/>
        <v>0</v>
      </c>
      <c r="BO87" s="56">
        <f t="shared" si="503"/>
        <v>0.65789123074166866</v>
      </c>
      <c r="BP87" s="60">
        <f t="shared" si="504"/>
        <v>0.8540236062682981</v>
      </c>
      <c r="BQ87" s="56">
        <f t="shared" si="505"/>
        <v>3.7141540471110339E-2</v>
      </c>
      <c r="BR87" s="56">
        <f t="shared" si="506"/>
        <v>0</v>
      </c>
      <c r="BS87" s="56">
        <f t="shared" si="507"/>
        <v>1.0439668360900763E-2</v>
      </c>
      <c r="BT87" s="56">
        <f t="shared" si="369"/>
        <v>3.9570125028339995</v>
      </c>
      <c r="BU87" s="56">
        <f t="shared" si="370"/>
        <v>0.61020337369016286</v>
      </c>
      <c r="BV87" s="56">
        <f t="shared" si="371"/>
        <v>0.7242182508133026</v>
      </c>
      <c r="BW87" s="56">
        <f t="shared" si="372"/>
        <v>0</v>
      </c>
      <c r="BX87" s="2">
        <f>'INPUT DATA'!DJ87</f>
        <v>0</v>
      </c>
      <c r="BY87" s="56"/>
      <c r="BZ87" s="56">
        <v>60.084299999999999</v>
      </c>
      <c r="CA87" s="56">
        <v>79.878799999999998</v>
      </c>
      <c r="CB87" s="56">
        <v>101.96127999999999</v>
      </c>
      <c r="CC87" s="56">
        <v>71.846400000000003</v>
      </c>
      <c r="CD87" s="56">
        <v>70.937399999999997</v>
      </c>
      <c r="CE87" s="56">
        <v>40.304400000000001</v>
      </c>
      <c r="CF87" s="56">
        <v>56.077400000000004</v>
      </c>
      <c r="CG87" s="56">
        <v>61.978940000000001</v>
      </c>
      <c r="CH87" s="56">
        <v>151.99020000000002</v>
      </c>
      <c r="CI87" s="56">
        <v>94.195999999999998</v>
      </c>
      <c r="CJ87" s="56">
        <v>141.94452000000001</v>
      </c>
      <c r="CK87" s="56">
        <v>28.0855</v>
      </c>
      <c r="CL87" s="56">
        <v>47.88</v>
      </c>
      <c r="CM87" s="56">
        <v>26.981539999999999</v>
      </c>
      <c r="CN87" s="56">
        <v>55.847000000000001</v>
      </c>
      <c r="CO87" s="56">
        <v>54.938000000000002</v>
      </c>
      <c r="CP87" s="56">
        <v>24.305</v>
      </c>
      <c r="CQ87" s="56">
        <v>40.078000000000003</v>
      </c>
      <c r="CR87" s="56">
        <v>22.98977</v>
      </c>
      <c r="CS87" s="56">
        <v>51.996000000000002</v>
      </c>
      <c r="CT87" s="56">
        <v>39.098300000000002</v>
      </c>
      <c r="CU87" s="56">
        <v>30.973759999999999</v>
      </c>
      <c r="CV87" s="56">
        <v>15.9994</v>
      </c>
      <c r="CW87" s="60">
        <f t="shared" si="373"/>
        <v>0.46743492060321917</v>
      </c>
      <c r="CX87" s="60">
        <f t="shared" si="374"/>
        <v>0.59940810327646388</v>
      </c>
      <c r="CY87" s="60">
        <f t="shared" si="375"/>
        <v>0.52925071164269422</v>
      </c>
      <c r="CZ87" s="60">
        <f t="shared" si="376"/>
        <v>0.77731104133262074</v>
      </c>
      <c r="DA87" s="60">
        <f t="shared" si="377"/>
        <v>0.77445747941142484</v>
      </c>
      <c r="DB87" s="60">
        <f t="shared" si="378"/>
        <v>0.60303589682516046</v>
      </c>
      <c r="DC87" s="60">
        <f t="shared" si="379"/>
        <v>0.7146907666903245</v>
      </c>
      <c r="DD87" s="60">
        <f t="shared" si="380"/>
        <v>0.74185747610397978</v>
      </c>
      <c r="DE87" s="60">
        <f t="shared" si="381"/>
        <v>0.68420200776102669</v>
      </c>
      <c r="DF87" s="60">
        <f t="shared" si="382"/>
        <v>0.83014777697566777</v>
      </c>
      <c r="DG87" s="60">
        <f t="shared" si="383"/>
        <v>0.43642065223793064</v>
      </c>
      <c r="DH87" s="60">
        <f t="shared" si="384"/>
        <v>0.53256507939678088</v>
      </c>
      <c r="DI87" s="60">
        <f t="shared" si="385"/>
        <v>0.40059189672353612</v>
      </c>
      <c r="DJ87" s="60">
        <f t="shared" si="386"/>
        <v>0.47074928835730578</v>
      </c>
      <c r="DK87" s="60">
        <f t="shared" si="387"/>
        <v>0.22268895866737926</v>
      </c>
      <c r="DL87" s="60">
        <f t="shared" si="388"/>
        <v>0.22554252058857516</v>
      </c>
      <c r="DM87" s="60">
        <f t="shared" si="389"/>
        <v>0.39696410317483954</v>
      </c>
      <c r="DN87" s="60">
        <f t="shared" si="390"/>
        <v>0.2853092333096755</v>
      </c>
      <c r="DO87" s="60">
        <f t="shared" si="391"/>
        <v>0.25814252389602022</v>
      </c>
      <c r="DP87" s="60">
        <f t="shared" si="392"/>
        <v>0.31579799223897331</v>
      </c>
      <c r="DQ87" s="60">
        <f t="shared" si="393"/>
        <v>0.16985222302433223</v>
      </c>
      <c r="DR87" s="60">
        <f t="shared" si="394"/>
        <v>0.56357934776206942</v>
      </c>
      <c r="DS87" s="60">
        <f t="shared" si="395"/>
        <v>24.059176795950901</v>
      </c>
      <c r="DT87" s="60">
        <f t="shared" si="396"/>
        <v>0.86615595652360455</v>
      </c>
      <c r="DU87" s="60">
        <f t="shared" si="397"/>
        <v>2.4405784973657831</v>
      </c>
      <c r="DV87" s="60">
        <f t="shared" si="398"/>
        <v>6.2592571664095624</v>
      </c>
      <c r="DW87" s="60">
        <f t="shared" si="399"/>
        <v>0</v>
      </c>
      <c r="DX87" s="60">
        <f t="shared" si="400"/>
        <v>7.1535336291663194</v>
      </c>
      <c r="DY87" s="60">
        <f t="shared" si="401"/>
        <v>15.312567943114328</v>
      </c>
      <c r="DZ87" s="60">
        <f t="shared" si="402"/>
        <v>0.38200598712517264</v>
      </c>
      <c r="EA87" s="60">
        <f t="shared" si="403"/>
        <v>0</v>
      </c>
      <c r="EB87" s="60">
        <f t="shared" si="404"/>
        <v>0.18260799477562087</v>
      </c>
      <c r="EC87" s="60">
        <f t="shared" si="405"/>
        <v>42.94649388068256</v>
      </c>
      <c r="ED87" s="60">
        <f t="shared" si="406"/>
        <v>99.602377851113857</v>
      </c>
      <c r="EE87" s="56">
        <f t="shared" si="407"/>
        <v>0.85664050118213675</v>
      </c>
      <c r="EF87" s="56">
        <f t="shared" si="408"/>
        <v>1.809014111369266E-2</v>
      </c>
      <c r="EG87" s="56">
        <f t="shared" si="409"/>
        <v>9.0453639687200327E-2</v>
      </c>
      <c r="EH87" s="56">
        <f t="shared" si="410"/>
        <v>0.11207866432233714</v>
      </c>
      <c r="EI87" s="56">
        <f t="shared" si="411"/>
        <v>0</v>
      </c>
      <c r="EJ87" s="56">
        <f t="shared" si="412"/>
        <v>0.2943235395666044</v>
      </c>
      <c r="EK87" s="56">
        <f t="shared" si="413"/>
        <v>0.38206916370862631</v>
      </c>
      <c r="EL87" s="56">
        <f t="shared" si="414"/>
        <v>1.6616346623962424E-2</v>
      </c>
      <c r="EM87" s="56">
        <f t="shared" si="415"/>
        <v>0</v>
      </c>
      <c r="EN87" s="56">
        <f t="shared" si="416"/>
        <v>4.6704842608405192E-3</v>
      </c>
      <c r="EO87" s="56">
        <f t="shared" si="417"/>
        <v>2.6842565271624288</v>
      </c>
      <c r="EP87" s="60">
        <f t="shared" si="418"/>
        <v>4.4591990076278289</v>
      </c>
      <c r="EQ87" s="56">
        <f t="shared" si="508"/>
        <v>0.19210636253658611</v>
      </c>
      <c r="ER87" s="56">
        <f t="shared" si="509"/>
        <v>4.056814033809206E-3</v>
      </c>
      <c r="ES87" s="56">
        <f t="shared" si="510"/>
        <v>2.0284728161374249E-2</v>
      </c>
      <c r="ET87" s="56">
        <f t="shared" si="511"/>
        <v>2.5134259343576573E-2</v>
      </c>
      <c r="EU87" s="56">
        <f t="shared" si="512"/>
        <v>0</v>
      </c>
      <c r="EV87" s="56">
        <f t="shared" si="513"/>
        <v>6.6003678925999856E-2</v>
      </c>
      <c r="EW87" s="56">
        <f t="shared" si="514"/>
        <v>8.568111964840891E-2</v>
      </c>
      <c r="EX87" s="56">
        <f t="shared" si="515"/>
        <v>3.7263074815765762E-3</v>
      </c>
      <c r="EY87" s="56">
        <f t="shared" si="516"/>
        <v>0</v>
      </c>
      <c r="EZ87" s="56">
        <f t="shared" si="517"/>
        <v>1.0473818846952715E-3</v>
      </c>
      <c r="FA87" s="56">
        <f t="shared" si="518"/>
        <v>0.60195934798397333</v>
      </c>
      <c r="FB87" s="56">
        <f t="shared" si="519"/>
        <v>1</v>
      </c>
      <c r="FC87" s="56">
        <f t="shared" si="419"/>
        <v>7.8936374634138995E-3</v>
      </c>
      <c r="FD87" s="56">
        <f t="shared" si="420"/>
        <v>1.239109069796035E-2</v>
      </c>
      <c r="FE87" s="56">
        <f t="shared" si="421"/>
        <v>0.10758584300134598</v>
      </c>
      <c r="FF87" s="56">
        <f t="shared" si="422"/>
        <v>9.0454809014680768E-2</v>
      </c>
      <c r="FG87" s="56">
        <f t="shared" si="423"/>
        <v>7.5858430013459738E-3</v>
      </c>
      <c r="FH87" s="56">
        <f t="shared" si="424"/>
        <v>9.8040652016026741E-2</v>
      </c>
      <c r="FI87" s="56">
        <f t="shared" si="425"/>
        <v>1.0683138709890011E-2</v>
      </c>
      <c r="FJ87" s="56">
        <f t="shared" si="426"/>
        <v>3.8007779476695397E-2</v>
      </c>
      <c r="FK87" s="56">
        <f t="shared" si="427"/>
        <v>0.8739346167791967</v>
      </c>
      <c r="FL87" s="56">
        <f t="shared" si="428"/>
        <v>0.96053181268293053</v>
      </c>
      <c r="FM87" s="56">
        <f t="shared" si="429"/>
        <v>7.7374465034217771E-2</v>
      </c>
      <c r="FN87" s="56">
        <f t="shared" si="430"/>
        <v>0.98931686129010987</v>
      </c>
      <c r="FO87" s="56">
        <f t="shared" si="431"/>
        <v>3.9468187317069497E-2</v>
      </c>
      <c r="FP87" s="56">
        <f t="shared" si="432"/>
        <v>0.12391090697960347</v>
      </c>
      <c r="FQ87" s="56">
        <f t="shared" si="433"/>
        <v>4.8690918186585407E-2</v>
      </c>
      <c r="FR87" s="56">
        <f t="shared" si="434"/>
        <v>0.95130908181341445</v>
      </c>
      <c r="FS87" s="56"/>
      <c r="FT87" s="56">
        <f t="shared" si="435"/>
        <v>0</v>
      </c>
      <c r="FU87" s="56">
        <f t="shared" si="436"/>
        <v>5.173679316549302E-3</v>
      </c>
      <c r="FV87" s="56">
        <f t="shared" si="437"/>
        <v>5.3860864729423863E-2</v>
      </c>
      <c r="FW87" s="56">
        <f t="shared" si="438"/>
        <v>0.87769808186435982</v>
      </c>
      <c r="FX87" s="56"/>
      <c r="FY87" s="56">
        <f t="shared" si="439"/>
        <v>2.7123533547823674E-2</v>
      </c>
      <c r="FZ87" s="56">
        <f t="shared" si="440"/>
        <v>0.2598468076711955</v>
      </c>
      <c r="GA87" s="56"/>
      <c r="GB87" s="60">
        <f t="shared" si="441"/>
        <v>22.541693755441333</v>
      </c>
      <c r="GC87" s="60">
        <f t="shared" si="442"/>
        <v>1.0554888032135115</v>
      </c>
      <c r="GD87" s="60">
        <f t="shared" si="443"/>
        <v>9.6372070940428518</v>
      </c>
      <c r="GE87" s="60">
        <f t="shared" si="444"/>
        <v>8.0881003134818261</v>
      </c>
      <c r="GF87" s="60">
        <f t="shared" si="445"/>
        <v>0.14722092168445536</v>
      </c>
      <c r="GG87" s="60">
        <f t="shared" si="446"/>
        <v>2.7089928520020279</v>
      </c>
      <c r="GH87" s="60">
        <f t="shared" si="447"/>
        <v>7.2935119039998524</v>
      </c>
      <c r="GI87" s="60">
        <f t="shared" si="448"/>
        <v>2.9169660940958364</v>
      </c>
      <c r="GJ87" s="60">
        <f t="shared" si="449"/>
        <v>1.7026587842380156</v>
      </c>
      <c r="GK87" s="60">
        <f t="shared" si="450"/>
        <v>0.23130355894716489</v>
      </c>
      <c r="GL87" s="60">
        <f t="shared" si="451"/>
        <v>0</v>
      </c>
      <c r="GM87" s="60">
        <f t="shared" si="452"/>
        <v>43.6768559188531</v>
      </c>
      <c r="GN87" s="60">
        <f t="shared" si="520"/>
        <v>56.323144081146872</v>
      </c>
      <c r="GO87" s="56">
        <f t="shared" si="453"/>
        <v>0.80260966532343503</v>
      </c>
      <c r="GP87" s="56">
        <f t="shared" si="454"/>
        <v>2.2044461219998149E-2</v>
      </c>
      <c r="GQ87" s="56">
        <f t="shared" si="455"/>
        <v>0.3571777998603064</v>
      </c>
      <c r="GR87" s="56">
        <f t="shared" si="456"/>
        <v>0.14482604819384795</v>
      </c>
      <c r="GS87" s="56">
        <f t="shared" si="457"/>
        <v>2.6797648564646573E-3</v>
      </c>
      <c r="GT87" s="56">
        <f t="shared" si="458"/>
        <v>0.11145825352816408</v>
      </c>
      <c r="GU87" s="56">
        <f t="shared" si="459"/>
        <v>0.18198293088477099</v>
      </c>
      <c r="GV87" s="56">
        <f t="shared" si="460"/>
        <v>0.12688104726997426</v>
      </c>
      <c r="GW87" s="56">
        <f t="shared" si="461"/>
        <v>4.3548153864439519E-2</v>
      </c>
      <c r="GX87" s="56">
        <f t="shared" si="462"/>
        <v>7.4677261962114031E-3</v>
      </c>
      <c r="GY87" s="56">
        <f t="shared" si="463"/>
        <v>0</v>
      </c>
      <c r="GZ87" s="60">
        <f t="shared" si="464"/>
        <v>0.13445313468404266</v>
      </c>
      <c r="HA87" s="56">
        <f t="shared" si="521"/>
        <v>1.8006758511976124</v>
      </c>
      <c r="HB87" s="56">
        <f t="shared" si="522"/>
        <v>0.44572690014675709</v>
      </c>
      <c r="HC87" s="56">
        <f t="shared" si="523"/>
        <v>1.2242326238415752E-2</v>
      </c>
      <c r="HD87" s="56">
        <f t="shared" si="524"/>
        <v>0.19835763312022586</v>
      </c>
      <c r="HE87" s="56">
        <f t="shared" si="525"/>
        <v>8.0428716860686242E-2</v>
      </c>
      <c r="HF87" s="56">
        <f t="shared" si="526"/>
        <v>1.488199475037315E-3</v>
      </c>
      <c r="HG87" s="56">
        <f t="shared" si="527"/>
        <v>6.1898010935190942E-2</v>
      </c>
      <c r="HH87" s="56">
        <f t="shared" si="528"/>
        <v>0.10106368159696032</v>
      </c>
      <c r="HI87" s="56">
        <f t="shared" si="529"/>
        <v>7.0463013754300571E-2</v>
      </c>
      <c r="HJ87" s="56">
        <f t="shared" si="530"/>
        <v>2.4184338250260898E-2</v>
      </c>
      <c r="HK87" s="56">
        <f t="shared" si="531"/>
        <v>4.1471796221650269E-3</v>
      </c>
      <c r="HL87" s="56">
        <f t="shared" si="532"/>
        <v>0</v>
      </c>
      <c r="HM87" s="56">
        <f t="shared" si="533"/>
        <v>6.948019262022738E-2</v>
      </c>
      <c r="HN87" s="56">
        <f t="shared" si="534"/>
        <v>1</v>
      </c>
      <c r="HO87" s="56">
        <f t="shared" si="465"/>
        <v>0.4349008221699871</v>
      </c>
      <c r="HP87" s="56">
        <f t="shared" si="466"/>
        <v>0.29766113123506055</v>
      </c>
      <c r="HQ87" s="56">
        <f t="shared" si="467"/>
        <v>0.39326849210181497</v>
      </c>
      <c r="HR87" s="60">
        <f t="shared" si="535"/>
        <v>2.1900452635324363E-2</v>
      </c>
      <c r="HS87" s="56">
        <f t="shared" si="468"/>
        <v>0.65980191076233674</v>
      </c>
      <c r="HT87" s="56">
        <f t="shared" si="469"/>
        <v>4000.7777000617662</v>
      </c>
      <c r="HU87" s="56">
        <f t="shared" si="536"/>
        <v>9.7229009497300147</v>
      </c>
      <c r="HV87" s="56">
        <f t="shared" si="470"/>
        <v>0.65980191076233674</v>
      </c>
      <c r="HW87" s="56">
        <f t="shared" si="471"/>
        <v>4000.7777000617662</v>
      </c>
      <c r="HX87" s="56">
        <f t="shared" si="537"/>
        <v>9.9894973374431615</v>
      </c>
      <c r="HY87" s="56">
        <f t="shared" si="472"/>
        <v>4.6750076541931307</v>
      </c>
      <c r="HZ87" s="56">
        <f t="shared" si="473"/>
        <v>1.3506544520630692</v>
      </c>
      <c r="IA87" s="56">
        <f t="shared" si="474"/>
        <v>5.6219146997026286</v>
      </c>
      <c r="IB87" s="56">
        <f t="shared" si="475"/>
        <v>0.82062069619926858</v>
      </c>
      <c r="IC87" s="56">
        <f t="shared" si="538"/>
        <v>0.96948377752942039</v>
      </c>
      <c r="ID87" s="56">
        <f t="shared" si="539"/>
        <v>0.33799031183182365</v>
      </c>
      <c r="IE87" s="56">
        <f t="shared" si="476"/>
        <v>271.81010143085905</v>
      </c>
      <c r="IF87" s="56">
        <f t="shared" si="477"/>
        <v>1.025252791245012</v>
      </c>
      <c r="IG87" s="56">
        <f t="shared" si="540"/>
        <v>1.1028608457840712</v>
      </c>
      <c r="IH87" s="56">
        <f t="shared" si="541"/>
        <v>0.45738882280740961</v>
      </c>
      <c r="II87" s="75"/>
      <c r="IJ87" s="75">
        <f t="shared" si="478"/>
        <v>0.14825753680204506</v>
      </c>
      <c r="IK87" s="75">
        <f t="shared" si="479"/>
        <v>0.44215693149748192</v>
      </c>
      <c r="IL87" s="75">
        <f t="shared" si="480"/>
        <v>3.1277358732800344</v>
      </c>
      <c r="IM87" s="75">
        <f t="shared" si="481"/>
        <v>0.13829193350241498</v>
      </c>
      <c r="IN87" s="75">
        <f>(1-'OUTPUT DATA'!BL87-'OUTPUT DATA'!BR87-'OUTPUT DATA'!BX87)*'OUTPUT DATA'!BK87^2</f>
        <v>6.4083406473856184E-3</v>
      </c>
      <c r="IO87" s="75">
        <f t="shared" si="542"/>
        <v>0.40348458033376816</v>
      </c>
      <c r="IQ87" s="56">
        <f t="shared" si="546"/>
        <v>0.79872024356394422</v>
      </c>
      <c r="IR87" s="56">
        <f t="shared" si="547"/>
        <v>0.94361051641276106</v>
      </c>
      <c r="IS87" s="56">
        <f t="shared" si="548"/>
        <v>0.32897013862664537</v>
      </c>
    </row>
    <row r="88" spans="1:254" ht="13.5" customHeight="1">
      <c r="A88" s="67" t="str">
        <f>'INPUT DATA'!A88</f>
        <v xml:space="preserve">September 2006 </v>
      </c>
      <c r="B88" s="50"/>
      <c r="C88" s="10">
        <f>'INPUT DATA'!AB88</f>
        <v>8.4408674689977481E-3</v>
      </c>
      <c r="D88" s="10"/>
      <c r="E88" s="12">
        <f>'INPUT DATA'!AD88</f>
        <v>2.2671950131495922</v>
      </c>
      <c r="F88" s="10"/>
      <c r="G88" s="16">
        <f>'INPUT DATA'!AF88</f>
        <v>282.36827609985744</v>
      </c>
      <c r="H88" s="16">
        <f>'INPUT DATA'!AG88</f>
        <v>1078.2329722896711</v>
      </c>
      <c r="I88" s="10"/>
      <c r="J88" s="81">
        <f t="shared" si="482"/>
        <v>6.4259695586863161E-2</v>
      </c>
      <c r="K88" s="81">
        <f t="shared" si="483"/>
        <v>0.10123537382487034</v>
      </c>
      <c r="L88" s="81">
        <f t="shared" si="484"/>
        <v>0.14918878615051834</v>
      </c>
      <c r="M88" s="81">
        <f t="shared" si="485"/>
        <v>0.20603063864458226</v>
      </c>
      <c r="N88" s="81">
        <f t="shared" si="486"/>
        <v>0.31254720929810847</v>
      </c>
      <c r="O88" s="81">
        <f t="shared" si="487"/>
        <v>0.35310067475184009</v>
      </c>
      <c r="P88" s="81">
        <f t="shared" si="488"/>
        <v>0.38547736314589148</v>
      </c>
      <c r="Q88" s="81">
        <f t="shared" si="489"/>
        <v>0.40697345488762504</v>
      </c>
      <c r="R88" s="81">
        <f t="shared" si="490"/>
        <v>0.4158623651433232</v>
      </c>
      <c r="S88" s="81">
        <f t="shared" si="491"/>
        <v>0.41478750076158999</v>
      </c>
      <c r="T88" s="81">
        <f t="shared" si="492"/>
        <v>0.41240555907839138</v>
      </c>
      <c r="U88" s="81">
        <f t="shared" si="493"/>
        <v>0.39983522795902882</v>
      </c>
      <c r="V88" s="81">
        <f t="shared" si="494"/>
        <v>0.38145480131194481</v>
      </c>
      <c r="W88" s="81">
        <f t="shared" si="495"/>
        <v>0.36015895162959494</v>
      </c>
      <c r="X88" s="81">
        <f t="shared" si="496"/>
        <v>0.33822187325271608</v>
      </c>
      <c r="Y88" s="10"/>
      <c r="Z88" s="81">
        <f t="shared" si="543"/>
        <v>0.80693799541354949</v>
      </c>
      <c r="AA88" s="81">
        <f t="shared" si="544"/>
        <v>0.85299860217379175</v>
      </c>
      <c r="AB88" s="81">
        <f t="shared" si="545"/>
        <v>0.28456423303536083</v>
      </c>
      <c r="AC88" s="50"/>
      <c r="AD88" s="56">
        <f>'INPUT DATA'!AF88/1000</f>
        <v>0.28236827609985743</v>
      </c>
      <c r="AE88" s="55">
        <f>'INPUT DATA'!AG88</f>
        <v>1078.2329722896711</v>
      </c>
      <c r="AF88" s="60">
        <f t="shared" si="497"/>
        <v>1351.372972289671</v>
      </c>
      <c r="AG88" s="55"/>
      <c r="AH88" s="60">
        <f>'INPUT DATA'!P88</f>
        <v>51.76</v>
      </c>
      <c r="AI88" s="60">
        <f>'INPUT DATA'!Q88</f>
        <v>1.0900000000000001</v>
      </c>
      <c r="AJ88" s="60">
        <f>'INPUT DATA'!R88</f>
        <v>3.85</v>
      </c>
      <c r="AK88" s="60">
        <f>'INPUT DATA'!S88</f>
        <v>7.59</v>
      </c>
      <c r="AL88" s="60">
        <f>'INPUT DATA'!T88</f>
        <v>0</v>
      </c>
      <c r="AM88" s="60">
        <f>'INPUT DATA'!U88</f>
        <v>13.93</v>
      </c>
      <c r="AN88" s="60">
        <f>'INPUT DATA'!V88</f>
        <v>20.72</v>
      </c>
      <c r="AO88" s="60">
        <f>'INPUT DATA'!W88</f>
        <v>0.56999999999999995</v>
      </c>
      <c r="AP88" s="60">
        <f>'INPUT DATA'!X88</f>
        <v>0.17</v>
      </c>
      <c r="AQ88" s="60">
        <f>'INPUT DATA'!Y88</f>
        <v>0</v>
      </c>
      <c r="AR88" s="60">
        <f t="shared" si="364"/>
        <v>99.679999999999993</v>
      </c>
      <c r="AS88" s="60"/>
      <c r="AT88" s="60">
        <f>'INPUT DATA'!C88</f>
        <v>49.009319323364579</v>
      </c>
      <c r="AU88" s="60">
        <f>'INPUT DATA'!D88</f>
        <v>1.8134646523442741</v>
      </c>
      <c r="AV88" s="60">
        <f>'INPUT DATA'!E88</f>
        <v>17.953286616894854</v>
      </c>
      <c r="AW88" s="60">
        <f>'INPUT DATA'!F88</f>
        <v>10.60678258645895</v>
      </c>
      <c r="AX88" s="60">
        <f>'INPUT DATA'!G88</f>
        <v>0.17071510223236586</v>
      </c>
      <c r="AY88" s="60">
        <f>'INPUT DATA'!H88</f>
        <v>4.3228659503705194</v>
      </c>
      <c r="AZ88" s="60">
        <f>'INPUT DATA'!I88</f>
        <v>9.8603501910805935</v>
      </c>
      <c r="BA88" s="60">
        <f>'INPUT DATA'!J88</f>
        <v>3.7572416377495141</v>
      </c>
      <c r="BB88" s="60">
        <f>'INPUT DATA'!K88</f>
        <v>1.9699269158236303</v>
      </c>
      <c r="BC88" s="60">
        <f>'INPUT DATA'!M88</f>
        <v>0.53604702368071933</v>
      </c>
      <c r="BD88" s="60"/>
      <c r="BE88" s="60">
        <f>'INPUT DATA'!AD88</f>
        <v>2.2671950131495922</v>
      </c>
      <c r="BF88" s="60">
        <f t="shared" si="365"/>
        <v>100</v>
      </c>
      <c r="BG88" s="54">
        <f t="shared" si="366"/>
        <v>2.2261382670794454</v>
      </c>
      <c r="BH88" s="56">
        <f t="shared" si="498"/>
        <v>1.9177304557624673</v>
      </c>
      <c r="BI88" s="56">
        <f t="shared" si="499"/>
        <v>3.0377079221279628E-2</v>
      </c>
      <c r="BJ88" s="56">
        <f t="shared" si="500"/>
        <v>0.16811589388601259</v>
      </c>
      <c r="BK88" s="56">
        <f t="shared" si="367"/>
        <v>8.2269544237532743E-2</v>
      </c>
      <c r="BL88" s="56">
        <f t="shared" si="368"/>
        <v>8.5846349648479842E-2</v>
      </c>
      <c r="BM88" s="56">
        <f t="shared" si="501"/>
        <v>0.23517508903951492</v>
      </c>
      <c r="BN88" s="56">
        <f t="shared" si="502"/>
        <v>0</v>
      </c>
      <c r="BO88" s="56">
        <f t="shared" si="503"/>
        <v>0.76940517220168403</v>
      </c>
      <c r="BP88" s="60">
        <f t="shared" si="504"/>
        <v>0.82254016609101965</v>
      </c>
      <c r="BQ88" s="56">
        <f t="shared" si="505"/>
        <v>4.0946088585981824E-2</v>
      </c>
      <c r="BR88" s="56">
        <f t="shared" si="506"/>
        <v>0</v>
      </c>
      <c r="BS88" s="56">
        <f t="shared" si="507"/>
        <v>8.0352351565566634E-3</v>
      </c>
      <c r="BT88" s="56">
        <f t="shared" si="369"/>
        <v>3.9842899447879598</v>
      </c>
      <c r="BU88" s="56">
        <f t="shared" si="370"/>
        <v>0.67688196865239159</v>
      </c>
      <c r="BV88" s="56">
        <f t="shared" si="371"/>
        <v>0.76589716311074363</v>
      </c>
      <c r="BW88" s="56">
        <f t="shared" si="372"/>
        <v>0</v>
      </c>
      <c r="BX88" s="2">
        <f>'INPUT DATA'!DJ88</f>
        <v>0</v>
      </c>
      <c r="BY88" s="56"/>
      <c r="BZ88" s="56">
        <v>60.084299999999999</v>
      </c>
      <c r="CA88" s="56">
        <v>79.878799999999998</v>
      </c>
      <c r="CB88" s="56">
        <v>101.96127999999999</v>
      </c>
      <c r="CC88" s="56">
        <v>71.846400000000003</v>
      </c>
      <c r="CD88" s="56">
        <v>70.937399999999997</v>
      </c>
      <c r="CE88" s="56">
        <v>40.304400000000001</v>
      </c>
      <c r="CF88" s="56">
        <v>56.077400000000004</v>
      </c>
      <c r="CG88" s="56">
        <v>61.978940000000001</v>
      </c>
      <c r="CH88" s="56">
        <v>151.99020000000002</v>
      </c>
      <c r="CI88" s="56">
        <v>94.195999999999998</v>
      </c>
      <c r="CJ88" s="56">
        <v>141.94452000000001</v>
      </c>
      <c r="CK88" s="56">
        <v>28.0855</v>
      </c>
      <c r="CL88" s="56">
        <v>47.88</v>
      </c>
      <c r="CM88" s="56">
        <v>26.981539999999999</v>
      </c>
      <c r="CN88" s="56">
        <v>55.847000000000001</v>
      </c>
      <c r="CO88" s="56">
        <v>54.938000000000002</v>
      </c>
      <c r="CP88" s="56">
        <v>24.305</v>
      </c>
      <c r="CQ88" s="56">
        <v>40.078000000000003</v>
      </c>
      <c r="CR88" s="56">
        <v>22.98977</v>
      </c>
      <c r="CS88" s="56">
        <v>51.996000000000002</v>
      </c>
      <c r="CT88" s="56">
        <v>39.098300000000002</v>
      </c>
      <c r="CU88" s="56">
        <v>30.973759999999999</v>
      </c>
      <c r="CV88" s="56">
        <v>15.9994</v>
      </c>
      <c r="CW88" s="60">
        <f t="shared" si="373"/>
        <v>0.46743492060321917</v>
      </c>
      <c r="CX88" s="60">
        <f t="shared" si="374"/>
        <v>0.59940810327646388</v>
      </c>
      <c r="CY88" s="60">
        <f t="shared" si="375"/>
        <v>0.52925071164269422</v>
      </c>
      <c r="CZ88" s="60">
        <f t="shared" si="376"/>
        <v>0.77731104133262074</v>
      </c>
      <c r="DA88" s="60">
        <f t="shared" si="377"/>
        <v>0.77445747941142484</v>
      </c>
      <c r="DB88" s="60">
        <f t="shared" si="378"/>
        <v>0.60303589682516046</v>
      </c>
      <c r="DC88" s="60">
        <f t="shared" si="379"/>
        <v>0.7146907666903245</v>
      </c>
      <c r="DD88" s="60">
        <f t="shared" si="380"/>
        <v>0.74185747610397978</v>
      </c>
      <c r="DE88" s="60">
        <f t="shared" si="381"/>
        <v>0.68420200776102669</v>
      </c>
      <c r="DF88" s="60">
        <f t="shared" si="382"/>
        <v>0.83014777697566777</v>
      </c>
      <c r="DG88" s="60">
        <f t="shared" si="383"/>
        <v>0.43642065223793064</v>
      </c>
      <c r="DH88" s="60">
        <f t="shared" si="384"/>
        <v>0.53256507939678088</v>
      </c>
      <c r="DI88" s="60">
        <f t="shared" si="385"/>
        <v>0.40059189672353612</v>
      </c>
      <c r="DJ88" s="60">
        <f t="shared" si="386"/>
        <v>0.47074928835730578</v>
      </c>
      <c r="DK88" s="60">
        <f t="shared" si="387"/>
        <v>0.22268895866737926</v>
      </c>
      <c r="DL88" s="60">
        <f t="shared" si="388"/>
        <v>0.22554252058857516</v>
      </c>
      <c r="DM88" s="60">
        <f t="shared" si="389"/>
        <v>0.39696410317483954</v>
      </c>
      <c r="DN88" s="60">
        <f t="shared" si="390"/>
        <v>0.2853092333096755</v>
      </c>
      <c r="DO88" s="60">
        <f t="shared" si="391"/>
        <v>0.25814252389602022</v>
      </c>
      <c r="DP88" s="60">
        <f t="shared" si="392"/>
        <v>0.31579799223897331</v>
      </c>
      <c r="DQ88" s="60">
        <f t="shared" si="393"/>
        <v>0.16985222302433223</v>
      </c>
      <c r="DR88" s="60">
        <f t="shared" si="394"/>
        <v>0.56357934776206942</v>
      </c>
      <c r="DS88" s="60">
        <f t="shared" si="395"/>
        <v>24.194431490422623</v>
      </c>
      <c r="DT88" s="60">
        <f t="shared" si="396"/>
        <v>0.65335483257134563</v>
      </c>
      <c r="DU88" s="60">
        <f t="shared" si="397"/>
        <v>2.037615239824373</v>
      </c>
      <c r="DV88" s="60">
        <f t="shared" si="398"/>
        <v>5.8997908037145912</v>
      </c>
      <c r="DW88" s="60">
        <f t="shared" si="399"/>
        <v>0</v>
      </c>
      <c r="DX88" s="60">
        <f t="shared" si="400"/>
        <v>8.4002900427744844</v>
      </c>
      <c r="DY88" s="60">
        <f t="shared" si="401"/>
        <v>14.808392685823522</v>
      </c>
      <c r="DZ88" s="60">
        <f t="shared" si="402"/>
        <v>0.42285876137926842</v>
      </c>
      <c r="EA88" s="60">
        <f t="shared" si="403"/>
        <v>0</v>
      </c>
      <c r="EB88" s="60">
        <f t="shared" si="404"/>
        <v>0.14112512208586353</v>
      </c>
      <c r="EC88" s="60">
        <f t="shared" si="405"/>
        <v>43.122141021403934</v>
      </c>
      <c r="ED88" s="60">
        <f t="shared" si="406"/>
        <v>99.68</v>
      </c>
      <c r="EE88" s="56">
        <f t="shared" si="407"/>
        <v>0.86145632053631316</v>
      </c>
      <c r="EF88" s="56">
        <f t="shared" si="408"/>
        <v>1.3645673194890259E-2</v>
      </c>
      <c r="EG88" s="56">
        <f t="shared" si="409"/>
        <v>7.551886363137067E-2</v>
      </c>
      <c r="EH88" s="56">
        <f t="shared" si="410"/>
        <v>0.10564203634420095</v>
      </c>
      <c r="EI88" s="56">
        <f t="shared" si="411"/>
        <v>0</v>
      </c>
      <c r="EJ88" s="56">
        <f t="shared" si="412"/>
        <v>0.34561983307033467</v>
      </c>
      <c r="EK88" s="56">
        <f t="shared" si="413"/>
        <v>0.36948931298526677</v>
      </c>
      <c r="EL88" s="56">
        <f t="shared" si="414"/>
        <v>1.8393344578013109E-2</v>
      </c>
      <c r="EM88" s="56">
        <f t="shared" si="415"/>
        <v>0</v>
      </c>
      <c r="EN88" s="56">
        <f t="shared" si="416"/>
        <v>3.6094950953331354E-3</v>
      </c>
      <c r="EO88" s="56">
        <f t="shared" si="417"/>
        <v>2.6952348851459389</v>
      </c>
      <c r="EP88" s="60">
        <f t="shared" si="418"/>
        <v>4.4886097645816614</v>
      </c>
      <c r="EQ88" s="56">
        <f t="shared" si="508"/>
        <v>0.191920520098187</v>
      </c>
      <c r="ER88" s="56">
        <f t="shared" si="509"/>
        <v>3.0400667267991019E-3</v>
      </c>
      <c r="ES88" s="56">
        <f t="shared" si="510"/>
        <v>1.6824555395140044E-2</v>
      </c>
      <c r="ET88" s="56">
        <f t="shared" si="511"/>
        <v>2.3535580477009186E-2</v>
      </c>
      <c r="EU88" s="56">
        <f t="shared" si="512"/>
        <v>0</v>
      </c>
      <c r="EV88" s="56">
        <f t="shared" si="513"/>
        <v>7.6999305174070179E-2</v>
      </c>
      <c r="EW88" s="56">
        <f t="shared" si="514"/>
        <v>8.2317094237240554E-2</v>
      </c>
      <c r="EX88" s="56">
        <f t="shared" si="515"/>
        <v>4.0977820623101929E-3</v>
      </c>
      <c r="EY88" s="56">
        <f t="shared" si="516"/>
        <v>0</v>
      </c>
      <c r="EZ88" s="56">
        <f t="shared" si="517"/>
        <v>8.0414544472425095E-4</v>
      </c>
      <c r="FA88" s="56">
        <f t="shared" si="518"/>
        <v>0.60046095038451952</v>
      </c>
      <c r="FB88" s="56">
        <f t="shared" si="519"/>
        <v>1</v>
      </c>
      <c r="FC88" s="56">
        <f t="shared" si="419"/>
        <v>8.0794799018130137E-3</v>
      </c>
      <c r="FD88" s="56">
        <f t="shared" si="420"/>
        <v>8.74507549332703E-3</v>
      </c>
      <c r="FE88" s="56">
        <f t="shared" si="421"/>
        <v>0.1123200278712055</v>
      </c>
      <c r="FF88" s="56">
        <f t="shared" si="422"/>
        <v>8.7219021744274997E-2</v>
      </c>
      <c r="FG88" s="56">
        <f t="shared" si="423"/>
        <v>1.2320027871205494E-2</v>
      </c>
      <c r="FH88" s="56">
        <f t="shared" si="424"/>
        <v>9.953904961548049E-2</v>
      </c>
      <c r="FI88" s="56">
        <f t="shared" si="425"/>
        <v>8.0786932146797268E-3</v>
      </c>
      <c r="FJ88" s="56">
        <f t="shared" si="426"/>
        <v>4.1167582754104363E-2</v>
      </c>
      <c r="FK88" s="56">
        <f t="shared" si="427"/>
        <v>0.82698292333744017</v>
      </c>
      <c r="FL88" s="56">
        <f t="shared" si="428"/>
        <v>0.95960260049093493</v>
      </c>
      <c r="FM88" s="56">
        <f t="shared" si="429"/>
        <v>0.12377080069377577</v>
      </c>
      <c r="FN88" s="56">
        <f t="shared" si="430"/>
        <v>0.99192130678532031</v>
      </c>
      <c r="FO88" s="56">
        <f t="shared" si="431"/>
        <v>4.0397399509065068E-2</v>
      </c>
      <c r="FP88" s="56">
        <f t="shared" si="432"/>
        <v>8.7450754933270314E-2</v>
      </c>
      <c r="FQ88" s="56">
        <f t="shared" si="433"/>
        <v>4.9246275968784087E-2</v>
      </c>
      <c r="FR88" s="56">
        <f t="shared" si="434"/>
        <v>0.95075372403121594</v>
      </c>
      <c r="FS88" s="56"/>
      <c r="FT88" s="56">
        <f t="shared" si="435"/>
        <v>0</v>
      </c>
      <c r="FU88" s="56">
        <f t="shared" si="436"/>
        <v>5.3696904928629725E-3</v>
      </c>
      <c r="FV88" s="56">
        <f t="shared" si="437"/>
        <v>5.1794039691251931E-2</v>
      </c>
      <c r="FW88" s="56">
        <f t="shared" si="438"/>
        <v>0.87548935041496301</v>
      </c>
      <c r="FX88" s="56"/>
      <c r="FY88" s="56">
        <f t="shared" si="439"/>
        <v>2.626014985798162E-2</v>
      </c>
      <c r="FZ88" s="56">
        <f t="shared" si="440"/>
        <v>0.25461524104054833</v>
      </c>
      <c r="GA88" s="56"/>
      <c r="GB88" s="60">
        <f t="shared" si="441"/>
        <v>22.908667286734737</v>
      </c>
      <c r="GC88" s="60">
        <f t="shared" si="442"/>
        <v>1.0870054076205933</v>
      </c>
      <c r="GD88" s="60">
        <f t="shared" si="443"/>
        <v>9.5017897183168589</v>
      </c>
      <c r="GE88" s="60">
        <f t="shared" si="444"/>
        <v>8.2447692174691145</v>
      </c>
      <c r="GF88" s="60">
        <f t="shared" si="445"/>
        <v>0.13221158777234177</v>
      </c>
      <c r="GG88" s="60">
        <f t="shared" si="446"/>
        <v>2.6068433452366357</v>
      </c>
      <c r="GH88" s="60">
        <f t="shared" si="447"/>
        <v>7.0471012378984774</v>
      </c>
      <c r="GI88" s="60">
        <f t="shared" si="448"/>
        <v>2.7873377984936383</v>
      </c>
      <c r="GJ88" s="60">
        <f t="shared" si="449"/>
        <v>1.6353304499755201</v>
      </c>
      <c r="GK88" s="60">
        <f t="shared" si="450"/>
        <v>0.23394199170494098</v>
      </c>
      <c r="GL88" s="60">
        <f t="shared" si="451"/>
        <v>0</v>
      </c>
      <c r="GM88" s="60">
        <f t="shared" si="452"/>
        <v>43.815001958777152</v>
      </c>
      <c r="GN88" s="60">
        <f t="shared" si="520"/>
        <v>56.184998041222848</v>
      </c>
      <c r="GO88" s="56">
        <f t="shared" si="453"/>
        <v>0.81567596399333242</v>
      </c>
      <c r="GP88" s="56">
        <f t="shared" si="454"/>
        <v>2.2702702748968111E-2</v>
      </c>
      <c r="GQ88" s="56">
        <f t="shared" si="455"/>
        <v>0.35215891006654398</v>
      </c>
      <c r="GR88" s="56">
        <f t="shared" si="456"/>
        <v>0.1476313717383049</v>
      </c>
      <c r="GS88" s="56">
        <f t="shared" si="457"/>
        <v>2.4065598997477476E-3</v>
      </c>
      <c r="GT88" s="56">
        <f t="shared" si="458"/>
        <v>0.10725543489967644</v>
      </c>
      <c r="GU88" s="56">
        <f t="shared" si="459"/>
        <v>0.17583465337338383</v>
      </c>
      <c r="GV88" s="56">
        <f t="shared" si="460"/>
        <v>0.1212425265017283</v>
      </c>
      <c r="GW88" s="56">
        <f t="shared" si="461"/>
        <v>4.1826126710765431E-2</v>
      </c>
      <c r="GX88" s="56">
        <f t="shared" si="462"/>
        <v>7.5529090334832127E-3</v>
      </c>
      <c r="GY88" s="56">
        <f t="shared" si="463"/>
        <v>0</v>
      </c>
      <c r="GZ88" s="60">
        <f t="shared" si="464"/>
        <v>0.12584900601434301</v>
      </c>
      <c r="HA88" s="56">
        <f t="shared" si="521"/>
        <v>1.7942871589659344</v>
      </c>
      <c r="HB88" s="56">
        <f t="shared" si="522"/>
        <v>0.45459611072701128</v>
      </c>
      <c r="HC88" s="56">
        <f t="shared" si="523"/>
        <v>1.2652770007032712E-2</v>
      </c>
      <c r="HD88" s="56">
        <f t="shared" si="524"/>
        <v>0.19626675045119127</v>
      </c>
      <c r="HE88" s="56">
        <f t="shared" si="525"/>
        <v>8.2278564498776408E-2</v>
      </c>
      <c r="HF88" s="56">
        <f t="shared" si="526"/>
        <v>1.3412345330134738E-3</v>
      </c>
      <c r="HG88" s="56">
        <f t="shared" si="527"/>
        <v>5.9776070047499429E-2</v>
      </c>
      <c r="HH88" s="56">
        <f t="shared" si="528"/>
        <v>9.7996941289330244E-2</v>
      </c>
      <c r="HI88" s="56">
        <f t="shared" si="529"/>
        <v>6.7571417370897072E-2</v>
      </c>
      <c r="HJ88" s="56">
        <f t="shared" si="530"/>
        <v>2.3310720640095449E-2</v>
      </c>
      <c r="HK88" s="56">
        <f t="shared" si="531"/>
        <v>4.2094204351526597E-3</v>
      </c>
      <c r="HL88" s="56">
        <f t="shared" si="532"/>
        <v>0</v>
      </c>
      <c r="HM88" s="56">
        <f t="shared" si="533"/>
        <v>6.5541709129589606E-2</v>
      </c>
      <c r="HN88" s="56">
        <f t="shared" si="534"/>
        <v>1</v>
      </c>
      <c r="HO88" s="56">
        <f t="shared" si="465"/>
        <v>0.42079633824285206</v>
      </c>
      <c r="HP88" s="56">
        <f t="shared" si="466"/>
        <v>0.2949272636027086</v>
      </c>
      <c r="HQ88" s="56">
        <f t="shared" si="467"/>
        <v>0.3808478318499825</v>
      </c>
      <c r="HR88" s="60">
        <f t="shared" si="535"/>
        <v>0.20587858210160426</v>
      </c>
      <c r="HS88" s="56">
        <f t="shared" si="468"/>
        <v>0.65918967492933278</v>
      </c>
      <c r="HT88" s="56">
        <f t="shared" si="469"/>
        <v>4085.2638011931122</v>
      </c>
      <c r="HU88" s="56">
        <f t="shared" si="536"/>
        <v>10.000188559852495</v>
      </c>
      <c r="HV88" s="56">
        <f t="shared" si="470"/>
        <v>0.65918967492933278</v>
      </c>
      <c r="HW88" s="56">
        <f t="shared" si="471"/>
        <v>4085.2638011931122</v>
      </c>
      <c r="HX88" s="56">
        <f t="shared" si="537"/>
        <v>7.4487847925828872</v>
      </c>
      <c r="HY88" s="56">
        <f t="shared" si="472"/>
        <v>4.6296185476037452</v>
      </c>
      <c r="HZ88" s="56">
        <f t="shared" si="473"/>
        <v>1.3263088689476785</v>
      </c>
      <c r="IA88" s="56">
        <f t="shared" si="474"/>
        <v>6.6983698218813954</v>
      </c>
      <c r="IB88" s="56">
        <f t="shared" si="475"/>
        <v>0.60105941331194523</v>
      </c>
      <c r="IC88" s="56">
        <f t="shared" si="538"/>
        <v>0.63536832110096941</v>
      </c>
      <c r="ID88" s="56">
        <f t="shared" si="539"/>
        <v>0.21196177640655148</v>
      </c>
      <c r="IE88" s="56">
        <f t="shared" si="476"/>
        <v>271.89891410266091</v>
      </c>
      <c r="IF88" s="56">
        <f t="shared" si="477"/>
        <v>1.0247320272960256</v>
      </c>
      <c r="IG88" s="56">
        <f t="shared" si="540"/>
        <v>1.0341130534238132</v>
      </c>
      <c r="IH88" s="56">
        <f t="shared" si="541"/>
        <v>0.41606341586017548</v>
      </c>
      <c r="II88" s="75"/>
      <c r="IJ88" s="75">
        <f t="shared" si="478"/>
        <v>0.11171748354814499</v>
      </c>
      <c r="IK88" s="75">
        <f t="shared" si="479"/>
        <v>0.32530150312841122</v>
      </c>
      <c r="IL88" s="75">
        <f t="shared" si="480"/>
        <v>3.2775500439556864</v>
      </c>
      <c r="IM88" s="75">
        <f t="shared" si="481"/>
        <v>0.14001517793836921</v>
      </c>
      <c r="IN88" s="75">
        <f>(1-'OUTPUT DATA'!BL88-'OUTPUT DATA'!BR88-'OUTPUT DATA'!BX88)*'OUTPUT DATA'!BK88^2</f>
        <v>6.1872459571528527E-3</v>
      </c>
      <c r="IO88" s="75">
        <f t="shared" si="542"/>
        <v>0.41170242505238419</v>
      </c>
      <c r="IQ88" s="56">
        <f t="shared" si="546"/>
        <v>0.80693799541354949</v>
      </c>
      <c r="IR88" s="56">
        <f t="shared" si="547"/>
        <v>0.85299860217379175</v>
      </c>
      <c r="IS88" s="56">
        <f t="shared" si="548"/>
        <v>0.28456423303536083</v>
      </c>
    </row>
    <row r="89" spans="1:254" s="54" customFormat="1" ht="13.5" customHeight="1">
      <c r="A89" s="67" t="str">
        <f>'INPUT DATA'!A89</f>
        <v xml:space="preserve">September 2006 </v>
      </c>
      <c r="B89" s="66"/>
      <c r="C89" s="10">
        <f>'INPUT DATA'!AB89</f>
        <v>3.6350677449915603E-3</v>
      </c>
      <c r="D89" s="10"/>
      <c r="E89" s="12">
        <f>'INPUT DATA'!AD89</f>
        <v>2.5228948222777823</v>
      </c>
      <c r="F89" s="10"/>
      <c r="G89" s="16">
        <f>'INPUT DATA'!AF89</f>
        <v>296.25169114389161</v>
      </c>
      <c r="H89" s="16">
        <f>'INPUT DATA'!AG89</f>
        <v>1086.1210017596886</v>
      </c>
      <c r="I89" s="10"/>
      <c r="J89" s="81">
        <f t="shared" si="482"/>
        <v>7.1730702032808652E-2</v>
      </c>
      <c r="K89" s="81">
        <f t="shared" si="483"/>
        <v>0.11265796145208247</v>
      </c>
      <c r="L89" s="81">
        <f t="shared" si="484"/>
        <v>0.16558384241674251</v>
      </c>
      <c r="M89" s="81">
        <f t="shared" si="485"/>
        <v>0.22816534842065059</v>
      </c>
      <c r="N89" s="81">
        <f t="shared" si="486"/>
        <v>0.34511644951762971</v>
      </c>
      <c r="O89" s="81">
        <f t="shared" si="487"/>
        <v>0.38955172643926028</v>
      </c>
      <c r="P89" s="81">
        <f t="shared" si="488"/>
        <v>0.42499038284679908</v>
      </c>
      <c r="Q89" s="81">
        <f t="shared" si="489"/>
        <v>0.44849206111510248</v>
      </c>
      <c r="R89" s="81">
        <f t="shared" si="490"/>
        <v>0.45818334505999664</v>
      </c>
      <c r="S89" s="81">
        <f t="shared" si="491"/>
        <v>0.45698235997439185</v>
      </c>
      <c r="T89" s="81">
        <f t="shared" si="492"/>
        <v>0.45436303276162593</v>
      </c>
      <c r="U89" s="81">
        <f t="shared" si="493"/>
        <v>0.44057040465824854</v>
      </c>
      <c r="V89" s="81">
        <f t="shared" si="494"/>
        <v>0.42041838367768292</v>
      </c>
      <c r="W89" s="81">
        <f t="shared" si="495"/>
        <v>0.39707224350227199</v>
      </c>
      <c r="X89" s="81">
        <f t="shared" si="496"/>
        <v>0.37301983132937794</v>
      </c>
      <c r="Y89" s="10"/>
      <c r="Z89" s="81">
        <f t="shared" si="543"/>
        <v>0.83643130509897701</v>
      </c>
      <c r="AA89" s="81">
        <f t="shared" si="544"/>
        <v>0.84643612003558499</v>
      </c>
      <c r="AB89" s="81">
        <f t="shared" si="545"/>
        <v>0.27584006259317073</v>
      </c>
      <c r="AC89" s="72"/>
      <c r="AD89" s="56">
        <f>'INPUT DATA'!AF89/1000</f>
        <v>0.2962516911438916</v>
      </c>
      <c r="AE89" s="55">
        <f>'INPUT DATA'!AG89</f>
        <v>1086.1210017596886</v>
      </c>
      <c r="AF89" s="60">
        <f t="shared" si="497"/>
        <v>1359.2610017596885</v>
      </c>
      <c r="AG89" s="55"/>
      <c r="AH89" s="60">
        <f>'INPUT DATA'!P89</f>
        <v>51.24</v>
      </c>
      <c r="AI89" s="60">
        <f>'INPUT DATA'!Q89</f>
        <v>1.3</v>
      </c>
      <c r="AJ89" s="60">
        <f>'INPUT DATA'!R89</f>
        <v>4.17</v>
      </c>
      <c r="AK89" s="60">
        <f>'INPUT DATA'!S89</f>
        <v>7.87</v>
      </c>
      <c r="AL89" s="60">
        <f>'INPUT DATA'!T89</f>
        <v>0</v>
      </c>
      <c r="AM89" s="60">
        <f>'INPUT DATA'!U89</f>
        <v>13.83</v>
      </c>
      <c r="AN89" s="60">
        <f>'INPUT DATA'!V89</f>
        <v>20.65</v>
      </c>
      <c r="AO89" s="60">
        <f>'INPUT DATA'!W89</f>
        <v>0.57999999999999996</v>
      </c>
      <c r="AP89" s="60">
        <f>'INPUT DATA'!X89</f>
        <v>0.15</v>
      </c>
      <c r="AQ89" s="60">
        <f>'INPUT DATA'!Y89</f>
        <v>0</v>
      </c>
      <c r="AR89" s="60">
        <f t="shared" si="364"/>
        <v>99.79</v>
      </c>
      <c r="AS89" s="60"/>
      <c r="AT89" s="60">
        <f>'INPUT DATA'!C89</f>
        <v>49.019635900249256</v>
      </c>
      <c r="AU89" s="60">
        <f>'INPUT DATA'!D89</f>
        <v>1.7915327713010896</v>
      </c>
      <c r="AV89" s="60">
        <f>'INPUT DATA'!E89</f>
        <v>17.653975696950038</v>
      </c>
      <c r="AW89" s="60">
        <f>'INPUT DATA'!F89</f>
        <v>10.538432179589808</v>
      </c>
      <c r="AX89" s="60">
        <f>'INPUT DATA'!G89</f>
        <v>0.17029112705806623</v>
      </c>
      <c r="AY89" s="60">
        <f>'INPUT DATA'!H89</f>
        <v>4.5918885404714764</v>
      </c>
      <c r="AZ89" s="60">
        <f>'INPUT DATA'!I89</f>
        <v>10.09251932719566</v>
      </c>
      <c r="BA89" s="60">
        <f>'INPUT DATA'!J89</f>
        <v>3.6862626080599843</v>
      </c>
      <c r="BB89" s="60">
        <f>'INPUT DATA'!K89</f>
        <v>1.930219748544296</v>
      </c>
      <c r="BC89" s="60">
        <f>'INPUT DATA'!M89</f>
        <v>0.52524210058032061</v>
      </c>
      <c r="BD89" s="60"/>
      <c r="BE89" s="60">
        <f>'INPUT DATA'!AD89</f>
        <v>2.5228948222777823</v>
      </c>
      <c r="BF89" s="60">
        <f t="shared" si="365"/>
        <v>99.999999999999986</v>
      </c>
      <c r="BG89" s="54">
        <f t="shared" si="366"/>
        <v>2.2282207479798162</v>
      </c>
      <c r="BH89" s="56">
        <f t="shared" si="498"/>
        <v>1.9002401825192361</v>
      </c>
      <c r="BI89" s="56">
        <f t="shared" si="499"/>
        <v>3.6263435601018551E-2</v>
      </c>
      <c r="BJ89" s="56">
        <f t="shared" si="500"/>
        <v>0.18225950155600343</v>
      </c>
      <c r="BK89" s="56">
        <f t="shared" si="367"/>
        <v>9.9759817480763902E-2</v>
      </c>
      <c r="BL89" s="56">
        <f t="shared" si="368"/>
        <v>8.2499684075239527E-2</v>
      </c>
      <c r="BM89" s="56">
        <f t="shared" si="501"/>
        <v>0.24407896454362321</v>
      </c>
      <c r="BN89" s="56">
        <f t="shared" si="502"/>
        <v>0</v>
      </c>
      <c r="BO89" s="56">
        <f t="shared" si="503"/>
        <v>0.76459639104210142</v>
      </c>
      <c r="BP89" s="60">
        <f t="shared" si="504"/>
        <v>0.82052817457751304</v>
      </c>
      <c r="BQ89" s="56">
        <f t="shared" si="505"/>
        <v>4.1703416764655554E-2</v>
      </c>
      <c r="BR89" s="56">
        <f t="shared" si="506"/>
        <v>0</v>
      </c>
      <c r="BS89" s="56">
        <f t="shared" si="507"/>
        <v>7.0965457598405968E-3</v>
      </c>
      <c r="BT89" s="56">
        <f t="shared" si="369"/>
        <v>3.9896700666041518</v>
      </c>
      <c r="BU89" s="56">
        <f t="shared" si="370"/>
        <v>0.6679954403738475</v>
      </c>
      <c r="BV89" s="56">
        <f t="shared" si="371"/>
        <v>0.75802029543798088</v>
      </c>
      <c r="BW89" s="56">
        <f t="shared" si="372"/>
        <v>0</v>
      </c>
      <c r="BX89" s="2">
        <f>'INPUT DATA'!DJ89</f>
        <v>0</v>
      </c>
      <c r="BY89" s="56"/>
      <c r="BZ89" s="56">
        <v>60.084299999999999</v>
      </c>
      <c r="CA89" s="56">
        <v>79.878799999999998</v>
      </c>
      <c r="CB89" s="56">
        <v>101.96127999999999</v>
      </c>
      <c r="CC89" s="56">
        <v>71.846400000000003</v>
      </c>
      <c r="CD89" s="56">
        <v>70.937399999999997</v>
      </c>
      <c r="CE89" s="56">
        <v>40.304400000000001</v>
      </c>
      <c r="CF89" s="56">
        <v>56.077400000000004</v>
      </c>
      <c r="CG89" s="56">
        <v>61.978940000000001</v>
      </c>
      <c r="CH89" s="56">
        <v>151.99020000000002</v>
      </c>
      <c r="CI89" s="56">
        <v>94.195999999999998</v>
      </c>
      <c r="CJ89" s="56">
        <v>141.94452000000001</v>
      </c>
      <c r="CK89" s="56">
        <v>28.0855</v>
      </c>
      <c r="CL89" s="56">
        <v>47.88</v>
      </c>
      <c r="CM89" s="56">
        <v>26.981539999999999</v>
      </c>
      <c r="CN89" s="56">
        <v>55.847000000000001</v>
      </c>
      <c r="CO89" s="56">
        <v>54.938000000000002</v>
      </c>
      <c r="CP89" s="56">
        <v>24.305</v>
      </c>
      <c r="CQ89" s="56">
        <v>40.078000000000003</v>
      </c>
      <c r="CR89" s="56">
        <v>22.98977</v>
      </c>
      <c r="CS89" s="56">
        <v>51.996000000000002</v>
      </c>
      <c r="CT89" s="56">
        <v>39.098300000000002</v>
      </c>
      <c r="CU89" s="56">
        <v>30.973759999999999</v>
      </c>
      <c r="CV89" s="56">
        <v>15.9994</v>
      </c>
      <c r="CW89" s="60">
        <f t="shared" si="373"/>
        <v>0.46743492060321917</v>
      </c>
      <c r="CX89" s="60">
        <f t="shared" si="374"/>
        <v>0.59940810327646388</v>
      </c>
      <c r="CY89" s="60">
        <f t="shared" si="375"/>
        <v>0.52925071164269422</v>
      </c>
      <c r="CZ89" s="60">
        <f t="shared" si="376"/>
        <v>0.77731104133262074</v>
      </c>
      <c r="DA89" s="60">
        <f t="shared" si="377"/>
        <v>0.77445747941142484</v>
      </c>
      <c r="DB89" s="60">
        <f t="shared" si="378"/>
        <v>0.60303589682516046</v>
      </c>
      <c r="DC89" s="60">
        <f t="shared" si="379"/>
        <v>0.7146907666903245</v>
      </c>
      <c r="DD89" s="60">
        <f t="shared" si="380"/>
        <v>0.74185747610397978</v>
      </c>
      <c r="DE89" s="60">
        <f t="shared" si="381"/>
        <v>0.68420200776102669</v>
      </c>
      <c r="DF89" s="60">
        <f t="shared" si="382"/>
        <v>0.83014777697566777</v>
      </c>
      <c r="DG89" s="60">
        <f t="shared" si="383"/>
        <v>0.43642065223793064</v>
      </c>
      <c r="DH89" s="60">
        <f t="shared" si="384"/>
        <v>0.53256507939678088</v>
      </c>
      <c r="DI89" s="60">
        <f t="shared" si="385"/>
        <v>0.40059189672353612</v>
      </c>
      <c r="DJ89" s="60">
        <f t="shared" si="386"/>
        <v>0.47074928835730578</v>
      </c>
      <c r="DK89" s="60">
        <f t="shared" si="387"/>
        <v>0.22268895866737926</v>
      </c>
      <c r="DL89" s="60">
        <f t="shared" si="388"/>
        <v>0.22554252058857516</v>
      </c>
      <c r="DM89" s="60">
        <f t="shared" si="389"/>
        <v>0.39696410317483954</v>
      </c>
      <c r="DN89" s="60">
        <f t="shared" si="390"/>
        <v>0.2853092333096755</v>
      </c>
      <c r="DO89" s="60">
        <f t="shared" si="391"/>
        <v>0.25814252389602022</v>
      </c>
      <c r="DP89" s="60">
        <f t="shared" si="392"/>
        <v>0.31579799223897331</v>
      </c>
      <c r="DQ89" s="60">
        <f t="shared" si="393"/>
        <v>0.16985222302433223</v>
      </c>
      <c r="DR89" s="60">
        <f t="shared" si="394"/>
        <v>0.56357934776206942</v>
      </c>
      <c r="DS89" s="60">
        <f t="shared" si="395"/>
        <v>23.951365331708953</v>
      </c>
      <c r="DT89" s="60">
        <f t="shared" si="396"/>
        <v>0.77923053425940303</v>
      </c>
      <c r="DU89" s="60">
        <f t="shared" si="397"/>
        <v>2.206975467550035</v>
      </c>
      <c r="DV89" s="60">
        <f t="shared" si="398"/>
        <v>6.1174378952877255</v>
      </c>
      <c r="DW89" s="60">
        <f t="shared" si="399"/>
        <v>0</v>
      </c>
      <c r="DX89" s="60">
        <f t="shared" si="400"/>
        <v>8.339986453091969</v>
      </c>
      <c r="DY89" s="60">
        <f t="shared" si="401"/>
        <v>14.7583643321552</v>
      </c>
      <c r="DZ89" s="60">
        <f t="shared" si="402"/>
        <v>0.43027733614030822</v>
      </c>
      <c r="EA89" s="60">
        <f t="shared" si="403"/>
        <v>0</v>
      </c>
      <c r="EB89" s="60">
        <f t="shared" si="404"/>
        <v>0.12452216654635016</v>
      </c>
      <c r="EC89" s="60">
        <f t="shared" si="405"/>
        <v>43.081840483260052</v>
      </c>
      <c r="ED89" s="60">
        <f t="shared" si="406"/>
        <v>99.789999999999992</v>
      </c>
      <c r="EE89" s="56">
        <f t="shared" si="407"/>
        <v>0.85280181345209993</v>
      </c>
      <c r="EF89" s="56">
        <f t="shared" si="408"/>
        <v>1.6274656103997556E-2</v>
      </c>
      <c r="EG89" s="56">
        <f t="shared" si="409"/>
        <v>8.1795756192939134E-2</v>
      </c>
      <c r="EH89" s="56">
        <f t="shared" si="410"/>
        <v>0.10953923926598967</v>
      </c>
      <c r="EI89" s="56">
        <f t="shared" si="411"/>
        <v>0</v>
      </c>
      <c r="EJ89" s="56">
        <f t="shared" si="412"/>
        <v>0.34313871438354121</v>
      </c>
      <c r="EK89" s="56">
        <f t="shared" si="413"/>
        <v>0.36824103827923543</v>
      </c>
      <c r="EL89" s="56">
        <f t="shared" si="414"/>
        <v>1.8716034833767724E-2</v>
      </c>
      <c r="EM89" s="56">
        <f t="shared" si="415"/>
        <v>0</v>
      </c>
      <c r="EN89" s="56">
        <f t="shared" si="416"/>
        <v>3.1848486135292366E-3</v>
      </c>
      <c r="EO89" s="56">
        <f t="shared" si="417"/>
        <v>2.6927160070540177</v>
      </c>
      <c r="EP89" s="60">
        <f t="shared" si="418"/>
        <v>4.4864081081791181</v>
      </c>
      <c r="EQ89" s="56">
        <f t="shared" si="508"/>
        <v>0.1900856526844642</v>
      </c>
      <c r="ER89" s="56">
        <f t="shared" si="509"/>
        <v>3.6275469621961987E-3</v>
      </c>
      <c r="ES89" s="56">
        <f t="shared" si="510"/>
        <v>1.8231902720534553E-2</v>
      </c>
      <c r="ET89" s="56">
        <f t="shared" si="511"/>
        <v>2.441579914816264E-2</v>
      </c>
      <c r="EU89" s="56">
        <f t="shared" si="512"/>
        <v>0</v>
      </c>
      <c r="EV89" s="56">
        <f t="shared" si="513"/>
        <v>7.6484061661258373E-2</v>
      </c>
      <c r="EW89" s="56">
        <f t="shared" si="514"/>
        <v>8.207925569853966E-2</v>
      </c>
      <c r="EX89" s="56">
        <f t="shared" si="515"/>
        <v>4.1717191977356542E-3</v>
      </c>
      <c r="EY89" s="56">
        <f t="shared" si="516"/>
        <v>0</v>
      </c>
      <c r="EZ89" s="56">
        <f t="shared" si="517"/>
        <v>7.098882974384288E-4</v>
      </c>
      <c r="FA89" s="56">
        <f t="shared" si="518"/>
        <v>0.6001941736296702</v>
      </c>
      <c r="FB89" s="56">
        <f t="shared" si="519"/>
        <v>1</v>
      </c>
      <c r="FC89" s="56">
        <f t="shared" si="419"/>
        <v>9.9143473155358097E-3</v>
      </c>
      <c r="FD89" s="56">
        <f t="shared" si="420"/>
        <v>8.3175554049987437E-3</v>
      </c>
      <c r="FE89" s="56">
        <f t="shared" si="421"/>
        <v>0.11284496317661596</v>
      </c>
      <c r="FF89" s="56">
        <f t="shared" si="422"/>
        <v>8.6960863193713739E-2</v>
      </c>
      <c r="FG89" s="56">
        <f t="shared" si="423"/>
        <v>1.2844963176615959E-2</v>
      </c>
      <c r="FH89" s="56">
        <f t="shared" si="424"/>
        <v>9.9805826370329698E-2</v>
      </c>
      <c r="FI89" s="56">
        <f t="shared" si="425"/>
        <v>7.1126939503951105E-3</v>
      </c>
      <c r="FJ89" s="56">
        <f t="shared" si="426"/>
        <v>4.1798353357212659E-2</v>
      </c>
      <c r="FK89" s="56">
        <f t="shared" si="427"/>
        <v>0.82238942037295937</v>
      </c>
      <c r="FL89" s="56">
        <f t="shared" si="428"/>
        <v>0.95042826342232101</v>
      </c>
      <c r="FM89" s="56">
        <f t="shared" si="429"/>
        <v>0.12869953231943293</v>
      </c>
      <c r="FN89" s="56">
        <f t="shared" si="430"/>
        <v>0.99288730604960485</v>
      </c>
      <c r="FO89" s="56">
        <f t="shared" si="431"/>
        <v>4.9571736577679049E-2</v>
      </c>
      <c r="FP89" s="56">
        <f t="shared" si="432"/>
        <v>8.317555404998743E-2</v>
      </c>
      <c r="FQ89" s="56">
        <f t="shared" si="433"/>
        <v>4.8911047307607772E-2</v>
      </c>
      <c r="FR89" s="56">
        <f t="shared" si="434"/>
        <v>0.95108895269239224</v>
      </c>
      <c r="FS89" s="56"/>
      <c r="FT89" s="56">
        <f t="shared" si="435"/>
        <v>0</v>
      </c>
      <c r="FU89" s="56">
        <f t="shared" si="436"/>
        <v>6.9459924497539474E-3</v>
      </c>
      <c r="FV89" s="56">
        <f t="shared" si="437"/>
        <v>5.1636215585244075E-2</v>
      </c>
      <c r="FW89" s="56">
        <f t="shared" si="438"/>
        <v>0.85913185580233153</v>
      </c>
      <c r="FX89" s="56"/>
      <c r="FY89" s="56">
        <f t="shared" si="439"/>
        <v>2.7959456531180208E-2</v>
      </c>
      <c r="FZ89" s="56">
        <f t="shared" si="440"/>
        <v>0.25276075516836172</v>
      </c>
      <c r="GA89" s="56"/>
      <c r="GB89" s="60">
        <f t="shared" si="441"/>
        <v>22.913489615031722</v>
      </c>
      <c r="GC89" s="60">
        <f t="shared" si="442"/>
        <v>1.0738592604032131</v>
      </c>
      <c r="GD89" s="60">
        <f t="shared" si="443"/>
        <v>9.3433792009336365</v>
      </c>
      <c r="GE89" s="60">
        <f t="shared" si="444"/>
        <v>8.1916396915301544</v>
      </c>
      <c r="GF89" s="60">
        <f t="shared" si="445"/>
        <v>0.13188323702752067</v>
      </c>
      <c r="GG89" s="60">
        <f t="shared" si="446"/>
        <v>2.7690736241243941</v>
      </c>
      <c r="GH89" s="60">
        <f t="shared" si="447"/>
        <v>7.2130303757903844</v>
      </c>
      <c r="GI89" s="60">
        <f t="shared" si="448"/>
        <v>2.734681474671854</v>
      </c>
      <c r="GJ89" s="60">
        <f t="shared" si="449"/>
        <v>1.6023676333285797</v>
      </c>
      <c r="GK89" s="60">
        <f t="shared" si="450"/>
        <v>0.22922650011808429</v>
      </c>
      <c r="GL89" s="60">
        <f t="shared" si="451"/>
        <v>0</v>
      </c>
      <c r="GM89" s="60">
        <f t="shared" si="452"/>
        <v>43.797369387040469</v>
      </c>
      <c r="GN89" s="60">
        <f t="shared" si="520"/>
        <v>56.202630612959538</v>
      </c>
      <c r="GO89" s="56">
        <f t="shared" si="453"/>
        <v>0.8158476657005117</v>
      </c>
      <c r="GP89" s="56">
        <f t="shared" si="454"/>
        <v>2.2428138270743799E-2</v>
      </c>
      <c r="GQ89" s="56">
        <f t="shared" si="455"/>
        <v>0.34628783979467581</v>
      </c>
      <c r="GR89" s="56">
        <f t="shared" si="456"/>
        <v>0.1466800310048911</v>
      </c>
      <c r="GS89" s="56">
        <f t="shared" si="457"/>
        <v>2.4005831487771789E-3</v>
      </c>
      <c r="GT89" s="56">
        <f t="shared" si="458"/>
        <v>0.11393020465436716</v>
      </c>
      <c r="GU89" s="56">
        <f t="shared" si="459"/>
        <v>0.1799748085181492</v>
      </c>
      <c r="GV89" s="56">
        <f t="shared" si="460"/>
        <v>0.1189521023773554</v>
      </c>
      <c r="GW89" s="56">
        <f t="shared" si="461"/>
        <v>4.0983051266387016E-2</v>
      </c>
      <c r="GX89" s="56">
        <f t="shared" si="462"/>
        <v>7.4006675365885285E-3</v>
      </c>
      <c r="GY89" s="56">
        <f t="shared" si="463"/>
        <v>0</v>
      </c>
      <c r="GZ89" s="60">
        <f t="shared" si="464"/>
        <v>0.14004256529362885</v>
      </c>
      <c r="HA89" s="56">
        <f t="shared" si="521"/>
        <v>1.7948850922724466</v>
      </c>
      <c r="HB89" s="56">
        <f t="shared" si="522"/>
        <v>0.45454033197612281</v>
      </c>
      <c r="HC89" s="56">
        <f t="shared" si="523"/>
        <v>1.2495584462372603E-2</v>
      </c>
      <c r="HD89" s="56">
        <f t="shared" si="524"/>
        <v>0.19293036712241665</v>
      </c>
      <c r="HE89" s="56">
        <f t="shared" si="525"/>
        <v>8.1721126124672527E-2</v>
      </c>
      <c r="HF89" s="56">
        <f t="shared" si="526"/>
        <v>1.337457845692995E-3</v>
      </c>
      <c r="HG89" s="56">
        <f t="shared" si="527"/>
        <v>6.347492947870205E-2</v>
      </c>
      <c r="HH89" s="56">
        <f t="shared" si="528"/>
        <v>0.10027093616911646</v>
      </c>
      <c r="HI89" s="56">
        <f t="shared" si="529"/>
        <v>6.6272823196026412E-2</v>
      </c>
      <c r="HJ89" s="56">
        <f t="shared" si="530"/>
        <v>2.2833245115708039E-2</v>
      </c>
      <c r="HK89" s="56">
        <f t="shared" si="531"/>
        <v>4.1231985091696203E-3</v>
      </c>
      <c r="HL89" s="56">
        <f t="shared" si="532"/>
        <v>0</v>
      </c>
      <c r="HM89" s="56">
        <f t="shared" si="533"/>
        <v>7.2376124629789457E-2</v>
      </c>
      <c r="HN89" s="56">
        <f t="shared" si="534"/>
        <v>1</v>
      </c>
      <c r="HO89" s="56">
        <f t="shared" si="465"/>
        <v>0.43716703745791563</v>
      </c>
      <c r="HP89" s="56">
        <f t="shared" si="466"/>
        <v>0.29850490180255723</v>
      </c>
      <c r="HQ89" s="56">
        <f t="shared" si="467"/>
        <v>0.39974085346551541</v>
      </c>
      <c r="HR89" s="60">
        <f t="shared" si="535"/>
        <v>0.11079568133314266</v>
      </c>
      <c r="HS89" s="56">
        <f t="shared" si="468"/>
        <v>0.65895890198424856</v>
      </c>
      <c r="HT89" s="56">
        <f t="shared" si="469"/>
        <v>4179.4731328264188</v>
      </c>
      <c r="HU89" s="56">
        <f t="shared" si="536"/>
        <v>10.585986083371681</v>
      </c>
      <c r="HV89" s="56">
        <f t="shared" si="470"/>
        <v>0.65895890198424856</v>
      </c>
      <c r="HW89" s="56">
        <f t="shared" si="471"/>
        <v>4179.4731328264188</v>
      </c>
      <c r="HX89" s="56">
        <f t="shared" si="537"/>
        <v>9.1837411727133684</v>
      </c>
      <c r="HY89" s="56">
        <f t="shared" si="472"/>
        <v>4.608677194102567</v>
      </c>
      <c r="HZ89" s="56">
        <f t="shared" si="473"/>
        <v>1.3151112197159767</v>
      </c>
      <c r="IA89" s="56">
        <f t="shared" si="474"/>
        <v>5.8659679069726627</v>
      </c>
      <c r="IB89" s="56">
        <f t="shared" si="475"/>
        <v>0.72563562376583435</v>
      </c>
      <c r="IC89" s="56">
        <f t="shared" si="538"/>
        <v>0.73431517710503913</v>
      </c>
      <c r="ID89" s="56">
        <f t="shared" si="539"/>
        <v>0.23930163141815561</v>
      </c>
      <c r="IE89" s="56">
        <f t="shared" si="476"/>
        <v>271.71074060554412</v>
      </c>
      <c r="IF89" s="56">
        <f t="shared" si="477"/>
        <v>1.0247679038088562</v>
      </c>
      <c r="IG89" s="56">
        <f t="shared" si="540"/>
        <v>1.1018553895106573</v>
      </c>
      <c r="IH89" s="56">
        <f t="shared" si="541"/>
        <v>0.45839651123080594</v>
      </c>
      <c r="II89" s="75"/>
      <c r="IJ89" s="75">
        <f t="shared" si="478"/>
        <v>0.13094410201624054</v>
      </c>
      <c r="IK89" s="75">
        <f t="shared" si="479"/>
        <v>0.31164790711080015</v>
      </c>
      <c r="IL89" s="75">
        <f t="shared" si="480"/>
        <v>3.2137089190166526</v>
      </c>
      <c r="IM89" s="75">
        <f t="shared" si="481"/>
        <v>0.16787501117947817</v>
      </c>
      <c r="IN89" s="75">
        <f>(1-'OUTPUT DATA'!BL89-'OUTPUT DATA'!BR89-'OUTPUT DATA'!BX89)*'OUTPUT DATA'!BK89^2</f>
        <v>9.1309825802221196E-3</v>
      </c>
      <c r="IO89" s="75">
        <f t="shared" si="542"/>
        <v>0.43840845821253599</v>
      </c>
      <c r="IP89" s="75"/>
      <c r="IQ89" s="56">
        <f t="shared" si="546"/>
        <v>0.83643130509897701</v>
      </c>
      <c r="IR89" s="56">
        <f t="shared" si="547"/>
        <v>0.84643612003558499</v>
      </c>
      <c r="IS89" s="56">
        <f t="shared" si="548"/>
        <v>0.27584006259317073</v>
      </c>
      <c r="IT89" s="56"/>
    </row>
    <row r="90" spans="1:254" s="54" customFormat="1" ht="13.5" customHeight="1">
      <c r="A90" s="67" t="str">
        <f>'INPUT DATA'!A90</f>
        <v xml:space="preserve">September 2006 </v>
      </c>
      <c r="B90" s="66"/>
      <c r="C90" s="10">
        <f>'INPUT DATA'!AB90</f>
        <v>2.1692019080844505E-3</v>
      </c>
      <c r="D90" s="10"/>
      <c r="E90" s="12">
        <f>'INPUT DATA'!AD90</f>
        <v>2.6925436669400709</v>
      </c>
      <c r="F90" s="10"/>
      <c r="G90" s="16">
        <f>'INPUT DATA'!AF90</f>
        <v>311.5949257308871</v>
      </c>
      <c r="H90" s="16">
        <f>'INPUT DATA'!AG90</f>
        <v>1091.905706622762</v>
      </c>
      <c r="I90" s="10"/>
      <c r="J90" s="81">
        <f t="shared" si="482"/>
        <v>7.5412236119754714E-2</v>
      </c>
      <c r="K90" s="81">
        <f t="shared" si="483"/>
        <v>0.11831895564284521</v>
      </c>
      <c r="L90" s="81">
        <f t="shared" si="484"/>
        <v>0.17377694616473655</v>
      </c>
      <c r="M90" s="81">
        <f t="shared" si="485"/>
        <v>0.23934708395010076</v>
      </c>
      <c r="N90" s="81">
        <f t="shared" si="486"/>
        <v>0.36198159605551405</v>
      </c>
      <c r="O90" s="81">
        <f t="shared" si="487"/>
        <v>0.40866837316511728</v>
      </c>
      <c r="P90" s="81">
        <f t="shared" si="488"/>
        <v>0.44599942143816496</v>
      </c>
      <c r="Q90" s="81">
        <f t="shared" si="489"/>
        <v>0.47089261666761573</v>
      </c>
      <c r="R90" s="81">
        <f t="shared" si="490"/>
        <v>0.48137039532237397</v>
      </c>
      <c r="S90" s="81">
        <f t="shared" si="491"/>
        <v>0.48032714284217337</v>
      </c>
      <c r="T90" s="81">
        <f t="shared" si="492"/>
        <v>0.47769182858043258</v>
      </c>
      <c r="U90" s="81">
        <f t="shared" si="493"/>
        <v>0.46353539103481251</v>
      </c>
      <c r="V90" s="81">
        <f t="shared" si="494"/>
        <v>0.44266774492942645</v>
      </c>
      <c r="W90" s="81">
        <f t="shared" si="495"/>
        <v>0.41839788521328269</v>
      </c>
      <c r="X90" s="81">
        <f t="shared" si="496"/>
        <v>0.39333402405371576</v>
      </c>
      <c r="Y90" s="10"/>
      <c r="Z90" s="81">
        <f t="shared" si="543"/>
        <v>0.84281380542138717</v>
      </c>
      <c r="AA90" s="81">
        <f t="shared" si="544"/>
        <v>0.8616337043979414</v>
      </c>
      <c r="AB90" s="81">
        <f t="shared" si="545"/>
        <v>0.28028211650542578</v>
      </c>
      <c r="AC90" s="72"/>
      <c r="AD90" s="56">
        <f>'INPUT DATA'!AF90/1000</f>
        <v>0.3115949257308871</v>
      </c>
      <c r="AE90" s="55">
        <f>'INPUT DATA'!AG90</f>
        <v>1091.905706622762</v>
      </c>
      <c r="AF90" s="60">
        <f t="shared" si="497"/>
        <v>1365.0457066227618</v>
      </c>
      <c r="AG90" s="55"/>
      <c r="AH90" s="60">
        <f>'INPUT DATA'!P90</f>
        <v>50.92</v>
      </c>
      <c r="AI90" s="60">
        <f>'INPUT DATA'!Q90</f>
        <v>1.46</v>
      </c>
      <c r="AJ90" s="60">
        <f>'INPUT DATA'!R90</f>
        <v>4.49</v>
      </c>
      <c r="AK90" s="60">
        <f>'INPUT DATA'!S90</f>
        <v>8.1199999999999992</v>
      </c>
      <c r="AL90" s="60">
        <f>'INPUT DATA'!T90</f>
        <v>0</v>
      </c>
      <c r="AM90" s="60">
        <f>'INPUT DATA'!U90</f>
        <v>13.44</v>
      </c>
      <c r="AN90" s="60">
        <f>'INPUT DATA'!V90</f>
        <v>20.61</v>
      </c>
      <c r="AO90" s="60">
        <f>'INPUT DATA'!W90</f>
        <v>0.59</v>
      </c>
      <c r="AP90" s="60">
        <f>'INPUT DATA'!X90</f>
        <v>0.11</v>
      </c>
      <c r="AQ90" s="60">
        <f>'INPUT DATA'!Y90</f>
        <v>0</v>
      </c>
      <c r="AR90" s="60">
        <f t="shared" si="364"/>
        <v>99.740000000000009</v>
      </c>
      <c r="AS90" s="60"/>
      <c r="AT90" s="60">
        <f>'INPUT DATA'!C90</f>
        <v>49.024639783955422</v>
      </c>
      <c r="AU90" s="60">
        <f>'INPUT DATA'!D90</f>
        <v>1.7808950778661354</v>
      </c>
      <c r="AV90" s="60">
        <f>'INPUT DATA'!E90</f>
        <v>17.50879992284122</v>
      </c>
      <c r="AW90" s="60">
        <f>'INPUT DATA'!F90</f>
        <v>10.505279953704733</v>
      </c>
      <c r="AX90" s="60">
        <f>'INPUT DATA'!G90</f>
        <v>0.17008548496474329</v>
      </c>
      <c r="AY90" s="60">
        <f>'INPUT DATA'!H90</f>
        <v>4.7223734649034608</v>
      </c>
      <c r="AZ90" s="60">
        <f>'INPUT DATA'!I90</f>
        <v>10.205129097884596</v>
      </c>
      <c r="BA90" s="60">
        <f>'INPUT DATA'!J90</f>
        <v>3.6518354124783117</v>
      </c>
      <c r="BB90" s="60">
        <f>'INPUT DATA'!K90</f>
        <v>1.9109604487215275</v>
      </c>
      <c r="BC90" s="60">
        <f>'INPUT DATA'!M90</f>
        <v>0.52000135267985703</v>
      </c>
      <c r="BD90" s="60"/>
      <c r="BE90" s="60">
        <f>'INPUT DATA'!AD90</f>
        <v>2.6925436669400709</v>
      </c>
      <c r="BF90" s="60">
        <f t="shared" si="365"/>
        <v>99.999999999999986</v>
      </c>
      <c r="BG90" s="54">
        <f t="shared" si="366"/>
        <v>2.2318707808693139</v>
      </c>
      <c r="BH90" s="56">
        <f t="shared" si="498"/>
        <v>1.8914662832345626</v>
      </c>
      <c r="BI90" s="56">
        <f t="shared" si="499"/>
        <v>4.0793341680156213E-2</v>
      </c>
      <c r="BJ90" s="56">
        <f t="shared" si="500"/>
        <v>0.19656731115040496</v>
      </c>
      <c r="BK90" s="56">
        <f t="shared" si="367"/>
        <v>0.10853371676543744</v>
      </c>
      <c r="BL90" s="56">
        <f t="shared" si="368"/>
        <v>8.8033594384967523E-2</v>
      </c>
      <c r="BM90" s="56">
        <f t="shared" si="501"/>
        <v>0.2522449508763025</v>
      </c>
      <c r="BN90" s="56">
        <f t="shared" si="502"/>
        <v>0</v>
      </c>
      <c r="BO90" s="56">
        <f t="shared" si="503"/>
        <v>0.74425226515689691</v>
      </c>
      <c r="BP90" s="60">
        <f t="shared" si="504"/>
        <v>0.82028027165712425</v>
      </c>
      <c r="BQ90" s="56">
        <f t="shared" si="505"/>
        <v>4.2491933097110156E-2</v>
      </c>
      <c r="BR90" s="56">
        <f t="shared" si="506"/>
        <v>0</v>
      </c>
      <c r="BS90" s="56">
        <f t="shared" si="507"/>
        <v>5.2126584121539032E-3</v>
      </c>
      <c r="BT90" s="56">
        <f t="shared" si="369"/>
        <v>3.9880963568525578</v>
      </c>
      <c r="BU90" s="56">
        <f t="shared" si="370"/>
        <v>0.65065161823352713</v>
      </c>
      <c r="BV90" s="56">
        <f t="shared" si="371"/>
        <v>0.74686838375683062</v>
      </c>
      <c r="BW90" s="56">
        <f t="shared" si="372"/>
        <v>0</v>
      </c>
      <c r="BX90" s="2">
        <f>'INPUT DATA'!DJ90</f>
        <v>0</v>
      </c>
      <c r="BY90" s="56"/>
      <c r="BZ90" s="56">
        <v>60.084299999999999</v>
      </c>
      <c r="CA90" s="56">
        <v>79.878799999999998</v>
      </c>
      <c r="CB90" s="56">
        <v>101.96127999999999</v>
      </c>
      <c r="CC90" s="56">
        <v>71.846400000000003</v>
      </c>
      <c r="CD90" s="56">
        <v>70.937399999999997</v>
      </c>
      <c r="CE90" s="56">
        <v>40.304400000000001</v>
      </c>
      <c r="CF90" s="56">
        <v>56.077400000000004</v>
      </c>
      <c r="CG90" s="56">
        <v>61.978940000000001</v>
      </c>
      <c r="CH90" s="56">
        <v>151.99020000000002</v>
      </c>
      <c r="CI90" s="56">
        <v>94.195999999999998</v>
      </c>
      <c r="CJ90" s="56">
        <v>141.94452000000001</v>
      </c>
      <c r="CK90" s="56">
        <v>28.0855</v>
      </c>
      <c r="CL90" s="56">
        <v>47.88</v>
      </c>
      <c r="CM90" s="56">
        <v>26.981539999999999</v>
      </c>
      <c r="CN90" s="56">
        <v>55.847000000000001</v>
      </c>
      <c r="CO90" s="56">
        <v>54.938000000000002</v>
      </c>
      <c r="CP90" s="56">
        <v>24.305</v>
      </c>
      <c r="CQ90" s="56">
        <v>40.078000000000003</v>
      </c>
      <c r="CR90" s="56">
        <v>22.98977</v>
      </c>
      <c r="CS90" s="56">
        <v>51.996000000000002</v>
      </c>
      <c r="CT90" s="56">
        <v>39.098300000000002</v>
      </c>
      <c r="CU90" s="56">
        <v>30.973759999999999</v>
      </c>
      <c r="CV90" s="56">
        <v>15.9994</v>
      </c>
      <c r="CW90" s="60">
        <f t="shared" si="373"/>
        <v>0.46743492060321917</v>
      </c>
      <c r="CX90" s="60">
        <f t="shared" si="374"/>
        <v>0.59940810327646388</v>
      </c>
      <c r="CY90" s="60">
        <f t="shared" si="375"/>
        <v>0.52925071164269422</v>
      </c>
      <c r="CZ90" s="60">
        <f t="shared" si="376"/>
        <v>0.77731104133262074</v>
      </c>
      <c r="DA90" s="60">
        <f t="shared" si="377"/>
        <v>0.77445747941142484</v>
      </c>
      <c r="DB90" s="60">
        <f t="shared" si="378"/>
        <v>0.60303589682516046</v>
      </c>
      <c r="DC90" s="60">
        <f t="shared" si="379"/>
        <v>0.7146907666903245</v>
      </c>
      <c r="DD90" s="60">
        <f t="shared" si="380"/>
        <v>0.74185747610397978</v>
      </c>
      <c r="DE90" s="60">
        <f t="shared" si="381"/>
        <v>0.68420200776102669</v>
      </c>
      <c r="DF90" s="60">
        <f t="shared" si="382"/>
        <v>0.83014777697566777</v>
      </c>
      <c r="DG90" s="60">
        <f t="shared" si="383"/>
        <v>0.43642065223793064</v>
      </c>
      <c r="DH90" s="60">
        <f t="shared" si="384"/>
        <v>0.53256507939678088</v>
      </c>
      <c r="DI90" s="60">
        <f t="shared" si="385"/>
        <v>0.40059189672353612</v>
      </c>
      <c r="DJ90" s="60">
        <f t="shared" si="386"/>
        <v>0.47074928835730578</v>
      </c>
      <c r="DK90" s="60">
        <f t="shared" si="387"/>
        <v>0.22268895866737926</v>
      </c>
      <c r="DL90" s="60">
        <f t="shared" si="388"/>
        <v>0.22554252058857516</v>
      </c>
      <c r="DM90" s="60">
        <f t="shared" si="389"/>
        <v>0.39696410317483954</v>
      </c>
      <c r="DN90" s="60">
        <f t="shared" si="390"/>
        <v>0.2853092333096755</v>
      </c>
      <c r="DO90" s="60">
        <f t="shared" si="391"/>
        <v>0.25814252389602022</v>
      </c>
      <c r="DP90" s="60">
        <f t="shared" si="392"/>
        <v>0.31579799223897331</v>
      </c>
      <c r="DQ90" s="60">
        <f t="shared" si="393"/>
        <v>0.16985222302433223</v>
      </c>
      <c r="DR90" s="60">
        <f t="shared" si="394"/>
        <v>0.56357934776206942</v>
      </c>
      <c r="DS90" s="60">
        <f t="shared" si="395"/>
        <v>23.80178615711592</v>
      </c>
      <c r="DT90" s="60">
        <f t="shared" si="396"/>
        <v>0.87513583078363721</v>
      </c>
      <c r="DU90" s="60">
        <f t="shared" si="397"/>
        <v>2.3763356952756971</v>
      </c>
      <c r="DV90" s="60">
        <f t="shared" si="398"/>
        <v>6.3117656556208797</v>
      </c>
      <c r="DW90" s="60">
        <f t="shared" si="399"/>
        <v>0</v>
      </c>
      <c r="DX90" s="60">
        <f t="shared" si="400"/>
        <v>8.1048024533301568</v>
      </c>
      <c r="DY90" s="60">
        <f t="shared" si="401"/>
        <v>14.729776701487587</v>
      </c>
      <c r="DZ90" s="60">
        <f t="shared" si="402"/>
        <v>0.43769591090134807</v>
      </c>
      <c r="EA90" s="60">
        <f t="shared" si="403"/>
        <v>0</v>
      </c>
      <c r="EB90" s="60">
        <f t="shared" si="404"/>
        <v>9.1316255467323457E-2</v>
      </c>
      <c r="EC90" s="60">
        <f t="shared" si="405"/>
        <v>43.011385340017448</v>
      </c>
      <c r="ED90" s="60">
        <f t="shared" si="406"/>
        <v>99.740000000000009</v>
      </c>
      <c r="EE90" s="56">
        <f t="shared" si="407"/>
        <v>0.84747596293873784</v>
      </c>
      <c r="EF90" s="56">
        <f t="shared" si="408"/>
        <v>1.8277690701412639E-2</v>
      </c>
      <c r="EG90" s="56">
        <f t="shared" si="409"/>
        <v>8.8072648754507613E-2</v>
      </c>
      <c r="EH90" s="56">
        <f t="shared" si="410"/>
        <v>0.11301888473187242</v>
      </c>
      <c r="EI90" s="56">
        <f t="shared" si="411"/>
        <v>0</v>
      </c>
      <c r="EJ90" s="56">
        <f t="shared" si="412"/>
        <v>0.33346235150504655</v>
      </c>
      <c r="EK90" s="56">
        <f t="shared" si="413"/>
        <v>0.36752773844721759</v>
      </c>
      <c r="EL90" s="56">
        <f t="shared" si="414"/>
        <v>1.9038725089522344E-2</v>
      </c>
      <c r="EM90" s="56">
        <f t="shared" si="415"/>
        <v>0</v>
      </c>
      <c r="EN90" s="56">
        <f t="shared" si="416"/>
        <v>2.3355556499214405E-3</v>
      </c>
      <c r="EO90" s="56">
        <f t="shared" si="417"/>
        <v>2.6883123954659207</v>
      </c>
      <c r="EP90" s="60">
        <f t="shared" si="418"/>
        <v>4.4775219532841586</v>
      </c>
      <c r="EQ90" s="56">
        <f t="shared" si="508"/>
        <v>0.18927343557012241</v>
      </c>
      <c r="ER90" s="56">
        <f t="shared" si="509"/>
        <v>4.082099628346071E-3</v>
      </c>
      <c r="ES90" s="56">
        <f t="shared" si="510"/>
        <v>1.9669953530860606E-2</v>
      </c>
      <c r="ET90" s="56">
        <f t="shared" si="511"/>
        <v>2.5241391535551421E-2</v>
      </c>
      <c r="EU90" s="56">
        <f t="shared" si="512"/>
        <v>0</v>
      </c>
      <c r="EV90" s="56">
        <f t="shared" si="513"/>
        <v>7.4474755229387457E-2</v>
      </c>
      <c r="EW90" s="56">
        <f t="shared" si="514"/>
        <v>8.2082844547003167E-2</v>
      </c>
      <c r="EX90" s="56">
        <f t="shared" si="515"/>
        <v>4.2520673908830039E-3</v>
      </c>
      <c r="EY90" s="56">
        <f t="shared" si="516"/>
        <v>0</v>
      </c>
      <c r="EZ90" s="56">
        <f t="shared" si="517"/>
        <v>5.2161791148971686E-4</v>
      </c>
      <c r="FA90" s="56">
        <f t="shared" si="518"/>
        <v>0.60040183465635621</v>
      </c>
      <c r="FB90" s="56">
        <f t="shared" si="519"/>
        <v>1</v>
      </c>
      <c r="FC90" s="56">
        <f t="shared" si="419"/>
        <v>1.07265644298776E-2</v>
      </c>
      <c r="FD90" s="56">
        <f t="shared" si="420"/>
        <v>8.9433891009830062E-3</v>
      </c>
      <c r="FE90" s="56">
        <f t="shared" si="421"/>
        <v>0.11274163549426795</v>
      </c>
      <c r="FF90" s="56">
        <f t="shared" si="422"/>
        <v>8.6856529849375891E-2</v>
      </c>
      <c r="FG90" s="56">
        <f t="shared" si="423"/>
        <v>1.2741635494267947E-2</v>
      </c>
      <c r="FH90" s="56">
        <f t="shared" si="424"/>
        <v>9.9598165343643838E-2</v>
      </c>
      <c r="FI90" s="56">
        <f t="shared" si="425"/>
        <v>5.2372240963473281E-3</v>
      </c>
      <c r="FJ90" s="56">
        <f t="shared" si="426"/>
        <v>4.269222606874417E-2</v>
      </c>
      <c r="FK90" s="56">
        <f t="shared" si="427"/>
        <v>0.82414012611369392</v>
      </c>
      <c r="FL90" s="56">
        <f t="shared" si="428"/>
        <v>0.94636717785061197</v>
      </c>
      <c r="FM90" s="56">
        <f t="shared" si="429"/>
        <v>0.1279304237212146</v>
      </c>
      <c r="FN90" s="56">
        <f t="shared" si="430"/>
        <v>0.99476277590365259</v>
      </c>
      <c r="FO90" s="56">
        <f t="shared" si="431"/>
        <v>5.3632822149387999E-2</v>
      </c>
      <c r="FP90" s="56">
        <f t="shared" si="432"/>
        <v>8.9433891009830055E-2</v>
      </c>
      <c r="FQ90" s="56">
        <f t="shared" si="433"/>
        <v>4.7929450165091494E-2</v>
      </c>
      <c r="FR90" s="56">
        <f t="shared" si="434"/>
        <v>0.95207054983490846</v>
      </c>
      <c r="FS90" s="56"/>
      <c r="FT90" s="56">
        <f t="shared" si="435"/>
        <v>0</v>
      </c>
      <c r="FU90" s="56">
        <f t="shared" si="436"/>
        <v>7.604058705951734E-3</v>
      </c>
      <c r="FV90" s="56">
        <f t="shared" si="437"/>
        <v>5.1569673438742178E-2</v>
      </c>
      <c r="FW90" s="56">
        <f t="shared" si="438"/>
        <v>0.85268470041448463</v>
      </c>
      <c r="FX90" s="56"/>
      <c r="FY90" s="56">
        <f t="shared" si="439"/>
        <v>2.8758955664986149E-2</v>
      </c>
      <c r="FZ90" s="56">
        <f t="shared" si="440"/>
        <v>0.252589769132262</v>
      </c>
      <c r="GA90" s="56"/>
      <c r="GB90" s="60">
        <f t="shared" si="441"/>
        <v>22.915828605014621</v>
      </c>
      <c r="GC90" s="60">
        <f t="shared" si="442"/>
        <v>1.0674829407581308</v>
      </c>
      <c r="GD90" s="60">
        <f t="shared" si="443"/>
        <v>9.2665448191732658</v>
      </c>
      <c r="GE90" s="60">
        <f t="shared" si="444"/>
        <v>8.1658701003049323</v>
      </c>
      <c r="GF90" s="60">
        <f t="shared" si="445"/>
        <v>0.13172397597026489</v>
      </c>
      <c r="GG90" s="60">
        <f t="shared" si="446"/>
        <v>2.8477607175513988</v>
      </c>
      <c r="GH90" s="60">
        <f t="shared" si="447"/>
        <v>7.2935115391408818</v>
      </c>
      <c r="GI90" s="60">
        <f t="shared" si="448"/>
        <v>2.7091414022482962</v>
      </c>
      <c r="GJ90" s="60">
        <f t="shared" si="449"/>
        <v>1.5863795683946007</v>
      </c>
      <c r="GK90" s="60">
        <f t="shared" si="450"/>
        <v>0.22693932950114939</v>
      </c>
      <c r="GL90" s="60">
        <f t="shared" si="451"/>
        <v>0</v>
      </c>
      <c r="GM90" s="60">
        <f t="shared" si="452"/>
        <v>43.788817001942462</v>
      </c>
      <c r="GN90" s="60">
        <f t="shared" si="520"/>
        <v>56.211182998057538</v>
      </c>
      <c r="GO90" s="56">
        <f t="shared" si="453"/>
        <v>0.81593094675240319</v>
      </c>
      <c r="GP90" s="56">
        <f t="shared" si="454"/>
        <v>2.2294965345825622E-2</v>
      </c>
      <c r="GQ90" s="56">
        <f t="shared" si="455"/>
        <v>0.34344017499272711</v>
      </c>
      <c r="GR90" s="56">
        <f t="shared" si="456"/>
        <v>0.14621859903495144</v>
      </c>
      <c r="GS90" s="56">
        <f t="shared" si="457"/>
        <v>2.3976842253133511E-3</v>
      </c>
      <c r="GT90" s="56">
        <f t="shared" si="458"/>
        <v>0.11716769049789751</v>
      </c>
      <c r="GU90" s="56">
        <f t="shared" si="459"/>
        <v>0.181982921781049</v>
      </c>
      <c r="GV90" s="56">
        <f t="shared" si="460"/>
        <v>0.11784117032263899</v>
      </c>
      <c r="GW90" s="56">
        <f t="shared" si="461"/>
        <v>4.0574131570799768E-2</v>
      </c>
      <c r="GX90" s="56">
        <f t="shared" si="462"/>
        <v>7.3268253354177668E-3</v>
      </c>
      <c r="GY90" s="56">
        <f t="shared" si="463"/>
        <v>0</v>
      </c>
      <c r="GZ90" s="60">
        <f t="shared" si="464"/>
        <v>0.14945954898863575</v>
      </c>
      <c r="HA90" s="56">
        <f t="shared" si="521"/>
        <v>1.7951751098590234</v>
      </c>
      <c r="HB90" s="56">
        <f t="shared" si="522"/>
        <v>0.45451329080452713</v>
      </c>
      <c r="HC90" s="56">
        <f t="shared" si="523"/>
        <v>1.2419381944069214E-2</v>
      </c>
      <c r="HD90" s="56">
        <f t="shared" si="524"/>
        <v>0.19131291042671472</v>
      </c>
      <c r="HE90" s="56">
        <f t="shared" si="525"/>
        <v>8.1450883666961099E-2</v>
      </c>
      <c r="HF90" s="56">
        <f t="shared" si="526"/>
        <v>1.3356269325178218E-3</v>
      </c>
      <c r="HG90" s="56">
        <f t="shared" si="527"/>
        <v>6.5268112204997536E-2</v>
      </c>
      <c r="HH90" s="56">
        <f t="shared" si="528"/>
        <v>0.101373353931662</v>
      </c>
      <c r="HI90" s="56">
        <f t="shared" si="529"/>
        <v>6.5643273280395001E-2</v>
      </c>
      <c r="HJ90" s="56">
        <f t="shared" si="530"/>
        <v>2.2601768121654767E-2</v>
      </c>
      <c r="HK90" s="56">
        <f t="shared" si="531"/>
        <v>4.0813986865009221E-3</v>
      </c>
      <c r="HL90" s="56">
        <f t="shared" si="532"/>
        <v>0</v>
      </c>
      <c r="HM90" s="56">
        <f t="shared" si="533"/>
        <v>7.685739236860134E-2</v>
      </c>
      <c r="HN90" s="56">
        <f t="shared" si="534"/>
        <v>1.0000000000000002</v>
      </c>
      <c r="HO90" s="56">
        <f t="shared" si="465"/>
        <v>0.44485113748976912</v>
      </c>
      <c r="HP90" s="56">
        <f t="shared" si="466"/>
        <v>0.30021159075901138</v>
      </c>
      <c r="HQ90" s="56">
        <f t="shared" si="467"/>
        <v>0.40900937303132828</v>
      </c>
      <c r="HR90" s="60">
        <f t="shared" si="535"/>
        <v>2.3001331264083769E-2</v>
      </c>
      <c r="HS90" s="56">
        <f t="shared" si="468"/>
        <v>0.65901138954242811</v>
      </c>
      <c r="HT90" s="56">
        <f t="shared" si="469"/>
        <v>4208.0136719446409</v>
      </c>
      <c r="HU90" s="56">
        <f t="shared" si="536"/>
        <v>10.790435471509563</v>
      </c>
      <c r="HV90" s="56">
        <f t="shared" si="470"/>
        <v>0.65901138954242811</v>
      </c>
      <c r="HW90" s="56">
        <f t="shared" si="471"/>
        <v>4208.0136719446409</v>
      </c>
      <c r="HX90" s="56">
        <f t="shared" si="537"/>
        <v>10.49595242060626</v>
      </c>
      <c r="HY90" s="56">
        <f t="shared" si="472"/>
        <v>4.5986861008891378</v>
      </c>
      <c r="HZ90" s="56">
        <f t="shared" si="473"/>
        <v>1.3097766353540408</v>
      </c>
      <c r="IA90" s="56">
        <f t="shared" si="474"/>
        <v>5.3557059020665569</v>
      </c>
      <c r="IB90" s="56">
        <f t="shared" si="475"/>
        <v>0.81981247415730341</v>
      </c>
      <c r="IC90" s="56">
        <f t="shared" si="538"/>
        <v>0.83811875704459593</v>
      </c>
      <c r="ID90" s="56">
        <f t="shared" si="539"/>
        <v>0.27263290410801311</v>
      </c>
      <c r="IE90" s="56">
        <f t="shared" si="476"/>
        <v>271.60835954912375</v>
      </c>
      <c r="IF90" s="56">
        <f t="shared" si="477"/>
        <v>1.024469064887394</v>
      </c>
      <c r="IG90" s="56">
        <f t="shared" si="540"/>
        <v>1.1413017635904203</v>
      </c>
      <c r="IH90" s="56">
        <f t="shared" si="541"/>
        <v>0.48165699298969694</v>
      </c>
      <c r="II90" s="75"/>
      <c r="IJ90" s="75">
        <f t="shared" si="478"/>
        <v>0.14594408268231324</v>
      </c>
      <c r="IK90" s="75">
        <f t="shared" si="479"/>
        <v>0.33170167853661248</v>
      </c>
      <c r="IL90" s="75">
        <f t="shared" si="480"/>
        <v>3.1533726808623941</v>
      </c>
      <c r="IM90" s="75">
        <f t="shared" si="481"/>
        <v>0.1798782567691081</v>
      </c>
      <c r="IN90" s="75">
        <f>(1-'OUTPUT DATA'!BL90-'OUTPUT DATA'!BR90-'OUTPUT DATA'!BX90)*'OUTPUT DATA'!BK90^2</f>
        <v>1.0742569992195996E-2</v>
      </c>
      <c r="IO90" s="75">
        <f t="shared" si="542"/>
        <v>0.44828749783244065</v>
      </c>
      <c r="IP90" s="75"/>
      <c r="IQ90" s="56">
        <f t="shared" si="546"/>
        <v>0.84281380542138717</v>
      </c>
      <c r="IR90" s="56">
        <f t="shared" si="547"/>
        <v>0.8616337043979414</v>
      </c>
      <c r="IS90" s="56">
        <f t="shared" si="548"/>
        <v>0.28028211650542578</v>
      </c>
      <c r="IT90" s="56"/>
    </row>
    <row r="91" spans="1:254" s="54" customFormat="1" ht="13.5" customHeight="1">
      <c r="A91" s="67" t="str">
        <f>'INPUT DATA'!A91</f>
        <v xml:space="preserve">July 20, 2006 </v>
      </c>
      <c r="B91" s="66"/>
      <c r="C91" s="10">
        <f>'INPUT DATA'!AB91</f>
        <v>5.1151375591008019E-2</v>
      </c>
      <c r="D91" s="10"/>
      <c r="E91" s="12">
        <f>'INPUT DATA'!AD91</f>
        <v>1.8815132304478142</v>
      </c>
      <c r="F91" s="10"/>
      <c r="G91" s="16">
        <f>'INPUT DATA'!AF91</f>
        <v>296.91539795759564</v>
      </c>
      <c r="H91" s="16">
        <f>'INPUT DATA'!AG91</f>
        <v>1079.238611135896</v>
      </c>
      <c r="I91" s="10"/>
      <c r="J91" s="81">
        <f t="shared" si="482"/>
        <v>9.4818220614189513E-2</v>
      </c>
      <c r="K91" s="81">
        <f t="shared" si="483"/>
        <v>0.14618344493769878</v>
      </c>
      <c r="L91" s="81">
        <f t="shared" si="484"/>
        <v>0.21089518933986856</v>
      </c>
      <c r="M91" s="81">
        <f t="shared" si="485"/>
        <v>0.28521891525716087</v>
      </c>
      <c r="N91" s="81">
        <f t="shared" si="486"/>
        <v>0.41734939050519243</v>
      </c>
      <c r="O91" s="81">
        <f t="shared" si="487"/>
        <v>0.46434546021082784</v>
      </c>
      <c r="P91" s="81">
        <f t="shared" si="488"/>
        <v>0.49933012497948837</v>
      </c>
      <c r="Q91" s="81">
        <f t="shared" si="489"/>
        <v>0.51938423142121692</v>
      </c>
      <c r="R91" s="81">
        <f t="shared" si="490"/>
        <v>0.52299009532286633</v>
      </c>
      <c r="S91" s="81">
        <f t="shared" si="491"/>
        <v>0.51699628742408787</v>
      </c>
      <c r="T91" s="81">
        <f t="shared" si="492"/>
        <v>0.51174970907672812</v>
      </c>
      <c r="U91" s="81">
        <f t="shared" si="493"/>
        <v>0.49017683149201779</v>
      </c>
      <c r="V91" s="81">
        <f t="shared" si="494"/>
        <v>0.46257880932811113</v>
      </c>
      <c r="W91" s="81">
        <f t="shared" si="495"/>
        <v>0.432538315038276</v>
      </c>
      <c r="X91" s="81">
        <f t="shared" si="496"/>
        <v>0.4027380589129278</v>
      </c>
      <c r="Y91" s="10"/>
      <c r="Z91" s="81">
        <f t="shared" si="543"/>
        <v>0.7598430554669755</v>
      </c>
      <c r="AA91" s="81">
        <f t="shared" si="544"/>
        <v>0.61257734052231072</v>
      </c>
      <c r="AB91" s="81">
        <f t="shared" si="545"/>
        <v>0.1731571721498969</v>
      </c>
      <c r="AC91" s="72"/>
      <c r="AD91" s="56">
        <f>'INPUT DATA'!AF91/1000</f>
        <v>0.29691539795759564</v>
      </c>
      <c r="AE91" s="55">
        <f>'INPUT DATA'!AG91</f>
        <v>1079.238611135896</v>
      </c>
      <c r="AF91" s="60">
        <f t="shared" si="497"/>
        <v>1352.3786111358959</v>
      </c>
      <c r="AG91" s="55"/>
      <c r="AH91" s="60">
        <f>'INPUT DATA'!P91</f>
        <v>49.380099999999999</v>
      </c>
      <c r="AI91" s="60">
        <f>'INPUT DATA'!Q91</f>
        <v>1.2246999999999999</v>
      </c>
      <c r="AJ91" s="60">
        <f>'INPUT DATA'!R91</f>
        <v>4.3948999999999998</v>
      </c>
      <c r="AK91" s="60">
        <f>'INPUT DATA'!S91</f>
        <v>7.7453500000000002</v>
      </c>
      <c r="AL91" s="60">
        <f>'INPUT DATA'!T91</f>
        <v>0.18464999999999998</v>
      </c>
      <c r="AM91" s="60">
        <f>'INPUT DATA'!U91</f>
        <v>13.8325</v>
      </c>
      <c r="AN91" s="60">
        <f>'INPUT DATA'!V91</f>
        <v>21.97315</v>
      </c>
      <c r="AO91" s="60">
        <f>'INPUT DATA'!W91</f>
        <v>0.44350000000000001</v>
      </c>
      <c r="AP91" s="60">
        <f>'INPUT DATA'!X91</f>
        <v>0</v>
      </c>
      <c r="AQ91" s="60">
        <f>'INPUT DATA'!Y91</f>
        <v>1.975E-2</v>
      </c>
      <c r="AR91" s="60">
        <f t="shared" si="364"/>
        <v>99.198599999999999</v>
      </c>
      <c r="AS91" s="60"/>
      <c r="AT91" s="60">
        <f>'INPUT DATA'!C91</f>
        <v>47.399471810497658</v>
      </c>
      <c r="AU91" s="60">
        <f>'INPUT DATA'!D91</f>
        <v>1.7828165837553498</v>
      </c>
      <c r="AV91" s="60">
        <f>'INPUT DATA'!E91</f>
        <v>18.540364346287248</v>
      </c>
      <c r="AW91" s="60">
        <f>'INPUT DATA'!F91</f>
        <v>10.810051084858351</v>
      </c>
      <c r="AX91" s="60">
        <f>'INPUT DATA'!G91</f>
        <v>0.19011996916565616</v>
      </c>
      <c r="AY91" s="60">
        <f>'INPUT DATA'!H91</f>
        <v>4.8284574231054149</v>
      </c>
      <c r="AZ91" s="60">
        <f>'INPUT DATA'!I91</f>
        <v>10.373594045190195</v>
      </c>
      <c r="BA91" s="60">
        <f>'INPUT DATA'!J91</f>
        <v>3.6889834449438408</v>
      </c>
      <c r="BB91" s="60">
        <f>'INPUT DATA'!K91</f>
        <v>1.8848907033042712</v>
      </c>
      <c r="BC91" s="60">
        <f>'INPUT DATA'!M91</f>
        <v>0.50125058889200569</v>
      </c>
      <c r="BD91" s="60"/>
      <c r="BE91" s="60">
        <f>'INPUT DATA'!AD91</f>
        <v>1.8815132304478142</v>
      </c>
      <c r="BF91" s="60">
        <f t="shared" si="365"/>
        <v>99.999999999999986</v>
      </c>
      <c r="BG91" s="54">
        <f t="shared" si="366"/>
        <v>2.258463310215324</v>
      </c>
      <c r="BH91" s="56">
        <f t="shared" si="498"/>
        <v>1.8561204997131302</v>
      </c>
      <c r="BI91" s="56">
        <f t="shared" si="499"/>
        <v>3.4626622967497175E-2</v>
      </c>
      <c r="BJ91" s="56">
        <f t="shared" si="500"/>
        <v>0.19469641141348804</v>
      </c>
      <c r="BK91" s="56">
        <f t="shared" si="367"/>
        <v>0.1438795002868698</v>
      </c>
      <c r="BL91" s="56">
        <f t="shared" si="368"/>
        <v>5.0816911126618236E-2</v>
      </c>
      <c r="BM91" s="56">
        <f t="shared" si="501"/>
        <v>0.24347338473646774</v>
      </c>
      <c r="BN91" s="56">
        <f t="shared" si="502"/>
        <v>5.8788114838696243E-3</v>
      </c>
      <c r="BO91" s="56">
        <f t="shared" si="503"/>
        <v>0.77511397723683673</v>
      </c>
      <c r="BP91" s="60">
        <f t="shared" si="504"/>
        <v>0.88495377935442077</v>
      </c>
      <c r="BQ91" s="56">
        <f t="shared" si="505"/>
        <v>3.2321543686748617E-2</v>
      </c>
      <c r="BR91" s="56">
        <f t="shared" si="506"/>
        <v>5.8694190903023423E-4</v>
      </c>
      <c r="BS91" s="56">
        <f t="shared" si="507"/>
        <v>0</v>
      </c>
      <c r="BT91" s="56">
        <f t="shared" si="369"/>
        <v>4.0277719725014896</v>
      </c>
      <c r="BU91" s="56">
        <f t="shared" si="370"/>
        <v>0.69550298704474522</v>
      </c>
      <c r="BV91" s="56">
        <f t="shared" si="371"/>
        <v>0.76096956056396792</v>
      </c>
      <c r="BW91" s="56">
        <f t="shared" si="372"/>
        <v>0</v>
      </c>
      <c r="BX91" s="2">
        <f>'INPUT DATA'!DJ91</f>
        <v>5.5540179908929357E-2</v>
      </c>
      <c r="BY91" s="56"/>
      <c r="BZ91" s="56">
        <v>60.084299999999999</v>
      </c>
      <c r="CA91" s="56">
        <v>79.878799999999998</v>
      </c>
      <c r="CB91" s="56">
        <v>101.96127999999999</v>
      </c>
      <c r="CC91" s="56">
        <v>71.846400000000003</v>
      </c>
      <c r="CD91" s="56">
        <v>70.937399999999997</v>
      </c>
      <c r="CE91" s="56">
        <v>40.304400000000001</v>
      </c>
      <c r="CF91" s="56">
        <v>56.077400000000004</v>
      </c>
      <c r="CG91" s="56">
        <v>61.978940000000001</v>
      </c>
      <c r="CH91" s="56">
        <v>151.99020000000002</v>
      </c>
      <c r="CI91" s="56">
        <v>94.195999999999998</v>
      </c>
      <c r="CJ91" s="56">
        <v>141.94452000000001</v>
      </c>
      <c r="CK91" s="56">
        <v>28.0855</v>
      </c>
      <c r="CL91" s="56">
        <v>47.88</v>
      </c>
      <c r="CM91" s="56">
        <v>26.981539999999999</v>
      </c>
      <c r="CN91" s="56">
        <v>55.847000000000001</v>
      </c>
      <c r="CO91" s="56">
        <v>54.938000000000002</v>
      </c>
      <c r="CP91" s="56">
        <v>24.305</v>
      </c>
      <c r="CQ91" s="56">
        <v>40.078000000000003</v>
      </c>
      <c r="CR91" s="56">
        <v>22.98977</v>
      </c>
      <c r="CS91" s="56">
        <v>51.996000000000002</v>
      </c>
      <c r="CT91" s="56">
        <v>39.098300000000002</v>
      </c>
      <c r="CU91" s="56">
        <v>30.973759999999999</v>
      </c>
      <c r="CV91" s="56">
        <v>15.9994</v>
      </c>
      <c r="CW91" s="60">
        <f t="shared" si="373"/>
        <v>0.46743492060321917</v>
      </c>
      <c r="CX91" s="60">
        <f t="shared" si="374"/>
        <v>0.59940810327646388</v>
      </c>
      <c r="CY91" s="60">
        <f t="shared" si="375"/>
        <v>0.52925071164269422</v>
      </c>
      <c r="CZ91" s="60">
        <f t="shared" si="376"/>
        <v>0.77731104133262074</v>
      </c>
      <c r="DA91" s="60">
        <f t="shared" si="377"/>
        <v>0.77445747941142484</v>
      </c>
      <c r="DB91" s="60">
        <f t="shared" si="378"/>
        <v>0.60303589682516046</v>
      </c>
      <c r="DC91" s="60">
        <f t="shared" si="379"/>
        <v>0.7146907666903245</v>
      </c>
      <c r="DD91" s="60">
        <f t="shared" si="380"/>
        <v>0.74185747610397978</v>
      </c>
      <c r="DE91" s="60">
        <f t="shared" si="381"/>
        <v>0.68420200776102669</v>
      </c>
      <c r="DF91" s="60">
        <f t="shared" si="382"/>
        <v>0.83014777697566777</v>
      </c>
      <c r="DG91" s="60">
        <f t="shared" si="383"/>
        <v>0.43642065223793064</v>
      </c>
      <c r="DH91" s="60">
        <f t="shared" si="384"/>
        <v>0.53256507939678088</v>
      </c>
      <c r="DI91" s="60">
        <f t="shared" si="385"/>
        <v>0.40059189672353612</v>
      </c>
      <c r="DJ91" s="60">
        <f t="shared" si="386"/>
        <v>0.47074928835730578</v>
      </c>
      <c r="DK91" s="60">
        <f t="shared" si="387"/>
        <v>0.22268895866737926</v>
      </c>
      <c r="DL91" s="60">
        <f t="shared" si="388"/>
        <v>0.22554252058857516</v>
      </c>
      <c r="DM91" s="60">
        <f t="shared" si="389"/>
        <v>0.39696410317483954</v>
      </c>
      <c r="DN91" s="60">
        <f t="shared" si="390"/>
        <v>0.2853092333096755</v>
      </c>
      <c r="DO91" s="60">
        <f t="shared" si="391"/>
        <v>0.25814252389602022</v>
      </c>
      <c r="DP91" s="60">
        <f t="shared" si="392"/>
        <v>0.31579799223897331</v>
      </c>
      <c r="DQ91" s="60">
        <f t="shared" si="393"/>
        <v>0.16985222302433223</v>
      </c>
      <c r="DR91" s="60">
        <f t="shared" si="394"/>
        <v>0.56357934776206942</v>
      </c>
      <c r="DS91" s="60">
        <f t="shared" si="395"/>
        <v>23.081983122879024</v>
      </c>
      <c r="DT91" s="60">
        <f t="shared" si="396"/>
        <v>0.7340951040826853</v>
      </c>
      <c r="DU91" s="60">
        <f t="shared" si="397"/>
        <v>2.3260039525984766</v>
      </c>
      <c r="DV91" s="60">
        <f t="shared" si="398"/>
        <v>6.0205460739856145</v>
      </c>
      <c r="DW91" s="60">
        <f t="shared" si="399"/>
        <v>0.14300357357331958</v>
      </c>
      <c r="DX91" s="60">
        <f t="shared" si="400"/>
        <v>8.3414940428340323</v>
      </c>
      <c r="DY91" s="60">
        <f t="shared" si="401"/>
        <v>15.704007420101505</v>
      </c>
      <c r="DZ91" s="60">
        <f t="shared" si="402"/>
        <v>0.32901379065211506</v>
      </c>
      <c r="EA91" s="60">
        <f t="shared" si="403"/>
        <v>1.3512989653280277E-2</v>
      </c>
      <c r="EB91" s="60">
        <f t="shared" si="404"/>
        <v>0</v>
      </c>
      <c r="EC91" s="60">
        <f t="shared" si="405"/>
        <v>42.50493992963996</v>
      </c>
      <c r="ED91" s="60">
        <f t="shared" si="406"/>
        <v>99.198599999999999</v>
      </c>
      <c r="EE91" s="56">
        <f t="shared" si="407"/>
        <v>0.82184697167146836</v>
      </c>
      <c r="EF91" s="56">
        <f t="shared" si="408"/>
        <v>1.5331977946589082E-2</v>
      </c>
      <c r="EG91" s="56">
        <f t="shared" si="409"/>
        <v>8.6207234746366462E-2</v>
      </c>
      <c r="EH91" s="56">
        <f t="shared" si="410"/>
        <v>0.10780428803670053</v>
      </c>
      <c r="EI91" s="56">
        <f t="shared" si="411"/>
        <v>2.6029992641399317E-3</v>
      </c>
      <c r="EJ91" s="56">
        <f t="shared" si="412"/>
        <v>0.34320074235071107</v>
      </c>
      <c r="EK91" s="56">
        <f t="shared" si="413"/>
        <v>0.39183610509759725</v>
      </c>
      <c r="EL91" s="56">
        <f t="shared" si="414"/>
        <v>1.431131284271722E-2</v>
      </c>
      <c r="EM91" s="56">
        <f t="shared" si="415"/>
        <v>2.5988517680745204E-4</v>
      </c>
      <c r="EN91" s="56">
        <f t="shared" si="416"/>
        <v>0</v>
      </c>
      <c r="EO91" s="56">
        <f t="shared" si="417"/>
        <v>2.6566583702913835</v>
      </c>
      <c r="EP91" s="60">
        <f t="shared" si="418"/>
        <v>4.4400598874244812</v>
      </c>
      <c r="EQ91" s="56">
        <f t="shared" si="508"/>
        <v>0.18509817266185394</v>
      </c>
      <c r="ER91" s="56">
        <f t="shared" si="509"/>
        <v>3.4531016101863009E-3</v>
      </c>
      <c r="ES91" s="56">
        <f t="shared" si="510"/>
        <v>1.9415781978646279E-2</v>
      </c>
      <c r="ET91" s="56">
        <f t="shared" si="511"/>
        <v>2.4279917561930434E-2</v>
      </c>
      <c r="EU91" s="56">
        <f t="shared" si="512"/>
        <v>5.8625318805099222E-4</v>
      </c>
      <c r="EV91" s="56">
        <f t="shared" si="513"/>
        <v>7.7296421907000326E-2</v>
      </c>
      <c r="EW91" s="56">
        <f t="shared" si="514"/>
        <v>8.8250184689487879E-2</v>
      </c>
      <c r="EX91" s="56">
        <f t="shared" si="515"/>
        <v>3.2232251828969581E-3</v>
      </c>
      <c r="EY91" s="56">
        <f t="shared" si="516"/>
        <v>5.85319079914938E-5</v>
      </c>
      <c r="EZ91" s="56">
        <f t="shared" si="517"/>
        <v>0</v>
      </c>
      <c r="FA91" s="56">
        <f t="shared" si="518"/>
        <v>0.59833840931195537</v>
      </c>
      <c r="FB91" s="56">
        <f t="shared" si="519"/>
        <v>1</v>
      </c>
      <c r="FC91" s="56">
        <f t="shared" si="419"/>
        <v>1.4901827338146073E-2</v>
      </c>
      <c r="FD91" s="56">
        <f t="shared" si="420"/>
        <v>4.5139546405002055E-3</v>
      </c>
      <c r="FE91" s="56">
        <f t="shared" si="421"/>
        <v>0.11018818081565976</v>
      </c>
      <c r="FF91" s="56">
        <f t="shared" si="422"/>
        <v>9.1473409872384837E-2</v>
      </c>
      <c r="FG91" s="56">
        <f t="shared" si="423"/>
        <v>1.0188180815659753E-2</v>
      </c>
      <c r="FH91" s="56">
        <f t="shared" si="424"/>
        <v>0.10166159068804459</v>
      </c>
      <c r="FI91" s="56">
        <f t="shared" si="425"/>
        <v>0</v>
      </c>
      <c r="FJ91" s="56">
        <f t="shared" si="426"/>
        <v>3.170543723624826E-2</v>
      </c>
      <c r="FK91" s="56">
        <f t="shared" si="427"/>
        <v>0.86807794460239651</v>
      </c>
      <c r="FL91" s="56">
        <f t="shared" si="428"/>
        <v>0.92549086330926966</v>
      </c>
      <c r="FM91" s="56">
        <f t="shared" si="429"/>
        <v>0.10021661816135526</v>
      </c>
      <c r="FN91" s="56">
        <f t="shared" si="430"/>
        <v>1</v>
      </c>
      <c r="FO91" s="56">
        <f t="shared" si="431"/>
        <v>7.4509136690730365E-2</v>
      </c>
      <c r="FP91" s="56">
        <f t="shared" si="432"/>
        <v>4.5139546405002055E-2</v>
      </c>
      <c r="FQ91" s="56">
        <f t="shared" si="433"/>
        <v>3.170543723624826E-2</v>
      </c>
      <c r="FR91" s="56">
        <f t="shared" si="434"/>
        <v>0.96829456276375181</v>
      </c>
      <c r="FS91" s="56"/>
      <c r="FT91" s="56">
        <f t="shared" si="435"/>
        <v>0</v>
      </c>
      <c r="FU91" s="56">
        <f t="shared" si="436"/>
        <v>9.7482521589460427E-3</v>
      </c>
      <c r="FV91" s="56">
        <f t="shared" si="437"/>
        <v>3.3184807059494947E-2</v>
      </c>
      <c r="FW91" s="56">
        <f t="shared" si="438"/>
        <v>0.82937657407803844</v>
      </c>
      <c r="FX91" s="56"/>
      <c r="FY91" s="56">
        <f t="shared" si="439"/>
        <v>2.5000327949609175E-2</v>
      </c>
      <c r="FZ91" s="56">
        <f t="shared" si="440"/>
        <v>0.22660765301703129</v>
      </c>
      <c r="GA91" s="56"/>
      <c r="GB91" s="60">
        <f t="shared" si="441"/>
        <v>22.1561683423745</v>
      </c>
      <c r="GC91" s="60">
        <f t="shared" si="442"/>
        <v>1.0686347069586193</v>
      </c>
      <c r="GD91" s="60">
        <f t="shared" si="443"/>
        <v>9.8125010243873607</v>
      </c>
      <c r="GE91" s="60">
        <f t="shared" si="444"/>
        <v>8.4027720656300708</v>
      </c>
      <c r="GF91" s="60">
        <f t="shared" si="445"/>
        <v>0.14723983210581187</v>
      </c>
      <c r="GG91" s="60">
        <f t="shared" si="446"/>
        <v>2.9117331524244769</v>
      </c>
      <c r="GH91" s="60">
        <f t="shared" si="447"/>
        <v>7.4139118814911651</v>
      </c>
      <c r="GI91" s="60">
        <f t="shared" si="448"/>
        <v>2.7366999478554024</v>
      </c>
      <c r="GJ91" s="60">
        <f t="shared" si="449"/>
        <v>1.5647378271901438</v>
      </c>
      <c r="GK91" s="60">
        <f t="shared" si="450"/>
        <v>0.21875610893889597</v>
      </c>
      <c r="GL91" s="60">
        <f t="shared" si="451"/>
        <v>0</v>
      </c>
      <c r="GM91" s="60">
        <f t="shared" si="452"/>
        <v>43.566845110643541</v>
      </c>
      <c r="GN91" s="60">
        <f t="shared" si="520"/>
        <v>56.433154889356445</v>
      </c>
      <c r="GO91" s="56">
        <f t="shared" si="453"/>
        <v>0.78888281648446712</v>
      </c>
      <c r="GP91" s="56">
        <f t="shared" si="454"/>
        <v>2.2319020613170829E-2</v>
      </c>
      <c r="GQ91" s="56">
        <f t="shared" si="455"/>
        <v>0.36367460954368658</v>
      </c>
      <c r="GR91" s="56">
        <f t="shared" si="456"/>
        <v>0.150460580973554</v>
      </c>
      <c r="GS91" s="56">
        <f t="shared" si="457"/>
        <v>2.6801090703304064E-3</v>
      </c>
      <c r="GT91" s="56">
        <f t="shared" si="458"/>
        <v>0.11979975940853639</v>
      </c>
      <c r="GU91" s="56">
        <f t="shared" si="459"/>
        <v>0.18498707224639863</v>
      </c>
      <c r="GV91" s="56">
        <f t="shared" si="460"/>
        <v>0.11903990113234723</v>
      </c>
      <c r="GW91" s="56">
        <f t="shared" si="461"/>
        <v>4.002061028715171E-2</v>
      </c>
      <c r="GX91" s="56">
        <f t="shared" si="462"/>
        <v>7.0626268473345175E-3</v>
      </c>
      <c r="GY91" s="56">
        <f t="shared" si="463"/>
        <v>0</v>
      </c>
      <c r="GZ91" s="60">
        <f t="shared" si="464"/>
        <v>0.10444031875570708</v>
      </c>
      <c r="HA91" s="56">
        <f t="shared" si="521"/>
        <v>1.7989271066069776</v>
      </c>
      <c r="HB91" s="56">
        <f t="shared" si="522"/>
        <v>0.43852961778557437</v>
      </c>
      <c r="HC91" s="56">
        <f t="shared" si="523"/>
        <v>1.240685102314543E-2</v>
      </c>
      <c r="HD91" s="56">
        <f t="shared" si="524"/>
        <v>0.20216194875712701</v>
      </c>
      <c r="HE91" s="56">
        <f t="shared" si="525"/>
        <v>8.3639064874253419E-2</v>
      </c>
      <c r="HF91" s="56">
        <f t="shared" si="526"/>
        <v>1.4898375039694956E-3</v>
      </c>
      <c r="HG91" s="56">
        <f t="shared" si="527"/>
        <v>6.6595116038078453E-2</v>
      </c>
      <c r="HH91" s="56">
        <f t="shared" si="528"/>
        <v>0.10283188883362235</v>
      </c>
      <c r="HI91" s="56">
        <f t="shared" si="529"/>
        <v>6.6172720781817976E-2</v>
      </c>
      <c r="HJ91" s="56">
        <f t="shared" si="530"/>
        <v>2.2246932707927256E-2</v>
      </c>
      <c r="HK91" s="56">
        <f t="shared" si="531"/>
        <v>3.9260216944841065E-3</v>
      </c>
      <c r="HL91" s="56">
        <f t="shared" si="532"/>
        <v>0</v>
      </c>
      <c r="HM91" s="56">
        <f t="shared" si="533"/>
        <v>5.4871338746278107E-2</v>
      </c>
      <c r="HN91" s="56">
        <f t="shared" si="534"/>
        <v>0.99999999999999978</v>
      </c>
      <c r="HO91" s="56">
        <f t="shared" si="465"/>
        <v>0.44327539600951116</v>
      </c>
      <c r="HP91" s="56">
        <f t="shared" si="466"/>
        <v>0.29982278799064499</v>
      </c>
      <c r="HQ91" s="56">
        <f t="shared" si="467"/>
        <v>0.39301565698498431</v>
      </c>
      <c r="HR91" s="60">
        <f t="shared" si="535"/>
        <v>7.2896338031649299E-2</v>
      </c>
      <c r="HS91" s="56">
        <f t="shared" si="468"/>
        <v>0.6578885841156793</v>
      </c>
      <c r="HT91" s="56">
        <f t="shared" si="469"/>
        <v>4598.1262863258198</v>
      </c>
      <c r="HU91" s="56">
        <f t="shared" si="536"/>
        <v>11.247772877916098</v>
      </c>
      <c r="HV91" s="56">
        <f t="shared" si="470"/>
        <v>0.6578885841156793</v>
      </c>
      <c r="HW91" s="56">
        <f t="shared" si="471"/>
        <v>4598.1262863258198</v>
      </c>
      <c r="HX91" s="56">
        <f t="shared" si="537"/>
        <v>10.168706026001672</v>
      </c>
      <c r="HY91" s="56">
        <f t="shared" si="472"/>
        <v>4.5977799526257872</v>
      </c>
      <c r="HZ91" s="56">
        <f t="shared" si="473"/>
        <v>1.3092930620660002</v>
      </c>
      <c r="IA91" s="56">
        <f t="shared" si="474"/>
        <v>5.9015315416453911</v>
      </c>
      <c r="IB91" s="56">
        <f t="shared" si="475"/>
        <v>0.6869467174353262</v>
      </c>
      <c r="IC91" s="56">
        <f t="shared" si="538"/>
        <v>0.55380909283753088</v>
      </c>
      <c r="ID91" s="56">
        <f t="shared" si="539"/>
        <v>0.15654515778347491</v>
      </c>
      <c r="IE91" s="56">
        <f t="shared" si="476"/>
        <v>271.96308624501523</v>
      </c>
      <c r="IF91" s="56">
        <f t="shared" si="477"/>
        <v>1.0307002407492887</v>
      </c>
      <c r="IG91" s="56">
        <f t="shared" si="540"/>
        <v>1.2264202068142001</v>
      </c>
      <c r="IH91" s="56">
        <f t="shared" si="541"/>
        <v>0.52366435802100253</v>
      </c>
      <c r="II91" s="75"/>
      <c r="IJ91" s="75">
        <f t="shared" si="478"/>
        <v>0.11929506351042352</v>
      </c>
      <c r="IK91" s="75">
        <f t="shared" si="479"/>
        <v>0.1935681859338885</v>
      </c>
      <c r="IL91" s="75">
        <f t="shared" si="480"/>
        <v>3.0152837178642842</v>
      </c>
      <c r="IM91" s="75">
        <f t="shared" si="481"/>
        <v>0.23146403927849238</v>
      </c>
      <c r="IN91" s="75">
        <f>(1-'OUTPUT DATA'!BL91-'OUTPUT DATA'!BR91-'OUTPUT DATA'!BX91)*'OUTPUT DATA'!BK91^2</f>
        <v>1.8487428959697655E-2</v>
      </c>
      <c r="IO91" s="75">
        <f t="shared" si="542"/>
        <v>0.4829304050170522</v>
      </c>
      <c r="IP91" s="75"/>
      <c r="IQ91" s="56">
        <f t="shared" si="546"/>
        <v>0.7598430554669755</v>
      </c>
      <c r="IR91" s="56">
        <f t="shared" si="547"/>
        <v>0.61257734052231072</v>
      </c>
      <c r="IS91" s="56">
        <f t="shared" si="548"/>
        <v>0.1731571721498969</v>
      </c>
      <c r="IT91" s="56"/>
    </row>
    <row r="92" spans="1:254" s="54" customFormat="1" ht="13.5" customHeight="1">
      <c r="A92" s="67" t="str">
        <f>'INPUT DATA'!A92</f>
        <v xml:space="preserve">July 20, 2006 </v>
      </c>
      <c r="B92" s="66"/>
      <c r="C92" s="10">
        <f>'INPUT DATA'!AB92</f>
        <v>4.4053181107264638E-2</v>
      </c>
      <c r="D92" s="10"/>
      <c r="E92" s="12">
        <f>'INPUT DATA'!AD92</f>
        <v>1.7809373915163178</v>
      </c>
      <c r="F92" s="10"/>
      <c r="G92" s="16">
        <f>'INPUT DATA'!AF92</f>
        <v>287.89300430191736</v>
      </c>
      <c r="H92" s="16">
        <f>'INPUT DATA'!AG92</f>
        <v>1077.3889291623091</v>
      </c>
      <c r="I92" s="10"/>
      <c r="J92" s="81">
        <f t="shared" si="482"/>
        <v>9.7135389251766707E-2</v>
      </c>
      <c r="K92" s="81">
        <f t="shared" si="483"/>
        <v>0.14976094203441295</v>
      </c>
      <c r="L92" s="81">
        <f t="shared" si="484"/>
        <v>0.21604558905147317</v>
      </c>
      <c r="M92" s="81">
        <f t="shared" si="485"/>
        <v>0.292146150749233</v>
      </c>
      <c r="N92" s="81">
        <f t="shared" si="486"/>
        <v>0.42730559089513898</v>
      </c>
      <c r="O92" s="81">
        <f t="shared" si="487"/>
        <v>0.47530144049789785</v>
      </c>
      <c r="P92" s="81">
        <f t="shared" si="488"/>
        <v>0.51095947012094423</v>
      </c>
      <c r="Q92" s="81">
        <f t="shared" si="489"/>
        <v>0.5313006042194347</v>
      </c>
      <c r="R92" s="81">
        <f t="shared" si="490"/>
        <v>0.53478654178764051</v>
      </c>
      <c r="S92" s="81">
        <f t="shared" si="491"/>
        <v>0.52852401873192534</v>
      </c>
      <c r="T92" s="81">
        <f t="shared" si="492"/>
        <v>0.52309153209153791</v>
      </c>
      <c r="U92" s="81">
        <f t="shared" si="493"/>
        <v>0.50084980782560762</v>
      </c>
      <c r="V92" s="81">
        <f t="shared" si="494"/>
        <v>0.4724764342867166</v>
      </c>
      <c r="W92" s="81">
        <f t="shared" si="495"/>
        <v>0.44163834423629772</v>
      </c>
      <c r="X92" s="81">
        <f t="shared" si="496"/>
        <v>0.41107717235480878</v>
      </c>
      <c r="Y92" s="10"/>
      <c r="Z92" s="81">
        <f t="shared" si="543"/>
        <v>0.78493727883947861</v>
      </c>
      <c r="AA92" s="81">
        <f t="shared" si="544"/>
        <v>0.66839488882193809</v>
      </c>
      <c r="AB92" s="81">
        <f t="shared" si="545"/>
        <v>0.18440889094312526</v>
      </c>
      <c r="AC92" s="72"/>
      <c r="AD92" s="56">
        <f>'INPUT DATA'!AF92/1000</f>
        <v>0.28789300430191733</v>
      </c>
      <c r="AE92" s="55">
        <f>'INPUT DATA'!AG92</f>
        <v>1077.3889291623091</v>
      </c>
      <c r="AF92" s="60">
        <f t="shared" si="497"/>
        <v>1350.5289291623089</v>
      </c>
      <c r="AG92" s="55"/>
      <c r="AH92" s="60">
        <f>'INPUT DATA'!P92</f>
        <v>49.2988</v>
      </c>
      <c r="AI92" s="60">
        <f>'INPUT DATA'!Q92</f>
        <v>1.2146999999999999</v>
      </c>
      <c r="AJ92" s="60">
        <f>'INPUT DATA'!R92</f>
        <v>4.8616000000000001</v>
      </c>
      <c r="AK92" s="60">
        <f>'INPUT DATA'!S92</f>
        <v>7.4680999999999997</v>
      </c>
      <c r="AL92" s="60">
        <f>'INPUT DATA'!T92</f>
        <v>0.1885</v>
      </c>
      <c r="AM92" s="60">
        <f>'INPUT DATA'!U92</f>
        <v>13.8582</v>
      </c>
      <c r="AN92" s="60">
        <f>'INPUT DATA'!V92</f>
        <v>22.282399999999999</v>
      </c>
      <c r="AO92" s="60">
        <f>'INPUT DATA'!W92</f>
        <v>0.41520000000000001</v>
      </c>
      <c r="AP92" s="60">
        <f>'INPUT DATA'!X92</f>
        <v>0</v>
      </c>
      <c r="AQ92" s="60">
        <f>'INPUT DATA'!Y92</f>
        <v>3.95E-2</v>
      </c>
      <c r="AR92" s="60">
        <f t="shared" si="364"/>
        <v>99.626999999999995</v>
      </c>
      <c r="AS92" s="60"/>
      <c r="AT92" s="60">
        <f>'INPUT DATA'!C92</f>
        <v>47.396283665303883</v>
      </c>
      <c r="AU92" s="60">
        <f>'INPUT DATA'!D92</f>
        <v>1.7844055308702877</v>
      </c>
      <c r="AV92" s="60">
        <f>'INPUT DATA'!E92</f>
        <v>18.563559867625269</v>
      </c>
      <c r="AW92" s="60">
        <f>'INPUT DATA'!F92</f>
        <v>10.815451985863525</v>
      </c>
      <c r="AX92" s="60">
        <f>'INPUT DATA'!G92</f>
        <v>0.19018073503628852</v>
      </c>
      <c r="AY92" s="60">
        <f>'INPUT DATA'!H92</f>
        <v>4.8091617786296883</v>
      </c>
      <c r="AZ92" s="60">
        <f>'INPUT DATA'!I92</f>
        <v>10.357057289394636</v>
      </c>
      <c r="BA92" s="60">
        <f>'INPUT DATA'!J92</f>
        <v>3.6941722948353086</v>
      </c>
      <c r="BB92" s="60">
        <f>'INPUT DATA'!K92</f>
        <v>1.8877230540932755</v>
      </c>
      <c r="BC92" s="60">
        <f>'INPUT DATA'!M92</f>
        <v>0.50200379834783682</v>
      </c>
      <c r="BD92" s="60"/>
      <c r="BE92" s="60">
        <f>'INPUT DATA'!AD92</f>
        <v>1.7809373915163178</v>
      </c>
      <c r="BF92" s="60">
        <f t="shared" si="365"/>
        <v>100.00000000000001</v>
      </c>
      <c r="BG92" s="54">
        <f t="shared" si="366"/>
        <v>2.2474185006387026</v>
      </c>
      <c r="BH92" s="56">
        <f t="shared" si="498"/>
        <v>1.8440023164118111</v>
      </c>
      <c r="BI92" s="56">
        <f t="shared" si="499"/>
        <v>3.4175931755853622E-2</v>
      </c>
      <c r="BJ92" s="56">
        <f t="shared" si="500"/>
        <v>0.21431821544914462</v>
      </c>
      <c r="BK92" s="56">
        <f t="shared" si="367"/>
        <v>0.15599768358818888</v>
      </c>
      <c r="BL92" s="56">
        <f t="shared" si="368"/>
        <v>5.8320531860955732E-2</v>
      </c>
      <c r="BM92" s="56">
        <f t="shared" si="501"/>
        <v>0.23361002845836779</v>
      </c>
      <c r="BN92" s="56">
        <f t="shared" si="502"/>
        <v>5.9720369816935511E-3</v>
      </c>
      <c r="BO92" s="56">
        <f t="shared" si="503"/>
        <v>0.7727564277875959</v>
      </c>
      <c r="BP92" s="60">
        <f t="shared" si="504"/>
        <v>0.89301991901549349</v>
      </c>
      <c r="BQ92" s="56">
        <f t="shared" si="505"/>
        <v>3.0111107357820854E-2</v>
      </c>
      <c r="BR92" s="56">
        <f t="shared" si="506"/>
        <v>1.1681430459270841E-3</v>
      </c>
      <c r="BS92" s="56">
        <f t="shared" si="507"/>
        <v>0</v>
      </c>
      <c r="BT92" s="56">
        <f t="shared" si="369"/>
        <v>4.0291341262637079</v>
      </c>
      <c r="BU92" s="56">
        <f t="shared" si="370"/>
        <v>0.69594579249528565</v>
      </c>
      <c r="BV92" s="56">
        <f t="shared" si="371"/>
        <v>0.76786783083987076</v>
      </c>
      <c r="BW92" s="56">
        <f t="shared" si="372"/>
        <v>0</v>
      </c>
      <c r="BX92" s="2">
        <f>'INPUT DATA'!DJ92</f>
        <v>5.8264470970805261E-2</v>
      </c>
      <c r="BY92" s="56"/>
      <c r="BZ92" s="56">
        <v>60.084299999999999</v>
      </c>
      <c r="CA92" s="56">
        <v>79.878799999999998</v>
      </c>
      <c r="CB92" s="56">
        <v>101.96127999999999</v>
      </c>
      <c r="CC92" s="56">
        <v>71.846400000000003</v>
      </c>
      <c r="CD92" s="56">
        <v>70.937399999999997</v>
      </c>
      <c r="CE92" s="56">
        <v>40.304400000000001</v>
      </c>
      <c r="CF92" s="56">
        <v>56.077400000000004</v>
      </c>
      <c r="CG92" s="56">
        <v>61.978940000000001</v>
      </c>
      <c r="CH92" s="56">
        <v>151.99020000000002</v>
      </c>
      <c r="CI92" s="56">
        <v>94.195999999999998</v>
      </c>
      <c r="CJ92" s="56">
        <v>141.94452000000001</v>
      </c>
      <c r="CK92" s="56">
        <v>28.0855</v>
      </c>
      <c r="CL92" s="56">
        <v>47.88</v>
      </c>
      <c r="CM92" s="56">
        <v>26.981539999999999</v>
      </c>
      <c r="CN92" s="56">
        <v>55.847000000000001</v>
      </c>
      <c r="CO92" s="56">
        <v>54.938000000000002</v>
      </c>
      <c r="CP92" s="56">
        <v>24.305</v>
      </c>
      <c r="CQ92" s="56">
        <v>40.078000000000003</v>
      </c>
      <c r="CR92" s="56">
        <v>22.98977</v>
      </c>
      <c r="CS92" s="56">
        <v>51.996000000000002</v>
      </c>
      <c r="CT92" s="56">
        <v>39.098300000000002</v>
      </c>
      <c r="CU92" s="56">
        <v>30.973759999999999</v>
      </c>
      <c r="CV92" s="56">
        <v>15.9994</v>
      </c>
      <c r="CW92" s="60">
        <f t="shared" si="373"/>
        <v>0.46743492060321917</v>
      </c>
      <c r="CX92" s="60">
        <f t="shared" si="374"/>
        <v>0.59940810327646388</v>
      </c>
      <c r="CY92" s="60">
        <f t="shared" si="375"/>
        <v>0.52925071164269422</v>
      </c>
      <c r="CZ92" s="60">
        <f t="shared" si="376"/>
        <v>0.77731104133262074</v>
      </c>
      <c r="DA92" s="60">
        <f t="shared" si="377"/>
        <v>0.77445747941142484</v>
      </c>
      <c r="DB92" s="60">
        <f t="shared" si="378"/>
        <v>0.60303589682516046</v>
      </c>
      <c r="DC92" s="60">
        <f t="shared" si="379"/>
        <v>0.7146907666903245</v>
      </c>
      <c r="DD92" s="60">
        <f t="shared" si="380"/>
        <v>0.74185747610397978</v>
      </c>
      <c r="DE92" s="60">
        <f t="shared" si="381"/>
        <v>0.68420200776102669</v>
      </c>
      <c r="DF92" s="60">
        <f t="shared" si="382"/>
        <v>0.83014777697566777</v>
      </c>
      <c r="DG92" s="60">
        <f t="shared" si="383"/>
        <v>0.43642065223793064</v>
      </c>
      <c r="DH92" s="60">
        <f t="shared" si="384"/>
        <v>0.53256507939678088</v>
      </c>
      <c r="DI92" s="60">
        <f t="shared" si="385"/>
        <v>0.40059189672353612</v>
      </c>
      <c r="DJ92" s="60">
        <f t="shared" si="386"/>
        <v>0.47074928835730578</v>
      </c>
      <c r="DK92" s="60">
        <f t="shared" si="387"/>
        <v>0.22268895866737926</v>
      </c>
      <c r="DL92" s="60">
        <f t="shared" si="388"/>
        <v>0.22554252058857516</v>
      </c>
      <c r="DM92" s="60">
        <f t="shared" si="389"/>
        <v>0.39696410317483954</v>
      </c>
      <c r="DN92" s="60">
        <f t="shared" si="390"/>
        <v>0.2853092333096755</v>
      </c>
      <c r="DO92" s="60">
        <f t="shared" si="391"/>
        <v>0.25814252389602022</v>
      </c>
      <c r="DP92" s="60">
        <f t="shared" si="392"/>
        <v>0.31579799223897331</v>
      </c>
      <c r="DQ92" s="60">
        <f t="shared" si="393"/>
        <v>0.16985222302433223</v>
      </c>
      <c r="DR92" s="60">
        <f t="shared" si="394"/>
        <v>0.56357934776206942</v>
      </c>
      <c r="DS92" s="60">
        <f t="shared" si="395"/>
        <v>23.043980663833981</v>
      </c>
      <c r="DT92" s="60">
        <f t="shared" si="396"/>
        <v>0.72810102304992064</v>
      </c>
      <c r="DU92" s="60">
        <f t="shared" si="397"/>
        <v>2.5730052597221222</v>
      </c>
      <c r="DV92" s="60">
        <f t="shared" si="398"/>
        <v>5.8050365877761445</v>
      </c>
      <c r="DW92" s="60">
        <f t="shared" si="399"/>
        <v>0.14598523486905357</v>
      </c>
      <c r="DX92" s="60">
        <f t="shared" si="400"/>
        <v>8.356992065382439</v>
      </c>
      <c r="DY92" s="60">
        <f t="shared" si="401"/>
        <v>15.925025539700487</v>
      </c>
      <c r="DZ92" s="60">
        <f t="shared" si="402"/>
        <v>0.3080192240783724</v>
      </c>
      <c r="EA92" s="60">
        <f t="shared" si="403"/>
        <v>2.7025979306560553E-2</v>
      </c>
      <c r="EB92" s="60">
        <f t="shared" si="404"/>
        <v>0</v>
      </c>
      <c r="EC92" s="60">
        <f t="shared" si="405"/>
        <v>42.713828422280919</v>
      </c>
      <c r="ED92" s="60">
        <f t="shared" si="406"/>
        <v>99.626999999999995</v>
      </c>
      <c r="EE92" s="56">
        <f t="shared" si="407"/>
        <v>0.8204938727754173</v>
      </c>
      <c r="EF92" s="56">
        <f t="shared" si="408"/>
        <v>1.5206788284250639E-2</v>
      </c>
      <c r="EG92" s="56">
        <f t="shared" si="409"/>
        <v>9.5361690241628994E-2</v>
      </c>
      <c r="EH92" s="56">
        <f t="shared" si="410"/>
        <v>0.10394536121503652</v>
      </c>
      <c r="EI92" s="56">
        <f t="shared" si="411"/>
        <v>2.6572724684017176E-3</v>
      </c>
      <c r="EJ92" s="56">
        <f t="shared" si="412"/>
        <v>0.34383838985321702</v>
      </c>
      <c r="EK92" s="56">
        <f t="shared" si="413"/>
        <v>0.39735080442388554</v>
      </c>
      <c r="EL92" s="56">
        <f t="shared" si="414"/>
        <v>1.3398099418931655E-2</v>
      </c>
      <c r="EM92" s="56">
        <f t="shared" si="415"/>
        <v>5.1977035361490409E-4</v>
      </c>
      <c r="EN92" s="56">
        <f t="shared" si="416"/>
        <v>0</v>
      </c>
      <c r="EO92" s="56">
        <f t="shared" si="417"/>
        <v>2.6697143906822083</v>
      </c>
      <c r="EP92" s="60">
        <f t="shared" si="418"/>
        <v>4.4624864397165922</v>
      </c>
      <c r="EQ92" s="56">
        <f t="shared" si="508"/>
        <v>0.18386473188421074</v>
      </c>
      <c r="ER92" s="56">
        <f t="shared" si="509"/>
        <v>3.4076940041562133E-3</v>
      </c>
      <c r="ES92" s="56">
        <f t="shared" si="510"/>
        <v>2.1369631377005441E-2</v>
      </c>
      <c r="ET92" s="56">
        <f t="shared" si="511"/>
        <v>2.3293148924759081E-2</v>
      </c>
      <c r="EU92" s="56">
        <f t="shared" si="512"/>
        <v>5.9546902927294458E-4</v>
      </c>
      <c r="EV92" s="56">
        <f t="shared" si="513"/>
        <v>7.7050853710841485E-2</v>
      </c>
      <c r="EW92" s="56">
        <f t="shared" si="514"/>
        <v>8.9042467644813925E-2</v>
      </c>
      <c r="EX92" s="56">
        <f t="shared" si="515"/>
        <v>3.0023843433309243E-3</v>
      </c>
      <c r="EY92" s="56">
        <f t="shared" si="516"/>
        <v>1.1647550320576754E-4</v>
      </c>
      <c r="EZ92" s="56">
        <f t="shared" si="517"/>
        <v>0</v>
      </c>
      <c r="FA92" s="56">
        <f t="shared" si="518"/>
        <v>0.59825714357840354</v>
      </c>
      <c r="FB92" s="56">
        <f t="shared" si="519"/>
        <v>1</v>
      </c>
      <c r="FC92" s="56">
        <f t="shared" si="419"/>
        <v>1.6135268115789275E-2</v>
      </c>
      <c r="FD92" s="56">
        <f t="shared" si="420"/>
        <v>5.2343632612161656E-3</v>
      </c>
      <c r="FE92" s="56">
        <f t="shared" si="421"/>
        <v>0.10969800443345167</v>
      </c>
      <c r="FF92" s="56">
        <f t="shared" si="422"/>
        <v>9.2044851988144855E-2</v>
      </c>
      <c r="FG92" s="56">
        <f t="shared" si="423"/>
        <v>9.6980044334516596E-3</v>
      </c>
      <c r="FH92" s="56">
        <f t="shared" si="424"/>
        <v>0.10174285642159651</v>
      </c>
      <c r="FI92" s="56">
        <f t="shared" si="425"/>
        <v>0</v>
      </c>
      <c r="FJ92" s="56">
        <f t="shared" si="426"/>
        <v>2.9509534614300659E-2</v>
      </c>
      <c r="FK92" s="56">
        <f t="shared" si="427"/>
        <v>0.87517169044128851</v>
      </c>
      <c r="FL92" s="56">
        <f t="shared" si="428"/>
        <v>0.91932365942105365</v>
      </c>
      <c r="FM92" s="56">
        <f t="shared" si="429"/>
        <v>9.5318774944410808E-2</v>
      </c>
      <c r="FN92" s="56">
        <f t="shared" si="430"/>
        <v>0.99999999999999989</v>
      </c>
      <c r="FO92" s="56">
        <f t="shared" si="431"/>
        <v>8.0676340578946376E-2</v>
      </c>
      <c r="FP92" s="56">
        <f t="shared" si="432"/>
        <v>5.2343632612161663E-2</v>
      </c>
      <c r="FQ92" s="56">
        <f t="shared" si="433"/>
        <v>2.9509534614300659E-2</v>
      </c>
      <c r="FR92" s="56">
        <f t="shared" si="434"/>
        <v>0.97049046538569927</v>
      </c>
      <c r="FS92" s="56"/>
      <c r="FT92" s="56">
        <f t="shared" si="435"/>
        <v>0</v>
      </c>
      <c r="FU92" s="56">
        <f t="shared" si="436"/>
        <v>1.069391082018474E-2</v>
      </c>
      <c r="FV92" s="56">
        <f t="shared" si="437"/>
        <v>3.247544622572536E-2</v>
      </c>
      <c r="FW92" s="56">
        <f t="shared" si="438"/>
        <v>0.82021583080716765</v>
      </c>
      <c r="FX92" s="56"/>
      <c r="FY92" s="56">
        <f t="shared" si="439"/>
        <v>2.5624583706829285E-2</v>
      </c>
      <c r="FZ92" s="56">
        <f t="shared" si="440"/>
        <v>0.22362011309986524</v>
      </c>
      <c r="GA92" s="56"/>
      <c r="GB92" s="60">
        <f t="shared" si="441"/>
        <v>22.154678091978976</v>
      </c>
      <c r="GC92" s="60">
        <f t="shared" si="442"/>
        <v>1.0695871347349908</v>
      </c>
      <c r="GD92" s="60">
        <f t="shared" si="443"/>
        <v>9.8247772705624321</v>
      </c>
      <c r="GE92" s="60">
        <f t="shared" si="444"/>
        <v>8.4069702456145379</v>
      </c>
      <c r="GF92" s="60">
        <f t="shared" si="445"/>
        <v>0.14728689268881606</v>
      </c>
      <c r="GG92" s="60">
        <f t="shared" si="446"/>
        <v>2.9000971861532379</v>
      </c>
      <c r="GH92" s="60">
        <f t="shared" si="447"/>
        <v>7.4020932148130658</v>
      </c>
      <c r="GI92" s="60">
        <f t="shared" si="448"/>
        <v>2.7405493349397689</v>
      </c>
      <c r="GJ92" s="60">
        <f t="shared" si="449"/>
        <v>1.5670890969012508</v>
      </c>
      <c r="GK92" s="60">
        <f t="shared" si="450"/>
        <v>0.21908482510088156</v>
      </c>
      <c r="GL92" s="60">
        <f t="shared" si="451"/>
        <v>0</v>
      </c>
      <c r="GM92" s="60">
        <f t="shared" si="452"/>
        <v>43.567786706512038</v>
      </c>
      <c r="GN92" s="60">
        <f t="shared" si="520"/>
        <v>56.432213293487962</v>
      </c>
      <c r="GO92" s="56">
        <f t="shared" si="453"/>
        <v>0.78882975528222665</v>
      </c>
      <c r="GP92" s="56">
        <f t="shared" si="454"/>
        <v>2.23389125884501E-2</v>
      </c>
      <c r="GQ92" s="56">
        <f t="shared" si="455"/>
        <v>0.3641295964041501</v>
      </c>
      <c r="GR92" s="56">
        <f t="shared" si="456"/>
        <v>0.15053575385633136</v>
      </c>
      <c r="GS92" s="56">
        <f t="shared" si="457"/>
        <v>2.6809656829301404E-3</v>
      </c>
      <c r="GT92" s="56">
        <f t="shared" si="458"/>
        <v>0.11932101156771191</v>
      </c>
      <c r="GU92" s="56">
        <f t="shared" si="459"/>
        <v>0.18469218061812129</v>
      </c>
      <c r="GV92" s="56">
        <f t="shared" si="460"/>
        <v>0.11920734026220223</v>
      </c>
      <c r="GW92" s="56">
        <f t="shared" si="461"/>
        <v>4.0080747677040965E-2</v>
      </c>
      <c r="GX92" s="56">
        <f t="shared" si="462"/>
        <v>7.0732395776580423E-3</v>
      </c>
      <c r="GY92" s="56">
        <f t="shared" si="463"/>
        <v>0</v>
      </c>
      <c r="GZ92" s="60">
        <f t="shared" si="464"/>
        <v>9.8857486540050499E-2</v>
      </c>
      <c r="HA92" s="56">
        <f t="shared" si="521"/>
        <v>1.7988895035168229</v>
      </c>
      <c r="HB92" s="56">
        <f t="shared" si="522"/>
        <v>0.43850928794685118</v>
      </c>
      <c r="HC92" s="56">
        <f t="shared" si="523"/>
        <v>1.2418168289257124E-2</v>
      </c>
      <c r="HD92" s="56">
        <f t="shared" si="524"/>
        <v>0.20241910116895895</v>
      </c>
      <c r="HE92" s="56">
        <f t="shared" si="525"/>
        <v>8.3682601717356447E-2</v>
      </c>
      <c r="HF92" s="56">
        <f t="shared" si="526"/>
        <v>1.490344836460973E-3</v>
      </c>
      <c r="HG92" s="56">
        <f t="shared" si="527"/>
        <v>6.6330372896411777E-2</v>
      </c>
      <c r="HH92" s="56">
        <f t="shared" si="528"/>
        <v>0.10267010856255968</v>
      </c>
      <c r="HI92" s="56">
        <f t="shared" si="529"/>
        <v>6.6267183186711737E-2</v>
      </c>
      <c r="HJ92" s="56">
        <f t="shared" si="530"/>
        <v>2.228082803234064E-2</v>
      </c>
      <c r="HK92" s="56">
        <f t="shared" si="531"/>
        <v>3.9320033630914422E-3</v>
      </c>
      <c r="HL92" s="56">
        <f t="shared" si="532"/>
        <v>0</v>
      </c>
      <c r="HM92" s="56">
        <f t="shared" si="533"/>
        <v>5.2092026523033956E-2</v>
      </c>
      <c r="HN92" s="56">
        <f t="shared" si="534"/>
        <v>0.99999999999999978</v>
      </c>
      <c r="HO92" s="56">
        <f t="shared" si="465"/>
        <v>0.4421642399078457</v>
      </c>
      <c r="HP92" s="56">
        <f t="shared" si="466"/>
        <v>0.29957305499381459</v>
      </c>
      <c r="HQ92" s="56">
        <f t="shared" si="467"/>
        <v>0.39162664629649874</v>
      </c>
      <c r="HR92" s="60">
        <f t="shared" si="535"/>
        <v>0.10420636930930693</v>
      </c>
      <c r="HS92" s="56">
        <f t="shared" si="468"/>
        <v>0.65816247767872527</v>
      </c>
      <c r="HT92" s="56">
        <f t="shared" si="469"/>
        <v>4702.5096287706456</v>
      </c>
      <c r="HU92" s="56">
        <f t="shared" si="536"/>
        <v>12.764644083259546</v>
      </c>
      <c r="HV92" s="56">
        <f t="shared" si="470"/>
        <v>0.65816247767872527</v>
      </c>
      <c r="HW92" s="56">
        <f t="shared" si="471"/>
        <v>4702.5096287706456</v>
      </c>
      <c r="HX92" s="56">
        <f t="shared" si="537"/>
        <v>11.070040894825652</v>
      </c>
      <c r="HY92" s="56">
        <f t="shared" si="472"/>
        <v>4.5992364091477693</v>
      </c>
      <c r="HZ92" s="56">
        <f t="shared" si="473"/>
        <v>1.3100703320890745</v>
      </c>
      <c r="IA92" s="56">
        <f t="shared" si="474"/>
        <v>5.993138564682055</v>
      </c>
      <c r="IB92" s="56">
        <f t="shared" si="475"/>
        <v>0.68073090953017168</v>
      </c>
      <c r="IC92" s="56">
        <f t="shared" si="538"/>
        <v>0.57966040454313017</v>
      </c>
      <c r="ID92" s="56">
        <f t="shared" si="539"/>
        <v>0.15992721385683561</v>
      </c>
      <c r="IE92" s="56">
        <f t="shared" si="476"/>
        <v>271.96742027984016</v>
      </c>
      <c r="IF92" s="56">
        <f t="shared" si="477"/>
        <v>1.0308579874491293</v>
      </c>
      <c r="IG92" s="56">
        <f t="shared" si="540"/>
        <v>1.2549765577614549</v>
      </c>
      <c r="IH92" s="56">
        <f t="shared" si="541"/>
        <v>0.53553717216218177</v>
      </c>
      <c r="II92" s="75"/>
      <c r="IJ92" s="75">
        <f t="shared" si="478"/>
        <v>0.11620994304563759</v>
      </c>
      <c r="IK92" s="75">
        <f t="shared" si="479"/>
        <v>0.217972005456329</v>
      </c>
      <c r="IL92" s="75">
        <f t="shared" si="480"/>
        <v>2.952310774720313</v>
      </c>
      <c r="IM92" s="75">
        <f t="shared" si="481"/>
        <v>0.24682171321840077</v>
      </c>
      <c r="IN92" s="75">
        <f>(1-'OUTPUT DATA'!BL92-'OUTPUT DATA'!BR92-'OUTPUT DATA'!BX92)*'OUTPUT DATA'!BK92^2</f>
        <v>2.1469721828780149E-2</v>
      </c>
      <c r="IO92" s="75">
        <f t="shared" si="542"/>
        <v>0.49247745225760514</v>
      </c>
      <c r="IP92" s="75"/>
      <c r="IQ92" s="56">
        <f t="shared" si="546"/>
        <v>0.78493727883947861</v>
      </c>
      <c r="IR92" s="56">
        <f t="shared" si="547"/>
        <v>0.66839488882193809</v>
      </c>
      <c r="IS92" s="56">
        <f t="shared" si="548"/>
        <v>0.18440889094312526</v>
      </c>
      <c r="IT92" s="56"/>
    </row>
    <row r="93" spans="1:254" s="54" customFormat="1" ht="13.5" customHeight="1">
      <c r="A93" s="67" t="str">
        <f>'INPUT DATA'!A93</f>
        <v xml:space="preserve">July 20, 2006 </v>
      </c>
      <c r="B93" s="66"/>
      <c r="C93" s="10">
        <f>'INPUT DATA'!AB93</f>
        <v>5.7928449146674277E-2</v>
      </c>
      <c r="D93" s="10"/>
      <c r="E93" s="12">
        <f>'INPUT DATA'!AD93</f>
        <v>1.9819904038544494</v>
      </c>
      <c r="F93" s="10"/>
      <c r="G93" s="16">
        <f>'INPUT DATA'!AF93</f>
        <v>304.93115506854053</v>
      </c>
      <c r="H93" s="16">
        <f>'INPUT DATA'!AG93</f>
        <v>1081.1059379762733</v>
      </c>
      <c r="I93" s="10"/>
      <c r="J93" s="81">
        <f t="shared" si="482"/>
        <v>9.2615991265763142E-2</v>
      </c>
      <c r="K93" s="81">
        <f t="shared" si="483"/>
        <v>0.14278166668029527</v>
      </c>
      <c r="L93" s="81">
        <f t="shared" si="484"/>
        <v>0.20599580473789333</v>
      </c>
      <c r="M93" s="81">
        <f t="shared" si="485"/>
        <v>0.27862734293050034</v>
      </c>
      <c r="N93" s="81">
        <f t="shared" si="486"/>
        <v>0.40787306125190764</v>
      </c>
      <c r="O93" s="81">
        <f t="shared" si="487"/>
        <v>0.45391739251733004</v>
      </c>
      <c r="P93" s="81">
        <f t="shared" si="488"/>
        <v>0.48826172289864683</v>
      </c>
      <c r="Q93" s="81">
        <f t="shared" si="489"/>
        <v>0.50804405781431139</v>
      </c>
      <c r="R93" s="81">
        <f t="shared" si="490"/>
        <v>0.51176632034807712</v>
      </c>
      <c r="S93" s="81">
        <f t="shared" si="491"/>
        <v>0.50603000903896456</v>
      </c>
      <c r="T93" s="81">
        <f t="shared" si="492"/>
        <v>0.50096132111504699</v>
      </c>
      <c r="U93" s="81">
        <f t="shared" si="493"/>
        <v>0.48002781258994243</v>
      </c>
      <c r="V93" s="81">
        <f t="shared" si="494"/>
        <v>0.45317034706551768</v>
      </c>
      <c r="W93" s="81">
        <f t="shared" si="495"/>
        <v>0.4238912309936434</v>
      </c>
      <c r="X93" s="81">
        <f t="shared" si="496"/>
        <v>0.39481701900661431</v>
      </c>
      <c r="Y93" s="10"/>
      <c r="Z93" s="81">
        <f t="shared" si="543"/>
        <v>0.73770799504839102</v>
      </c>
      <c r="AA93" s="81">
        <f t="shared" si="544"/>
        <v>0.5653915305241457</v>
      </c>
      <c r="AB93" s="81">
        <f t="shared" si="545"/>
        <v>0.16384742505776154</v>
      </c>
      <c r="AC93" s="72"/>
      <c r="AD93" s="56">
        <f>'INPUT DATA'!AF93/1000</f>
        <v>0.30493115506854052</v>
      </c>
      <c r="AE93" s="55">
        <f>'INPUT DATA'!AG93</f>
        <v>1081.1059379762733</v>
      </c>
      <c r="AF93" s="60">
        <f t="shared" si="497"/>
        <v>1354.2459379762731</v>
      </c>
      <c r="AG93" s="55"/>
      <c r="AH93" s="60">
        <f>'INPUT DATA'!P93</f>
        <v>49.461399999999998</v>
      </c>
      <c r="AI93" s="60">
        <f>'INPUT DATA'!Q93</f>
        <v>1.2346999999999999</v>
      </c>
      <c r="AJ93" s="60">
        <f>'INPUT DATA'!R93</f>
        <v>3.9281999999999999</v>
      </c>
      <c r="AK93" s="60">
        <f>'INPUT DATA'!S93</f>
        <v>8.0226000000000006</v>
      </c>
      <c r="AL93" s="60">
        <f>'INPUT DATA'!T93</f>
        <v>0.18079999999999999</v>
      </c>
      <c r="AM93" s="60">
        <f>'INPUT DATA'!U93</f>
        <v>13.806800000000001</v>
      </c>
      <c r="AN93" s="60">
        <f>'INPUT DATA'!V93</f>
        <v>21.663900000000002</v>
      </c>
      <c r="AO93" s="60">
        <f>'INPUT DATA'!W93</f>
        <v>0.4718</v>
      </c>
      <c r="AP93" s="60">
        <f>'INPUT DATA'!X93</f>
        <v>0</v>
      </c>
      <c r="AQ93" s="60">
        <f>'INPUT DATA'!Y93</f>
        <v>0</v>
      </c>
      <c r="AR93" s="60">
        <f t="shared" si="364"/>
        <v>98.770199999999988</v>
      </c>
      <c r="AS93" s="60"/>
      <c r="AT93" s="60">
        <f>'INPUT DATA'!C93</f>
        <v>47.404764178799958</v>
      </c>
      <c r="AU93" s="60">
        <f>'INPUT DATA'!D93</f>
        <v>1.7801789079802521</v>
      </c>
      <c r="AV93" s="60">
        <f>'INPUT DATA'!E93</f>
        <v>18.501859436873406</v>
      </c>
      <c r="AW93" s="60">
        <f>'INPUT DATA'!F93</f>
        <v>10.801085509093664</v>
      </c>
      <c r="AX93" s="60">
        <f>'INPUT DATA'!G93</f>
        <v>0.19001909691924035</v>
      </c>
      <c r="AY93" s="60">
        <f>'INPUT DATA'!H93</f>
        <v>4.8604884790921492</v>
      </c>
      <c r="AZ93" s="60">
        <f>'INPUT DATA'!I93</f>
        <v>10.401045305053156</v>
      </c>
      <c r="BA93" s="60">
        <f>'INPUT DATA'!J93</f>
        <v>3.6803698771726561</v>
      </c>
      <c r="BB93" s="60">
        <f>'INPUT DATA'!K93</f>
        <v>1.8801889589903782</v>
      </c>
      <c r="BC93" s="60">
        <f>'INPUT DATA'!M93</f>
        <v>0.50000025002512749</v>
      </c>
      <c r="BD93" s="60"/>
      <c r="BE93" s="60">
        <f>'INPUT DATA'!AD93</f>
        <v>1.9819904038544494</v>
      </c>
      <c r="BF93" s="60">
        <f t="shared" si="365"/>
        <v>99.999999999999986</v>
      </c>
      <c r="BG93" s="54">
        <f t="shared" si="366"/>
        <v>2.2696172140985631</v>
      </c>
      <c r="BH93" s="56">
        <f t="shared" si="498"/>
        <v>1.8683583794922884</v>
      </c>
      <c r="BI93" s="56">
        <f t="shared" si="499"/>
        <v>3.5081765848940218E-2</v>
      </c>
      <c r="BJ93" s="56">
        <f t="shared" si="500"/>
        <v>0.17488079442967364</v>
      </c>
      <c r="BK93" s="56">
        <f t="shared" si="367"/>
        <v>0.13164162050771155</v>
      </c>
      <c r="BL93" s="56">
        <f t="shared" si="368"/>
        <v>4.3239173921962082E-2</v>
      </c>
      <c r="BM93" s="56">
        <f t="shared" si="501"/>
        <v>0.25343416560180293</v>
      </c>
      <c r="BN93" s="56">
        <f t="shared" si="502"/>
        <v>5.7846651579432475E-3</v>
      </c>
      <c r="BO93" s="56">
        <f t="shared" si="503"/>
        <v>0.77749481321000502</v>
      </c>
      <c r="BP93" s="60">
        <f t="shared" si="504"/>
        <v>0.8768079669830745</v>
      </c>
      <c r="BQ93" s="56">
        <f t="shared" si="505"/>
        <v>3.4553813440413757E-2</v>
      </c>
      <c r="BR93" s="56">
        <f t="shared" si="506"/>
        <v>0</v>
      </c>
      <c r="BS93" s="56">
        <f t="shared" si="507"/>
        <v>0</v>
      </c>
      <c r="BT93" s="56">
        <f t="shared" si="369"/>
        <v>4.0263963641641416</v>
      </c>
      <c r="BU93" s="56">
        <f t="shared" si="370"/>
        <v>0.69510189693019386</v>
      </c>
      <c r="BV93" s="56">
        <f t="shared" si="371"/>
        <v>0.75416913210268166</v>
      </c>
      <c r="BW93" s="56">
        <f t="shared" si="372"/>
        <v>0</v>
      </c>
      <c r="BX93" s="2">
        <f>'INPUT DATA'!DJ93</f>
        <v>5.2788979776412753E-2</v>
      </c>
      <c r="BY93" s="56"/>
      <c r="BZ93" s="56">
        <v>60.084299999999999</v>
      </c>
      <c r="CA93" s="56">
        <v>79.878799999999998</v>
      </c>
      <c r="CB93" s="56">
        <v>101.96127999999999</v>
      </c>
      <c r="CC93" s="56">
        <v>71.846400000000003</v>
      </c>
      <c r="CD93" s="56">
        <v>70.937399999999997</v>
      </c>
      <c r="CE93" s="56">
        <v>40.304400000000001</v>
      </c>
      <c r="CF93" s="56">
        <v>56.077400000000004</v>
      </c>
      <c r="CG93" s="56">
        <v>61.978940000000001</v>
      </c>
      <c r="CH93" s="56">
        <v>151.99020000000002</v>
      </c>
      <c r="CI93" s="56">
        <v>94.195999999999998</v>
      </c>
      <c r="CJ93" s="56">
        <v>141.94452000000001</v>
      </c>
      <c r="CK93" s="56">
        <v>28.0855</v>
      </c>
      <c r="CL93" s="56">
        <v>47.88</v>
      </c>
      <c r="CM93" s="56">
        <v>26.981539999999999</v>
      </c>
      <c r="CN93" s="56">
        <v>55.847000000000001</v>
      </c>
      <c r="CO93" s="56">
        <v>54.938000000000002</v>
      </c>
      <c r="CP93" s="56">
        <v>24.305</v>
      </c>
      <c r="CQ93" s="56">
        <v>40.078000000000003</v>
      </c>
      <c r="CR93" s="56">
        <v>22.98977</v>
      </c>
      <c r="CS93" s="56">
        <v>51.996000000000002</v>
      </c>
      <c r="CT93" s="56">
        <v>39.098300000000002</v>
      </c>
      <c r="CU93" s="56">
        <v>30.973759999999999</v>
      </c>
      <c r="CV93" s="56">
        <v>15.9994</v>
      </c>
      <c r="CW93" s="60">
        <f t="shared" si="373"/>
        <v>0.46743492060321917</v>
      </c>
      <c r="CX93" s="60">
        <f t="shared" si="374"/>
        <v>0.59940810327646388</v>
      </c>
      <c r="CY93" s="60">
        <f t="shared" si="375"/>
        <v>0.52925071164269422</v>
      </c>
      <c r="CZ93" s="60">
        <f t="shared" si="376"/>
        <v>0.77731104133262074</v>
      </c>
      <c r="DA93" s="60">
        <f t="shared" si="377"/>
        <v>0.77445747941142484</v>
      </c>
      <c r="DB93" s="60">
        <f t="shared" si="378"/>
        <v>0.60303589682516046</v>
      </c>
      <c r="DC93" s="60">
        <f t="shared" si="379"/>
        <v>0.7146907666903245</v>
      </c>
      <c r="DD93" s="60">
        <f t="shared" si="380"/>
        <v>0.74185747610397978</v>
      </c>
      <c r="DE93" s="60">
        <f t="shared" si="381"/>
        <v>0.68420200776102669</v>
      </c>
      <c r="DF93" s="60">
        <f t="shared" si="382"/>
        <v>0.83014777697566777</v>
      </c>
      <c r="DG93" s="60">
        <f t="shared" si="383"/>
        <v>0.43642065223793064</v>
      </c>
      <c r="DH93" s="60">
        <f t="shared" si="384"/>
        <v>0.53256507939678088</v>
      </c>
      <c r="DI93" s="60">
        <f t="shared" si="385"/>
        <v>0.40059189672353612</v>
      </c>
      <c r="DJ93" s="60">
        <f t="shared" si="386"/>
        <v>0.47074928835730578</v>
      </c>
      <c r="DK93" s="60">
        <f t="shared" si="387"/>
        <v>0.22268895866737926</v>
      </c>
      <c r="DL93" s="60">
        <f t="shared" si="388"/>
        <v>0.22554252058857516</v>
      </c>
      <c r="DM93" s="60">
        <f t="shared" si="389"/>
        <v>0.39696410317483954</v>
      </c>
      <c r="DN93" s="60">
        <f t="shared" si="390"/>
        <v>0.2853092333096755</v>
      </c>
      <c r="DO93" s="60">
        <f t="shared" si="391"/>
        <v>0.25814252389602022</v>
      </c>
      <c r="DP93" s="60">
        <f t="shared" si="392"/>
        <v>0.31579799223897331</v>
      </c>
      <c r="DQ93" s="60">
        <f t="shared" si="393"/>
        <v>0.16985222302433223</v>
      </c>
      <c r="DR93" s="60">
        <f t="shared" si="394"/>
        <v>0.56357934776206942</v>
      </c>
      <c r="DS93" s="60">
        <f t="shared" si="395"/>
        <v>23.119985581924063</v>
      </c>
      <c r="DT93" s="60">
        <f t="shared" si="396"/>
        <v>0.74008918511544985</v>
      </c>
      <c r="DU93" s="60">
        <f t="shared" si="397"/>
        <v>2.0790026454748314</v>
      </c>
      <c r="DV93" s="60">
        <f t="shared" si="398"/>
        <v>6.2360555601950836</v>
      </c>
      <c r="DW93" s="60">
        <f t="shared" si="399"/>
        <v>0.14002191227758559</v>
      </c>
      <c r="DX93" s="60">
        <f t="shared" si="400"/>
        <v>8.3259960202856256</v>
      </c>
      <c r="DY93" s="60">
        <f t="shared" si="401"/>
        <v>15.482989300502522</v>
      </c>
      <c r="DZ93" s="60">
        <f t="shared" si="402"/>
        <v>0.35000835722585766</v>
      </c>
      <c r="EA93" s="60">
        <f t="shared" si="403"/>
        <v>0</v>
      </c>
      <c r="EB93" s="60">
        <f t="shared" si="404"/>
        <v>0</v>
      </c>
      <c r="EC93" s="60">
        <f t="shared" si="405"/>
        <v>42.296051436998987</v>
      </c>
      <c r="ED93" s="60">
        <f t="shared" si="406"/>
        <v>98.770200000000017</v>
      </c>
      <c r="EE93" s="56">
        <f t="shared" si="407"/>
        <v>0.82320007056751932</v>
      </c>
      <c r="EF93" s="56">
        <f t="shared" si="408"/>
        <v>1.5457167608927524E-2</v>
      </c>
      <c r="EG93" s="56">
        <f t="shared" si="409"/>
        <v>7.7052779251103959E-2</v>
      </c>
      <c r="EH93" s="56">
        <f t="shared" si="410"/>
        <v>0.11166321485836452</v>
      </c>
      <c r="EI93" s="56">
        <f t="shared" si="411"/>
        <v>2.5487260598781461E-3</v>
      </c>
      <c r="EJ93" s="56">
        <f t="shared" si="412"/>
        <v>0.34256309484820513</v>
      </c>
      <c r="EK93" s="56">
        <f t="shared" si="413"/>
        <v>0.38632140577130897</v>
      </c>
      <c r="EL93" s="56">
        <f t="shared" si="414"/>
        <v>1.5224526266502782E-2</v>
      </c>
      <c r="EM93" s="56">
        <f t="shared" si="415"/>
        <v>0</v>
      </c>
      <c r="EN93" s="56">
        <f t="shared" si="416"/>
        <v>0</v>
      </c>
      <c r="EO93" s="56">
        <f t="shared" si="417"/>
        <v>2.6436023499005579</v>
      </c>
      <c r="EP93" s="60">
        <f t="shared" si="418"/>
        <v>4.4176333351323684</v>
      </c>
      <c r="EQ93" s="56">
        <f t="shared" si="508"/>
        <v>0.18634413680755449</v>
      </c>
      <c r="ER93" s="56">
        <f t="shared" si="509"/>
        <v>3.4989702486171526E-3</v>
      </c>
      <c r="ES93" s="56">
        <f t="shared" si="510"/>
        <v>1.7442094761084371E-2</v>
      </c>
      <c r="ET93" s="56">
        <f t="shared" si="511"/>
        <v>2.5276705056151674E-2</v>
      </c>
      <c r="EU93" s="56">
        <f t="shared" si="512"/>
        <v>5.7694377657121175E-4</v>
      </c>
      <c r="EV93" s="56">
        <f t="shared" si="513"/>
        <v>7.7544483405601772E-2</v>
      </c>
      <c r="EW93" s="56">
        <f t="shared" si="514"/>
        <v>8.7449857528688127E-2</v>
      </c>
      <c r="EX93" s="56">
        <f t="shared" si="515"/>
        <v>3.4463082631656663E-3</v>
      </c>
      <c r="EY93" s="56">
        <f t="shared" si="516"/>
        <v>0</v>
      </c>
      <c r="EZ93" s="56">
        <f t="shared" si="517"/>
        <v>0</v>
      </c>
      <c r="FA93" s="56">
        <f t="shared" si="518"/>
        <v>0.59842050015256554</v>
      </c>
      <c r="FB93" s="56">
        <f t="shared" si="519"/>
        <v>1</v>
      </c>
      <c r="FC93" s="56">
        <f t="shared" si="419"/>
        <v>1.3655863192445522E-2</v>
      </c>
      <c r="FD93" s="56">
        <f t="shared" si="420"/>
        <v>3.7862315686388488E-3</v>
      </c>
      <c r="FE93" s="56">
        <f t="shared" si="421"/>
        <v>0.11068333405558066</v>
      </c>
      <c r="FF93" s="56">
        <f t="shared" si="422"/>
        <v>9.0896165791853792E-2</v>
      </c>
      <c r="FG93" s="56">
        <f t="shared" si="423"/>
        <v>1.0683334055580654E-2</v>
      </c>
      <c r="FH93" s="56">
        <f t="shared" si="424"/>
        <v>0.10157949984743445</v>
      </c>
      <c r="FI93" s="56">
        <f t="shared" si="425"/>
        <v>0</v>
      </c>
      <c r="FJ93" s="56">
        <f t="shared" si="426"/>
        <v>3.3927202519620482E-2</v>
      </c>
      <c r="FK93" s="56">
        <f t="shared" si="427"/>
        <v>0.86090065082060763</v>
      </c>
      <c r="FL93" s="56">
        <f t="shared" si="428"/>
        <v>0.93172068403777242</v>
      </c>
      <c r="FM93" s="56">
        <f t="shared" si="429"/>
        <v>0.10517214665977191</v>
      </c>
      <c r="FN93" s="56">
        <f t="shared" si="430"/>
        <v>1</v>
      </c>
      <c r="FO93" s="56">
        <f t="shared" si="431"/>
        <v>6.827931596222761E-2</v>
      </c>
      <c r="FP93" s="56">
        <f t="shared" si="432"/>
        <v>3.7862315686388488E-2</v>
      </c>
      <c r="FQ93" s="56">
        <f t="shared" si="433"/>
        <v>3.3927202519620482E-2</v>
      </c>
      <c r="FR93" s="56">
        <f t="shared" si="434"/>
        <v>0.96607279748037955</v>
      </c>
      <c r="FS93" s="56"/>
      <c r="FT93" s="56">
        <f t="shared" si="435"/>
        <v>0</v>
      </c>
      <c r="FU93" s="56">
        <f t="shared" si="436"/>
        <v>8.8206048803230394E-3</v>
      </c>
      <c r="FV93" s="56">
        <f t="shared" si="437"/>
        <v>3.4106273196665447E-2</v>
      </c>
      <c r="FW93" s="56">
        <f t="shared" si="438"/>
        <v>0.83865111208228071</v>
      </c>
      <c r="FX93" s="56"/>
      <c r="FY93" s="56">
        <f t="shared" si="439"/>
        <v>2.4458269980174849E-2</v>
      </c>
      <c r="FZ93" s="56">
        <f t="shared" si="440"/>
        <v>0.22984879729617602</v>
      </c>
      <c r="GA93" s="56"/>
      <c r="GB93" s="60">
        <f t="shared" si="441"/>
        <v>22.158642180131686</v>
      </c>
      <c r="GC93" s="60">
        <f t="shared" si="442"/>
        <v>1.0670536627252096</v>
      </c>
      <c r="GD93" s="60">
        <f t="shared" si="443"/>
        <v>9.7921222736783484</v>
      </c>
      <c r="GE93" s="60">
        <f t="shared" si="444"/>
        <v>8.395803024596276</v>
      </c>
      <c r="GF93" s="60">
        <f t="shared" si="445"/>
        <v>0.14716171084011012</v>
      </c>
      <c r="GG93" s="60">
        <f t="shared" si="446"/>
        <v>2.9310490289976943</v>
      </c>
      <c r="GH93" s="60">
        <f t="shared" si="447"/>
        <v>7.4335310434492401</v>
      </c>
      <c r="GI93" s="60">
        <f t="shared" si="448"/>
        <v>2.7303099082084206</v>
      </c>
      <c r="GJ93" s="60">
        <f t="shared" si="449"/>
        <v>1.5608346846000574</v>
      </c>
      <c r="GK93" s="60">
        <f t="shared" si="450"/>
        <v>0.21821043523509454</v>
      </c>
      <c r="GL93" s="60">
        <f t="shared" si="451"/>
        <v>0</v>
      </c>
      <c r="GM93" s="60">
        <f t="shared" si="452"/>
        <v>43.565282047537849</v>
      </c>
      <c r="GN93" s="60">
        <f t="shared" si="520"/>
        <v>56.434717952462137</v>
      </c>
      <c r="GO93" s="56">
        <f t="shared" si="453"/>
        <v>0.78897089886709104</v>
      </c>
      <c r="GP93" s="56">
        <f t="shared" si="454"/>
        <v>2.228599963920655E-2</v>
      </c>
      <c r="GQ93" s="56">
        <f t="shared" si="455"/>
        <v>0.36291932460780035</v>
      </c>
      <c r="GR93" s="56">
        <f t="shared" si="456"/>
        <v>0.15033579287331952</v>
      </c>
      <c r="GS93" s="56">
        <f t="shared" si="457"/>
        <v>2.6786870807111673E-3</v>
      </c>
      <c r="GT93" s="56">
        <f t="shared" si="458"/>
        <v>0.12059448792420055</v>
      </c>
      <c r="GU93" s="56">
        <f t="shared" si="459"/>
        <v>0.18547659672262187</v>
      </c>
      <c r="GV93" s="56">
        <f t="shared" si="460"/>
        <v>0.1187619496936429</v>
      </c>
      <c r="GW93" s="56">
        <f t="shared" si="461"/>
        <v>3.9920781328089898E-2</v>
      </c>
      <c r="GX93" s="56">
        <f t="shared" si="462"/>
        <v>7.0450095576092327E-3</v>
      </c>
      <c r="GY93" s="56">
        <f t="shared" si="463"/>
        <v>0</v>
      </c>
      <c r="GZ93" s="60">
        <f t="shared" si="464"/>
        <v>0.1100176741781634</v>
      </c>
      <c r="HA93" s="56">
        <f t="shared" si="521"/>
        <v>1.7989895282942934</v>
      </c>
      <c r="HB93" s="56">
        <f t="shared" si="522"/>
        <v>0.43856336374295157</v>
      </c>
      <c r="HC93" s="56">
        <f t="shared" si="523"/>
        <v>1.2388065238121177E-2</v>
      </c>
      <c r="HD93" s="56">
        <f t="shared" si="524"/>
        <v>0.20173509567445969</v>
      </c>
      <c r="HE93" s="56">
        <f t="shared" si="525"/>
        <v>8.3566797087396033E-2</v>
      </c>
      <c r="HF93" s="56">
        <f t="shared" si="526"/>
        <v>1.488995371335461E-3</v>
      </c>
      <c r="HG93" s="56">
        <f t="shared" si="527"/>
        <v>6.7034569144236125E-2</v>
      </c>
      <c r="HH93" s="56">
        <f t="shared" si="528"/>
        <v>0.1031004315508612</v>
      </c>
      <c r="HI93" s="56">
        <f t="shared" si="529"/>
        <v>6.6015920507467712E-2</v>
      </c>
      <c r="HJ93" s="56">
        <f t="shared" si="530"/>
        <v>2.2190669095189602E-2</v>
      </c>
      <c r="HK93" s="56">
        <f t="shared" si="531"/>
        <v>3.9160925879812864E-3</v>
      </c>
      <c r="HL93" s="56">
        <f t="shared" si="532"/>
        <v>0</v>
      </c>
      <c r="HM93" s="56">
        <f t="shared" si="533"/>
        <v>5.7630832422043067E-2</v>
      </c>
      <c r="HN93" s="56">
        <f t="shared" si="534"/>
        <v>1</v>
      </c>
      <c r="HO93" s="56">
        <f t="shared" si="465"/>
        <v>0.44511262295677795</v>
      </c>
      <c r="HP93" s="56">
        <f t="shared" si="466"/>
        <v>0.30023650944355901</v>
      </c>
      <c r="HQ93" s="56">
        <f t="shared" si="467"/>
        <v>0.39532490493234401</v>
      </c>
      <c r="HR93" s="60">
        <f t="shared" si="535"/>
        <v>4.4126021649514735E-2</v>
      </c>
      <c r="HS93" s="56">
        <f t="shared" si="468"/>
        <v>0.65762069559867065</v>
      </c>
      <c r="HT93" s="56">
        <f t="shared" si="469"/>
        <v>4492.6896359058992</v>
      </c>
      <c r="HU93" s="56">
        <f t="shared" si="536"/>
        <v>9.9566470399223217</v>
      </c>
      <c r="HV93" s="56">
        <f t="shared" si="470"/>
        <v>0.65762069559867065</v>
      </c>
      <c r="HW93" s="56">
        <f t="shared" si="471"/>
        <v>4492.6896359058992</v>
      </c>
      <c r="HX93" s="56">
        <f t="shared" si="537"/>
        <v>9.3610899552910656</v>
      </c>
      <c r="HY93" s="56">
        <f t="shared" si="472"/>
        <v>4.5953670892111438</v>
      </c>
      <c r="HZ93" s="56">
        <f t="shared" si="473"/>
        <v>1.3080056212632201</v>
      </c>
      <c r="IA93" s="56">
        <f t="shared" si="474"/>
        <v>5.8150972920891455</v>
      </c>
      <c r="IB93" s="56">
        <f t="shared" si="475"/>
        <v>0.69358197339887628</v>
      </c>
      <c r="IC93" s="56">
        <f t="shared" si="538"/>
        <v>0.53157262238729652</v>
      </c>
      <c r="ID93" s="56">
        <f t="shared" si="539"/>
        <v>0.15404688734657437</v>
      </c>
      <c r="IE93" s="56">
        <f t="shared" si="476"/>
        <v>271.95117120282714</v>
      </c>
      <c r="IF93" s="56">
        <f t="shared" si="477"/>
        <v>1.0305409359178459</v>
      </c>
      <c r="IG93" s="56">
        <f t="shared" si="540"/>
        <v>1.1972869659221539</v>
      </c>
      <c r="IH93" s="56">
        <f t="shared" si="541"/>
        <v>0.51236960028702683</v>
      </c>
      <c r="II93" s="75"/>
      <c r="IJ93" s="75">
        <f t="shared" si="478"/>
        <v>0.1224621314006088</v>
      </c>
      <c r="IK93" s="75">
        <f t="shared" si="479"/>
        <v>0.16819469192075137</v>
      </c>
      <c r="IL93" s="75">
        <f t="shared" si="480"/>
        <v>3.0809342878441472</v>
      </c>
      <c r="IM93" s="75">
        <f t="shared" si="481"/>
        <v>0.21537087314911962</v>
      </c>
      <c r="IN93" s="75">
        <f>(1-'OUTPUT DATA'!BL93-'OUTPUT DATA'!BR93-'OUTPUT DATA'!BX93)*'OUTPUT DATA'!BK93^2</f>
        <v>1.5665394799932814E-2</v>
      </c>
      <c r="IO93" s="75">
        <f t="shared" si="542"/>
        <v>0.47292660422044569</v>
      </c>
      <c r="IP93" s="75"/>
      <c r="IQ93" s="56">
        <f t="shared" si="546"/>
        <v>0.73770799504839102</v>
      </c>
      <c r="IR93" s="56">
        <f t="shared" si="547"/>
        <v>0.5653915305241457</v>
      </c>
      <c r="IS93" s="56">
        <f t="shared" si="548"/>
        <v>0.16384742505776154</v>
      </c>
      <c r="IT93" s="56"/>
    </row>
    <row r="94" spans="1:254" s="54" customFormat="1" ht="13.5" customHeight="1">
      <c r="A94" s="67" t="str">
        <f>'INPUT DATA'!A94</f>
        <v xml:space="preserve">July 20, 2006 </v>
      </c>
      <c r="B94" s="66"/>
      <c r="C94" s="10">
        <f>'INPUT DATA'!AB94</f>
        <v>4.9764692720364878E-2</v>
      </c>
      <c r="D94" s="10"/>
      <c r="E94" s="12">
        <f>'INPUT DATA'!AD94</f>
        <v>1.9695920009769514</v>
      </c>
      <c r="F94" s="10"/>
      <c r="G94" s="16">
        <f>'INPUT DATA'!AF94</f>
        <v>289.34330302506004</v>
      </c>
      <c r="H94" s="16">
        <f>'INPUT DATA'!AG94</f>
        <v>1076.8997423064179</v>
      </c>
      <c r="I94" s="10"/>
      <c r="J94" s="81">
        <f t="shared" si="482"/>
        <v>9.1327947689654979E-2</v>
      </c>
      <c r="K94" s="81">
        <f t="shared" si="483"/>
        <v>0.14120279864356203</v>
      </c>
      <c r="L94" s="81">
        <f t="shared" si="484"/>
        <v>0.20425776497381778</v>
      </c>
      <c r="M94" s="81">
        <f t="shared" si="485"/>
        <v>0.2769440479570347</v>
      </c>
      <c r="N94" s="81">
        <f t="shared" si="486"/>
        <v>0.4069150701160727</v>
      </c>
      <c r="O94" s="81">
        <f t="shared" si="487"/>
        <v>0.45348354826396692</v>
      </c>
      <c r="P94" s="81">
        <f t="shared" si="488"/>
        <v>0.48841548625321285</v>
      </c>
      <c r="Q94" s="81">
        <f t="shared" si="489"/>
        <v>0.50878860160367712</v>
      </c>
      <c r="R94" s="81">
        <f t="shared" si="490"/>
        <v>0.51304482200254375</v>
      </c>
      <c r="S94" s="81">
        <f t="shared" si="491"/>
        <v>0.50758661406304884</v>
      </c>
      <c r="T94" s="81">
        <f t="shared" si="492"/>
        <v>0.50263894578458768</v>
      </c>
      <c r="U94" s="81">
        <f t="shared" si="493"/>
        <v>0.48196882659733409</v>
      </c>
      <c r="V94" s="81">
        <f t="shared" si="494"/>
        <v>0.45525757122668392</v>
      </c>
      <c r="W94" s="81">
        <f t="shared" si="495"/>
        <v>0.42603458992909399</v>
      </c>
      <c r="X94" s="81">
        <f t="shared" si="496"/>
        <v>0.39695433411056585</v>
      </c>
      <c r="Y94" s="10"/>
      <c r="Z94" s="81">
        <f t="shared" si="543"/>
        <v>0.71732254833452225</v>
      </c>
      <c r="AA94" s="81">
        <f t="shared" si="544"/>
        <v>0.57652880873943058</v>
      </c>
      <c r="AB94" s="81">
        <f t="shared" si="545"/>
        <v>0.1659141567102746</v>
      </c>
      <c r="AC94" s="72"/>
      <c r="AD94" s="56">
        <f>'INPUT DATA'!AF94/1000</f>
        <v>0.28934330302506006</v>
      </c>
      <c r="AE94" s="55">
        <f>'INPUT DATA'!AG94</f>
        <v>1076.8997423064179</v>
      </c>
      <c r="AF94" s="60">
        <f t="shared" si="497"/>
        <v>1350.0397423064178</v>
      </c>
      <c r="AG94" s="55"/>
      <c r="AH94" s="60">
        <f>'INPUT DATA'!P94</f>
        <v>49.427199999999999</v>
      </c>
      <c r="AI94" s="60">
        <f>'INPUT DATA'!Q94</f>
        <v>1.2130000000000001</v>
      </c>
      <c r="AJ94" s="60">
        <f>'INPUT DATA'!R94</f>
        <v>4.0358999999999998</v>
      </c>
      <c r="AK94" s="60">
        <f>'INPUT DATA'!S94</f>
        <v>8.0032999999999994</v>
      </c>
      <c r="AL94" s="60">
        <f>'INPUT DATA'!T94</f>
        <v>0.18590000000000001</v>
      </c>
      <c r="AM94" s="60">
        <f>'INPUT DATA'!U94</f>
        <v>13.8383</v>
      </c>
      <c r="AN94" s="60">
        <f>'INPUT DATA'!V94</f>
        <v>21.58</v>
      </c>
      <c r="AO94" s="60">
        <f>'INPUT DATA'!W94</f>
        <v>0.42730000000000001</v>
      </c>
      <c r="AP94" s="60">
        <f>'INPUT DATA'!X94</f>
        <v>0</v>
      </c>
      <c r="AQ94" s="60">
        <f>'INPUT DATA'!Y94</f>
        <v>0</v>
      </c>
      <c r="AR94" s="60">
        <f t="shared" si="364"/>
        <v>98.710899999999995</v>
      </c>
      <c r="AS94" s="60"/>
      <c r="AT94" s="60">
        <f>'INPUT DATA'!C94</f>
        <v>47.392017870724459</v>
      </c>
      <c r="AU94" s="60">
        <f>'INPUT DATA'!D94</f>
        <v>1.7865315701746258</v>
      </c>
      <c r="AV94" s="60">
        <f>'INPUT DATA'!E94</f>
        <v>18.594595884863118</v>
      </c>
      <c r="AW94" s="60">
        <f>'INPUT DATA'!F94</f>
        <v>10.82267848680109</v>
      </c>
      <c r="AX94" s="60">
        <f>'INPUT DATA'!G94</f>
        <v>0.19026204084446305</v>
      </c>
      <c r="AY94" s="60">
        <f>'INPUT DATA'!H94</f>
        <v>4.7833438655146079</v>
      </c>
      <c r="AZ94" s="60">
        <f>'INPUT DATA'!I94</f>
        <v>10.334930818062094</v>
      </c>
      <c r="BA94" s="60">
        <f>'INPUT DATA'!J94</f>
        <v>3.7011150676374109</v>
      </c>
      <c r="BB94" s="60">
        <f>'INPUT DATA'!K94</f>
        <v>1.8915127894749533</v>
      </c>
      <c r="BC94" s="60">
        <f>'INPUT DATA'!M94</f>
        <v>0.50301160590319305</v>
      </c>
      <c r="BD94" s="60"/>
      <c r="BE94" s="60">
        <f>'INPUT DATA'!AD94</f>
        <v>1.9695920009769514</v>
      </c>
      <c r="BF94" s="60">
        <f t="shared" si="365"/>
        <v>100.00000000000003</v>
      </c>
      <c r="BG94" s="54">
        <f t="shared" si="366"/>
        <v>2.2697392918103327</v>
      </c>
      <c r="BH94" s="56">
        <f t="shared" si="498"/>
        <v>1.8671669316984167</v>
      </c>
      <c r="BI94" s="56">
        <f t="shared" si="499"/>
        <v>3.4467053430387633E-2</v>
      </c>
      <c r="BJ94" s="56">
        <f t="shared" si="500"/>
        <v>0.17968518958851565</v>
      </c>
      <c r="BK94" s="56">
        <f t="shared" si="367"/>
        <v>0.13283306830158326</v>
      </c>
      <c r="BL94" s="56">
        <f t="shared" si="368"/>
        <v>4.6852121286932391E-2</v>
      </c>
      <c r="BM94" s="56">
        <f t="shared" si="501"/>
        <v>0.25283807691653865</v>
      </c>
      <c r="BN94" s="56">
        <f t="shared" si="502"/>
        <v>5.9481587091016093E-3</v>
      </c>
      <c r="BO94" s="56">
        <f t="shared" si="503"/>
        <v>0.77931057070908416</v>
      </c>
      <c r="BP94" s="60">
        <f t="shared" si="504"/>
        <v>0.87345924206478553</v>
      </c>
      <c r="BQ94" s="56">
        <f t="shared" si="505"/>
        <v>3.1296393920216693E-2</v>
      </c>
      <c r="BR94" s="56">
        <f t="shared" si="506"/>
        <v>0</v>
      </c>
      <c r="BS94" s="56">
        <f t="shared" si="507"/>
        <v>0</v>
      </c>
      <c r="BT94" s="56">
        <f t="shared" si="369"/>
        <v>4.0241716170370472</v>
      </c>
      <c r="BU94" s="56">
        <f t="shared" si="370"/>
        <v>0.69363814979314886</v>
      </c>
      <c r="BV94" s="56">
        <f t="shared" si="371"/>
        <v>0.75503714750954443</v>
      </c>
      <c r="BW94" s="56">
        <f t="shared" si="372"/>
        <v>0</v>
      </c>
      <c r="BX94" s="2">
        <f>'INPUT DATA'!DJ94</f>
        <v>4.8339455693005878E-2</v>
      </c>
      <c r="BY94" s="56"/>
      <c r="BZ94" s="56">
        <v>60.084299999999999</v>
      </c>
      <c r="CA94" s="56">
        <v>79.878799999999998</v>
      </c>
      <c r="CB94" s="56">
        <v>101.96127999999999</v>
      </c>
      <c r="CC94" s="56">
        <v>71.846400000000003</v>
      </c>
      <c r="CD94" s="56">
        <v>70.937399999999997</v>
      </c>
      <c r="CE94" s="56">
        <v>40.304400000000001</v>
      </c>
      <c r="CF94" s="56">
        <v>56.077400000000004</v>
      </c>
      <c r="CG94" s="56">
        <v>61.978940000000001</v>
      </c>
      <c r="CH94" s="56">
        <v>151.99020000000002</v>
      </c>
      <c r="CI94" s="56">
        <v>94.195999999999998</v>
      </c>
      <c r="CJ94" s="56">
        <v>141.94452000000001</v>
      </c>
      <c r="CK94" s="56">
        <v>28.0855</v>
      </c>
      <c r="CL94" s="56">
        <v>47.88</v>
      </c>
      <c r="CM94" s="56">
        <v>26.981539999999999</v>
      </c>
      <c r="CN94" s="56">
        <v>55.847000000000001</v>
      </c>
      <c r="CO94" s="56">
        <v>54.938000000000002</v>
      </c>
      <c r="CP94" s="56">
        <v>24.305</v>
      </c>
      <c r="CQ94" s="56">
        <v>40.078000000000003</v>
      </c>
      <c r="CR94" s="56">
        <v>22.98977</v>
      </c>
      <c r="CS94" s="56">
        <v>51.996000000000002</v>
      </c>
      <c r="CT94" s="56">
        <v>39.098300000000002</v>
      </c>
      <c r="CU94" s="56">
        <v>30.973759999999999</v>
      </c>
      <c r="CV94" s="56">
        <v>15.9994</v>
      </c>
      <c r="CW94" s="60">
        <f t="shared" si="373"/>
        <v>0.46743492060321917</v>
      </c>
      <c r="CX94" s="60">
        <f t="shared" si="374"/>
        <v>0.59940810327646388</v>
      </c>
      <c r="CY94" s="60">
        <f t="shared" si="375"/>
        <v>0.52925071164269422</v>
      </c>
      <c r="CZ94" s="60">
        <f t="shared" si="376"/>
        <v>0.77731104133262074</v>
      </c>
      <c r="DA94" s="60">
        <f t="shared" si="377"/>
        <v>0.77445747941142484</v>
      </c>
      <c r="DB94" s="60">
        <f t="shared" si="378"/>
        <v>0.60303589682516046</v>
      </c>
      <c r="DC94" s="60">
        <f t="shared" si="379"/>
        <v>0.7146907666903245</v>
      </c>
      <c r="DD94" s="60">
        <f t="shared" si="380"/>
        <v>0.74185747610397978</v>
      </c>
      <c r="DE94" s="60">
        <f t="shared" si="381"/>
        <v>0.68420200776102669</v>
      </c>
      <c r="DF94" s="60">
        <f t="shared" si="382"/>
        <v>0.83014777697566777</v>
      </c>
      <c r="DG94" s="60">
        <f t="shared" si="383"/>
        <v>0.43642065223793064</v>
      </c>
      <c r="DH94" s="60">
        <f t="shared" si="384"/>
        <v>0.53256507939678088</v>
      </c>
      <c r="DI94" s="60">
        <f t="shared" si="385"/>
        <v>0.40059189672353612</v>
      </c>
      <c r="DJ94" s="60">
        <f t="shared" si="386"/>
        <v>0.47074928835730578</v>
      </c>
      <c r="DK94" s="60">
        <f t="shared" si="387"/>
        <v>0.22268895866737926</v>
      </c>
      <c r="DL94" s="60">
        <f t="shared" si="388"/>
        <v>0.22554252058857516</v>
      </c>
      <c r="DM94" s="60">
        <f t="shared" si="389"/>
        <v>0.39696410317483954</v>
      </c>
      <c r="DN94" s="60">
        <f t="shared" si="390"/>
        <v>0.2853092333096755</v>
      </c>
      <c r="DO94" s="60">
        <f t="shared" si="391"/>
        <v>0.25814252389602022</v>
      </c>
      <c r="DP94" s="60">
        <f t="shared" si="392"/>
        <v>0.31579799223897331</v>
      </c>
      <c r="DQ94" s="60">
        <f t="shared" si="393"/>
        <v>0.16985222302433223</v>
      </c>
      <c r="DR94" s="60">
        <f t="shared" si="394"/>
        <v>0.56357934776206942</v>
      </c>
      <c r="DS94" s="60">
        <f t="shared" si="395"/>
        <v>23.103999307639434</v>
      </c>
      <c r="DT94" s="60">
        <f t="shared" si="396"/>
        <v>0.72708202927435073</v>
      </c>
      <c r="DU94" s="60">
        <f t="shared" si="397"/>
        <v>2.1360029471187496</v>
      </c>
      <c r="DV94" s="60">
        <f t="shared" si="398"/>
        <v>6.221053457097363</v>
      </c>
      <c r="DW94" s="60">
        <f t="shared" si="399"/>
        <v>0.14397164542258389</v>
      </c>
      <c r="DX94" s="60">
        <f t="shared" si="400"/>
        <v>8.3449916510356186</v>
      </c>
      <c r="DY94" s="60">
        <f t="shared" si="401"/>
        <v>15.423026745177202</v>
      </c>
      <c r="DZ94" s="60">
        <f t="shared" si="402"/>
        <v>0.31699569953923057</v>
      </c>
      <c r="EA94" s="60">
        <f t="shared" si="403"/>
        <v>0</v>
      </c>
      <c r="EB94" s="60">
        <f t="shared" si="404"/>
        <v>0</v>
      </c>
      <c r="EC94" s="60">
        <f t="shared" si="405"/>
        <v>42.293776517695463</v>
      </c>
      <c r="ED94" s="60">
        <f t="shared" si="406"/>
        <v>98.710900000000009</v>
      </c>
      <c r="EE94" s="56">
        <f t="shared" si="407"/>
        <v>0.8226308702939038</v>
      </c>
      <c r="EF94" s="56">
        <f t="shared" si="408"/>
        <v>1.5185506041653106E-2</v>
      </c>
      <c r="EG94" s="56">
        <f t="shared" si="409"/>
        <v>7.9165345903856849E-2</v>
      </c>
      <c r="EH94" s="56">
        <f t="shared" si="410"/>
        <v>0.11139458622839836</v>
      </c>
      <c r="EI94" s="56">
        <f t="shared" si="411"/>
        <v>2.6206204343547979E-3</v>
      </c>
      <c r="EJ94" s="56">
        <f t="shared" si="412"/>
        <v>0.34334464723454511</v>
      </c>
      <c r="EK94" s="56">
        <f t="shared" si="413"/>
        <v>0.38482525937365142</v>
      </c>
      <c r="EL94" s="56">
        <f t="shared" si="414"/>
        <v>1.378855462839474E-2</v>
      </c>
      <c r="EM94" s="56">
        <f t="shared" si="415"/>
        <v>0</v>
      </c>
      <c r="EN94" s="56">
        <f t="shared" si="416"/>
        <v>0</v>
      </c>
      <c r="EO94" s="56">
        <f t="shared" si="417"/>
        <v>2.6434601621120457</v>
      </c>
      <c r="EP94" s="60">
        <f t="shared" si="418"/>
        <v>4.416415552250804</v>
      </c>
      <c r="EQ94" s="56">
        <f t="shared" si="508"/>
        <v>0.18626663649770323</v>
      </c>
      <c r="ER94" s="56">
        <f t="shared" si="509"/>
        <v>3.4384232783334643E-3</v>
      </c>
      <c r="ES94" s="56">
        <f t="shared" si="510"/>
        <v>1.7925248420862624E-2</v>
      </c>
      <c r="ET94" s="56">
        <f t="shared" si="511"/>
        <v>2.5222849822550478E-2</v>
      </c>
      <c r="EU94" s="56">
        <f t="shared" si="512"/>
        <v>5.9338176024201618E-4</v>
      </c>
      <c r="EV94" s="56">
        <f t="shared" si="513"/>
        <v>7.774283084832477E-2</v>
      </c>
      <c r="EW94" s="56">
        <f t="shared" si="514"/>
        <v>8.713520157258009E-2</v>
      </c>
      <c r="EX94" s="56">
        <f t="shared" si="515"/>
        <v>3.1221144082258004E-3</v>
      </c>
      <c r="EY94" s="56">
        <f t="shared" si="516"/>
        <v>0</v>
      </c>
      <c r="EZ94" s="56">
        <f t="shared" si="517"/>
        <v>0</v>
      </c>
      <c r="FA94" s="56">
        <f t="shared" si="518"/>
        <v>0.59855331339117746</v>
      </c>
      <c r="FB94" s="56">
        <f t="shared" si="519"/>
        <v>1</v>
      </c>
      <c r="FC94" s="56">
        <f t="shared" si="419"/>
        <v>1.3733363502296786E-2</v>
      </c>
      <c r="FD94" s="56">
        <f t="shared" si="420"/>
        <v>4.1918849185658379E-3</v>
      </c>
      <c r="FE94" s="56">
        <f t="shared" si="421"/>
        <v>0.11118937062801657</v>
      </c>
      <c r="FF94" s="56">
        <f t="shared" si="422"/>
        <v>9.0257315980805886E-2</v>
      </c>
      <c r="FG94" s="56">
        <f t="shared" si="423"/>
        <v>1.1189370628016559E-2</v>
      </c>
      <c r="FH94" s="56">
        <f t="shared" si="424"/>
        <v>0.10144668660882245</v>
      </c>
      <c r="FI94" s="56">
        <f t="shared" si="425"/>
        <v>0</v>
      </c>
      <c r="FJ94" s="56">
        <f t="shared" si="426"/>
        <v>3.0775913069143863E-2</v>
      </c>
      <c r="FK94" s="56">
        <f t="shared" si="427"/>
        <v>0.85892604761526303</v>
      </c>
      <c r="FL94" s="56">
        <f t="shared" si="428"/>
        <v>0.93133318248851604</v>
      </c>
      <c r="FM94" s="56">
        <f t="shared" si="429"/>
        <v>0.11029803931559319</v>
      </c>
      <c r="FN94" s="56">
        <f t="shared" si="430"/>
        <v>1</v>
      </c>
      <c r="FO94" s="56">
        <f t="shared" si="431"/>
        <v>6.866681751148393E-2</v>
      </c>
      <c r="FP94" s="56">
        <f t="shared" si="432"/>
        <v>4.1918849185658379E-2</v>
      </c>
      <c r="FQ94" s="56">
        <f t="shared" si="433"/>
        <v>3.0775913069143863E-2</v>
      </c>
      <c r="FR94" s="56">
        <f t="shared" si="434"/>
        <v>0.96922408693085627</v>
      </c>
      <c r="FS94" s="56"/>
      <c r="FT94" s="56">
        <f t="shared" si="435"/>
        <v>0</v>
      </c>
      <c r="FU94" s="56">
        <f t="shared" si="436"/>
        <v>8.5063623784255582E-3</v>
      </c>
      <c r="FV94" s="56">
        <f t="shared" si="437"/>
        <v>3.1891012707995978E-2</v>
      </c>
      <c r="FW94" s="56">
        <f t="shared" si="438"/>
        <v>0.84068703926075805</v>
      </c>
      <c r="FX94" s="56"/>
      <c r="FY94" s="56">
        <f t="shared" si="439"/>
        <v>2.3394252992885251E-2</v>
      </c>
      <c r="FZ94" s="56">
        <f t="shared" si="440"/>
        <v>0.22713771102068558</v>
      </c>
      <c r="GA94" s="56"/>
      <c r="GB94" s="60">
        <f t="shared" si="441"/>
        <v>22.152684110628432</v>
      </c>
      <c r="GC94" s="60">
        <f t="shared" si="442"/>
        <v>1.0708614999218953</v>
      </c>
      <c r="GD94" s="60">
        <f t="shared" si="443"/>
        <v>9.8412031047721182</v>
      </c>
      <c r="GE94" s="60">
        <f t="shared" si="444"/>
        <v>8.4125874845835078</v>
      </c>
      <c r="GF94" s="60">
        <f t="shared" si="445"/>
        <v>0.1473498605800764</v>
      </c>
      <c r="GG94" s="60">
        <f t="shared" si="446"/>
        <v>2.8845280577637311</v>
      </c>
      <c r="GH94" s="60">
        <f t="shared" si="447"/>
        <v>7.3862796300522611</v>
      </c>
      <c r="GI94" s="60">
        <f t="shared" si="448"/>
        <v>2.7456998828479002</v>
      </c>
      <c r="GJ94" s="60">
        <f t="shared" si="449"/>
        <v>1.5702351373036767</v>
      </c>
      <c r="GK94" s="60">
        <f t="shared" si="450"/>
        <v>0.21952465313152042</v>
      </c>
      <c r="GL94" s="60">
        <f t="shared" si="451"/>
        <v>0</v>
      </c>
      <c r="GM94" s="60">
        <f t="shared" si="452"/>
        <v>43.569046578414905</v>
      </c>
      <c r="GN94" s="60">
        <f t="shared" si="520"/>
        <v>56.430953421585116</v>
      </c>
      <c r="GO94" s="56">
        <f t="shared" si="453"/>
        <v>0.78875875845644305</v>
      </c>
      <c r="GP94" s="56">
        <f t="shared" si="454"/>
        <v>2.2365528402712932E-2</v>
      </c>
      <c r="GQ94" s="56">
        <f t="shared" si="455"/>
        <v>0.3647383768595906</v>
      </c>
      <c r="GR94" s="56">
        <f t="shared" si="456"/>
        <v>0.15063633650121774</v>
      </c>
      <c r="GS94" s="56">
        <f t="shared" si="457"/>
        <v>2.6821118457183808E-3</v>
      </c>
      <c r="GT94" s="56">
        <f t="shared" si="458"/>
        <v>0.11868043850087354</v>
      </c>
      <c r="GU94" s="56">
        <f t="shared" si="459"/>
        <v>0.18429761041100506</v>
      </c>
      <c r="GV94" s="56">
        <f t="shared" si="460"/>
        <v>0.1194313767753179</v>
      </c>
      <c r="GW94" s="56">
        <f t="shared" si="461"/>
        <v>4.0161212566880829E-2</v>
      </c>
      <c r="GX94" s="56">
        <f t="shared" si="462"/>
        <v>7.0874395982767485E-3</v>
      </c>
      <c r="GY94" s="56">
        <f t="shared" si="463"/>
        <v>0</v>
      </c>
      <c r="GZ94" s="60">
        <f t="shared" si="464"/>
        <v>0.10932945518101111</v>
      </c>
      <c r="HA94" s="56">
        <f t="shared" si="521"/>
        <v>1.7988391899180367</v>
      </c>
      <c r="HB94" s="56">
        <f t="shared" si="522"/>
        <v>0.43848208493410823</v>
      </c>
      <c r="HC94" s="56">
        <f t="shared" si="523"/>
        <v>1.2433311731290447E-2</v>
      </c>
      <c r="HD94" s="56">
        <f t="shared" si="524"/>
        <v>0.20276319245424587</v>
      </c>
      <c r="HE94" s="56">
        <f t="shared" si="525"/>
        <v>8.3740857629459042E-2</v>
      </c>
      <c r="HF94" s="56">
        <f t="shared" si="526"/>
        <v>1.4910236894719812E-3</v>
      </c>
      <c r="HG94" s="56">
        <f t="shared" si="527"/>
        <v>6.5976124584144272E-2</v>
      </c>
      <c r="HH94" s="56">
        <f t="shared" si="528"/>
        <v>0.10245363312292663</v>
      </c>
      <c r="HI94" s="56">
        <f t="shared" si="529"/>
        <v>6.6393581730204432E-2</v>
      </c>
      <c r="HJ94" s="56">
        <f t="shared" si="530"/>
        <v>2.2326182791642845E-2</v>
      </c>
      <c r="HK94" s="56">
        <f t="shared" si="531"/>
        <v>3.9400073325062948E-3</v>
      </c>
      <c r="HL94" s="56">
        <f t="shared" si="532"/>
        <v>0</v>
      </c>
      <c r="HM94" s="56">
        <f t="shared" si="533"/>
        <v>5.7295488772343875E-2</v>
      </c>
      <c r="HN94" s="56">
        <f t="shared" si="534"/>
        <v>1.0000000000000002</v>
      </c>
      <c r="HO94" s="56">
        <f t="shared" si="465"/>
        <v>0.44067228452424467</v>
      </c>
      <c r="HP94" s="56">
        <f t="shared" si="466"/>
        <v>0.29923831160592901</v>
      </c>
      <c r="HQ94" s="56">
        <f t="shared" si="467"/>
        <v>0.38977057798213599</v>
      </c>
      <c r="HR94" s="60">
        <f t="shared" si="535"/>
        <v>3.8353298504005928E-2</v>
      </c>
      <c r="HS94" s="56">
        <f t="shared" si="468"/>
        <v>0.65785898135299803</v>
      </c>
      <c r="HT94" s="56">
        <f t="shared" si="469"/>
        <v>4522.7247726057612</v>
      </c>
      <c r="HU94" s="56">
        <f t="shared" si="536"/>
        <v>10.17538882314093</v>
      </c>
      <c r="HV94" s="56">
        <f t="shared" si="470"/>
        <v>0.65785898135299803</v>
      </c>
      <c r="HW94" s="56">
        <f t="shared" si="471"/>
        <v>4522.7247726057612</v>
      </c>
      <c r="HX94" s="56">
        <f t="shared" si="537"/>
        <v>9.631338275957722</v>
      </c>
      <c r="HY94" s="56">
        <f t="shared" si="472"/>
        <v>4.6011886385323812</v>
      </c>
      <c r="HZ94" s="56">
        <f t="shared" si="473"/>
        <v>1.3111123508505971</v>
      </c>
      <c r="IA94" s="56">
        <f t="shared" si="474"/>
        <v>6.1379566445747082</v>
      </c>
      <c r="IB94" s="56">
        <f t="shared" si="475"/>
        <v>0.67896924983051632</v>
      </c>
      <c r="IC94" s="56">
        <f t="shared" si="538"/>
        <v>0.54570337107672029</v>
      </c>
      <c r="ID94" s="56">
        <f t="shared" si="539"/>
        <v>0.15704317503944326</v>
      </c>
      <c r="IE94" s="56">
        <f t="shared" si="476"/>
        <v>271.9950380678419</v>
      </c>
      <c r="IF94" s="56">
        <f t="shared" si="477"/>
        <v>1.030132311032707</v>
      </c>
      <c r="IG94" s="56">
        <f t="shared" si="540"/>
        <v>1.2117874006342753</v>
      </c>
      <c r="IH94" s="56">
        <f t="shared" si="541"/>
        <v>0.51351950600783458</v>
      </c>
      <c r="II94" s="75"/>
      <c r="IJ94" s="75">
        <f t="shared" si="478"/>
        <v>0.12016291407101175</v>
      </c>
      <c r="IK94" s="75">
        <f t="shared" si="479"/>
        <v>0.18043827055631317</v>
      </c>
      <c r="IL94" s="75">
        <f t="shared" si="480"/>
        <v>3.0821091422491995</v>
      </c>
      <c r="IM94" s="75">
        <f t="shared" si="481"/>
        <v>0.21754300252384534</v>
      </c>
      <c r="IN94" s="75">
        <f>(1-'OUTPUT DATA'!BL94-'OUTPUT DATA'!BR94-'OUTPUT DATA'!BX94)*'OUTPUT DATA'!BK94^2</f>
        <v>1.5965004447359179E-2</v>
      </c>
      <c r="IO94" s="75">
        <f t="shared" si="542"/>
        <v>0.47323295621024314</v>
      </c>
      <c r="IP94" s="75"/>
      <c r="IQ94" s="56">
        <f t="shared" si="546"/>
        <v>0.71732254833452225</v>
      </c>
      <c r="IR94" s="56">
        <f t="shared" si="547"/>
        <v>0.57652880873943058</v>
      </c>
      <c r="IS94" s="56">
        <f t="shared" si="548"/>
        <v>0.1659141567102746</v>
      </c>
      <c r="IT94" s="56"/>
    </row>
    <row r="95" spans="1:254" s="54" customFormat="1" ht="13.5" customHeight="1">
      <c r="A95" s="67" t="str">
        <f>'INPUT DATA'!A95</f>
        <v xml:space="preserve">July 20, 2006 </v>
      </c>
      <c r="B95" s="66"/>
      <c r="C95" s="10">
        <f>'INPUT DATA'!AB95</f>
        <v>5.3637272561808613E-2</v>
      </c>
      <c r="D95" s="10"/>
      <c r="E95" s="12">
        <f>'INPUT DATA'!AD95</f>
        <v>1.8014214575052214</v>
      </c>
      <c r="F95" s="10"/>
      <c r="G95" s="16">
        <f>'INPUT DATA'!AF95</f>
        <v>303.36166996775688</v>
      </c>
      <c r="H95" s="16">
        <f>'INPUT DATA'!AG95</f>
        <v>1081.7681144067537</v>
      </c>
      <c r="I95" s="10"/>
      <c r="J95" s="81">
        <f t="shared" si="482"/>
        <v>0.10208550904678995</v>
      </c>
      <c r="K95" s="81">
        <f t="shared" si="483"/>
        <v>0.15666340209957266</v>
      </c>
      <c r="L95" s="81">
        <f t="shared" si="484"/>
        <v>0.22501723304826682</v>
      </c>
      <c r="M95" s="81">
        <f t="shared" si="485"/>
        <v>0.30303184237626934</v>
      </c>
      <c r="N95" s="81">
        <f t="shared" si="486"/>
        <v>0.44030851521817349</v>
      </c>
      <c r="O95" s="81">
        <f t="shared" si="487"/>
        <v>0.48848403589382661</v>
      </c>
      <c r="P95" s="81">
        <f t="shared" si="488"/>
        <v>0.52383310832997765</v>
      </c>
      <c r="Q95" s="81">
        <f t="shared" si="489"/>
        <v>0.54341717870094697</v>
      </c>
      <c r="R95" s="81">
        <f t="shared" si="490"/>
        <v>0.54578325247369353</v>
      </c>
      <c r="S95" s="81">
        <f t="shared" si="491"/>
        <v>0.53870024231053515</v>
      </c>
      <c r="T95" s="81">
        <f t="shared" si="492"/>
        <v>0.53283134608479665</v>
      </c>
      <c r="U95" s="81">
        <f t="shared" si="493"/>
        <v>0.50933580036769321</v>
      </c>
      <c r="V95" s="81">
        <f t="shared" si="494"/>
        <v>0.4798017283489619</v>
      </c>
      <c r="W95" s="81">
        <f t="shared" si="495"/>
        <v>0.44794344680188702</v>
      </c>
      <c r="X95" s="81">
        <f t="shared" si="496"/>
        <v>0.41651923363556792</v>
      </c>
      <c r="Y95" s="10"/>
      <c r="Z95" s="81">
        <f t="shared" si="543"/>
        <v>0.81095316658032168</v>
      </c>
      <c r="AA95" s="81">
        <f t="shared" si="544"/>
        <v>0.64263120060220225</v>
      </c>
      <c r="AB95" s="81">
        <f t="shared" si="545"/>
        <v>0.17393861237904693</v>
      </c>
      <c r="AC95" s="72"/>
      <c r="AD95" s="56">
        <f>'INPUT DATA'!AF95/1000</f>
        <v>0.30336166996775688</v>
      </c>
      <c r="AE95" s="55">
        <f>'INPUT DATA'!AG95</f>
        <v>1081.7681144067537</v>
      </c>
      <c r="AF95" s="60">
        <f t="shared" si="497"/>
        <v>1354.9081144067536</v>
      </c>
      <c r="AG95" s="55"/>
      <c r="AH95" s="60">
        <f>'INPUT DATA'!P95</f>
        <v>49.307400000000001</v>
      </c>
      <c r="AI95" s="60">
        <f>'INPUT DATA'!Q95</f>
        <v>1.3398000000000001</v>
      </c>
      <c r="AJ95" s="60">
        <f>'INPUT DATA'!R95</f>
        <v>4.9843999999999999</v>
      </c>
      <c r="AK95" s="60">
        <f>'INPUT DATA'!S95</f>
        <v>7.7588999999999997</v>
      </c>
      <c r="AL95" s="60">
        <f>'INPUT DATA'!T95</f>
        <v>0.19239999999999999</v>
      </c>
      <c r="AM95" s="60">
        <f>'INPUT DATA'!U95</f>
        <v>13.7836</v>
      </c>
      <c r="AN95" s="60">
        <f>'INPUT DATA'!V95</f>
        <v>22.628</v>
      </c>
      <c r="AO95" s="60">
        <f>'INPUT DATA'!W95</f>
        <v>0.43130000000000002</v>
      </c>
      <c r="AP95" s="60">
        <f>'INPUT DATA'!X95</f>
        <v>0</v>
      </c>
      <c r="AQ95" s="60">
        <f>'INPUT DATA'!Y95</f>
        <v>7.3000000000000001E-3</v>
      </c>
      <c r="AR95" s="60">
        <f t="shared" si="364"/>
        <v>100.4331</v>
      </c>
      <c r="AS95" s="60"/>
      <c r="AT95" s="60">
        <f>'INPUT DATA'!C95</f>
        <v>47.404764178799958</v>
      </c>
      <c r="AU95" s="60">
        <f>'INPUT DATA'!D95</f>
        <v>1.7801789079802521</v>
      </c>
      <c r="AV95" s="60">
        <f>'INPUT DATA'!E95</f>
        <v>18.501859436873406</v>
      </c>
      <c r="AW95" s="60">
        <f>'INPUT DATA'!F95</f>
        <v>10.801085509093664</v>
      </c>
      <c r="AX95" s="60">
        <f>'INPUT DATA'!G95</f>
        <v>0.19001909691924035</v>
      </c>
      <c r="AY95" s="60">
        <f>'INPUT DATA'!H95</f>
        <v>4.8604884790921492</v>
      </c>
      <c r="AZ95" s="60">
        <f>'INPUT DATA'!I95</f>
        <v>10.401045305053156</v>
      </c>
      <c r="BA95" s="60">
        <f>'INPUT DATA'!J95</f>
        <v>3.6803698771726561</v>
      </c>
      <c r="BB95" s="60">
        <f>'INPUT DATA'!K95</f>
        <v>1.8801889589903782</v>
      </c>
      <c r="BC95" s="60">
        <f>'INPUT DATA'!M95</f>
        <v>0.50000025002512749</v>
      </c>
      <c r="BD95" s="60"/>
      <c r="BE95" s="60">
        <f>'INPUT DATA'!AD95</f>
        <v>1.8014214575052214</v>
      </c>
      <c r="BF95" s="60">
        <f t="shared" si="365"/>
        <v>99.999999999999986</v>
      </c>
      <c r="BG95" s="54">
        <f t="shared" si="366"/>
        <v>2.2348032300878815</v>
      </c>
      <c r="BH95" s="56">
        <f t="shared" si="498"/>
        <v>1.833971386512802</v>
      </c>
      <c r="BI95" s="56">
        <f t="shared" si="499"/>
        <v>3.7484061739277451E-2</v>
      </c>
      <c r="BJ95" s="56">
        <f t="shared" si="500"/>
        <v>0.21849831249301277</v>
      </c>
      <c r="BK95" s="56">
        <f t="shared" si="367"/>
        <v>0.166028613487198</v>
      </c>
      <c r="BL95" s="56">
        <f t="shared" si="368"/>
        <v>5.2469699005814774E-2</v>
      </c>
      <c r="BM95" s="56">
        <f t="shared" si="501"/>
        <v>0.24134419149192524</v>
      </c>
      <c r="BN95" s="56">
        <f t="shared" si="502"/>
        <v>6.0613804004808263E-3</v>
      </c>
      <c r="BO95" s="56">
        <f t="shared" si="503"/>
        <v>0.76428229957918126</v>
      </c>
      <c r="BP95" s="60">
        <f t="shared" si="504"/>
        <v>0.90178018600190069</v>
      </c>
      <c r="BQ95" s="56">
        <f t="shared" si="505"/>
        <v>3.1103136002094366E-2</v>
      </c>
      <c r="BR95" s="56">
        <f t="shared" si="506"/>
        <v>2.1467285452518632E-4</v>
      </c>
      <c r="BS95" s="56">
        <f t="shared" si="507"/>
        <v>0</v>
      </c>
      <c r="BT95" s="56">
        <f t="shared" si="369"/>
        <v>4.0347396270752007</v>
      </c>
      <c r="BU95" s="56">
        <f t="shared" si="370"/>
        <v>0.69147756942795613</v>
      </c>
      <c r="BV95" s="56">
        <f t="shared" si="371"/>
        <v>0.76000613186426069</v>
      </c>
      <c r="BW95" s="56">
        <f t="shared" si="372"/>
        <v>0</v>
      </c>
      <c r="BX95" s="2">
        <f>'INPUT DATA'!DJ95</f>
        <v>6.947548206041225E-2</v>
      </c>
      <c r="BY95" s="56"/>
      <c r="BZ95" s="56">
        <v>60.084299999999999</v>
      </c>
      <c r="CA95" s="56">
        <v>79.878799999999998</v>
      </c>
      <c r="CB95" s="56">
        <v>101.96127999999999</v>
      </c>
      <c r="CC95" s="56">
        <v>71.846400000000003</v>
      </c>
      <c r="CD95" s="56">
        <v>70.937399999999997</v>
      </c>
      <c r="CE95" s="56">
        <v>40.304400000000001</v>
      </c>
      <c r="CF95" s="56">
        <v>56.077400000000004</v>
      </c>
      <c r="CG95" s="56">
        <v>61.978940000000001</v>
      </c>
      <c r="CH95" s="56">
        <v>151.99020000000002</v>
      </c>
      <c r="CI95" s="56">
        <v>94.195999999999998</v>
      </c>
      <c r="CJ95" s="56">
        <v>141.94452000000001</v>
      </c>
      <c r="CK95" s="56">
        <v>28.0855</v>
      </c>
      <c r="CL95" s="56">
        <v>47.88</v>
      </c>
      <c r="CM95" s="56">
        <v>26.981539999999999</v>
      </c>
      <c r="CN95" s="56">
        <v>55.847000000000001</v>
      </c>
      <c r="CO95" s="56">
        <v>54.938000000000002</v>
      </c>
      <c r="CP95" s="56">
        <v>24.305</v>
      </c>
      <c r="CQ95" s="56">
        <v>40.078000000000003</v>
      </c>
      <c r="CR95" s="56">
        <v>22.98977</v>
      </c>
      <c r="CS95" s="56">
        <v>51.996000000000002</v>
      </c>
      <c r="CT95" s="56">
        <v>39.098300000000002</v>
      </c>
      <c r="CU95" s="56">
        <v>30.973759999999999</v>
      </c>
      <c r="CV95" s="56">
        <v>15.9994</v>
      </c>
      <c r="CW95" s="60">
        <f t="shared" si="373"/>
        <v>0.46743492060321917</v>
      </c>
      <c r="CX95" s="60">
        <f t="shared" si="374"/>
        <v>0.59940810327646388</v>
      </c>
      <c r="CY95" s="60">
        <f t="shared" si="375"/>
        <v>0.52925071164269422</v>
      </c>
      <c r="CZ95" s="60">
        <f t="shared" si="376"/>
        <v>0.77731104133262074</v>
      </c>
      <c r="DA95" s="60">
        <f t="shared" si="377"/>
        <v>0.77445747941142484</v>
      </c>
      <c r="DB95" s="60">
        <f t="shared" si="378"/>
        <v>0.60303589682516046</v>
      </c>
      <c r="DC95" s="60">
        <f t="shared" si="379"/>
        <v>0.7146907666903245</v>
      </c>
      <c r="DD95" s="60">
        <f t="shared" si="380"/>
        <v>0.74185747610397978</v>
      </c>
      <c r="DE95" s="60">
        <f t="shared" si="381"/>
        <v>0.68420200776102669</v>
      </c>
      <c r="DF95" s="60">
        <f t="shared" si="382"/>
        <v>0.83014777697566777</v>
      </c>
      <c r="DG95" s="60">
        <f t="shared" si="383"/>
        <v>0.43642065223793064</v>
      </c>
      <c r="DH95" s="60">
        <f t="shared" si="384"/>
        <v>0.53256507939678088</v>
      </c>
      <c r="DI95" s="60">
        <f t="shared" si="385"/>
        <v>0.40059189672353612</v>
      </c>
      <c r="DJ95" s="60">
        <f t="shared" si="386"/>
        <v>0.47074928835730578</v>
      </c>
      <c r="DK95" s="60">
        <f t="shared" si="387"/>
        <v>0.22268895866737926</v>
      </c>
      <c r="DL95" s="60">
        <f t="shared" si="388"/>
        <v>0.22554252058857516</v>
      </c>
      <c r="DM95" s="60">
        <f t="shared" si="389"/>
        <v>0.39696410317483954</v>
      </c>
      <c r="DN95" s="60">
        <f t="shared" si="390"/>
        <v>0.2853092333096755</v>
      </c>
      <c r="DO95" s="60">
        <f t="shared" si="391"/>
        <v>0.25814252389602022</v>
      </c>
      <c r="DP95" s="60">
        <f t="shared" si="392"/>
        <v>0.31579799223897331</v>
      </c>
      <c r="DQ95" s="60">
        <f t="shared" si="393"/>
        <v>0.16985222302433223</v>
      </c>
      <c r="DR95" s="60">
        <f t="shared" si="394"/>
        <v>0.56357934776206942</v>
      </c>
      <c r="DS95" s="60">
        <f t="shared" si="395"/>
        <v>23.04800060415117</v>
      </c>
      <c r="DT95" s="60">
        <f t="shared" si="396"/>
        <v>0.80308697676980634</v>
      </c>
      <c r="DU95" s="60">
        <f t="shared" si="397"/>
        <v>2.6379972471118451</v>
      </c>
      <c r="DV95" s="60">
        <f t="shared" si="398"/>
        <v>6.0310786385956705</v>
      </c>
      <c r="DW95" s="60">
        <f t="shared" si="399"/>
        <v>0.14900561903875814</v>
      </c>
      <c r="DX95" s="60">
        <f t="shared" si="400"/>
        <v>8.3120055874792822</v>
      </c>
      <c r="DY95" s="60">
        <f t="shared" si="401"/>
        <v>16.172022668668664</v>
      </c>
      <c r="DZ95" s="60">
        <f t="shared" si="402"/>
        <v>0.31996312944364652</v>
      </c>
      <c r="EA95" s="60">
        <f t="shared" si="403"/>
        <v>4.9946746566554949E-3</v>
      </c>
      <c r="EB95" s="60">
        <f t="shared" si="404"/>
        <v>0</v>
      </c>
      <c r="EC95" s="60">
        <f t="shared" si="405"/>
        <v>42.954944854084502</v>
      </c>
      <c r="ED95" s="60">
        <f t="shared" si="406"/>
        <v>100.43310000000001</v>
      </c>
      <c r="EE95" s="56">
        <f t="shared" si="407"/>
        <v>0.82063700500796388</v>
      </c>
      <c r="EF95" s="56">
        <f t="shared" si="408"/>
        <v>1.677291096010456E-2</v>
      </c>
      <c r="EG95" s="56">
        <f t="shared" si="409"/>
        <v>9.7770447762130896E-2</v>
      </c>
      <c r="EH95" s="56">
        <f t="shared" si="410"/>
        <v>0.10799288482095136</v>
      </c>
      <c r="EI95" s="56">
        <f t="shared" si="411"/>
        <v>2.7122505194720984E-3</v>
      </c>
      <c r="EJ95" s="56">
        <f t="shared" si="412"/>
        <v>0.34198747531286905</v>
      </c>
      <c r="EK95" s="56">
        <f t="shared" si="413"/>
        <v>0.40351371497252014</v>
      </c>
      <c r="EL95" s="56">
        <f t="shared" si="414"/>
        <v>1.3917630730696589E-2</v>
      </c>
      <c r="EM95" s="56">
        <f t="shared" si="415"/>
        <v>9.6058824845286076E-5</v>
      </c>
      <c r="EN95" s="56">
        <f t="shared" si="416"/>
        <v>0</v>
      </c>
      <c r="EO95" s="56">
        <f t="shared" si="417"/>
        <v>2.6847847328077616</v>
      </c>
      <c r="EP95" s="60">
        <f t="shared" si="418"/>
        <v>4.490185111719315</v>
      </c>
      <c r="EQ95" s="56">
        <f t="shared" si="508"/>
        <v>0.18276239945344652</v>
      </c>
      <c r="ER95" s="56">
        <f t="shared" si="509"/>
        <v>3.7354609092457051E-3</v>
      </c>
      <c r="ES95" s="56">
        <f t="shared" si="510"/>
        <v>2.1774257704198323E-2</v>
      </c>
      <c r="ET95" s="56">
        <f t="shared" si="511"/>
        <v>2.4050875884624793E-2</v>
      </c>
      <c r="EU95" s="56">
        <f t="shared" si="512"/>
        <v>6.0403980058487249E-4</v>
      </c>
      <c r="EV95" s="56">
        <f t="shared" si="513"/>
        <v>7.6163335542734509E-2</v>
      </c>
      <c r="EW95" s="56">
        <f t="shared" si="514"/>
        <v>8.9865719326215635E-2</v>
      </c>
      <c r="EX95" s="56">
        <f t="shared" si="515"/>
        <v>3.0995672526666625E-3</v>
      </c>
      <c r="EY95" s="56">
        <f t="shared" si="516"/>
        <v>2.1393065643234619E-5</v>
      </c>
      <c r="EZ95" s="56">
        <f t="shared" si="517"/>
        <v>0</v>
      </c>
      <c r="FA95" s="56">
        <f t="shared" si="518"/>
        <v>0.59792295106063986</v>
      </c>
      <c r="FB95" s="56">
        <f t="shared" si="519"/>
        <v>1</v>
      </c>
      <c r="FC95" s="56">
        <f t="shared" si="419"/>
        <v>1.7237600546553489E-2</v>
      </c>
      <c r="FD95" s="56">
        <f t="shared" si="420"/>
        <v>4.5366571576448342E-3</v>
      </c>
      <c r="FE95" s="56">
        <f t="shared" si="421"/>
        <v>0.10911176236047794</v>
      </c>
      <c r="FF95" s="56">
        <f t="shared" si="422"/>
        <v>9.2965286578882297E-2</v>
      </c>
      <c r="FG95" s="56">
        <f t="shared" si="423"/>
        <v>9.1117623604779346E-3</v>
      </c>
      <c r="FH95" s="56">
        <f t="shared" si="424"/>
        <v>0.10207704893936023</v>
      </c>
      <c r="FI95" s="56">
        <f t="shared" si="425"/>
        <v>0</v>
      </c>
      <c r="FJ95" s="56">
        <f t="shared" si="426"/>
        <v>3.0364977092039443E-2</v>
      </c>
      <c r="FK95" s="56">
        <f t="shared" si="427"/>
        <v>0.88037144745045637</v>
      </c>
      <c r="FL95" s="56">
        <f t="shared" si="428"/>
        <v>0.91381199726723261</v>
      </c>
      <c r="FM95" s="56">
        <f t="shared" si="429"/>
        <v>8.9263575457504241E-2</v>
      </c>
      <c r="FN95" s="56">
        <f t="shared" si="430"/>
        <v>1</v>
      </c>
      <c r="FO95" s="56">
        <f t="shared" si="431"/>
        <v>8.6188002732767444E-2</v>
      </c>
      <c r="FP95" s="56">
        <f t="shared" si="432"/>
        <v>4.5366571576448335E-2</v>
      </c>
      <c r="FQ95" s="56">
        <f t="shared" si="433"/>
        <v>3.0364977092039443E-2</v>
      </c>
      <c r="FR95" s="56">
        <f t="shared" si="434"/>
        <v>0.96963502290796066</v>
      </c>
      <c r="FS95" s="56"/>
      <c r="FT95" s="56">
        <f t="shared" si="435"/>
        <v>0</v>
      </c>
      <c r="FU95" s="56">
        <f t="shared" si="436"/>
        <v>1.1985878252255095E-2</v>
      </c>
      <c r="FV95" s="56">
        <f t="shared" si="437"/>
        <v>3.2285463409546772E-2</v>
      </c>
      <c r="FW95" s="56">
        <f t="shared" si="438"/>
        <v>0.80969602037467203</v>
      </c>
      <c r="FX95" s="56"/>
      <c r="FY95" s="56">
        <f t="shared" si="439"/>
        <v>2.6917417018743804E-2</v>
      </c>
      <c r="FZ95" s="56">
        <f t="shared" si="440"/>
        <v>0.22220722598490927</v>
      </c>
      <c r="GA95" s="56"/>
      <c r="GB95" s="60">
        <f t="shared" si="441"/>
        <v>22.158642180131686</v>
      </c>
      <c r="GC95" s="60">
        <f t="shared" si="442"/>
        <v>1.0670536627252096</v>
      </c>
      <c r="GD95" s="60">
        <f t="shared" si="443"/>
        <v>9.7921222736783484</v>
      </c>
      <c r="GE95" s="60">
        <f t="shared" si="444"/>
        <v>8.395803024596276</v>
      </c>
      <c r="GF95" s="60">
        <f t="shared" si="445"/>
        <v>0.14716171084011012</v>
      </c>
      <c r="GG95" s="60">
        <f t="shared" si="446"/>
        <v>2.9310490289976943</v>
      </c>
      <c r="GH95" s="60">
        <f t="shared" si="447"/>
        <v>7.4335310434492401</v>
      </c>
      <c r="GI95" s="60">
        <f t="shared" si="448"/>
        <v>2.7303099082084206</v>
      </c>
      <c r="GJ95" s="60">
        <f t="shared" si="449"/>
        <v>1.5608346846000574</v>
      </c>
      <c r="GK95" s="60">
        <f t="shared" si="450"/>
        <v>0.21821043523509454</v>
      </c>
      <c r="GL95" s="60">
        <f t="shared" si="451"/>
        <v>0</v>
      </c>
      <c r="GM95" s="60">
        <f t="shared" si="452"/>
        <v>43.565282047537849</v>
      </c>
      <c r="GN95" s="60">
        <f t="shared" si="520"/>
        <v>56.434717952462137</v>
      </c>
      <c r="GO95" s="56">
        <f t="shared" si="453"/>
        <v>0.78897089886709104</v>
      </c>
      <c r="GP95" s="56">
        <f t="shared" si="454"/>
        <v>2.228599963920655E-2</v>
      </c>
      <c r="GQ95" s="56">
        <f t="shared" si="455"/>
        <v>0.36291932460780035</v>
      </c>
      <c r="GR95" s="56">
        <f t="shared" si="456"/>
        <v>0.15033579287331952</v>
      </c>
      <c r="GS95" s="56">
        <f t="shared" si="457"/>
        <v>2.6786870807111673E-3</v>
      </c>
      <c r="GT95" s="56">
        <f t="shared" si="458"/>
        <v>0.12059448792420055</v>
      </c>
      <c r="GU95" s="56">
        <f t="shared" si="459"/>
        <v>0.18547659672262187</v>
      </c>
      <c r="GV95" s="56">
        <f t="shared" si="460"/>
        <v>0.1187619496936429</v>
      </c>
      <c r="GW95" s="56">
        <f t="shared" si="461"/>
        <v>3.9920781328089898E-2</v>
      </c>
      <c r="GX95" s="56">
        <f t="shared" si="462"/>
        <v>7.0450095576092327E-3</v>
      </c>
      <c r="GY95" s="56">
        <f t="shared" si="463"/>
        <v>0</v>
      </c>
      <c r="GZ95" s="60">
        <f t="shared" si="464"/>
        <v>9.9994530036037421E-2</v>
      </c>
      <c r="HA95" s="56">
        <f t="shared" si="521"/>
        <v>1.7989895282942934</v>
      </c>
      <c r="HB95" s="56">
        <f t="shared" si="522"/>
        <v>0.43856336374295157</v>
      </c>
      <c r="HC95" s="56">
        <f t="shared" si="523"/>
        <v>1.2388065238121177E-2</v>
      </c>
      <c r="HD95" s="56">
        <f t="shared" si="524"/>
        <v>0.20173509567445969</v>
      </c>
      <c r="HE95" s="56">
        <f t="shared" si="525"/>
        <v>8.3566797087396033E-2</v>
      </c>
      <c r="HF95" s="56">
        <f t="shared" si="526"/>
        <v>1.488995371335461E-3</v>
      </c>
      <c r="HG95" s="56">
        <f t="shared" si="527"/>
        <v>6.7034569144236125E-2</v>
      </c>
      <c r="HH95" s="56">
        <f t="shared" si="528"/>
        <v>0.1031004315508612</v>
      </c>
      <c r="HI95" s="56">
        <f t="shared" si="529"/>
        <v>6.6015920507467712E-2</v>
      </c>
      <c r="HJ95" s="56">
        <f t="shared" si="530"/>
        <v>2.2190669095189602E-2</v>
      </c>
      <c r="HK95" s="56">
        <f t="shared" si="531"/>
        <v>3.9160925879812864E-3</v>
      </c>
      <c r="HL95" s="56">
        <f t="shared" si="532"/>
        <v>0</v>
      </c>
      <c r="HM95" s="56">
        <f t="shared" si="533"/>
        <v>5.2656855963265407E-2</v>
      </c>
      <c r="HN95" s="56">
        <f t="shared" si="534"/>
        <v>1</v>
      </c>
      <c r="HO95" s="56">
        <f t="shared" si="465"/>
        <v>0.44511262295677795</v>
      </c>
      <c r="HP95" s="56">
        <f t="shared" si="466"/>
        <v>0.30023650944355901</v>
      </c>
      <c r="HQ95" s="56">
        <f t="shared" si="467"/>
        <v>0.39532490493234401</v>
      </c>
      <c r="HR95" s="60">
        <f t="shared" si="535"/>
        <v>5.8332183378074443E-2</v>
      </c>
      <c r="HS95" s="56">
        <f t="shared" si="468"/>
        <v>0.65784337064439857</v>
      </c>
      <c r="HT95" s="56">
        <f t="shared" si="469"/>
        <v>4761.1724168542296</v>
      </c>
      <c r="HU95" s="56">
        <f t="shared" si="536"/>
        <v>13.076124328627129</v>
      </c>
      <c r="HV95" s="56">
        <f t="shared" si="470"/>
        <v>0.65784337064439857</v>
      </c>
      <c r="HW95" s="56">
        <f t="shared" si="471"/>
        <v>4761.1724168542296</v>
      </c>
      <c r="HX95" s="56">
        <f t="shared" si="537"/>
        <v>12.135553511907307</v>
      </c>
      <c r="HY95" s="56">
        <f t="shared" si="472"/>
        <v>4.5953670892111438</v>
      </c>
      <c r="HZ95" s="56">
        <f t="shared" si="473"/>
        <v>1.3080056212632201</v>
      </c>
      <c r="IA95" s="56">
        <f t="shared" si="474"/>
        <v>5.5583608915628746</v>
      </c>
      <c r="IB95" s="56">
        <f t="shared" si="475"/>
        <v>0.75262098320224724</v>
      </c>
      <c r="IC95" s="56">
        <f t="shared" si="538"/>
        <v>0.59640648309345456</v>
      </c>
      <c r="ID95" s="56">
        <f t="shared" si="539"/>
        <v>0.16142713890320173</v>
      </c>
      <c r="IE95" s="56">
        <f t="shared" si="476"/>
        <v>271.91650340413446</v>
      </c>
      <c r="IF95" s="56">
        <f t="shared" si="477"/>
        <v>1.0317433178128308</v>
      </c>
      <c r="IG95" s="56">
        <f t="shared" si="540"/>
        <v>1.2736969263472588</v>
      </c>
      <c r="IH95" s="56">
        <f t="shared" si="541"/>
        <v>0.54693803574019195</v>
      </c>
      <c r="II95" s="75"/>
      <c r="IJ95" s="75">
        <f t="shared" si="478"/>
        <v>0.12607580668583093</v>
      </c>
      <c r="IK95" s="75">
        <f t="shared" si="479"/>
        <v>0.19930643738194462</v>
      </c>
      <c r="IL95" s="75">
        <f t="shared" si="480"/>
        <v>2.9019231479217158</v>
      </c>
      <c r="IM95" s="75">
        <f t="shared" si="481"/>
        <v>0.2592488724908002</v>
      </c>
      <c r="IN95" s="75">
        <f>(1-'OUTPUT DATA'!BL95-'OUTPUT DATA'!BR95-'OUTPUT DATA'!BX95)*'OUTPUT DATA'!BK95^2</f>
        <v>2.4198102982578799E-2</v>
      </c>
      <c r="IO95" s="75">
        <f t="shared" si="542"/>
        <v>0.50292322254850474</v>
      </c>
      <c r="IP95" s="75"/>
      <c r="IQ95" s="56">
        <f t="shared" si="546"/>
        <v>0.81095316658032168</v>
      </c>
      <c r="IR95" s="56">
        <f t="shared" si="547"/>
        <v>0.64263120060220225</v>
      </c>
      <c r="IS95" s="56">
        <f t="shared" si="548"/>
        <v>0.17393861237904693</v>
      </c>
      <c r="IT95" s="56"/>
    </row>
    <row r="96" spans="1:254" s="54" customFormat="1" ht="13.5" customHeight="1">
      <c r="A96" s="67" t="str">
        <f>'INPUT DATA'!A96</f>
        <v xml:space="preserve">July 20, 2006 </v>
      </c>
      <c r="B96" s="66"/>
      <c r="C96" s="10">
        <f>'INPUT DATA'!AB96</f>
        <v>5.4606614795254194E-2</v>
      </c>
      <c r="D96" s="10"/>
      <c r="E96" s="12">
        <f>'INPUT DATA'!AD96</f>
        <v>2.0408164703058862</v>
      </c>
      <c r="F96" s="10"/>
      <c r="G96" s="16">
        <f>'INPUT DATA'!AF96</f>
        <v>296.86561131292268</v>
      </c>
      <c r="H96" s="16">
        <f>'INPUT DATA'!AG96</f>
        <v>1078.8456468578856</v>
      </c>
      <c r="I96" s="10"/>
      <c r="J96" s="81">
        <f t="shared" si="482"/>
        <v>9.1604153938759356E-2</v>
      </c>
      <c r="K96" s="81">
        <f t="shared" si="483"/>
        <v>0.14147290916370769</v>
      </c>
      <c r="L96" s="81">
        <f t="shared" si="484"/>
        <v>0.20444358790558598</v>
      </c>
      <c r="M96" s="81">
        <f t="shared" si="485"/>
        <v>0.27694730521740973</v>
      </c>
      <c r="N96" s="81">
        <f t="shared" si="486"/>
        <v>0.40637572695648694</v>
      </c>
      <c r="O96" s="81">
        <f t="shared" si="487"/>
        <v>0.45266268308284363</v>
      </c>
      <c r="P96" s="81">
        <f t="shared" si="488"/>
        <v>0.48732173768499276</v>
      </c>
      <c r="Q96" s="81">
        <f t="shared" si="489"/>
        <v>0.50745838742814686</v>
      </c>
      <c r="R96" s="81">
        <f t="shared" si="490"/>
        <v>0.51153817436289761</v>
      </c>
      <c r="S96" s="81">
        <f t="shared" si="491"/>
        <v>0.50600841646959671</v>
      </c>
      <c r="T96" s="81">
        <f t="shared" si="492"/>
        <v>0.50103640810132821</v>
      </c>
      <c r="U96" s="81">
        <f t="shared" si="493"/>
        <v>0.48033926513975922</v>
      </c>
      <c r="V96" s="81">
        <f t="shared" si="494"/>
        <v>0.45365251326218436</v>
      </c>
      <c r="W96" s="81">
        <f t="shared" si="495"/>
        <v>0.4244875878950185</v>
      </c>
      <c r="X96" s="81">
        <f t="shared" si="496"/>
        <v>0.39548329022154372</v>
      </c>
      <c r="Y96" s="10"/>
      <c r="Z96" s="81">
        <f t="shared" si="543"/>
        <v>0.71330871346182245</v>
      </c>
      <c r="AA96" s="81">
        <f t="shared" si="544"/>
        <v>0.55138061450397291</v>
      </c>
      <c r="AB96" s="81">
        <f t="shared" si="545"/>
        <v>0.15971171246921714</v>
      </c>
      <c r="AC96" s="72"/>
      <c r="AD96" s="56">
        <f>'INPUT DATA'!AF96/1000</f>
        <v>0.29686561131292266</v>
      </c>
      <c r="AE96" s="55">
        <f>'INPUT DATA'!AG96</f>
        <v>1078.8456468578856</v>
      </c>
      <c r="AF96" s="60">
        <f t="shared" si="497"/>
        <v>1351.9856468578855</v>
      </c>
      <c r="AG96" s="55"/>
      <c r="AH96" s="60">
        <f>'INPUT DATA'!P96</f>
        <v>49.4101</v>
      </c>
      <c r="AI96" s="60">
        <f>'INPUT DATA'!Q96</f>
        <v>1.2497</v>
      </c>
      <c r="AJ96" s="60">
        <f>'INPUT DATA'!R96</f>
        <v>3.8563999999999998</v>
      </c>
      <c r="AK96" s="60">
        <f>'INPUT DATA'!S96</f>
        <v>8.2078000000000007</v>
      </c>
      <c r="AL96" s="60">
        <f>'INPUT DATA'!T96</f>
        <v>0.17949999999999999</v>
      </c>
      <c r="AM96" s="60">
        <f>'INPUT DATA'!U96</f>
        <v>13.7753</v>
      </c>
      <c r="AN96" s="60">
        <f>'INPUT DATA'!V96</f>
        <v>21.495999999999999</v>
      </c>
      <c r="AO96" s="60">
        <f>'INPUT DATA'!W96</f>
        <v>0.44209999999999999</v>
      </c>
      <c r="AP96" s="60">
        <f>'INPUT DATA'!X96</f>
        <v>0</v>
      </c>
      <c r="AQ96" s="60">
        <f>'INPUT DATA'!Y96</f>
        <v>0</v>
      </c>
      <c r="AR96" s="60">
        <f t="shared" si="364"/>
        <v>98.616899999999987</v>
      </c>
      <c r="AS96" s="60"/>
      <c r="AT96" s="60">
        <f>'INPUT DATA'!C96</f>
        <v>47.396283665303883</v>
      </c>
      <c r="AU96" s="60">
        <f>'INPUT DATA'!D96</f>
        <v>1.7844055308702877</v>
      </c>
      <c r="AV96" s="60">
        <f>'INPUT DATA'!E96</f>
        <v>18.563559867625269</v>
      </c>
      <c r="AW96" s="60">
        <f>'INPUT DATA'!F96</f>
        <v>10.815451985863525</v>
      </c>
      <c r="AX96" s="60">
        <f>'INPUT DATA'!G96</f>
        <v>0.19018073503628852</v>
      </c>
      <c r="AY96" s="60">
        <f>'INPUT DATA'!H96</f>
        <v>4.8091617786296883</v>
      </c>
      <c r="AZ96" s="60">
        <f>'INPUT DATA'!I96</f>
        <v>10.357057289394636</v>
      </c>
      <c r="BA96" s="60">
        <f>'INPUT DATA'!J96</f>
        <v>3.6941722948353086</v>
      </c>
      <c r="BB96" s="60">
        <f>'INPUT DATA'!K96</f>
        <v>1.8877230540932755</v>
      </c>
      <c r="BC96" s="60">
        <f>'INPUT DATA'!M96</f>
        <v>0.50200379834783682</v>
      </c>
      <c r="BD96" s="60"/>
      <c r="BE96" s="60">
        <f>'INPUT DATA'!AD96</f>
        <v>2.0408164703058862</v>
      </c>
      <c r="BF96" s="60">
        <f t="shared" si="365"/>
        <v>100.00000000000001</v>
      </c>
      <c r="BG96" s="54">
        <f t="shared" si="366"/>
        <v>2.2740386882363168</v>
      </c>
      <c r="BH96" s="56">
        <f t="shared" si="498"/>
        <v>1.8700565706282077</v>
      </c>
      <c r="BI96" s="56">
        <f t="shared" si="499"/>
        <v>3.5577137278745667E-2</v>
      </c>
      <c r="BJ96" s="56">
        <f t="shared" si="500"/>
        <v>0.17201876790762216</v>
      </c>
      <c r="BK96" s="56">
        <f t="shared" si="367"/>
        <v>0.12994342937179226</v>
      </c>
      <c r="BL96" s="56">
        <f t="shared" si="368"/>
        <v>4.2075338535829898E-2</v>
      </c>
      <c r="BM96" s="56">
        <f t="shared" si="501"/>
        <v>0.25978975510544838</v>
      </c>
      <c r="BN96" s="56">
        <f t="shared" si="502"/>
        <v>5.7542600411409966E-3</v>
      </c>
      <c r="BO96" s="56">
        <f t="shared" si="503"/>
        <v>0.77723216410435025</v>
      </c>
      <c r="BP96" s="60">
        <f t="shared" si="504"/>
        <v>0.87170739594357527</v>
      </c>
      <c r="BQ96" s="56">
        <f t="shared" si="505"/>
        <v>3.2441714260290605E-2</v>
      </c>
      <c r="BR96" s="56">
        <f t="shared" si="506"/>
        <v>0</v>
      </c>
      <c r="BS96" s="56">
        <f t="shared" si="507"/>
        <v>0</v>
      </c>
      <c r="BT96" s="56">
        <f t="shared" si="369"/>
        <v>4.024577765269381</v>
      </c>
      <c r="BU96" s="56">
        <f t="shared" si="370"/>
        <v>0.69128544826244531</v>
      </c>
      <c r="BV96" s="56">
        <f t="shared" si="371"/>
        <v>0.74948479844726346</v>
      </c>
      <c r="BW96" s="56">
        <f t="shared" si="372"/>
        <v>0</v>
      </c>
      <c r="BX96" s="2">
        <f>'INPUT DATA'!DJ96</f>
        <v>4.9151764380538573E-2</v>
      </c>
      <c r="BY96" s="56"/>
      <c r="BZ96" s="56">
        <v>60.084299999999999</v>
      </c>
      <c r="CA96" s="56">
        <v>79.878799999999998</v>
      </c>
      <c r="CB96" s="56">
        <v>101.96127999999999</v>
      </c>
      <c r="CC96" s="56">
        <v>71.846400000000003</v>
      </c>
      <c r="CD96" s="56">
        <v>70.937399999999997</v>
      </c>
      <c r="CE96" s="56">
        <v>40.304400000000001</v>
      </c>
      <c r="CF96" s="56">
        <v>56.077400000000004</v>
      </c>
      <c r="CG96" s="56">
        <v>61.978940000000001</v>
      </c>
      <c r="CH96" s="56">
        <v>151.99020000000002</v>
      </c>
      <c r="CI96" s="56">
        <v>94.195999999999998</v>
      </c>
      <c r="CJ96" s="56">
        <v>141.94452000000001</v>
      </c>
      <c r="CK96" s="56">
        <v>28.0855</v>
      </c>
      <c r="CL96" s="56">
        <v>47.88</v>
      </c>
      <c r="CM96" s="56">
        <v>26.981539999999999</v>
      </c>
      <c r="CN96" s="56">
        <v>55.847000000000001</v>
      </c>
      <c r="CO96" s="56">
        <v>54.938000000000002</v>
      </c>
      <c r="CP96" s="56">
        <v>24.305</v>
      </c>
      <c r="CQ96" s="56">
        <v>40.078000000000003</v>
      </c>
      <c r="CR96" s="56">
        <v>22.98977</v>
      </c>
      <c r="CS96" s="56">
        <v>51.996000000000002</v>
      </c>
      <c r="CT96" s="56">
        <v>39.098300000000002</v>
      </c>
      <c r="CU96" s="56">
        <v>30.973759999999999</v>
      </c>
      <c r="CV96" s="56">
        <v>15.9994</v>
      </c>
      <c r="CW96" s="60">
        <f t="shared" si="373"/>
        <v>0.46743492060321917</v>
      </c>
      <c r="CX96" s="60">
        <f t="shared" si="374"/>
        <v>0.59940810327646388</v>
      </c>
      <c r="CY96" s="60">
        <f t="shared" si="375"/>
        <v>0.52925071164269422</v>
      </c>
      <c r="CZ96" s="60">
        <f t="shared" si="376"/>
        <v>0.77731104133262074</v>
      </c>
      <c r="DA96" s="60">
        <f t="shared" si="377"/>
        <v>0.77445747941142484</v>
      </c>
      <c r="DB96" s="60">
        <f t="shared" si="378"/>
        <v>0.60303589682516046</v>
      </c>
      <c r="DC96" s="60">
        <f t="shared" si="379"/>
        <v>0.7146907666903245</v>
      </c>
      <c r="DD96" s="60">
        <f t="shared" si="380"/>
        <v>0.74185747610397978</v>
      </c>
      <c r="DE96" s="60">
        <f t="shared" si="381"/>
        <v>0.68420200776102669</v>
      </c>
      <c r="DF96" s="60">
        <f t="shared" si="382"/>
        <v>0.83014777697566777</v>
      </c>
      <c r="DG96" s="60">
        <f t="shared" si="383"/>
        <v>0.43642065223793064</v>
      </c>
      <c r="DH96" s="60">
        <f t="shared" si="384"/>
        <v>0.53256507939678088</v>
      </c>
      <c r="DI96" s="60">
        <f t="shared" si="385"/>
        <v>0.40059189672353612</v>
      </c>
      <c r="DJ96" s="60">
        <f t="shared" si="386"/>
        <v>0.47074928835730578</v>
      </c>
      <c r="DK96" s="60">
        <f t="shared" si="387"/>
        <v>0.22268895866737926</v>
      </c>
      <c r="DL96" s="60">
        <f t="shared" si="388"/>
        <v>0.22554252058857516</v>
      </c>
      <c r="DM96" s="60">
        <f t="shared" si="389"/>
        <v>0.39696410317483954</v>
      </c>
      <c r="DN96" s="60">
        <f t="shared" si="390"/>
        <v>0.2853092333096755</v>
      </c>
      <c r="DO96" s="60">
        <f t="shared" si="391"/>
        <v>0.25814252389602022</v>
      </c>
      <c r="DP96" s="60">
        <f t="shared" si="392"/>
        <v>0.31579799223897331</v>
      </c>
      <c r="DQ96" s="60">
        <f t="shared" si="393"/>
        <v>0.16985222302433223</v>
      </c>
      <c r="DR96" s="60">
        <f t="shared" si="394"/>
        <v>0.56357934776206942</v>
      </c>
      <c r="DS96" s="60">
        <f t="shared" si="395"/>
        <v>23.09600617049712</v>
      </c>
      <c r="DT96" s="60">
        <f t="shared" si="396"/>
        <v>0.74908030666459691</v>
      </c>
      <c r="DU96" s="60">
        <f t="shared" si="397"/>
        <v>2.0410024443788859</v>
      </c>
      <c r="DV96" s="60">
        <f t="shared" si="398"/>
        <v>6.380013565049885</v>
      </c>
      <c r="DW96" s="60">
        <f t="shared" si="399"/>
        <v>0.13901511755435075</v>
      </c>
      <c r="DX96" s="60">
        <f t="shared" si="400"/>
        <v>8.3070003895356326</v>
      </c>
      <c r="DY96" s="60">
        <f t="shared" si="401"/>
        <v>15.362992720775214</v>
      </c>
      <c r="DZ96" s="60">
        <f t="shared" si="402"/>
        <v>0.32797519018556948</v>
      </c>
      <c r="EA96" s="60">
        <f t="shared" si="403"/>
        <v>0</v>
      </c>
      <c r="EB96" s="60">
        <f t="shared" si="404"/>
        <v>0</v>
      </c>
      <c r="EC96" s="60">
        <f t="shared" si="405"/>
        <v>42.213814095358742</v>
      </c>
      <c r="ED96" s="60">
        <f t="shared" si="406"/>
        <v>98.616899999999987</v>
      </c>
      <c r="EE96" s="56">
        <f t="shared" si="407"/>
        <v>0.82234627015709605</v>
      </c>
      <c r="EF96" s="56">
        <f t="shared" si="408"/>
        <v>1.5644952102435189E-2</v>
      </c>
      <c r="EG96" s="56">
        <f t="shared" si="409"/>
        <v>7.5644401482602028E-2</v>
      </c>
      <c r="EH96" s="56">
        <f t="shared" si="410"/>
        <v>0.11424093621949048</v>
      </c>
      <c r="EI96" s="56">
        <f t="shared" si="411"/>
        <v>2.5304000428546863E-3</v>
      </c>
      <c r="EJ96" s="56">
        <f t="shared" si="412"/>
        <v>0.34178154246186515</v>
      </c>
      <c r="EK96" s="56">
        <f t="shared" si="413"/>
        <v>0.38332732972641381</v>
      </c>
      <c r="EL96" s="56">
        <f t="shared" si="414"/>
        <v>1.4266136206911573E-2</v>
      </c>
      <c r="EM96" s="56">
        <f t="shared" si="415"/>
        <v>0</v>
      </c>
      <c r="EN96" s="56">
        <f t="shared" si="416"/>
        <v>0</v>
      </c>
      <c r="EO96" s="56">
        <f t="shared" si="417"/>
        <v>2.6384623232970452</v>
      </c>
      <c r="EP96" s="60">
        <f t="shared" si="418"/>
        <v>4.4082442916967146</v>
      </c>
      <c r="EQ96" s="56">
        <f t="shared" si="508"/>
        <v>0.18654734532431697</v>
      </c>
      <c r="ER96" s="56">
        <f t="shared" si="509"/>
        <v>3.5490211220607091E-3</v>
      </c>
      <c r="ES96" s="56">
        <f t="shared" si="510"/>
        <v>1.7159757145284435E-2</v>
      </c>
      <c r="ET96" s="56">
        <f t="shared" si="511"/>
        <v>2.5915291590049249E-2</v>
      </c>
      <c r="EU96" s="56">
        <f t="shared" si="512"/>
        <v>5.7401538467840814E-4</v>
      </c>
      <c r="EV96" s="56">
        <f t="shared" si="513"/>
        <v>7.7532350715144888E-2</v>
      </c>
      <c r="EW96" s="56">
        <f t="shared" si="514"/>
        <v>8.6956916259936387E-2</v>
      </c>
      <c r="EX96" s="56">
        <f t="shared" si="515"/>
        <v>3.2362399320253182E-3</v>
      </c>
      <c r="EY96" s="56">
        <f t="shared" si="516"/>
        <v>0</v>
      </c>
      <c r="EZ96" s="56">
        <f t="shared" si="517"/>
        <v>0</v>
      </c>
      <c r="FA96" s="56">
        <f t="shared" si="518"/>
        <v>0.59852906252650351</v>
      </c>
      <c r="FB96" s="56">
        <f t="shared" si="519"/>
        <v>1</v>
      </c>
      <c r="FC96" s="56">
        <f t="shared" si="419"/>
        <v>1.3452654675683046E-2</v>
      </c>
      <c r="FD96" s="56">
        <f t="shared" si="420"/>
        <v>3.7071024696013893E-3</v>
      </c>
      <c r="FE96" s="56">
        <f t="shared" si="421"/>
        <v>0.11127778128153465</v>
      </c>
      <c r="FF96" s="56">
        <f t="shared" si="422"/>
        <v>9.0193156191961707E-2</v>
      </c>
      <c r="FG96" s="56">
        <f t="shared" si="423"/>
        <v>1.1277781281534643E-2</v>
      </c>
      <c r="FH96" s="56">
        <f t="shared" si="424"/>
        <v>0.10147093747349635</v>
      </c>
      <c r="FI96" s="56">
        <f t="shared" si="425"/>
        <v>0</v>
      </c>
      <c r="FJ96" s="56">
        <f t="shared" si="426"/>
        <v>3.1893269271022616E-2</v>
      </c>
      <c r="FK96" s="56">
        <f t="shared" si="427"/>
        <v>0.85696376149721742</v>
      </c>
      <c r="FL96" s="56">
        <f t="shared" si="428"/>
        <v>0.9327367266215848</v>
      </c>
      <c r="FM96" s="56">
        <f t="shared" si="429"/>
        <v>0.11114296923175995</v>
      </c>
      <c r="FN96" s="56">
        <f t="shared" si="430"/>
        <v>1</v>
      </c>
      <c r="FO96" s="56">
        <f t="shared" si="431"/>
        <v>6.7263273378415228E-2</v>
      </c>
      <c r="FP96" s="56">
        <f t="shared" si="432"/>
        <v>3.7071024696013893E-2</v>
      </c>
      <c r="FQ96" s="56">
        <f t="shared" si="433"/>
        <v>3.1893269271022616E-2</v>
      </c>
      <c r="FR96" s="56">
        <f t="shared" si="434"/>
        <v>0.96810673072897735</v>
      </c>
      <c r="FS96" s="56"/>
      <c r="FT96" s="56">
        <f t="shared" si="435"/>
        <v>0</v>
      </c>
      <c r="FU96" s="56">
        <f t="shared" si="436"/>
        <v>8.3819505834833441E-3</v>
      </c>
      <c r="FV96" s="56">
        <f t="shared" si="437"/>
        <v>3.2250312154349932E-2</v>
      </c>
      <c r="FW96" s="56">
        <f t="shared" si="438"/>
        <v>0.84225072705023862</v>
      </c>
      <c r="FX96" s="56"/>
      <c r="FY96" s="56">
        <f t="shared" si="439"/>
        <v>2.3441703008570767E-2</v>
      </c>
      <c r="FZ96" s="56">
        <f t="shared" si="440"/>
        <v>0.22824216622552013</v>
      </c>
      <c r="GA96" s="56"/>
      <c r="GB96" s="60">
        <f t="shared" si="441"/>
        <v>22.154678091978976</v>
      </c>
      <c r="GC96" s="60">
        <f t="shared" si="442"/>
        <v>1.0695871347349908</v>
      </c>
      <c r="GD96" s="60">
        <f t="shared" si="443"/>
        <v>9.8247772705624321</v>
      </c>
      <c r="GE96" s="60">
        <f t="shared" si="444"/>
        <v>8.4069702456145379</v>
      </c>
      <c r="GF96" s="60">
        <f t="shared" si="445"/>
        <v>0.14728689268881606</v>
      </c>
      <c r="GG96" s="60">
        <f t="shared" si="446"/>
        <v>2.9000971861532379</v>
      </c>
      <c r="GH96" s="60">
        <f t="shared" si="447"/>
        <v>7.4020932148130658</v>
      </c>
      <c r="GI96" s="60">
        <f t="shared" si="448"/>
        <v>2.7405493349397689</v>
      </c>
      <c r="GJ96" s="60">
        <f t="shared" si="449"/>
        <v>1.5670890969012508</v>
      </c>
      <c r="GK96" s="60">
        <f t="shared" si="450"/>
        <v>0.21908482510088156</v>
      </c>
      <c r="GL96" s="60">
        <f t="shared" si="451"/>
        <v>0</v>
      </c>
      <c r="GM96" s="60">
        <f t="shared" si="452"/>
        <v>43.567786706512038</v>
      </c>
      <c r="GN96" s="60">
        <f t="shared" si="520"/>
        <v>56.432213293487962</v>
      </c>
      <c r="GO96" s="56">
        <f t="shared" si="453"/>
        <v>0.78882975528222665</v>
      </c>
      <c r="GP96" s="56">
        <f t="shared" si="454"/>
        <v>2.23389125884501E-2</v>
      </c>
      <c r="GQ96" s="56">
        <f t="shared" si="455"/>
        <v>0.3641295964041501</v>
      </c>
      <c r="GR96" s="56">
        <f t="shared" si="456"/>
        <v>0.15053575385633136</v>
      </c>
      <c r="GS96" s="56">
        <f t="shared" si="457"/>
        <v>2.6809656829301404E-3</v>
      </c>
      <c r="GT96" s="56">
        <f t="shared" si="458"/>
        <v>0.11932101156771191</v>
      </c>
      <c r="GU96" s="56">
        <f t="shared" si="459"/>
        <v>0.18469218061812129</v>
      </c>
      <c r="GV96" s="56">
        <f t="shared" si="460"/>
        <v>0.11920734026220223</v>
      </c>
      <c r="GW96" s="56">
        <f t="shared" si="461"/>
        <v>4.0080747677040965E-2</v>
      </c>
      <c r="GX96" s="56">
        <f t="shared" si="462"/>
        <v>7.0732395776580423E-3</v>
      </c>
      <c r="GY96" s="56">
        <f t="shared" si="463"/>
        <v>0</v>
      </c>
      <c r="GZ96" s="60">
        <f t="shared" si="464"/>
        <v>0.11328303156811394</v>
      </c>
      <c r="HA96" s="56">
        <f t="shared" si="521"/>
        <v>1.7988895035168229</v>
      </c>
      <c r="HB96" s="56">
        <f t="shared" si="522"/>
        <v>0.43850928794685118</v>
      </c>
      <c r="HC96" s="56">
        <f t="shared" si="523"/>
        <v>1.2418168289257124E-2</v>
      </c>
      <c r="HD96" s="56">
        <f t="shared" si="524"/>
        <v>0.20241910116895895</v>
      </c>
      <c r="HE96" s="56">
        <f t="shared" si="525"/>
        <v>8.3682601717356447E-2</v>
      </c>
      <c r="HF96" s="56">
        <f t="shared" si="526"/>
        <v>1.490344836460973E-3</v>
      </c>
      <c r="HG96" s="56">
        <f t="shared" si="527"/>
        <v>6.6330372896411777E-2</v>
      </c>
      <c r="HH96" s="56">
        <f t="shared" si="528"/>
        <v>0.10267010856255968</v>
      </c>
      <c r="HI96" s="56">
        <f t="shared" si="529"/>
        <v>6.6267183186711737E-2</v>
      </c>
      <c r="HJ96" s="56">
        <f t="shared" si="530"/>
        <v>2.228082803234064E-2</v>
      </c>
      <c r="HK96" s="56">
        <f t="shared" si="531"/>
        <v>3.9320033630914422E-3</v>
      </c>
      <c r="HL96" s="56">
        <f t="shared" si="532"/>
        <v>0</v>
      </c>
      <c r="HM96" s="56">
        <f t="shared" si="533"/>
        <v>5.9243101492973814E-2</v>
      </c>
      <c r="HN96" s="56">
        <f t="shared" si="534"/>
        <v>0.99999999999999978</v>
      </c>
      <c r="HO96" s="56">
        <f t="shared" si="465"/>
        <v>0.4421642399078457</v>
      </c>
      <c r="HP96" s="56">
        <f t="shared" si="466"/>
        <v>0.29957305499381459</v>
      </c>
      <c r="HQ96" s="56">
        <f t="shared" si="467"/>
        <v>0.39162664629649874</v>
      </c>
      <c r="HR96" s="60">
        <f t="shared" si="535"/>
        <v>1.2963428502692054E-2</v>
      </c>
      <c r="HS96" s="56">
        <f t="shared" si="468"/>
        <v>0.65766306380098505</v>
      </c>
      <c r="HT96" s="56">
        <f t="shared" si="469"/>
        <v>4490.2157954811601</v>
      </c>
      <c r="HU96" s="56">
        <f t="shared" si="536"/>
        <v>9.6966302003225202</v>
      </c>
      <c r="HV96" s="56">
        <f t="shared" si="470"/>
        <v>0.65766306380098505</v>
      </c>
      <c r="HW96" s="56">
        <f t="shared" si="471"/>
        <v>4490.2157954811601</v>
      </c>
      <c r="HX96" s="56">
        <f t="shared" si="537"/>
        <v>9.5204069607256407</v>
      </c>
      <c r="HY96" s="56">
        <f t="shared" si="472"/>
        <v>4.5992364091477693</v>
      </c>
      <c r="HZ96" s="56">
        <f t="shared" si="473"/>
        <v>1.3100703320890745</v>
      </c>
      <c r="IA96" s="56">
        <f t="shared" si="474"/>
        <v>5.9820971411058972</v>
      </c>
      <c r="IB96" s="56">
        <f t="shared" si="475"/>
        <v>0.7003452849591304</v>
      </c>
      <c r="IC96" s="56">
        <f t="shared" si="538"/>
        <v>0.54136001186868044</v>
      </c>
      <c r="ID96" s="56">
        <f t="shared" si="539"/>
        <v>0.15680916645153414</v>
      </c>
      <c r="IE96" s="56">
        <f t="shared" si="476"/>
        <v>271.97688943117532</v>
      </c>
      <c r="IF96" s="56">
        <f t="shared" si="477"/>
        <v>1.0302585532628923</v>
      </c>
      <c r="IG96" s="56">
        <f t="shared" si="540"/>
        <v>1.2058580983476594</v>
      </c>
      <c r="IH96" s="56">
        <f t="shared" si="541"/>
        <v>0.51204965205193431</v>
      </c>
      <c r="II96" s="75"/>
      <c r="IJ96" s="75">
        <f t="shared" si="478"/>
        <v>0.12441721866646224</v>
      </c>
      <c r="IK96" s="75">
        <f t="shared" si="479"/>
        <v>0.16443275351067596</v>
      </c>
      <c r="IL96" s="75">
        <f t="shared" si="480"/>
        <v>3.0986003887174745</v>
      </c>
      <c r="IM96" s="75">
        <f t="shared" si="481"/>
        <v>0.21372833175913047</v>
      </c>
      <c r="IN96" s="75">
        <f>(1-'OUTPUT DATA'!BL96-'OUTPUT DATA'!BR96-'OUTPUT DATA'!BX96)*'OUTPUT DATA'!BK96^2</f>
        <v>1.5344898307042682E-2</v>
      </c>
      <c r="IO96" s="75">
        <f t="shared" si="542"/>
        <v>0.47165186342676757</v>
      </c>
      <c r="IP96" s="75"/>
      <c r="IQ96" s="56">
        <f t="shared" si="546"/>
        <v>0.71330871346182245</v>
      </c>
      <c r="IR96" s="56">
        <f t="shared" si="547"/>
        <v>0.55138061450397291</v>
      </c>
      <c r="IS96" s="56">
        <f t="shared" si="548"/>
        <v>0.15971171246921714</v>
      </c>
      <c r="IT96" s="56"/>
    </row>
    <row r="97" spans="1:255" ht="13.5" customHeight="1">
      <c r="A97" s="67" t="str">
        <f>'INPUT DATA'!A97</f>
        <v xml:space="preserve">July 20, 2006 </v>
      </c>
      <c r="B97" s="50"/>
      <c r="C97" s="10">
        <f>'INPUT DATA'!AB97</f>
        <v>5.7608356622118051E-2</v>
      </c>
      <c r="D97" s="10"/>
      <c r="E97" s="12">
        <f>'INPUT DATA'!AD97</f>
        <v>1.9181641737831134</v>
      </c>
      <c r="F97" s="10"/>
      <c r="G97" s="16">
        <f>'INPUT DATA'!AF97</f>
        <v>299.59555519572166</v>
      </c>
      <c r="H97" s="16">
        <f>'INPUT DATA'!AG97</f>
        <v>1078.3988848621079</v>
      </c>
      <c r="I97" s="10"/>
      <c r="J97" s="81">
        <f t="shared" si="482"/>
        <v>9.0664323410217573E-2</v>
      </c>
      <c r="K97" s="81">
        <f t="shared" si="483"/>
        <v>0.13997974574432875</v>
      </c>
      <c r="L97" s="81">
        <f t="shared" si="484"/>
        <v>0.20222088759705964</v>
      </c>
      <c r="M97" s="81">
        <f t="shared" si="485"/>
        <v>0.27384232007465481</v>
      </c>
      <c r="N97" s="81">
        <f t="shared" si="486"/>
        <v>0.40155543593217852</v>
      </c>
      <c r="O97" s="81">
        <f t="shared" si="487"/>
        <v>0.4471570845121049</v>
      </c>
      <c r="P97" s="81">
        <f t="shared" si="488"/>
        <v>0.48124247100965645</v>
      </c>
      <c r="Q97" s="81">
        <f t="shared" si="489"/>
        <v>0.50096405951233447</v>
      </c>
      <c r="R97" s="81">
        <f t="shared" si="490"/>
        <v>0.50482115228879476</v>
      </c>
      <c r="S97" s="81">
        <f t="shared" si="491"/>
        <v>0.49925770169674366</v>
      </c>
      <c r="T97" s="81">
        <f t="shared" si="492"/>
        <v>0.49429869808295668</v>
      </c>
      <c r="U97" s="81">
        <f t="shared" si="493"/>
        <v>0.47373704149639284</v>
      </c>
      <c r="V97" s="81">
        <f t="shared" si="494"/>
        <v>0.44729182390254729</v>
      </c>
      <c r="W97" s="81">
        <f t="shared" si="495"/>
        <v>0.41842837978145608</v>
      </c>
      <c r="X97" s="81">
        <f t="shared" si="496"/>
        <v>0.38974771630356791</v>
      </c>
      <c r="Y97" s="10"/>
      <c r="Z97" s="81">
        <f t="shared" si="543"/>
        <v>0.72496040597830214</v>
      </c>
      <c r="AA97" s="81">
        <f t="shared" si="544"/>
        <v>0.57153685841363377</v>
      </c>
      <c r="AB97" s="81">
        <f t="shared" si="545"/>
        <v>0.16727319773718469</v>
      </c>
      <c r="AC97" s="50"/>
      <c r="AD97" s="56">
        <f>'INPUT DATA'!AF97/1000</f>
        <v>0.29959555519572167</v>
      </c>
      <c r="AE97" s="55">
        <f>'INPUT DATA'!AG97</f>
        <v>1078.3988848621079</v>
      </c>
      <c r="AF97" s="60">
        <f t="shared" si="497"/>
        <v>1351.5388848621078</v>
      </c>
      <c r="AG97" s="55"/>
      <c r="AH97" s="60">
        <f>'INPUT DATA'!P97</f>
        <v>49.493499999999997</v>
      </c>
      <c r="AI97" s="60">
        <f>'INPUT DATA'!Q97</f>
        <v>1.1513</v>
      </c>
      <c r="AJ97" s="60">
        <f>'INPUT DATA'!R97</f>
        <v>3.8374999999999999</v>
      </c>
      <c r="AK97" s="60">
        <f>'INPUT DATA'!S97</f>
        <v>8.0984999999999996</v>
      </c>
      <c r="AL97" s="60">
        <f>'INPUT DATA'!T97</f>
        <v>0.2208</v>
      </c>
      <c r="AM97" s="60">
        <f>'INPUT DATA'!U97</f>
        <v>13.6493</v>
      </c>
      <c r="AN97" s="60">
        <f>'INPUT DATA'!V97</f>
        <v>21.602399999999999</v>
      </c>
      <c r="AO97" s="60">
        <f>'INPUT DATA'!W97</f>
        <v>0.46639999999999998</v>
      </c>
      <c r="AP97" s="60">
        <f>'INPUT DATA'!X97</f>
        <v>0</v>
      </c>
      <c r="AQ97" s="60">
        <f>'INPUT DATA'!Y97</f>
        <v>7.3000000000000001E-3</v>
      </c>
      <c r="AR97" s="60">
        <f t="shared" si="364"/>
        <v>98.526999999999987</v>
      </c>
      <c r="AS97" s="60"/>
      <c r="AT97" s="60">
        <f>'INPUT DATA'!C97</f>
        <v>47.390948744523428</v>
      </c>
      <c r="AU97" s="60">
        <f>'INPUT DATA'!D97</f>
        <v>1.787064414474171</v>
      </c>
      <c r="AV97" s="60">
        <f>'INPUT DATA'!E97</f>
        <v>18.602374369876092</v>
      </c>
      <c r="AW97" s="60">
        <f>'INPUT DATA'!F97</f>
        <v>10.824489647969365</v>
      </c>
      <c r="AX97" s="60">
        <f>'INPUT DATA'!G97</f>
        <v>0.19028241833057882</v>
      </c>
      <c r="AY97" s="60">
        <f>'INPUT DATA'!H97</f>
        <v>4.7768731818346488</v>
      </c>
      <c r="AZ97" s="60">
        <f>'INPUT DATA'!I97</f>
        <v>10.329385311873878</v>
      </c>
      <c r="BA97" s="60">
        <f>'INPUT DATA'!J97</f>
        <v>3.7028551186811947</v>
      </c>
      <c r="BB97" s="60">
        <f>'INPUT DATA'!K97</f>
        <v>1.8924626020634563</v>
      </c>
      <c r="BC97" s="60">
        <f>'INPUT DATA'!M97</f>
        <v>0.5032641903732048</v>
      </c>
      <c r="BD97" s="60"/>
      <c r="BE97" s="60">
        <f>'INPUT DATA'!AD97</f>
        <v>1.9181641737831134</v>
      </c>
      <c r="BF97" s="60">
        <f t="shared" si="365"/>
        <v>100.00000000000001</v>
      </c>
      <c r="BG97" s="54">
        <f t="shared" si="366"/>
        <v>2.275656288192403</v>
      </c>
      <c r="BH97" s="56">
        <f t="shared" si="498"/>
        <v>1.8745455445651202</v>
      </c>
      <c r="BI97" s="56">
        <f t="shared" si="499"/>
        <v>3.27991472676913E-2</v>
      </c>
      <c r="BJ97" s="56">
        <f t="shared" si="500"/>
        <v>0.17129747660259012</v>
      </c>
      <c r="BK97" s="56">
        <f t="shared" si="367"/>
        <v>0.12545445543487976</v>
      </c>
      <c r="BL97" s="56">
        <f t="shared" si="368"/>
        <v>4.5843021167710357E-2</v>
      </c>
      <c r="BM97" s="56">
        <f t="shared" si="501"/>
        <v>0.25651257481176648</v>
      </c>
      <c r="BN97" s="56">
        <f t="shared" si="502"/>
        <v>7.0832556836754107E-3</v>
      </c>
      <c r="BO97" s="56">
        <f t="shared" si="503"/>
        <v>0.77067078638409503</v>
      </c>
      <c r="BP97" s="60">
        <f t="shared" si="504"/>
        <v>0.87664528059717117</v>
      </c>
      <c r="BQ97" s="56">
        <f t="shared" si="505"/>
        <v>3.424921643824317E-2</v>
      </c>
      <c r="BR97" s="56">
        <f t="shared" si="506"/>
        <v>2.1859715644193095E-4</v>
      </c>
      <c r="BS97" s="56">
        <f t="shared" si="507"/>
        <v>0</v>
      </c>
      <c r="BT97" s="56">
        <f t="shared" si="369"/>
        <v>4.0240218795067948</v>
      </c>
      <c r="BU97" s="56">
        <f t="shared" si="370"/>
        <v>0.69110844759411516</v>
      </c>
      <c r="BV97" s="56">
        <f t="shared" si="371"/>
        <v>0.75027576915466099</v>
      </c>
      <c r="BW97" s="56">
        <f t="shared" si="372"/>
        <v>0</v>
      </c>
      <c r="BX97" s="2">
        <f>'INPUT DATA'!DJ97</f>
        <v>4.8040036183339095E-2</v>
      </c>
      <c r="BY97" s="56"/>
      <c r="BZ97" s="56">
        <v>60.084299999999999</v>
      </c>
      <c r="CA97" s="56">
        <v>79.878799999999998</v>
      </c>
      <c r="CB97" s="56">
        <v>101.96127999999999</v>
      </c>
      <c r="CC97" s="56">
        <v>71.846400000000003</v>
      </c>
      <c r="CD97" s="56">
        <v>70.937399999999997</v>
      </c>
      <c r="CE97" s="56">
        <v>40.304400000000001</v>
      </c>
      <c r="CF97" s="56">
        <v>56.077400000000004</v>
      </c>
      <c r="CG97" s="56">
        <v>61.978940000000001</v>
      </c>
      <c r="CH97" s="56">
        <v>151.99020000000002</v>
      </c>
      <c r="CI97" s="56">
        <v>94.195999999999998</v>
      </c>
      <c r="CJ97" s="56">
        <v>141.94452000000001</v>
      </c>
      <c r="CK97" s="56">
        <v>28.0855</v>
      </c>
      <c r="CL97" s="56">
        <v>47.88</v>
      </c>
      <c r="CM97" s="56">
        <v>26.981539999999999</v>
      </c>
      <c r="CN97" s="56">
        <v>55.847000000000001</v>
      </c>
      <c r="CO97" s="56">
        <v>54.938000000000002</v>
      </c>
      <c r="CP97" s="56">
        <v>24.305</v>
      </c>
      <c r="CQ97" s="56">
        <v>40.078000000000003</v>
      </c>
      <c r="CR97" s="56">
        <v>22.98977</v>
      </c>
      <c r="CS97" s="56">
        <v>51.996000000000002</v>
      </c>
      <c r="CT97" s="56">
        <v>39.098300000000002</v>
      </c>
      <c r="CU97" s="56">
        <v>30.973759999999999</v>
      </c>
      <c r="CV97" s="56">
        <v>15.9994</v>
      </c>
      <c r="CW97" s="60">
        <f t="shared" si="373"/>
        <v>0.46743492060321917</v>
      </c>
      <c r="CX97" s="60">
        <f t="shared" si="374"/>
        <v>0.59940810327646388</v>
      </c>
      <c r="CY97" s="60">
        <f t="shared" si="375"/>
        <v>0.52925071164269422</v>
      </c>
      <c r="CZ97" s="60">
        <f t="shared" si="376"/>
        <v>0.77731104133262074</v>
      </c>
      <c r="DA97" s="60">
        <f t="shared" si="377"/>
        <v>0.77445747941142484</v>
      </c>
      <c r="DB97" s="60">
        <f t="shared" si="378"/>
        <v>0.60303589682516046</v>
      </c>
      <c r="DC97" s="60">
        <f t="shared" si="379"/>
        <v>0.7146907666903245</v>
      </c>
      <c r="DD97" s="60">
        <f t="shared" si="380"/>
        <v>0.74185747610397978</v>
      </c>
      <c r="DE97" s="60">
        <f t="shared" si="381"/>
        <v>0.68420200776102669</v>
      </c>
      <c r="DF97" s="60">
        <f t="shared" si="382"/>
        <v>0.83014777697566777</v>
      </c>
      <c r="DG97" s="60">
        <f t="shared" si="383"/>
        <v>0.43642065223793064</v>
      </c>
      <c r="DH97" s="60">
        <f t="shared" si="384"/>
        <v>0.53256507939678088</v>
      </c>
      <c r="DI97" s="60">
        <f t="shared" si="385"/>
        <v>0.40059189672353612</v>
      </c>
      <c r="DJ97" s="60">
        <f t="shared" si="386"/>
        <v>0.47074928835730578</v>
      </c>
      <c r="DK97" s="60">
        <f t="shared" si="387"/>
        <v>0.22268895866737926</v>
      </c>
      <c r="DL97" s="60">
        <f t="shared" si="388"/>
        <v>0.22554252058857516</v>
      </c>
      <c r="DM97" s="60">
        <f t="shared" si="389"/>
        <v>0.39696410317483954</v>
      </c>
      <c r="DN97" s="60">
        <f t="shared" si="390"/>
        <v>0.2853092333096755</v>
      </c>
      <c r="DO97" s="60">
        <f t="shared" si="391"/>
        <v>0.25814252389602022</v>
      </c>
      <c r="DP97" s="60">
        <f t="shared" si="392"/>
        <v>0.31579799223897331</v>
      </c>
      <c r="DQ97" s="60">
        <f t="shared" si="393"/>
        <v>0.16985222302433223</v>
      </c>
      <c r="DR97" s="60">
        <f t="shared" si="394"/>
        <v>0.56357934776206942</v>
      </c>
      <c r="DS97" s="60">
        <f t="shared" si="395"/>
        <v>23.134990242875428</v>
      </c>
      <c r="DT97" s="60">
        <f t="shared" si="396"/>
        <v>0.69009854930219283</v>
      </c>
      <c r="DU97" s="60">
        <f t="shared" si="397"/>
        <v>2.0309996059288391</v>
      </c>
      <c r="DV97" s="60">
        <f t="shared" si="398"/>
        <v>6.2950534682322292</v>
      </c>
      <c r="DW97" s="60">
        <f t="shared" si="399"/>
        <v>0.17100021145404259</v>
      </c>
      <c r="DX97" s="60">
        <f t="shared" si="400"/>
        <v>8.2310178665356624</v>
      </c>
      <c r="DY97" s="60">
        <f t="shared" si="401"/>
        <v>15.439035818351066</v>
      </c>
      <c r="DZ97" s="60">
        <f t="shared" si="402"/>
        <v>0.34600232685489618</v>
      </c>
      <c r="EA97" s="60">
        <f t="shared" si="403"/>
        <v>4.9946746566554949E-3</v>
      </c>
      <c r="EB97" s="60">
        <f t="shared" si="404"/>
        <v>0</v>
      </c>
      <c r="EC97" s="60">
        <f t="shared" si="405"/>
        <v>42.183807235808985</v>
      </c>
      <c r="ED97" s="60">
        <f t="shared" si="406"/>
        <v>98.527000000000001</v>
      </c>
      <c r="EE97" s="56">
        <f t="shared" si="407"/>
        <v>0.82373431994714097</v>
      </c>
      <c r="EF97" s="56">
        <f t="shared" si="408"/>
        <v>1.4413085825024912E-2</v>
      </c>
      <c r="EG97" s="56">
        <f t="shared" si="409"/>
        <v>7.5273672515684398E-2</v>
      </c>
      <c r="EH97" s="56">
        <f t="shared" si="410"/>
        <v>0.11271963522180653</v>
      </c>
      <c r="EI97" s="56">
        <f t="shared" si="411"/>
        <v>3.1126035067538423E-3</v>
      </c>
      <c r="EJ97" s="56">
        <f t="shared" si="412"/>
        <v>0.33865533291650535</v>
      </c>
      <c r="EK97" s="56">
        <f t="shared" si="413"/>
        <v>0.38522470727958141</v>
      </c>
      <c r="EL97" s="56">
        <f t="shared" si="414"/>
        <v>1.505027352839529E-2</v>
      </c>
      <c r="EM97" s="56">
        <f t="shared" si="415"/>
        <v>9.6058824845286076E-5</v>
      </c>
      <c r="EN97" s="56">
        <f t="shared" si="416"/>
        <v>0</v>
      </c>
      <c r="EO97" s="56">
        <f t="shared" si="417"/>
        <v>2.6365868242439707</v>
      </c>
      <c r="EP97" s="60">
        <f t="shared" si="418"/>
        <v>4.4048665138097087</v>
      </c>
      <c r="EQ97" s="56">
        <f t="shared" si="508"/>
        <v>0.18700551250864228</v>
      </c>
      <c r="ER97" s="56">
        <f t="shared" si="509"/>
        <v>3.2720823161924224E-3</v>
      </c>
      <c r="ES97" s="56">
        <f t="shared" si="510"/>
        <v>1.7088752242478564E-2</v>
      </c>
      <c r="ET97" s="56">
        <f t="shared" si="511"/>
        <v>2.5589795937838049E-2</v>
      </c>
      <c r="EU97" s="56">
        <f t="shared" si="512"/>
        <v>7.0662833867848451E-4</v>
      </c>
      <c r="EV97" s="56">
        <f t="shared" si="513"/>
        <v>7.6882087539948393E-2</v>
      </c>
      <c r="EW97" s="56">
        <f t="shared" si="514"/>
        <v>8.745434307075195E-2</v>
      </c>
      <c r="EX97" s="56">
        <f t="shared" si="515"/>
        <v>3.4167377107140792E-3</v>
      </c>
      <c r="EY97" s="56">
        <f t="shared" si="516"/>
        <v>2.1807431517875014E-5</v>
      </c>
      <c r="EZ97" s="56">
        <f t="shared" si="517"/>
        <v>0</v>
      </c>
      <c r="FA97" s="56">
        <f t="shared" si="518"/>
        <v>0.59856225290323795</v>
      </c>
      <c r="FB97" s="56">
        <f t="shared" si="519"/>
        <v>1</v>
      </c>
      <c r="FC97" s="56">
        <f t="shared" si="419"/>
        <v>1.2994487491357731E-2</v>
      </c>
      <c r="FD97" s="56">
        <f t="shared" si="420"/>
        <v>4.0942647511208324E-3</v>
      </c>
      <c r="FE97" s="56">
        <f t="shared" si="421"/>
        <v>0.11056666631529606</v>
      </c>
      <c r="FF97" s="56">
        <f t="shared" si="422"/>
        <v>9.0871080781466024E-2</v>
      </c>
      <c r="FG97" s="56">
        <f t="shared" si="423"/>
        <v>1.0566666315296055E-2</v>
      </c>
      <c r="FH97" s="56">
        <f t="shared" si="424"/>
        <v>0.10143774709676208</v>
      </c>
      <c r="FI97" s="56">
        <f t="shared" si="425"/>
        <v>0</v>
      </c>
      <c r="FJ97" s="56">
        <f t="shared" si="426"/>
        <v>3.3683099324503259E-2</v>
      </c>
      <c r="FK97" s="56">
        <f t="shared" si="427"/>
        <v>0.86214792396097606</v>
      </c>
      <c r="FL97" s="56">
        <f t="shared" si="428"/>
        <v>0.9350275625432114</v>
      </c>
      <c r="FM97" s="56">
        <f t="shared" si="429"/>
        <v>0.10416897671452077</v>
      </c>
      <c r="FN97" s="56">
        <f t="shared" si="430"/>
        <v>1.0000000000000002</v>
      </c>
      <c r="FO97" s="56">
        <f t="shared" si="431"/>
        <v>6.4972437456788656E-2</v>
      </c>
      <c r="FP97" s="56">
        <f t="shared" si="432"/>
        <v>4.0942647511208324E-2</v>
      </c>
      <c r="FQ97" s="56">
        <f t="shared" si="433"/>
        <v>3.3683099324503259E-2</v>
      </c>
      <c r="FR97" s="56">
        <f t="shared" si="434"/>
        <v>0.9663169006754968</v>
      </c>
      <c r="FS97" s="56"/>
      <c r="FT97" s="56">
        <f t="shared" si="435"/>
        <v>0</v>
      </c>
      <c r="FU97" s="56">
        <f t="shared" si="436"/>
        <v>8.1717924696293309E-3</v>
      </c>
      <c r="FV97" s="56">
        <f t="shared" si="437"/>
        <v>3.4255398349614573E-2</v>
      </c>
      <c r="FW97" s="56">
        <f t="shared" si="438"/>
        <v>0.84482819909012974</v>
      </c>
      <c r="FX97" s="56"/>
      <c r="FY97" s="56">
        <f t="shared" si="439"/>
        <v>2.3812691876612523E-2</v>
      </c>
      <c r="FZ97" s="56">
        <f t="shared" si="440"/>
        <v>0.23069735682208584</v>
      </c>
      <c r="GA97" s="56"/>
      <c r="GB97" s="60">
        <f t="shared" si="441"/>
        <v>22.152184363707537</v>
      </c>
      <c r="GC97" s="60">
        <f t="shared" si="442"/>
        <v>1.0711808911128273</v>
      </c>
      <c r="GD97" s="60">
        <f t="shared" si="443"/>
        <v>9.8453198735007366</v>
      </c>
      <c r="GE97" s="60">
        <f t="shared" si="444"/>
        <v>8.4139953201572411</v>
      </c>
      <c r="GF97" s="60">
        <f t="shared" si="445"/>
        <v>0.14736564207661038</v>
      </c>
      <c r="GG97" s="60">
        <f t="shared" si="446"/>
        <v>2.8806260032277153</v>
      </c>
      <c r="GH97" s="60">
        <f t="shared" si="447"/>
        <v>7.3823163079829186</v>
      </c>
      <c r="GI97" s="60">
        <f t="shared" si="448"/>
        <v>2.7469907527235335</v>
      </c>
      <c r="GJ97" s="60">
        <f t="shared" si="449"/>
        <v>1.571023622112566</v>
      </c>
      <c r="GK97" s="60">
        <f t="shared" si="450"/>
        <v>0.21963488621066812</v>
      </c>
      <c r="GL97" s="60">
        <f t="shared" si="451"/>
        <v>0</v>
      </c>
      <c r="GM97" s="60">
        <f t="shared" si="452"/>
        <v>43.56936233718767</v>
      </c>
      <c r="GN97" s="60">
        <f t="shared" si="520"/>
        <v>56.430637662812352</v>
      </c>
      <c r="GO97" s="56">
        <f t="shared" si="453"/>
        <v>0.78874096468667243</v>
      </c>
      <c r="GP97" s="56">
        <f t="shared" si="454"/>
        <v>2.2372199062506835E-2</v>
      </c>
      <c r="GQ97" s="56">
        <f t="shared" si="455"/>
        <v>0.36489095409308503</v>
      </c>
      <c r="GR97" s="56">
        <f t="shared" si="456"/>
        <v>0.15066154529620643</v>
      </c>
      <c r="GS97" s="56">
        <f t="shared" si="457"/>
        <v>2.6823991058394984E-3</v>
      </c>
      <c r="GT97" s="56">
        <f t="shared" si="458"/>
        <v>0.11851989315892678</v>
      </c>
      <c r="GU97" s="56">
        <f t="shared" si="459"/>
        <v>0.18419872019519232</v>
      </c>
      <c r="GV97" s="56">
        <f t="shared" si="460"/>
        <v>0.11948752652695235</v>
      </c>
      <c r="GW97" s="56">
        <f t="shared" si="461"/>
        <v>4.0181379295584872E-2</v>
      </c>
      <c r="GX97" s="56">
        <f t="shared" si="462"/>
        <v>7.0909985165077839E-3</v>
      </c>
      <c r="GY97" s="56">
        <f t="shared" si="463"/>
        <v>0</v>
      </c>
      <c r="GZ97" s="60">
        <f t="shared" si="464"/>
        <v>0.10647476429809902</v>
      </c>
      <c r="HA97" s="56">
        <f t="shared" si="521"/>
        <v>1.7988265799374743</v>
      </c>
      <c r="HB97" s="56">
        <f t="shared" si="522"/>
        <v>0.43847526686763122</v>
      </c>
      <c r="HC97" s="56">
        <f t="shared" si="523"/>
        <v>1.2437107229805596E-2</v>
      </c>
      <c r="HD97" s="56">
        <f t="shared" si="524"/>
        <v>0.20284943427162852</v>
      </c>
      <c r="HE97" s="56">
        <f t="shared" si="525"/>
        <v>8.3755458684318135E-2</v>
      </c>
      <c r="HF97" s="56">
        <f t="shared" si="526"/>
        <v>1.4911938347790794E-3</v>
      </c>
      <c r="HG97" s="56">
        <f t="shared" si="527"/>
        <v>6.5887337045601374E-2</v>
      </c>
      <c r="HH97" s="56">
        <f t="shared" si="528"/>
        <v>0.10239937648775176</v>
      </c>
      <c r="HI97" s="56">
        <f t="shared" si="529"/>
        <v>6.6425261812122896E-2</v>
      </c>
      <c r="HJ97" s="56">
        <f t="shared" si="530"/>
        <v>2.2337550347394545E-2</v>
      </c>
      <c r="HK97" s="56">
        <f t="shared" si="531"/>
        <v>3.942013418966858E-3</v>
      </c>
      <c r="HL97" s="56">
        <f t="shared" si="532"/>
        <v>0</v>
      </c>
      <c r="HM97" s="56">
        <f t="shared" si="533"/>
        <v>5.5883424750753953E-2</v>
      </c>
      <c r="HN97" s="56">
        <f t="shared" si="534"/>
        <v>1</v>
      </c>
      <c r="HO97" s="56">
        <f t="shared" si="465"/>
        <v>0.44029742109681724</v>
      </c>
      <c r="HP97" s="56">
        <f t="shared" si="466"/>
        <v>0.29915430847825791</v>
      </c>
      <c r="HQ97" s="56">
        <f t="shared" si="467"/>
        <v>0.3893058351520563</v>
      </c>
      <c r="HR97" s="60">
        <f t="shared" si="535"/>
        <v>8.0719498557647928E-2</v>
      </c>
      <c r="HS97" s="56">
        <f t="shared" si="468"/>
        <v>0.65774962968874806</v>
      </c>
      <c r="HT97" s="56">
        <f t="shared" si="469"/>
        <v>4457.9503399845144</v>
      </c>
      <c r="HU97" s="56">
        <f t="shared" si="536"/>
        <v>9.7643060440804401</v>
      </c>
      <c r="HV97" s="56">
        <f t="shared" si="470"/>
        <v>0.65774962968874806</v>
      </c>
      <c r="HW97" s="56">
        <f t="shared" si="471"/>
        <v>4457.9503399845144</v>
      </c>
      <c r="HX97" s="56">
        <f t="shared" si="537"/>
        <v>8.6771157904582683</v>
      </c>
      <c r="HY97" s="56">
        <f t="shared" si="472"/>
        <v>4.6016785440227155</v>
      </c>
      <c r="HZ97" s="56">
        <f t="shared" si="473"/>
        <v>1.3113738723133896</v>
      </c>
      <c r="IA97" s="56">
        <f t="shared" si="474"/>
        <v>6.0937318124745188</v>
      </c>
      <c r="IB97" s="56">
        <f t="shared" si="475"/>
        <v>0.64424090742065421</v>
      </c>
      <c r="IC97" s="56">
        <f t="shared" si="538"/>
        <v>0.50790004702652647</v>
      </c>
      <c r="ID97" s="56">
        <f t="shared" si="539"/>
        <v>0.14864844453392637</v>
      </c>
      <c r="IE97" s="56">
        <f t="shared" si="476"/>
        <v>272.01180947581463</v>
      </c>
      <c r="IF97" s="56">
        <f t="shared" si="477"/>
        <v>1.0303972397204573</v>
      </c>
      <c r="IG97" s="56">
        <f t="shared" si="540"/>
        <v>1.1924120629885488</v>
      </c>
      <c r="IH97" s="56">
        <f t="shared" si="541"/>
        <v>0.50537009463664062</v>
      </c>
      <c r="II97" s="75"/>
      <c r="IJ97" s="75">
        <f t="shared" si="478"/>
        <v>0.11525361232171957</v>
      </c>
      <c r="IK97" s="75">
        <f t="shared" si="479"/>
        <v>0.17651551158403014</v>
      </c>
      <c r="IL97" s="75">
        <f t="shared" si="480"/>
        <v>3.1127776156434162</v>
      </c>
      <c r="IM97" s="75">
        <f t="shared" si="481"/>
        <v>0.20680786648422897</v>
      </c>
      <c r="IN97" s="75">
        <f>(1-'OUTPUT DATA'!BL97-'OUTPUT DATA'!BR97-'OUTPUT DATA'!BX97)*'OUTPUT DATA'!BK97^2</f>
        <v>1.4257771349911699E-2</v>
      </c>
      <c r="IO97" s="75">
        <f t="shared" si="542"/>
        <v>0.46560296169200643</v>
      </c>
      <c r="IQ97" s="56">
        <f t="shared" si="546"/>
        <v>0.72496040597830214</v>
      </c>
      <c r="IR97" s="56">
        <f t="shared" si="547"/>
        <v>0.57153685841363377</v>
      </c>
      <c r="IS97" s="56">
        <f t="shared" si="548"/>
        <v>0.16727319773718469</v>
      </c>
    </row>
    <row r="98" spans="1:255" ht="13.5" customHeight="1">
      <c r="A98" s="67" t="str">
        <f>'INPUT DATA'!A98</f>
        <v xml:space="preserve">July 20, 2006 </v>
      </c>
      <c r="B98" s="50"/>
      <c r="C98" s="10">
        <f>'INPUT DATA'!AB98</f>
        <v>5.1439564463941934E-2</v>
      </c>
      <c r="D98" s="10"/>
      <c r="E98" s="12">
        <f>'INPUT DATA'!AD98</f>
        <v>1.8437913817214915</v>
      </c>
      <c r="F98" s="10"/>
      <c r="G98" s="16">
        <f>'INPUT DATA'!AF98</f>
        <v>294.2290643607011</v>
      </c>
      <c r="H98" s="16">
        <f>'INPUT DATA'!AG98</f>
        <v>1078.0818501095978</v>
      </c>
      <c r="I98" s="10"/>
      <c r="J98" s="81">
        <f t="shared" si="482"/>
        <v>9.5177612457123764E-2</v>
      </c>
      <c r="K98" s="81">
        <f t="shared" si="483"/>
        <v>0.14674266222028082</v>
      </c>
      <c r="L98" s="81">
        <f t="shared" si="484"/>
        <v>0.21169730001163234</v>
      </c>
      <c r="M98" s="81">
        <f t="shared" si="485"/>
        <v>0.28628157417054745</v>
      </c>
      <c r="N98" s="81">
        <f t="shared" si="486"/>
        <v>0.41879286281529465</v>
      </c>
      <c r="O98" s="81">
        <f t="shared" si="487"/>
        <v>0.46587467870054178</v>
      </c>
      <c r="P98" s="81">
        <f t="shared" si="488"/>
        <v>0.50087753939354995</v>
      </c>
      <c r="Q98" s="81">
        <f t="shared" si="489"/>
        <v>0.52087826697654527</v>
      </c>
      <c r="R98" s="81">
        <f t="shared" si="490"/>
        <v>0.52436386897537113</v>
      </c>
      <c r="S98" s="81">
        <f t="shared" si="491"/>
        <v>0.51826799294466463</v>
      </c>
      <c r="T98" s="81">
        <f t="shared" si="492"/>
        <v>0.51296388292017869</v>
      </c>
      <c r="U98" s="81">
        <f t="shared" si="493"/>
        <v>0.49121611983482633</v>
      </c>
      <c r="V98" s="81">
        <f t="shared" si="494"/>
        <v>0.46344621229116878</v>
      </c>
      <c r="W98" s="81">
        <f t="shared" si="495"/>
        <v>0.4332485939887491</v>
      </c>
      <c r="X98" s="81">
        <f t="shared" si="496"/>
        <v>0.40331208010011693</v>
      </c>
      <c r="Y98" s="10"/>
      <c r="Z98" s="81">
        <f t="shared" si="543"/>
        <v>0.7530055757262224</v>
      </c>
      <c r="AA98" s="81">
        <f t="shared" si="544"/>
        <v>0.6153021342649867</v>
      </c>
      <c r="AB98" s="81">
        <f t="shared" si="545"/>
        <v>0.17368162703898896</v>
      </c>
      <c r="AC98" s="50"/>
      <c r="AD98" s="56">
        <f>'INPUT DATA'!AF98/1000</f>
        <v>0.29422906436070112</v>
      </c>
      <c r="AE98" s="55">
        <f>'INPUT DATA'!AG98</f>
        <v>1078.0818501095978</v>
      </c>
      <c r="AF98" s="60">
        <f t="shared" si="497"/>
        <v>1351.2218501095977</v>
      </c>
      <c r="AG98" s="55"/>
      <c r="AH98" s="60">
        <f>'INPUT DATA'!P98</f>
        <v>49.223999999999997</v>
      </c>
      <c r="AI98" s="60">
        <f>'INPUT DATA'!Q98</f>
        <v>1.2113</v>
      </c>
      <c r="AJ98" s="60">
        <f>'INPUT DATA'!R98</f>
        <v>4.4157000000000002</v>
      </c>
      <c r="AK98" s="60">
        <f>'INPUT DATA'!S98</f>
        <v>7.8348000000000004</v>
      </c>
      <c r="AL98" s="60">
        <f>'INPUT DATA'!T98</f>
        <v>0.23499999999999999</v>
      </c>
      <c r="AM98" s="60">
        <f>'INPUT DATA'!U98</f>
        <v>13.646000000000001</v>
      </c>
      <c r="AN98" s="60">
        <f>'INPUT DATA'!V98</f>
        <v>21.970300000000002</v>
      </c>
      <c r="AO98" s="60">
        <f>'INPUT DATA'!W98</f>
        <v>0.42870000000000003</v>
      </c>
      <c r="AP98" s="60">
        <f>'INPUT DATA'!X98</f>
        <v>0</v>
      </c>
      <c r="AQ98" s="60">
        <f>'INPUT DATA'!Y98</f>
        <v>0</v>
      </c>
      <c r="AR98" s="60">
        <f t="shared" si="364"/>
        <v>98.965800000000016</v>
      </c>
      <c r="AS98" s="60"/>
      <c r="AT98" s="60">
        <f>'INPUT DATA'!C98</f>
        <v>47.392017870724459</v>
      </c>
      <c r="AU98" s="60">
        <f>'INPUT DATA'!D98</f>
        <v>1.7865315701746258</v>
      </c>
      <c r="AV98" s="60">
        <f>'INPUT DATA'!E98</f>
        <v>18.594595884863118</v>
      </c>
      <c r="AW98" s="60">
        <f>'INPUT DATA'!F98</f>
        <v>10.82267848680109</v>
      </c>
      <c r="AX98" s="60">
        <f>'INPUT DATA'!G98</f>
        <v>0.19026204084446305</v>
      </c>
      <c r="AY98" s="60">
        <f>'INPUT DATA'!H98</f>
        <v>4.7833438655146079</v>
      </c>
      <c r="AZ98" s="60">
        <f>'INPUT DATA'!I98</f>
        <v>10.334930818062094</v>
      </c>
      <c r="BA98" s="60">
        <f>'INPUT DATA'!J98</f>
        <v>3.7011150676374109</v>
      </c>
      <c r="BB98" s="60">
        <f>'INPUT DATA'!K98</f>
        <v>1.8915127894749533</v>
      </c>
      <c r="BC98" s="60">
        <f>'INPUT DATA'!M98</f>
        <v>0.50301160590319305</v>
      </c>
      <c r="BD98" s="60"/>
      <c r="BE98" s="60">
        <f>'INPUT DATA'!AD98</f>
        <v>1.8437913817214915</v>
      </c>
      <c r="BF98" s="60">
        <f t="shared" si="365"/>
        <v>100.00000000000003</v>
      </c>
      <c r="BG98" s="54">
        <f t="shared" si="366"/>
        <v>2.2655169797757853</v>
      </c>
      <c r="BH98" s="56">
        <f t="shared" si="498"/>
        <v>1.8560316858478669</v>
      </c>
      <c r="BI98" s="56">
        <f t="shared" si="499"/>
        <v>3.4354720484763311E-2</v>
      </c>
      <c r="BJ98" s="56">
        <f t="shared" si="500"/>
        <v>0.19622881940341771</v>
      </c>
      <c r="BK98" s="56">
        <f t="shared" si="367"/>
        <v>0.14396831415213307</v>
      </c>
      <c r="BL98" s="56">
        <f t="shared" si="368"/>
        <v>5.2260505251284645E-2</v>
      </c>
      <c r="BM98" s="56">
        <f t="shared" si="501"/>
        <v>0.24705442798690705</v>
      </c>
      <c r="BN98" s="56">
        <f t="shared" si="502"/>
        <v>7.5052016612953678E-3</v>
      </c>
      <c r="BO98" s="56">
        <f t="shared" si="503"/>
        <v>0.76705152605251004</v>
      </c>
      <c r="BP98" s="60">
        <f t="shared" si="504"/>
        <v>0.88760254116247195</v>
      </c>
      <c r="BQ98" s="56">
        <f t="shared" si="505"/>
        <v>3.1340522732857236E-2</v>
      </c>
      <c r="BR98" s="56">
        <f t="shared" si="506"/>
        <v>0</v>
      </c>
      <c r="BS98" s="56">
        <f t="shared" si="507"/>
        <v>0</v>
      </c>
      <c r="BT98" s="56">
        <f t="shared" si="369"/>
        <v>4.0271694453320901</v>
      </c>
      <c r="BU98" s="56">
        <f t="shared" si="370"/>
        <v>0.69086783504385163</v>
      </c>
      <c r="BV98" s="56">
        <f t="shared" si="371"/>
        <v>0.75638203581900643</v>
      </c>
      <c r="BW98" s="56">
        <f t="shared" si="372"/>
        <v>0</v>
      </c>
      <c r="BX98" s="2">
        <f>'INPUT DATA'!DJ98</f>
        <v>5.4335135958832464E-2</v>
      </c>
      <c r="BY98" s="56"/>
      <c r="BZ98" s="56">
        <v>60.084299999999999</v>
      </c>
      <c r="CA98" s="56">
        <v>79.878799999999998</v>
      </c>
      <c r="CB98" s="56">
        <v>101.96127999999999</v>
      </c>
      <c r="CC98" s="56">
        <v>71.846400000000003</v>
      </c>
      <c r="CD98" s="56">
        <v>70.937399999999997</v>
      </c>
      <c r="CE98" s="56">
        <v>40.304400000000001</v>
      </c>
      <c r="CF98" s="56">
        <v>56.077400000000004</v>
      </c>
      <c r="CG98" s="56">
        <v>61.978940000000001</v>
      </c>
      <c r="CH98" s="56">
        <v>151.99020000000002</v>
      </c>
      <c r="CI98" s="56">
        <v>94.195999999999998</v>
      </c>
      <c r="CJ98" s="56">
        <v>141.94452000000001</v>
      </c>
      <c r="CK98" s="56">
        <v>28.0855</v>
      </c>
      <c r="CL98" s="56">
        <v>47.88</v>
      </c>
      <c r="CM98" s="56">
        <v>26.981539999999999</v>
      </c>
      <c r="CN98" s="56">
        <v>55.847000000000001</v>
      </c>
      <c r="CO98" s="56">
        <v>54.938000000000002</v>
      </c>
      <c r="CP98" s="56">
        <v>24.305</v>
      </c>
      <c r="CQ98" s="56">
        <v>40.078000000000003</v>
      </c>
      <c r="CR98" s="56">
        <v>22.98977</v>
      </c>
      <c r="CS98" s="56">
        <v>51.996000000000002</v>
      </c>
      <c r="CT98" s="56">
        <v>39.098300000000002</v>
      </c>
      <c r="CU98" s="56">
        <v>30.973759999999999</v>
      </c>
      <c r="CV98" s="56">
        <v>15.9994</v>
      </c>
      <c r="CW98" s="60">
        <f t="shared" si="373"/>
        <v>0.46743492060321917</v>
      </c>
      <c r="CX98" s="60">
        <f t="shared" si="374"/>
        <v>0.59940810327646388</v>
      </c>
      <c r="CY98" s="60">
        <f t="shared" si="375"/>
        <v>0.52925071164269422</v>
      </c>
      <c r="CZ98" s="60">
        <f t="shared" si="376"/>
        <v>0.77731104133262074</v>
      </c>
      <c r="DA98" s="60">
        <f t="shared" si="377"/>
        <v>0.77445747941142484</v>
      </c>
      <c r="DB98" s="60">
        <f t="shared" si="378"/>
        <v>0.60303589682516046</v>
      </c>
      <c r="DC98" s="60">
        <f t="shared" si="379"/>
        <v>0.7146907666903245</v>
      </c>
      <c r="DD98" s="60">
        <f t="shared" si="380"/>
        <v>0.74185747610397978</v>
      </c>
      <c r="DE98" s="60">
        <f t="shared" si="381"/>
        <v>0.68420200776102669</v>
      </c>
      <c r="DF98" s="60">
        <f t="shared" si="382"/>
        <v>0.83014777697566777</v>
      </c>
      <c r="DG98" s="60">
        <f t="shared" si="383"/>
        <v>0.43642065223793064</v>
      </c>
      <c r="DH98" s="60">
        <f t="shared" si="384"/>
        <v>0.53256507939678088</v>
      </c>
      <c r="DI98" s="60">
        <f t="shared" si="385"/>
        <v>0.40059189672353612</v>
      </c>
      <c r="DJ98" s="60">
        <f t="shared" si="386"/>
        <v>0.47074928835730578</v>
      </c>
      <c r="DK98" s="60">
        <f t="shared" si="387"/>
        <v>0.22268895866737926</v>
      </c>
      <c r="DL98" s="60">
        <f t="shared" si="388"/>
        <v>0.22554252058857516</v>
      </c>
      <c r="DM98" s="60">
        <f t="shared" si="389"/>
        <v>0.39696410317483954</v>
      </c>
      <c r="DN98" s="60">
        <f t="shared" si="390"/>
        <v>0.2853092333096755</v>
      </c>
      <c r="DO98" s="60">
        <f t="shared" si="391"/>
        <v>0.25814252389602022</v>
      </c>
      <c r="DP98" s="60">
        <f t="shared" si="392"/>
        <v>0.31579799223897331</v>
      </c>
      <c r="DQ98" s="60">
        <f t="shared" si="393"/>
        <v>0.16985222302433223</v>
      </c>
      <c r="DR98" s="60">
        <f t="shared" si="394"/>
        <v>0.56357934776206942</v>
      </c>
      <c r="DS98" s="60">
        <f t="shared" si="395"/>
        <v>23.009016531772858</v>
      </c>
      <c r="DT98" s="60">
        <f t="shared" si="396"/>
        <v>0.72606303549878071</v>
      </c>
      <c r="DU98" s="60">
        <f t="shared" si="397"/>
        <v>2.3370123674006451</v>
      </c>
      <c r="DV98" s="60">
        <f t="shared" si="398"/>
        <v>6.0900765466328171</v>
      </c>
      <c r="DW98" s="60">
        <f t="shared" si="399"/>
        <v>0.18199750766168482</v>
      </c>
      <c r="DX98" s="60">
        <f t="shared" si="400"/>
        <v>8.2290278480761394</v>
      </c>
      <c r="DY98" s="60">
        <f t="shared" si="401"/>
        <v>15.701970551416437</v>
      </c>
      <c r="DZ98" s="60">
        <f t="shared" si="402"/>
        <v>0.31803430000577615</v>
      </c>
      <c r="EA98" s="60">
        <f t="shared" si="403"/>
        <v>0</v>
      </c>
      <c r="EB98" s="60">
        <f t="shared" si="404"/>
        <v>0</v>
      </c>
      <c r="EC98" s="60">
        <f t="shared" si="405"/>
        <v>42.372601311534858</v>
      </c>
      <c r="ED98" s="60">
        <f t="shared" si="406"/>
        <v>98.965800000000002</v>
      </c>
      <c r="EE98" s="56">
        <f t="shared" si="407"/>
        <v>0.81924895521791874</v>
      </c>
      <c r="EF98" s="56">
        <f t="shared" si="408"/>
        <v>1.5164223799055569E-2</v>
      </c>
      <c r="EG98" s="56">
        <f t="shared" si="409"/>
        <v>8.6615232762868435E-2</v>
      </c>
      <c r="EH98" s="56">
        <f t="shared" si="410"/>
        <v>0.10904930518439337</v>
      </c>
      <c r="EI98" s="56">
        <f t="shared" si="411"/>
        <v>3.3127800003947142E-3</v>
      </c>
      <c r="EJ98" s="56">
        <f t="shared" si="412"/>
        <v>0.33857345599984118</v>
      </c>
      <c r="EK98" s="56">
        <f t="shared" si="413"/>
        <v>0.39178528248456601</v>
      </c>
      <c r="EL98" s="56">
        <f t="shared" si="414"/>
        <v>1.3833731264200387E-2</v>
      </c>
      <c r="EM98" s="56">
        <f t="shared" si="415"/>
        <v>0</v>
      </c>
      <c r="EN98" s="56">
        <f t="shared" si="416"/>
        <v>0</v>
      </c>
      <c r="EO98" s="56">
        <f t="shared" si="417"/>
        <v>2.6483868964795465</v>
      </c>
      <c r="EP98" s="60">
        <f t="shared" si="418"/>
        <v>4.4259698631927851</v>
      </c>
      <c r="EQ98" s="56">
        <f t="shared" si="508"/>
        <v>0.18510043686265248</v>
      </c>
      <c r="ER98" s="56">
        <f t="shared" si="509"/>
        <v>3.4261922850320706E-3</v>
      </c>
      <c r="ES98" s="56">
        <f t="shared" si="510"/>
        <v>1.9569774634747818E-2</v>
      </c>
      <c r="ET98" s="56">
        <f t="shared" si="511"/>
        <v>2.4638510553645729E-2</v>
      </c>
      <c r="EU98" s="56">
        <f t="shared" si="512"/>
        <v>7.4848679561612661E-4</v>
      </c>
      <c r="EV98" s="56">
        <f t="shared" si="513"/>
        <v>7.6497008896396476E-2</v>
      </c>
      <c r="EW98" s="56">
        <f t="shared" si="514"/>
        <v>8.8519645319487514E-2</v>
      </c>
      <c r="EX98" s="56">
        <f t="shared" si="515"/>
        <v>3.1255818931900897E-3</v>
      </c>
      <c r="EY98" s="56">
        <f t="shared" si="516"/>
        <v>0</v>
      </c>
      <c r="EZ98" s="56">
        <f t="shared" si="517"/>
        <v>0</v>
      </c>
      <c r="FA98" s="56">
        <f t="shared" si="518"/>
        <v>0.59837436275923161</v>
      </c>
      <c r="FB98" s="56">
        <f t="shared" si="519"/>
        <v>1</v>
      </c>
      <c r="FC98" s="56">
        <f t="shared" si="419"/>
        <v>1.4899563137347527E-2</v>
      </c>
      <c r="FD98" s="56">
        <f t="shared" si="420"/>
        <v>4.6702114974002916E-3</v>
      </c>
      <c r="FE98" s="56">
        <f t="shared" si="421"/>
        <v>0.1099804100280907</v>
      </c>
      <c r="FF98" s="56">
        <f t="shared" si="422"/>
        <v>9.1645227212677607E-2</v>
      </c>
      <c r="FG98" s="56">
        <f t="shared" si="423"/>
        <v>9.9804100280906916E-3</v>
      </c>
      <c r="FH98" s="56">
        <f t="shared" si="424"/>
        <v>0.1016256372407683</v>
      </c>
      <c r="FI98" s="56">
        <f t="shared" si="425"/>
        <v>0</v>
      </c>
      <c r="FJ98" s="56">
        <f t="shared" si="426"/>
        <v>3.0755840534461381E-2</v>
      </c>
      <c r="FK98" s="56">
        <f t="shared" si="427"/>
        <v>0.87103655851888562</v>
      </c>
      <c r="FL98" s="56">
        <f t="shared" si="428"/>
        <v>0.92550218431326237</v>
      </c>
      <c r="FM98" s="56">
        <f t="shared" si="429"/>
        <v>9.8207600946652998E-2</v>
      </c>
      <c r="FN98" s="56">
        <f t="shared" si="430"/>
        <v>1</v>
      </c>
      <c r="FO98" s="56">
        <f t="shared" si="431"/>
        <v>7.4497815686737634E-2</v>
      </c>
      <c r="FP98" s="56">
        <f t="shared" si="432"/>
        <v>4.6702114974002916E-2</v>
      </c>
      <c r="FQ98" s="56">
        <f t="shared" si="433"/>
        <v>3.0755840534461381E-2</v>
      </c>
      <c r="FR98" s="56">
        <f t="shared" si="434"/>
        <v>0.96924415946553866</v>
      </c>
      <c r="FS98" s="56"/>
      <c r="FT98" s="56">
        <f t="shared" si="435"/>
        <v>0</v>
      </c>
      <c r="FU98" s="56">
        <f t="shared" si="436"/>
        <v>9.6203326383642145E-3</v>
      </c>
      <c r="FV98" s="56">
        <f t="shared" si="437"/>
        <v>3.258600355664424E-2</v>
      </c>
      <c r="FW98" s="56">
        <f t="shared" si="438"/>
        <v>0.83021024591881754</v>
      </c>
      <c r="FX98" s="56"/>
      <c r="FY98" s="56">
        <f t="shared" si="439"/>
        <v>2.4671476658771813E-2</v>
      </c>
      <c r="FZ98" s="56">
        <f t="shared" si="440"/>
        <v>0.225928484485583</v>
      </c>
      <c r="GA98" s="56"/>
      <c r="GB98" s="60">
        <f t="shared" si="441"/>
        <v>22.152684110628432</v>
      </c>
      <c r="GC98" s="60">
        <f t="shared" si="442"/>
        <v>1.0708614999218953</v>
      </c>
      <c r="GD98" s="60">
        <f t="shared" si="443"/>
        <v>9.8412031047721182</v>
      </c>
      <c r="GE98" s="60">
        <f t="shared" si="444"/>
        <v>8.4125874845835078</v>
      </c>
      <c r="GF98" s="60">
        <f t="shared" si="445"/>
        <v>0.1473498605800764</v>
      </c>
      <c r="GG98" s="60">
        <f t="shared" si="446"/>
        <v>2.8845280577637311</v>
      </c>
      <c r="GH98" s="60">
        <f t="shared" si="447"/>
        <v>7.3862796300522611</v>
      </c>
      <c r="GI98" s="60">
        <f t="shared" si="448"/>
        <v>2.7456998828479002</v>
      </c>
      <c r="GJ98" s="60">
        <f t="shared" si="449"/>
        <v>1.5702351373036767</v>
      </c>
      <c r="GK98" s="60">
        <f t="shared" si="450"/>
        <v>0.21952465313152042</v>
      </c>
      <c r="GL98" s="60">
        <f t="shared" si="451"/>
        <v>0</v>
      </c>
      <c r="GM98" s="60">
        <f t="shared" si="452"/>
        <v>43.569046578414905</v>
      </c>
      <c r="GN98" s="60">
        <f t="shared" si="520"/>
        <v>56.430953421585116</v>
      </c>
      <c r="GO98" s="56">
        <f t="shared" si="453"/>
        <v>0.78875875845644305</v>
      </c>
      <c r="GP98" s="56">
        <f t="shared" si="454"/>
        <v>2.2365528402712932E-2</v>
      </c>
      <c r="GQ98" s="56">
        <f t="shared" si="455"/>
        <v>0.3647383768595906</v>
      </c>
      <c r="GR98" s="56">
        <f t="shared" si="456"/>
        <v>0.15063633650121774</v>
      </c>
      <c r="GS98" s="56">
        <f t="shared" si="457"/>
        <v>2.6821118457183808E-3</v>
      </c>
      <c r="GT98" s="56">
        <f t="shared" si="458"/>
        <v>0.11868043850087354</v>
      </c>
      <c r="GU98" s="56">
        <f t="shared" si="459"/>
        <v>0.18429761041100506</v>
      </c>
      <c r="GV98" s="56">
        <f t="shared" si="460"/>
        <v>0.1194313767753179</v>
      </c>
      <c r="GW98" s="56">
        <f t="shared" si="461"/>
        <v>4.0161212566880829E-2</v>
      </c>
      <c r="GX98" s="56">
        <f t="shared" si="462"/>
        <v>7.0874395982767485E-3</v>
      </c>
      <c r="GY98" s="56">
        <f t="shared" si="463"/>
        <v>0</v>
      </c>
      <c r="GZ98" s="60">
        <f t="shared" si="464"/>
        <v>0.10234642866698629</v>
      </c>
      <c r="HA98" s="56">
        <f t="shared" si="521"/>
        <v>1.7988391899180367</v>
      </c>
      <c r="HB98" s="56">
        <f t="shared" si="522"/>
        <v>0.43848208493410823</v>
      </c>
      <c r="HC98" s="56">
        <f t="shared" si="523"/>
        <v>1.2433311731290447E-2</v>
      </c>
      <c r="HD98" s="56">
        <f t="shared" si="524"/>
        <v>0.20276319245424587</v>
      </c>
      <c r="HE98" s="56">
        <f t="shared" si="525"/>
        <v>8.3740857629459042E-2</v>
      </c>
      <c r="HF98" s="56">
        <f t="shared" si="526"/>
        <v>1.4910236894719812E-3</v>
      </c>
      <c r="HG98" s="56">
        <f t="shared" si="527"/>
        <v>6.5976124584144272E-2</v>
      </c>
      <c r="HH98" s="56">
        <f t="shared" si="528"/>
        <v>0.10245363312292663</v>
      </c>
      <c r="HI98" s="56">
        <f t="shared" si="529"/>
        <v>6.6393581730204432E-2</v>
      </c>
      <c r="HJ98" s="56">
        <f t="shared" si="530"/>
        <v>2.2326182791642845E-2</v>
      </c>
      <c r="HK98" s="56">
        <f t="shared" si="531"/>
        <v>3.9400073325062948E-3</v>
      </c>
      <c r="HL98" s="56">
        <f t="shared" si="532"/>
        <v>0</v>
      </c>
      <c r="HM98" s="56">
        <f t="shared" si="533"/>
        <v>5.3832949116856182E-2</v>
      </c>
      <c r="HN98" s="56">
        <f t="shared" si="534"/>
        <v>1.0000000000000002</v>
      </c>
      <c r="HO98" s="56">
        <f t="shared" si="465"/>
        <v>0.44067228452424467</v>
      </c>
      <c r="HP98" s="56">
        <f t="shared" si="466"/>
        <v>0.29923831160592901</v>
      </c>
      <c r="HQ98" s="56">
        <f t="shared" si="467"/>
        <v>0.38977057798213599</v>
      </c>
      <c r="HR98" s="60">
        <f t="shared" si="535"/>
        <v>7.4987890384339173E-2</v>
      </c>
      <c r="HS98" s="56">
        <f t="shared" si="468"/>
        <v>0.65795382670438651</v>
      </c>
      <c r="HT98" s="56">
        <f t="shared" si="469"/>
        <v>4604.5939700720664</v>
      </c>
      <c r="HU98" s="56">
        <f t="shared" si="536"/>
        <v>11.290864009252315</v>
      </c>
      <c r="HV98" s="56">
        <f t="shared" si="470"/>
        <v>0.65795382670438651</v>
      </c>
      <c r="HW98" s="56">
        <f t="shared" si="471"/>
        <v>4604.5939700720664</v>
      </c>
      <c r="HX98" s="56">
        <f t="shared" si="537"/>
        <v>10.166465864054347</v>
      </c>
      <c r="HY98" s="56">
        <f t="shared" si="472"/>
        <v>4.6011886385323812</v>
      </c>
      <c r="HZ98" s="56">
        <f t="shared" si="473"/>
        <v>1.3111123508505971</v>
      </c>
      <c r="IA98" s="56">
        <f t="shared" si="474"/>
        <v>5.9924972948483104</v>
      </c>
      <c r="IB98" s="56">
        <f t="shared" si="475"/>
        <v>0.67801768534188323</v>
      </c>
      <c r="IC98" s="56">
        <f t="shared" si="538"/>
        <v>0.5540274100333451</v>
      </c>
      <c r="ID98" s="56">
        <f t="shared" si="539"/>
        <v>0.1563855813920326</v>
      </c>
      <c r="IE98" s="56">
        <f t="shared" si="476"/>
        <v>271.98619394014338</v>
      </c>
      <c r="IF98" s="56">
        <f t="shared" si="477"/>
        <v>1.0308040844900701</v>
      </c>
      <c r="IG98" s="56">
        <f t="shared" si="540"/>
        <v>1.2361152159360012</v>
      </c>
      <c r="IH98" s="56">
        <f t="shared" si="541"/>
        <v>0.52507910296141813</v>
      </c>
      <c r="II98" s="75"/>
      <c r="IJ98" s="75">
        <f t="shared" si="478"/>
        <v>0.11834698318724801</v>
      </c>
      <c r="IK98" s="75">
        <f t="shared" si="479"/>
        <v>0.19838962337710314</v>
      </c>
      <c r="IL98" s="75">
        <f t="shared" si="480"/>
        <v>3.0169791111989226</v>
      </c>
      <c r="IM98" s="75">
        <f t="shared" si="481"/>
        <v>0.23175583609750411</v>
      </c>
      <c r="IN98" s="75">
        <f>(1-'OUTPUT DATA'!BL98-'OUTPUT DATA'!BR98-'OUTPUT DATA'!BX98)*'OUTPUT DATA'!BK98^2</f>
        <v>1.851748089775497E-2</v>
      </c>
      <c r="IO98" s="75">
        <f t="shared" si="542"/>
        <v>0.48282955013299583</v>
      </c>
      <c r="IQ98" s="56">
        <f t="shared" si="546"/>
        <v>0.7530055757262224</v>
      </c>
      <c r="IR98" s="56">
        <f t="shared" si="547"/>
        <v>0.6153021342649867</v>
      </c>
      <c r="IS98" s="56">
        <f t="shared" si="548"/>
        <v>0.17368162703898896</v>
      </c>
    </row>
    <row r="99" spans="1:255" ht="13.5" customHeight="1">
      <c r="A99" s="67" t="str">
        <f>'INPUT DATA'!A99</f>
        <v xml:space="preserve">July 20, 2006 </v>
      </c>
      <c r="B99" s="50"/>
      <c r="C99" s="10">
        <f>'INPUT DATA'!AB99</f>
        <v>5.5181024573762061E-2</v>
      </c>
      <c r="D99" s="10"/>
      <c r="E99" s="12">
        <f>'INPUT DATA'!AD99</f>
        <v>2.0312702908656215</v>
      </c>
      <c r="F99" s="10"/>
      <c r="G99" s="16">
        <f>'INPUT DATA'!AF99</f>
        <v>281.63607975250551</v>
      </c>
      <c r="H99" s="16">
        <f>'INPUT DATA'!AG99</f>
        <v>1074.3895188164211</v>
      </c>
      <c r="I99" s="10"/>
      <c r="J99" s="81">
        <f t="shared" si="482"/>
        <v>9.0891096180020503E-2</v>
      </c>
      <c r="K99" s="81">
        <f t="shared" si="483"/>
        <v>0.14052978950747924</v>
      </c>
      <c r="L99" s="81">
        <f t="shared" si="484"/>
        <v>0.20326321426959304</v>
      </c>
      <c r="M99" s="81">
        <f t="shared" si="485"/>
        <v>0.27553489664535119</v>
      </c>
      <c r="N99" s="81">
        <f t="shared" si="486"/>
        <v>0.4045763905473394</v>
      </c>
      <c r="O99" s="81">
        <f t="shared" si="487"/>
        <v>0.45070063030685464</v>
      </c>
      <c r="P99" s="81">
        <f t="shared" si="488"/>
        <v>0.48519852182008422</v>
      </c>
      <c r="Q99" s="81">
        <f t="shared" si="489"/>
        <v>0.50517875281483571</v>
      </c>
      <c r="R99" s="81">
        <f t="shared" si="490"/>
        <v>0.50911467692057721</v>
      </c>
      <c r="S99" s="81">
        <f t="shared" si="491"/>
        <v>0.50350765320521051</v>
      </c>
      <c r="T99" s="81">
        <f t="shared" si="492"/>
        <v>0.49850147468891559</v>
      </c>
      <c r="U99" s="81">
        <f t="shared" si="493"/>
        <v>0.47772980489946049</v>
      </c>
      <c r="V99" s="81">
        <f t="shared" si="494"/>
        <v>0.45100537254499878</v>
      </c>
      <c r="W99" s="81">
        <f t="shared" si="495"/>
        <v>0.42183538096070644</v>
      </c>
      <c r="X99" s="81">
        <f t="shared" si="496"/>
        <v>0.3928516228824861</v>
      </c>
      <c r="Y99" s="10"/>
      <c r="Z99" s="81">
        <f t="shared" si="543"/>
        <v>0.68634704860690743</v>
      </c>
      <c r="AA99" s="81">
        <f t="shared" si="544"/>
        <v>0.52088109198419075</v>
      </c>
      <c r="AB99" s="81">
        <f t="shared" si="545"/>
        <v>0.14936345138185034</v>
      </c>
      <c r="AC99" s="50"/>
      <c r="AD99" s="56">
        <f>'INPUT DATA'!AF99/1000</f>
        <v>0.28163607975250549</v>
      </c>
      <c r="AE99" s="55">
        <f>'INPUT DATA'!AG99</f>
        <v>1074.3895188164211</v>
      </c>
      <c r="AF99" s="60">
        <f t="shared" si="497"/>
        <v>1347.5295188164209</v>
      </c>
      <c r="AG99" s="55"/>
      <c r="AH99" s="60">
        <f>'INPUT DATA'!P99</f>
        <v>49.504199999999997</v>
      </c>
      <c r="AI99" s="60">
        <f>'INPUT DATA'!Q99</f>
        <v>1.2047000000000001</v>
      </c>
      <c r="AJ99" s="60">
        <f>'INPUT DATA'!R99</f>
        <v>3.6692999999999998</v>
      </c>
      <c r="AK99" s="60">
        <f>'INPUT DATA'!S99</f>
        <v>8.5795999999999992</v>
      </c>
      <c r="AL99" s="60">
        <f>'INPUT DATA'!T99</f>
        <v>0.2298</v>
      </c>
      <c r="AM99" s="60">
        <f>'INPUT DATA'!U99</f>
        <v>13.8416</v>
      </c>
      <c r="AN99" s="60">
        <f>'INPUT DATA'!V99</f>
        <v>21.431699999999999</v>
      </c>
      <c r="AO99" s="60">
        <f>'INPUT DATA'!W99</f>
        <v>0.4138</v>
      </c>
      <c r="AP99" s="60">
        <f>'INPUT DATA'!X99</f>
        <v>0</v>
      </c>
      <c r="AQ99" s="60">
        <f>'INPUT DATA'!Y99</f>
        <v>0</v>
      </c>
      <c r="AR99" s="60">
        <f>SUM(AH99:AQ99)</f>
        <v>98.874700000000004</v>
      </c>
      <c r="AS99" s="60"/>
      <c r="AT99" s="60">
        <f>'INPUT DATA'!C99</f>
        <v>47.383434691146235</v>
      </c>
      <c r="AU99" s="60">
        <f>'INPUT DATA'!D99</f>
        <v>1.7908093610526588</v>
      </c>
      <c r="AV99" s="60">
        <f>'INPUT DATA'!E99</f>
        <v>18.657043268201551</v>
      </c>
      <c r="AW99" s="60">
        <f>'INPUT DATA'!F99</f>
        <v>10.837218885808646</v>
      </c>
      <c r="AX99" s="60">
        <f>'INPUT DATA'!G99</f>
        <v>0.1904256357713445</v>
      </c>
      <c r="AY99" s="60">
        <f>'INPUT DATA'!H99</f>
        <v>4.731395798050273</v>
      </c>
      <c r="AZ99" s="60">
        <f>'INPUT DATA'!I99</f>
        <v>10.290410278372967</v>
      </c>
      <c r="BA99" s="60">
        <f>'INPUT DATA'!J99</f>
        <v>3.7150845789726419</v>
      </c>
      <c r="BB99" s="60">
        <f>'INPUT DATA'!K99</f>
        <v>1.8991380932089081</v>
      </c>
      <c r="BC99" s="60">
        <f>'INPUT DATA'!M99</f>
        <v>0.50503940941478398</v>
      </c>
      <c r="BD99" s="60"/>
      <c r="BE99" s="60">
        <f>'INPUT DATA'!AD99</f>
        <v>2.0312702908656215</v>
      </c>
      <c r="BF99" s="60">
        <f>SUM(AT99:BD99)</f>
        <v>99.999999999999986</v>
      </c>
      <c r="BG99" s="54">
        <f>12/((4*AH99/60.084)+(4*AI99/79.879)+(6*AJ99/101.961)+(2*AK99/71.846)+(2*AL99/70.937)+(2*AM99/40.304)+(2*AN99/56.077)+(2*AO99/61.979)+(6*AQ99/151.99)+(2*AP99/94.196))</f>
        <v>2.2719494217483054</v>
      </c>
      <c r="BH99" s="56">
        <f t="shared" si="498"/>
        <v>1.8718966540861535</v>
      </c>
      <c r="BI99" s="56">
        <f t="shared" si="499"/>
        <v>3.4264543476760896E-2</v>
      </c>
      <c r="BJ99" s="56">
        <f t="shared" si="500"/>
        <v>0.16352260203844718</v>
      </c>
      <c r="BK99" s="56">
        <f>2-BH99</f>
        <v>0.12810334591384653</v>
      </c>
      <c r="BL99" s="56">
        <f>BJ99-BK99</f>
        <v>3.5419256124600645E-2</v>
      </c>
      <c r="BM99" s="56">
        <f t="shared" si="501"/>
        <v>0.27130831582595771</v>
      </c>
      <c r="BN99" s="56">
        <f t="shared" si="502"/>
        <v>7.3599669723523782E-3</v>
      </c>
      <c r="BO99" s="56">
        <f t="shared" si="503"/>
        <v>0.78025543658374708</v>
      </c>
      <c r="BP99" s="60">
        <f t="shared" si="504"/>
        <v>0.86830141452080456</v>
      </c>
      <c r="BQ99" s="56">
        <f t="shared" si="505"/>
        <v>3.0337135827278552E-2</v>
      </c>
      <c r="BR99" s="56">
        <f t="shared" si="506"/>
        <v>0</v>
      </c>
      <c r="BS99" s="56">
        <f t="shared" si="507"/>
        <v>0</v>
      </c>
      <c r="BT99" s="56">
        <f>BH99+BI99+BJ99+BM99+BN99+BO99+BP99+BQ99+BR99</f>
        <v>4.0272460693315013</v>
      </c>
      <c r="BU99" s="56">
        <f>BV99*(1-BL99-BI99-BR99)</f>
        <v>0.69029031424825793</v>
      </c>
      <c r="BV99" s="56">
        <f>BO99/(BO99+BM99)</f>
        <v>0.74199537098512314</v>
      </c>
      <c r="BW99" s="56">
        <f>IF(BQ99&gt;BL99,BQ99-BL99,0)</f>
        <v>0</v>
      </c>
      <c r="BX99" s="2">
        <f>'INPUT DATA'!DJ99</f>
        <v>5.4488353309605525E-2</v>
      </c>
      <c r="BY99" s="56"/>
      <c r="BZ99" s="56">
        <v>60.084299999999999</v>
      </c>
      <c r="CA99" s="56">
        <v>79.878799999999998</v>
      </c>
      <c r="CB99" s="56">
        <v>101.96127999999999</v>
      </c>
      <c r="CC99" s="56">
        <v>71.846400000000003</v>
      </c>
      <c r="CD99" s="56">
        <v>70.937399999999997</v>
      </c>
      <c r="CE99" s="56">
        <v>40.304400000000001</v>
      </c>
      <c r="CF99" s="56">
        <v>56.077400000000004</v>
      </c>
      <c r="CG99" s="56">
        <v>61.978940000000001</v>
      </c>
      <c r="CH99" s="56">
        <v>151.99020000000002</v>
      </c>
      <c r="CI99" s="56">
        <v>94.195999999999998</v>
      </c>
      <c r="CJ99" s="56">
        <v>141.94452000000001</v>
      </c>
      <c r="CK99" s="56">
        <v>28.0855</v>
      </c>
      <c r="CL99" s="56">
        <v>47.88</v>
      </c>
      <c r="CM99" s="56">
        <v>26.981539999999999</v>
      </c>
      <c r="CN99" s="56">
        <v>55.847000000000001</v>
      </c>
      <c r="CO99" s="56">
        <v>54.938000000000002</v>
      </c>
      <c r="CP99" s="56">
        <v>24.305</v>
      </c>
      <c r="CQ99" s="56">
        <v>40.078000000000003</v>
      </c>
      <c r="CR99" s="56">
        <v>22.98977</v>
      </c>
      <c r="CS99" s="56">
        <v>51.996000000000002</v>
      </c>
      <c r="CT99" s="56">
        <v>39.098300000000002</v>
      </c>
      <c r="CU99" s="56">
        <v>30.973759999999999</v>
      </c>
      <c r="CV99" s="56">
        <v>15.9994</v>
      </c>
      <c r="CW99" s="60">
        <f>CK99/BZ99</f>
        <v>0.46743492060321917</v>
      </c>
      <c r="CX99" s="60">
        <f>CL99/CA99</f>
        <v>0.59940810327646388</v>
      </c>
      <c r="CY99" s="60">
        <f>2*CM99/CB99</f>
        <v>0.52925071164269422</v>
      </c>
      <c r="CZ99" s="60">
        <f t="shared" ref="CZ99:DC100" si="549">CN99/CC99</f>
        <v>0.77731104133262074</v>
      </c>
      <c r="DA99" s="60">
        <f t="shared" si="549"/>
        <v>0.77445747941142484</v>
      </c>
      <c r="DB99" s="60">
        <f t="shared" si="549"/>
        <v>0.60303589682516046</v>
      </c>
      <c r="DC99" s="60">
        <f t="shared" si="549"/>
        <v>0.7146907666903245</v>
      </c>
      <c r="DD99" s="60">
        <f t="shared" ref="DD99:DG100" si="550">2*CR99/CG99</f>
        <v>0.74185747610397978</v>
      </c>
      <c r="DE99" s="60">
        <f t="shared" si="550"/>
        <v>0.68420200776102669</v>
      </c>
      <c r="DF99" s="60">
        <f t="shared" si="550"/>
        <v>0.83014777697566777</v>
      </c>
      <c r="DG99" s="60">
        <f t="shared" si="550"/>
        <v>0.43642065223793064</v>
      </c>
      <c r="DH99" s="60">
        <f t="shared" ref="DH99:DR100" si="551">1-CW99</f>
        <v>0.53256507939678088</v>
      </c>
      <c r="DI99" s="60">
        <f t="shared" si="551"/>
        <v>0.40059189672353612</v>
      </c>
      <c r="DJ99" s="60">
        <f t="shared" si="551"/>
        <v>0.47074928835730578</v>
      </c>
      <c r="DK99" s="60">
        <f t="shared" si="551"/>
        <v>0.22268895866737926</v>
      </c>
      <c r="DL99" s="60">
        <f t="shared" si="551"/>
        <v>0.22554252058857516</v>
      </c>
      <c r="DM99" s="60">
        <f t="shared" si="551"/>
        <v>0.39696410317483954</v>
      </c>
      <c r="DN99" s="60">
        <f t="shared" si="551"/>
        <v>0.2853092333096755</v>
      </c>
      <c r="DO99" s="60">
        <f t="shared" si="551"/>
        <v>0.25814252389602022</v>
      </c>
      <c r="DP99" s="60">
        <f t="shared" si="551"/>
        <v>0.31579799223897331</v>
      </c>
      <c r="DQ99" s="60">
        <f t="shared" si="551"/>
        <v>0.16985222302433223</v>
      </c>
      <c r="DR99" s="60">
        <f t="shared" si="551"/>
        <v>0.56357934776206942</v>
      </c>
      <c r="DS99" s="60">
        <f t="shared" ref="DS99:DZ100" si="552">AH99*CW99</f>
        <v>23.13999179652588</v>
      </c>
      <c r="DT99" s="60">
        <f t="shared" si="552"/>
        <v>0.72210694201715608</v>
      </c>
      <c r="DU99" s="60">
        <f t="shared" si="552"/>
        <v>1.9419796362305377</v>
      </c>
      <c r="DV99" s="60">
        <f t="shared" si="552"/>
        <v>6.6690178102173521</v>
      </c>
      <c r="DW99" s="60">
        <f t="shared" si="552"/>
        <v>0.17797032876874544</v>
      </c>
      <c r="DX99" s="60">
        <f t="shared" si="552"/>
        <v>8.3469816694951415</v>
      </c>
      <c r="DY99" s="60">
        <f t="shared" si="552"/>
        <v>15.317038104477026</v>
      </c>
      <c r="DZ99" s="60">
        <f t="shared" si="552"/>
        <v>0.30698062361182682</v>
      </c>
      <c r="EA99" s="60">
        <f>AQ99*DE99</f>
        <v>0</v>
      </c>
      <c r="EB99" s="60">
        <f>AP99*DF99</f>
        <v>0</v>
      </c>
      <c r="EC99" s="60">
        <f>AH99*DH99+AI99*DI99+AJ99*DJ99+AK99*DK99+AL99*DL99+AM99*DM99+AN99*DN99+AO99*DO99+AQ99*DP99+AP99*DQ99</f>
        <v>42.252633088656324</v>
      </c>
      <c r="ED99" s="60">
        <f>SUM(DS99:EC99)</f>
        <v>98.87469999999999</v>
      </c>
      <c r="EE99" s="56">
        <f t="shared" ref="EE99:EN100" si="553">DS99/CK99</f>
        <v>0.82391240307368141</v>
      </c>
      <c r="EF99" s="56">
        <f t="shared" si="553"/>
        <v>1.5081598621912199E-2</v>
      </c>
      <c r="EG99" s="56">
        <f t="shared" si="553"/>
        <v>7.197438086300996E-2</v>
      </c>
      <c r="EH99" s="56">
        <f t="shared" si="553"/>
        <v>0.11941586495635131</v>
      </c>
      <c r="EI99" s="56">
        <f t="shared" si="553"/>
        <v>3.2394759323008744E-3</v>
      </c>
      <c r="EJ99" s="56">
        <f t="shared" si="553"/>
        <v>0.34342652415120928</v>
      </c>
      <c r="EK99" s="56">
        <f t="shared" si="553"/>
        <v>0.38218070024644507</v>
      </c>
      <c r="EL99" s="56">
        <f t="shared" si="553"/>
        <v>1.3352922783126008E-2</v>
      </c>
      <c r="EM99" s="56">
        <f t="shared" si="553"/>
        <v>0</v>
      </c>
      <c r="EN99" s="56">
        <f t="shared" si="553"/>
        <v>0</v>
      </c>
      <c r="EO99" s="56">
        <f>EC99/CV99</f>
        <v>2.6408886013635713</v>
      </c>
      <c r="EP99" s="60">
        <f>SUM(EE99:EO99)</f>
        <v>4.4134724719916072</v>
      </c>
      <c r="EQ99" s="56">
        <f t="shared" si="508"/>
        <v>0.18668121491689871</v>
      </c>
      <c r="ER99" s="56">
        <f t="shared" si="509"/>
        <v>3.417172921689604E-3</v>
      </c>
      <c r="ES99" s="56">
        <f t="shared" si="510"/>
        <v>1.6307880318675937E-2</v>
      </c>
      <c r="ET99" s="56">
        <f t="shared" si="511"/>
        <v>2.7057122416459564E-2</v>
      </c>
      <c r="EU99" s="56">
        <f t="shared" si="512"/>
        <v>7.3399708570948455E-4</v>
      </c>
      <c r="EV99" s="56">
        <f t="shared" si="513"/>
        <v>7.7813224469084744E-2</v>
      </c>
      <c r="EW99" s="56">
        <f t="shared" si="514"/>
        <v>8.659410536075772E-2</v>
      </c>
      <c r="EX99" s="56">
        <f t="shared" si="515"/>
        <v>3.025491349014899E-3</v>
      </c>
      <c r="EY99" s="56">
        <f t="shared" si="516"/>
        <v>0</v>
      </c>
      <c r="EZ99" s="56">
        <f t="shared" si="517"/>
        <v>0</v>
      </c>
      <c r="FA99" s="56">
        <f t="shared" si="518"/>
        <v>0.59836979116170941</v>
      </c>
      <c r="FB99" s="56">
        <f t="shared" si="519"/>
        <v>1</v>
      </c>
      <c r="FC99" s="56">
        <f>IF(EQ99&gt;0.2,0,IF(EQ99=0.2,0,IF((0.2-EQ99)&gt;ES99,ES99,IF(EQ99&lt;0.2,0.2-EQ99))))</f>
        <v>1.3318785083101303E-2</v>
      </c>
      <c r="FD99" s="56">
        <f>ES99-FC99</f>
        <v>2.9890952355746334E-3</v>
      </c>
      <c r="FE99" s="56">
        <f>FD99+ER99+ET99+EU99+EV99+EY99</f>
        <v>0.11201061212851803</v>
      </c>
      <c r="FF99" s="56">
        <f>EX99+EW99+EZ99</f>
        <v>8.9619596709772625E-2</v>
      </c>
      <c r="FG99" s="56">
        <f>FE99-0.1</f>
        <v>1.201061212851802E-2</v>
      </c>
      <c r="FH99" s="56">
        <f>FF99+FG99</f>
        <v>0.10163020883829064</v>
      </c>
      <c r="FI99" s="56">
        <f>EZ99/FH99</f>
        <v>0</v>
      </c>
      <c r="FJ99" s="56">
        <f>EX99/FH99</f>
        <v>2.9769606730110365E-2</v>
      </c>
      <c r="FK99" s="56">
        <f>EW99/FH99</f>
        <v>0.85205084541882925</v>
      </c>
      <c r="FL99" s="56">
        <f>EQ99/(EQ99+FC99)</f>
        <v>0.93340607458449354</v>
      </c>
      <c r="FM99" s="56">
        <f>FG99/FH99</f>
        <v>0.11817954785106029</v>
      </c>
      <c r="FN99" s="56">
        <f>FK99+FJ99+FM99</f>
        <v>1</v>
      </c>
      <c r="FO99" s="56">
        <f>FC99/(FC99+EQ99)</f>
        <v>6.6593925415506516E-2</v>
      </c>
      <c r="FP99" s="56">
        <f>FD99/(ER99+EY99+ET99+EV99+EU99+FD99-FG99)</f>
        <v>2.9890952355746327E-2</v>
      </c>
      <c r="FQ99" s="56">
        <f>FI99+FJ99</f>
        <v>2.9769606730110365E-2</v>
      </c>
      <c r="FR99" s="56">
        <f>FK99+FM99</f>
        <v>0.97023039326988958</v>
      </c>
      <c r="FS99" s="56"/>
      <c r="FT99" s="56">
        <f>BW99-(1.5*BW99^2)+(0.75*BW99^3)</f>
        <v>0</v>
      </c>
      <c r="FU99" s="56">
        <f>FR99*FO99^2+2*FQ99*FL99*FO99</f>
        <v>8.0036384717963056E-3</v>
      </c>
      <c r="FV99" s="56">
        <f>FQ99*FL99^2+2*FR99*FP99*FO99*FL99</f>
        <v>2.954204775218771E-2</v>
      </c>
      <c r="FW99" s="56">
        <f>FR99*FL99^2</f>
        <v>0.84531022249128462</v>
      </c>
      <c r="FX99" s="56"/>
      <c r="FY99" s="56">
        <f>FU99+FV99*EXP(-14000/(8.314*(AE99+273.15)))+FW99*EXP(-14000*4/(8.314*(AE99+273.15)))</f>
        <v>2.2175244862286701E-2</v>
      </c>
      <c r="FZ99" s="56">
        <f>FV99+((FU99+FW99)*EXP(-16500/(8.314*(AE99+273.15))))</f>
        <v>0.22519960218131491</v>
      </c>
      <c r="GA99" s="56"/>
      <c r="GB99" s="60">
        <f t="shared" ref="GB99:GI100" si="554">AT99*CW99</f>
        <v>22.148672032763763</v>
      </c>
      <c r="GC99" s="60">
        <f t="shared" si="554"/>
        <v>1.0734256424383104</v>
      </c>
      <c r="GD99" s="60">
        <f t="shared" si="554"/>
        <v>9.8742534268442093</v>
      </c>
      <c r="GE99" s="60">
        <f t="shared" si="554"/>
        <v>8.4238898972774621</v>
      </c>
      <c r="GF99" s="60">
        <f t="shared" si="554"/>
        <v>0.14747655789479353</v>
      </c>
      <c r="GG99" s="60">
        <f t="shared" si="554"/>
        <v>2.8532015083120421</v>
      </c>
      <c r="GH99" s="60">
        <f t="shared" si="554"/>
        <v>7.3544612114083714</v>
      </c>
      <c r="GI99" s="60">
        <f t="shared" si="554"/>
        <v>2.7560632692694607</v>
      </c>
      <c r="GJ99" s="60">
        <f>BB99*DF99</f>
        <v>1.5765652662471836</v>
      </c>
      <c r="GK99" s="60">
        <f>BC99*DG99</f>
        <v>0.22040962846265932</v>
      </c>
      <c r="GL99" s="60">
        <f>BD99*DE99</f>
        <v>0</v>
      </c>
      <c r="GM99" s="60">
        <f>AT99*DH99+AU99*DI99+AV99*DJ99+AW99*DK99+AX99*DL99+AY99*DM99+AZ99*DN99+BA99*DO99+BB99*DQ99+BC99*DR99+BD99*DP99</f>
        <v>43.571581559081757</v>
      </c>
      <c r="GN99" s="60">
        <f t="shared" si="520"/>
        <v>56.428418440918257</v>
      </c>
      <c r="GO99" s="56">
        <f t="shared" ref="GO99:GV100" si="555">GB99/CK99</f>
        <v>0.78861590617093391</v>
      </c>
      <c r="GP99" s="56">
        <f t="shared" si="555"/>
        <v>2.2419081922270476E-2</v>
      </c>
      <c r="GQ99" s="56">
        <f t="shared" si="555"/>
        <v>0.36596330034698576</v>
      </c>
      <c r="GR99" s="56">
        <f t="shared" si="555"/>
        <v>0.15083871823513281</v>
      </c>
      <c r="GS99" s="56">
        <f t="shared" si="555"/>
        <v>2.6844180329606742E-3</v>
      </c>
      <c r="GT99" s="56">
        <f t="shared" si="555"/>
        <v>0.11739154529158782</v>
      </c>
      <c r="GU99" s="56">
        <f t="shared" si="555"/>
        <v>0.18350369807396505</v>
      </c>
      <c r="GV99" s="56">
        <f t="shared" si="555"/>
        <v>0.11988215929387117</v>
      </c>
      <c r="GW99" s="56">
        <f>GJ99/CT99</f>
        <v>4.0323115487046333E-2</v>
      </c>
      <c r="GX99" s="56">
        <f>GK99/CU99</f>
        <v>7.1160113742296492E-3</v>
      </c>
      <c r="GY99" s="56">
        <f>GL99/CS99</f>
        <v>0</v>
      </c>
      <c r="GZ99" s="60">
        <f>BE99/18.0152</f>
        <v>0.11275313573347071</v>
      </c>
      <c r="HA99" s="56">
        <f t="shared" si="521"/>
        <v>1.7987379542289836</v>
      </c>
      <c r="HB99" s="56">
        <f t="shared" si="522"/>
        <v>0.43842734530442962</v>
      </c>
      <c r="HC99" s="56">
        <f t="shared" si="523"/>
        <v>1.2463784326984003E-2</v>
      </c>
      <c r="HD99" s="56">
        <f t="shared" si="524"/>
        <v>0.20345559478887704</v>
      </c>
      <c r="HE99" s="56">
        <f t="shared" si="525"/>
        <v>8.3858083875140543E-2</v>
      </c>
      <c r="HF99" s="56">
        <f t="shared" si="526"/>
        <v>1.4923897206090429E-3</v>
      </c>
      <c r="HG99" s="56">
        <f t="shared" si="527"/>
        <v>6.5263283634834343E-2</v>
      </c>
      <c r="HH99" s="56">
        <f t="shared" si="528"/>
        <v>0.10201802749674152</v>
      </c>
      <c r="HI99" s="56">
        <f t="shared" si="529"/>
        <v>6.6647928905941053E-2</v>
      </c>
      <c r="HJ99" s="56">
        <f t="shared" si="530"/>
        <v>2.2417448518414432E-2</v>
      </c>
      <c r="HK99" s="56">
        <f t="shared" si="531"/>
        <v>3.9561134280284189E-3</v>
      </c>
      <c r="HL99" s="56">
        <f t="shared" si="532"/>
        <v>0</v>
      </c>
      <c r="HM99" s="56">
        <f t="shared" si="533"/>
        <v>5.8987005655195289E-2</v>
      </c>
      <c r="HN99" s="56">
        <f t="shared" si="534"/>
        <v>1.0000000000000002</v>
      </c>
      <c r="HO99" s="56">
        <f>HG99/(HG99+HE99)</f>
        <v>0.43765212675151205</v>
      </c>
      <c r="HP99" s="56">
        <f>GU99/(GR99+GS99+GT99+GU99+GV99+GW99)</f>
        <v>0.29856270053379974</v>
      </c>
      <c r="HQ99" s="56">
        <f>(2*(HE99+HF99+HG99+HH99+HI99+HJ99+2*HC99-HD99))/(HB99+2*HD99)</f>
        <v>0.38604447634583006</v>
      </c>
      <c r="HR99" s="60">
        <f t="shared" si="535"/>
        <v>1.3634460544567073E-2</v>
      </c>
      <c r="HS99" s="56">
        <f>0.659-(0.008*AD99)+(0.028*FP99)</f>
        <v>0.65758385802794084</v>
      </c>
      <c r="HT99" s="56">
        <f>11228-(5.74*(AE99+273.15))+(15204*FO99)</f>
        <v>4505.6172040111032</v>
      </c>
      <c r="HU99" s="56">
        <f t="shared" si="536"/>
        <v>9.4201396457527</v>
      </c>
      <c r="HV99" s="56">
        <f>0.659-(0.008*AD99)+(0.028*FP99)</f>
        <v>0.65758385802794084</v>
      </c>
      <c r="HW99" s="56">
        <f>11228-(5.74*(AE99+273.15))+(15204*FO99)</f>
        <v>4505.6172040111032</v>
      </c>
      <c r="HX99" s="56">
        <f t="shared" si="537"/>
        <v>9.2330061502637601</v>
      </c>
      <c r="HY99" s="56">
        <f>(4-((4*HC99+3*HL99+2*HE99+2*HG99+2*HF99+2*HH99+HJ99+HI99+5*HK99)/(HC99+HL99+HE99+HG99+HF99+HH99+HJ99+HI99+HK99)))^2</f>
        <v>4.6051287705539501</v>
      </c>
      <c r="HZ99" s="56">
        <f>(3-((4*HC99+3*HL99+2*HE99+2*HG99+2*HF99+2*HH99+HJ99+HI99+5*HK99)/(HC99+HL99+HE99+HG99+HF99+HH99+HJ99+HI99+HK99)))^2</f>
        <v>1.3132160172217255</v>
      </c>
      <c r="IA99" s="56">
        <f>FZ99*EXP((-255646-4233*(AD99^2)+160*(AE99+273.15)+2280*HZ99)/(-(AE99+273.15)*8.314))</f>
        <v>6.3333046881277868</v>
      </c>
      <c r="IB99" s="56">
        <f>AI99/AU99</f>
        <v>0.67271258806234036</v>
      </c>
      <c r="IC99" s="56">
        <f t="shared" si="538"/>
        <v>0.51053365520059213</v>
      </c>
      <c r="ID99" s="56">
        <f t="shared" si="539"/>
        <v>0.14639630802660505</v>
      </c>
      <c r="IE99" s="56">
        <f>318.6+6.9*AD99-0.036*(273.14+AE99)</f>
        <v>272.0322262729012</v>
      </c>
      <c r="IF99" s="56">
        <f>0.974+0.067*BP99-0.051*BL99</f>
        <v>1.0303698127105392</v>
      </c>
      <c r="IG99" s="56">
        <f t="shared" si="540"/>
        <v>1.2123953096592035</v>
      </c>
      <c r="IH99" s="56">
        <f t="shared" si="541"/>
        <v>0.50966103812435326</v>
      </c>
      <c r="II99" s="75"/>
      <c r="IJ99" s="75">
        <f>BI99*(BH99)^2</f>
        <v>0.12006286041273385</v>
      </c>
      <c r="IK99" s="75">
        <f>BL99*(BH99^2)+2*BI99*BK99*BH99</f>
        <v>0.14054198648942137</v>
      </c>
      <c r="IL99" s="75">
        <f>(1-BL99-BR99-BX99-BI99)*BH99*BH99+2*(BL99+BR99+BX99)*BK99*BH99+BI99*BK99^2</f>
        <v>3.1125795296942904</v>
      </c>
      <c r="IM99" s="75">
        <f>(1-BL99-BX99-BR99-BI99)*BK99*BH99+(BL99+BR99+BX99)*BK99^2</f>
        <v>0.21149563700442617</v>
      </c>
      <c r="IN99" s="75">
        <f>(1-'OUTPUT DATA'!BL99-'OUTPUT DATA'!BR99-'OUTPUT DATA'!BX99)*'OUTPUT DATA'!BK99^2</f>
        <v>1.4935041355586307E-2</v>
      </c>
      <c r="IO99" s="75">
        <f t="shared" si="542"/>
        <v>0.46841664604301819</v>
      </c>
      <c r="IQ99" s="56">
        <f t="shared" si="546"/>
        <v>0.68634704860690743</v>
      </c>
      <c r="IR99" s="56">
        <f t="shared" si="547"/>
        <v>0.52088109198419075</v>
      </c>
      <c r="IS99" s="56">
        <f t="shared" si="548"/>
        <v>0.14936345138185034</v>
      </c>
    </row>
    <row r="100" spans="1:255" ht="13.5" customHeight="1">
      <c r="A100" s="67" t="str">
        <f>'INPUT DATA'!A100</f>
        <v xml:space="preserve">July 20, 2006 </v>
      </c>
      <c r="B100" s="50"/>
      <c r="C100" s="10">
        <f>'INPUT DATA'!AB100</f>
        <v>5.4872236302325628E-2</v>
      </c>
      <c r="D100" s="10"/>
      <c r="E100" s="12">
        <f>'INPUT DATA'!AD100</f>
        <v>1.9698797869931051</v>
      </c>
      <c r="F100" s="10"/>
      <c r="G100" s="16">
        <f>'INPUT DATA'!AF100</f>
        <v>293.75757901317144</v>
      </c>
      <c r="H100" s="16">
        <f>'INPUT DATA'!AG100</f>
        <v>1077.1502718770485</v>
      </c>
      <c r="I100" s="10"/>
      <c r="J100" s="81">
        <f t="shared" si="482"/>
        <v>9.1282172976931891E-2</v>
      </c>
      <c r="K100" s="81">
        <f t="shared" si="483"/>
        <v>0.14099774931639963</v>
      </c>
      <c r="L100" s="81">
        <f t="shared" si="484"/>
        <v>0.20377126672342144</v>
      </c>
      <c r="M100" s="81">
        <f t="shared" si="485"/>
        <v>0.27603280958348397</v>
      </c>
      <c r="N100" s="81">
        <f t="shared" si="486"/>
        <v>0.40494438168439378</v>
      </c>
      <c r="O100" s="81">
        <f t="shared" si="487"/>
        <v>0.45099119674558785</v>
      </c>
      <c r="P100" s="81">
        <f t="shared" si="488"/>
        <v>0.48541797766641082</v>
      </c>
      <c r="Q100" s="81">
        <f t="shared" si="489"/>
        <v>0.50534578356430282</v>
      </c>
      <c r="R100" s="81">
        <f t="shared" si="490"/>
        <v>0.50925620223111212</v>
      </c>
      <c r="S100" s="81">
        <f t="shared" si="491"/>
        <v>0.50364820278738054</v>
      </c>
      <c r="T100" s="81">
        <f t="shared" si="492"/>
        <v>0.49864561819534636</v>
      </c>
      <c r="U100" s="81">
        <f t="shared" si="493"/>
        <v>0.47789635617709281</v>
      </c>
      <c r="V100" s="81">
        <f t="shared" si="494"/>
        <v>0.45120502548130403</v>
      </c>
      <c r="W100" s="81">
        <f t="shared" si="495"/>
        <v>0.42207128744556588</v>
      </c>
      <c r="X100" s="81">
        <f t="shared" si="496"/>
        <v>0.39312180777365496</v>
      </c>
      <c r="Y100" s="10"/>
      <c r="Z100" s="81">
        <f t="shared" si="543"/>
        <v>0.71538760086293085</v>
      </c>
      <c r="AA100" s="81">
        <f t="shared" si="544"/>
        <v>0.56316605488871385</v>
      </c>
      <c r="AB100" s="81">
        <f t="shared" si="545"/>
        <v>0.16317166580709166</v>
      </c>
      <c r="AC100" s="50"/>
      <c r="AD100" s="56">
        <f>'INPUT DATA'!AF100/1000</f>
        <v>0.29375757901317145</v>
      </c>
      <c r="AE100" s="55">
        <f>'INPUT DATA'!AG100</f>
        <v>1077.1502718770485</v>
      </c>
      <c r="AF100" s="60">
        <f t="shared" si="497"/>
        <v>1350.2902718770483</v>
      </c>
      <c r="AG100" s="55"/>
      <c r="AH100" s="60">
        <f>'INPUT DATA'!P100</f>
        <v>49.696800000000003</v>
      </c>
      <c r="AI100" s="60">
        <f>'INPUT DATA'!Q100</f>
        <v>1.1862999999999999</v>
      </c>
      <c r="AJ100" s="60">
        <f>'INPUT DATA'!R100</f>
        <v>3.8999000000000001</v>
      </c>
      <c r="AK100" s="60">
        <f>'INPUT DATA'!S100</f>
        <v>8.2490000000000006</v>
      </c>
      <c r="AL100" s="60">
        <f>'INPUT DATA'!T100</f>
        <v>0.22470000000000001</v>
      </c>
      <c r="AM100" s="60">
        <f>'INPUT DATA'!U100</f>
        <v>13.7372</v>
      </c>
      <c r="AN100" s="60">
        <f>'INPUT DATA'!V100</f>
        <v>21.696100000000001</v>
      </c>
      <c r="AO100" s="60">
        <f>'INPUT DATA'!W100</f>
        <v>0.44479999999999997</v>
      </c>
      <c r="AP100" s="60">
        <f>'INPUT DATA'!X100</f>
        <v>0</v>
      </c>
      <c r="AQ100" s="60">
        <f>'INPUT DATA'!Y100</f>
        <v>2.3400000000000001E-2</v>
      </c>
      <c r="AR100" s="60">
        <f>SUM(AH100:AQ100)</f>
        <v>99.158200000000008</v>
      </c>
      <c r="AS100" s="60"/>
      <c r="AT100" s="60">
        <f>'INPUT DATA'!C100</f>
        <v>47.387734913931801</v>
      </c>
      <c r="AU100" s="60">
        <f>'INPUT DATA'!D100</f>
        <v>1.7886661629944129</v>
      </c>
      <c r="AV100" s="60">
        <f>'INPUT DATA'!E100</f>
        <v>18.625756766703617</v>
      </c>
      <c r="AW100" s="60">
        <f>'INPUT DATA'!F100</f>
        <v>10.829934061513205</v>
      </c>
      <c r="AX100" s="60">
        <f>'INPUT DATA'!G100</f>
        <v>0.19034367376346992</v>
      </c>
      <c r="AY100" s="60">
        <f>'INPUT DATA'!H100</f>
        <v>4.7574220813571255</v>
      </c>
      <c r="AZ100" s="60">
        <f>'INPUT DATA'!I100</f>
        <v>10.312715327154978</v>
      </c>
      <c r="BA100" s="60">
        <f>'INPUT DATA'!J100</f>
        <v>3.7080857727144747</v>
      </c>
      <c r="BB100" s="60">
        <f>'INPUT DATA'!K100</f>
        <v>1.8953177717808398</v>
      </c>
      <c r="BC100" s="60">
        <f>'INPUT DATA'!M100</f>
        <v>0.50402346808608034</v>
      </c>
      <c r="BD100" s="60"/>
      <c r="BE100" s="60">
        <f>'INPUT DATA'!AD100</f>
        <v>1.9698797869931051</v>
      </c>
      <c r="BF100" s="60">
        <f>SUM(AT100:BD100)</f>
        <v>99.999999999999972</v>
      </c>
      <c r="BG100" s="54">
        <f>12/((4*AH100/60.084)+(4*AI100/79.879)+(6*AJ100/101.961)+(2*AK100/71.846)+(2*AL100/70.937)+(2*AM100/40.304)+(2*AN100/56.077)+(2*AO100/61.979)+(6*AQ100/151.99)+(2*AP100/94.196))</f>
        <v>2.2623987315937413</v>
      </c>
      <c r="BH100" s="56">
        <f t="shared" si="498"/>
        <v>1.871279829642964</v>
      </c>
      <c r="BI100" s="56">
        <f t="shared" si="499"/>
        <v>3.3599364229517835E-2</v>
      </c>
      <c r="BJ100" s="56">
        <f t="shared" si="500"/>
        <v>0.17306869907793043</v>
      </c>
      <c r="BK100" s="56">
        <f>2-BH100</f>
        <v>0.12872017035703598</v>
      </c>
      <c r="BL100" s="56">
        <f>BJ100-BK100</f>
        <v>4.4348528720894453E-2</v>
      </c>
      <c r="BM100" s="56">
        <f t="shared" si="501"/>
        <v>0.25975735791716686</v>
      </c>
      <c r="BN100" s="56">
        <f t="shared" si="502"/>
        <v>7.1663729082018374E-3</v>
      </c>
      <c r="BO100" s="56">
        <f t="shared" si="503"/>
        <v>0.77111512146808103</v>
      </c>
      <c r="BP100" s="60">
        <f t="shared" si="504"/>
        <v>0.87531838580043475</v>
      </c>
      <c r="BQ100" s="56">
        <f t="shared" si="505"/>
        <v>3.2472771610154924E-2</v>
      </c>
      <c r="BR100" s="56">
        <f t="shared" si="506"/>
        <v>6.9662649278628259E-4</v>
      </c>
      <c r="BS100" s="56">
        <f t="shared" si="507"/>
        <v>0</v>
      </c>
      <c r="BT100" s="56">
        <f>BH100+BI100+BJ100+BM100+BN100+BO100+BP100+BQ100+BR100</f>
        <v>4.0244745291472377</v>
      </c>
      <c r="BU100" s="56">
        <f>BV100*(1-BL100-BI100-BR100)</f>
        <v>0.68919401527580171</v>
      </c>
      <c r="BV100" s="56">
        <f>BO100/(BO100+BM100)</f>
        <v>0.74802183285359314</v>
      </c>
      <c r="BW100" s="56">
        <f>IF(BQ100&gt;BL100,BQ100-BL100,0)</f>
        <v>0</v>
      </c>
      <c r="BX100" s="2">
        <f>'INPUT DATA'!DJ100</f>
        <v>4.8945315630429281E-2</v>
      </c>
      <c r="BY100" s="56"/>
      <c r="BZ100" s="56">
        <v>60.084299999999999</v>
      </c>
      <c r="CA100" s="56">
        <v>79.878799999999998</v>
      </c>
      <c r="CB100" s="56">
        <v>101.96127999999999</v>
      </c>
      <c r="CC100" s="56">
        <v>71.846400000000003</v>
      </c>
      <c r="CD100" s="56">
        <v>70.937399999999997</v>
      </c>
      <c r="CE100" s="56">
        <v>40.304400000000001</v>
      </c>
      <c r="CF100" s="56">
        <v>56.077400000000004</v>
      </c>
      <c r="CG100" s="56">
        <v>61.978940000000001</v>
      </c>
      <c r="CH100" s="56">
        <v>151.99020000000002</v>
      </c>
      <c r="CI100" s="56">
        <v>94.195999999999998</v>
      </c>
      <c r="CJ100" s="56">
        <v>141.94452000000001</v>
      </c>
      <c r="CK100" s="56">
        <v>28.0855</v>
      </c>
      <c r="CL100" s="56">
        <v>47.88</v>
      </c>
      <c r="CM100" s="56">
        <v>26.981539999999999</v>
      </c>
      <c r="CN100" s="56">
        <v>55.847000000000001</v>
      </c>
      <c r="CO100" s="56">
        <v>54.938000000000002</v>
      </c>
      <c r="CP100" s="56">
        <v>24.305</v>
      </c>
      <c r="CQ100" s="56">
        <v>40.078000000000003</v>
      </c>
      <c r="CR100" s="56">
        <v>22.98977</v>
      </c>
      <c r="CS100" s="56">
        <v>51.996000000000002</v>
      </c>
      <c r="CT100" s="56">
        <v>39.098300000000002</v>
      </c>
      <c r="CU100" s="56">
        <v>30.973759999999999</v>
      </c>
      <c r="CV100" s="56">
        <v>15.9994</v>
      </c>
      <c r="CW100" s="60">
        <f>CK100/BZ100</f>
        <v>0.46743492060321917</v>
      </c>
      <c r="CX100" s="60">
        <f>CL100/CA100</f>
        <v>0.59940810327646388</v>
      </c>
      <c r="CY100" s="60">
        <f>2*CM100/CB100</f>
        <v>0.52925071164269422</v>
      </c>
      <c r="CZ100" s="60">
        <f t="shared" si="549"/>
        <v>0.77731104133262074</v>
      </c>
      <c r="DA100" s="60">
        <f t="shared" si="549"/>
        <v>0.77445747941142484</v>
      </c>
      <c r="DB100" s="60">
        <f t="shared" si="549"/>
        <v>0.60303589682516046</v>
      </c>
      <c r="DC100" s="60">
        <f t="shared" si="549"/>
        <v>0.7146907666903245</v>
      </c>
      <c r="DD100" s="60">
        <f t="shared" si="550"/>
        <v>0.74185747610397978</v>
      </c>
      <c r="DE100" s="60">
        <f t="shared" si="550"/>
        <v>0.68420200776102669</v>
      </c>
      <c r="DF100" s="60">
        <f t="shared" si="550"/>
        <v>0.83014777697566777</v>
      </c>
      <c r="DG100" s="60">
        <f t="shared" si="550"/>
        <v>0.43642065223793064</v>
      </c>
      <c r="DH100" s="60">
        <f t="shared" si="551"/>
        <v>0.53256507939678088</v>
      </c>
      <c r="DI100" s="60">
        <f t="shared" si="551"/>
        <v>0.40059189672353612</v>
      </c>
      <c r="DJ100" s="60">
        <f t="shared" si="551"/>
        <v>0.47074928835730578</v>
      </c>
      <c r="DK100" s="60">
        <f t="shared" si="551"/>
        <v>0.22268895866737926</v>
      </c>
      <c r="DL100" s="60">
        <f t="shared" si="551"/>
        <v>0.22554252058857516</v>
      </c>
      <c r="DM100" s="60">
        <f t="shared" si="551"/>
        <v>0.39696410317483954</v>
      </c>
      <c r="DN100" s="60">
        <f t="shared" si="551"/>
        <v>0.2853092333096755</v>
      </c>
      <c r="DO100" s="60">
        <f t="shared" si="551"/>
        <v>0.25814252389602022</v>
      </c>
      <c r="DP100" s="60">
        <f t="shared" si="551"/>
        <v>0.31579799223897331</v>
      </c>
      <c r="DQ100" s="60">
        <f t="shared" si="551"/>
        <v>0.16985222302433223</v>
      </c>
      <c r="DR100" s="60">
        <f t="shared" si="551"/>
        <v>0.56357934776206942</v>
      </c>
      <c r="DS100" s="60">
        <f t="shared" si="552"/>
        <v>23.230019762234065</v>
      </c>
      <c r="DT100" s="60">
        <f t="shared" si="552"/>
        <v>0.71107783291686899</v>
      </c>
      <c r="DU100" s="60">
        <f t="shared" si="552"/>
        <v>2.0640248503353433</v>
      </c>
      <c r="DV100" s="60">
        <f t="shared" si="552"/>
        <v>6.4120387799527894</v>
      </c>
      <c r="DW100" s="60">
        <f t="shared" si="552"/>
        <v>0.17402059562374717</v>
      </c>
      <c r="DX100" s="60">
        <f t="shared" si="552"/>
        <v>8.2840247218665937</v>
      </c>
      <c r="DY100" s="60">
        <f t="shared" si="552"/>
        <v>15.50600234318995</v>
      </c>
      <c r="DZ100" s="60">
        <f t="shared" si="552"/>
        <v>0.32997820537105021</v>
      </c>
      <c r="EA100" s="60">
        <f>AQ100*DE100</f>
        <v>1.6010326981608026E-2</v>
      </c>
      <c r="EB100" s="60">
        <f>AP100*DF100</f>
        <v>0</v>
      </c>
      <c r="EC100" s="60">
        <f>AH100*DH100+AI100*DI100+AJ100*DJ100+AK100*DK100+AL100*DL100+AM100*DM100+AN100*DN100+AO100*DO100+AQ100*DP100+AP100*DQ100</f>
        <v>42.431002581527999</v>
      </c>
      <c r="ED100" s="60">
        <f>SUM(DS100:EC100)</f>
        <v>99.158200000000008</v>
      </c>
      <c r="EE100" s="56">
        <f t="shared" si="553"/>
        <v>0.82711789935141145</v>
      </c>
      <c r="EF100" s="56">
        <f t="shared" si="553"/>
        <v>1.485124964320946E-2</v>
      </c>
      <c r="EG100" s="56">
        <f t="shared" si="553"/>
        <v>7.6497666565190248E-2</v>
      </c>
      <c r="EH100" s="56">
        <f t="shared" si="553"/>
        <v>0.11481438179226797</v>
      </c>
      <c r="EI100" s="56">
        <f t="shared" si="553"/>
        <v>3.1675815578242231E-3</v>
      </c>
      <c r="EJ100" s="56">
        <f t="shared" si="553"/>
        <v>0.34083623624219683</v>
      </c>
      <c r="EK100" s="56">
        <f t="shared" si="553"/>
        <v>0.38689561213608337</v>
      </c>
      <c r="EL100" s="56">
        <f t="shared" si="553"/>
        <v>1.4353262575965319E-2</v>
      </c>
      <c r="EM100" s="56">
        <f t="shared" si="553"/>
        <v>3.0791458923009512E-4</v>
      </c>
      <c r="EN100" s="56">
        <f t="shared" si="553"/>
        <v>0</v>
      </c>
      <c r="EO100" s="56">
        <f>EC100/CV100</f>
        <v>2.6520371127372275</v>
      </c>
      <c r="EP100" s="60">
        <f>SUM(EE100:EO100)</f>
        <v>4.4308789171906069</v>
      </c>
      <c r="EQ100" s="56">
        <f t="shared" si="508"/>
        <v>0.18667129362132162</v>
      </c>
      <c r="ER100" s="56">
        <f t="shared" si="509"/>
        <v>3.3517615626079615E-3</v>
      </c>
      <c r="ES100" s="56">
        <f t="shared" si="510"/>
        <v>1.7264670959163446E-2</v>
      </c>
      <c r="ET100" s="56">
        <f t="shared" si="511"/>
        <v>2.5912326637232027E-2</v>
      </c>
      <c r="EU100" s="56">
        <f t="shared" si="512"/>
        <v>7.1488786243624643E-4</v>
      </c>
      <c r="EV100" s="56">
        <f t="shared" si="513"/>
        <v>7.6922940710441173E-2</v>
      </c>
      <c r="EW100" s="56">
        <f t="shared" si="514"/>
        <v>8.7318028627465641E-2</v>
      </c>
      <c r="EX100" s="56">
        <f t="shared" si="515"/>
        <v>3.2393714304127241E-3</v>
      </c>
      <c r="EY100" s="56">
        <f t="shared" si="516"/>
        <v>6.9492891813285646E-5</v>
      </c>
      <c r="EZ100" s="56">
        <f t="shared" si="517"/>
        <v>0</v>
      </c>
      <c r="FA100" s="56">
        <f t="shared" si="518"/>
        <v>0.59853522569710582</v>
      </c>
      <c r="FB100" s="56">
        <f t="shared" si="519"/>
        <v>1</v>
      </c>
      <c r="FC100" s="56">
        <f>IF(EQ100&gt;0.2,0,IF(EQ100=0.2,0,IF((0.2-EQ100)&gt;ES100,ES100,IF(EQ100&lt;0.2,0.2-EQ100))))</f>
        <v>1.332870637867839E-2</v>
      </c>
      <c r="FD100" s="56">
        <f>ES100-FC100</f>
        <v>3.935964580485056E-3</v>
      </c>
      <c r="FE100" s="56">
        <f>FD100+ER100+ET100+EU100+EV100+EY100</f>
        <v>0.11090737424501575</v>
      </c>
      <c r="FF100" s="56">
        <f>EX100+EW100+EZ100</f>
        <v>9.0557400057878365E-2</v>
      </c>
      <c r="FG100" s="56">
        <f>FE100-0.1</f>
        <v>1.0907374245015741E-2</v>
      </c>
      <c r="FH100" s="56">
        <f>FF100+FG100</f>
        <v>0.10146477430289411</v>
      </c>
      <c r="FI100" s="56">
        <f>EZ100/FH100</f>
        <v>0</v>
      </c>
      <c r="FJ100" s="56">
        <f>EX100/FH100</f>
        <v>3.1926069443002018E-2</v>
      </c>
      <c r="FK100" s="56">
        <f>EW100/FH100</f>
        <v>0.86057480763523508</v>
      </c>
      <c r="FL100" s="56">
        <f>EQ100/(EQ100+FC100)</f>
        <v>0.93335646810660811</v>
      </c>
      <c r="FM100" s="56">
        <f>FG100/FH100</f>
        <v>0.10749912292176288</v>
      </c>
      <c r="FN100" s="56">
        <f>FK100+FJ100+FM100</f>
        <v>1</v>
      </c>
      <c r="FO100" s="56">
        <f>FC100/(FC100+EQ100)</f>
        <v>6.664353189339195E-2</v>
      </c>
      <c r="FP100" s="56">
        <f>FD100/(ER100+EY100+ET100+EV100+EU100+FD100-FG100)</f>
        <v>3.935964580485056E-2</v>
      </c>
      <c r="FQ100" s="56">
        <f>FI100+FJ100</f>
        <v>3.1926069443002018E-2</v>
      </c>
      <c r="FR100" s="56">
        <f>FK100+FM100</f>
        <v>0.96807393055699797</v>
      </c>
      <c r="FS100" s="56"/>
      <c r="FT100" s="56">
        <f>BW100-(1.5*BW100^2)+(0.75*BW100^3)</f>
        <v>0</v>
      </c>
      <c r="FU100" s="56">
        <f>FR100*FO100^2+2*FQ100*FL100*FO100</f>
        <v>8.2713068613186093E-3</v>
      </c>
      <c r="FV100" s="56">
        <f>FQ100*FL100^2+2*FR100*FP100*FO100*FL100</f>
        <v>3.2552717102029061E-2</v>
      </c>
      <c r="FW100" s="56">
        <f>FR100*FL100^2</f>
        <v>0.84334176398901117</v>
      </c>
      <c r="FX100" s="56"/>
      <c r="FY100" s="56">
        <f>FU100+FV100*EXP(-14000/(8.314*(AE100+273.15)))+FW100*EXP(-14000*4/(8.314*(AE100+273.15)))</f>
        <v>2.3374859356530924E-2</v>
      </c>
      <c r="FZ100" s="56">
        <f>FV100+((FU100+FW100)*EXP(-16500/(8.314*(AE100+273.15))))</f>
        <v>0.22840915727924865</v>
      </c>
      <c r="GA100" s="56"/>
      <c r="GB100" s="60">
        <f t="shared" si="554"/>
        <v>22.15068210706011</v>
      </c>
      <c r="GC100" s="60">
        <f t="shared" si="554"/>
        <v>1.0721409921552714</v>
      </c>
      <c r="GD100" s="60">
        <f t="shared" si="554"/>
        <v>9.8576950236616163</v>
      </c>
      <c r="GE100" s="60">
        <f t="shared" si="554"/>
        <v>8.4182273229184474</v>
      </c>
      <c r="GF100" s="60">
        <f t="shared" si="554"/>
        <v>0.14741308180476748</v>
      </c>
      <c r="GG100" s="60">
        <f t="shared" si="554"/>
        <v>2.8688962914070157</v>
      </c>
      <c r="GH100" s="60">
        <f t="shared" si="554"/>
        <v>7.3704024238234513</v>
      </c>
      <c r="GI100" s="60">
        <f t="shared" si="554"/>
        <v>2.750871152523036</v>
      </c>
      <c r="GJ100" s="60">
        <f>BB100*DF100</f>
        <v>1.5733938349063401</v>
      </c>
      <c r="GK100" s="60">
        <f>BC100*DG100</f>
        <v>0.219966250685351</v>
      </c>
      <c r="GL100" s="60">
        <f>BD100*DE100</f>
        <v>0</v>
      </c>
      <c r="GM100" s="60">
        <f>AT100*DH100+AU100*DI100+AV100*DJ100+AW100*DK100+AX100*DL100+AY100*DM100+AZ100*DN100+BA100*DO100+BB100*DQ100+BC100*DR100+BD100*DP100</f>
        <v>43.570311519054592</v>
      </c>
      <c r="GN100" s="60">
        <f t="shared" si="520"/>
        <v>56.429688480945408</v>
      </c>
      <c r="GO100" s="56">
        <f t="shared" si="555"/>
        <v>0.78868747599509037</v>
      </c>
      <c r="GP100" s="56">
        <f t="shared" si="555"/>
        <v>2.2392251298146853E-2</v>
      </c>
      <c r="GQ100" s="56">
        <f t="shared" si="555"/>
        <v>0.36534960657032983</v>
      </c>
      <c r="GR100" s="56">
        <f t="shared" si="555"/>
        <v>0.15073732381181526</v>
      </c>
      <c r="GS100" s="56">
        <f t="shared" si="555"/>
        <v>2.6832626197671461E-3</v>
      </c>
      <c r="GT100" s="56">
        <f t="shared" si="555"/>
        <v>0.11803728827019197</v>
      </c>
      <c r="GU100" s="56">
        <f t="shared" si="555"/>
        <v>0.18390145276269901</v>
      </c>
      <c r="GV100" s="56">
        <f t="shared" si="555"/>
        <v>0.11965631463572868</v>
      </c>
      <c r="GW100" s="56">
        <f>GJ100/CT100</f>
        <v>4.0242001184356863E-2</v>
      </c>
      <c r="GX100" s="56">
        <f>GK100/CU100</f>
        <v>7.1016967486463058E-3</v>
      </c>
      <c r="GY100" s="56">
        <f>GL100/CS100</f>
        <v>0</v>
      </c>
      <c r="GZ100" s="60">
        <f>BE100/18.0152</f>
        <v>0.10934542980333857</v>
      </c>
      <c r="HA100" s="56">
        <f t="shared" si="521"/>
        <v>1.798788673896772</v>
      </c>
      <c r="HB100" s="56">
        <f t="shared" si="522"/>
        <v>0.43845477094679058</v>
      </c>
      <c r="HC100" s="56">
        <f t="shared" si="523"/>
        <v>1.2448516950931106E-2</v>
      </c>
      <c r="HD100" s="56">
        <f t="shared" si="524"/>
        <v>0.20310868745846702</v>
      </c>
      <c r="HE100" s="56">
        <f t="shared" si="525"/>
        <v>8.3799351196307173E-2</v>
      </c>
      <c r="HF100" s="56">
        <f t="shared" si="526"/>
        <v>1.4917053118609594E-3</v>
      </c>
      <c r="HG100" s="56">
        <f t="shared" si="527"/>
        <v>6.5620431117394198E-2</v>
      </c>
      <c r="HH100" s="56">
        <f t="shared" si="528"/>
        <v>0.1022362745726587</v>
      </c>
      <c r="HI100" s="56">
        <f t="shared" si="529"/>
        <v>6.6520495916017455E-2</v>
      </c>
      <c r="HJ100" s="56">
        <f t="shared" si="530"/>
        <v>2.2371722575492629E-2</v>
      </c>
      <c r="HK100" s="56">
        <f t="shared" si="531"/>
        <v>3.9480439540803191E-3</v>
      </c>
      <c r="HL100" s="56">
        <f t="shared" si="532"/>
        <v>0</v>
      </c>
      <c r="HM100" s="56">
        <f t="shared" si="533"/>
        <v>5.7304897801105342E-2</v>
      </c>
      <c r="HN100" s="56">
        <f t="shared" si="534"/>
        <v>1.0000000000000002</v>
      </c>
      <c r="HO100" s="56">
        <f>HG100/(HG100+HE100)</f>
        <v>0.43916829553148795</v>
      </c>
      <c r="HP100" s="56">
        <f>GU100/(GR100+GS100+GT100+GU100+GV100+GW100)</f>
        <v>0.29890153299183625</v>
      </c>
      <c r="HQ100" s="56">
        <f>(2*(HE100+HF100+HG100+HH100+HI100+HJ100+2*HC100-HD100))/(HB100+2*HD100)</f>
        <v>0.38790986049528758</v>
      </c>
      <c r="HR100" s="60">
        <f t="shared" si="535"/>
        <v>5.2155956779045165E-2</v>
      </c>
      <c r="HS100" s="56">
        <f>0.659-(0.008*AD100)+(0.028*FP100)</f>
        <v>0.65775200945043044</v>
      </c>
      <c r="HT100" s="56">
        <f>11228-(5.74*(AE100+273.15))+(15204*FO100)</f>
        <v>4490.5246983328725</v>
      </c>
      <c r="HU100" s="56">
        <f t="shared" si="536"/>
        <v>9.8463809723430984</v>
      </c>
      <c r="HV100" s="56">
        <f>0.659-(0.008*AD100)+(0.028*FP100)</f>
        <v>0.65775200945043044</v>
      </c>
      <c r="HW100" s="56">
        <f>11228-(5.74*(AE100+273.15))+(15204*FO100)</f>
        <v>4490.5246983328725</v>
      </c>
      <c r="HX100" s="56">
        <f t="shared" si="537"/>
        <v>9.128521982609314</v>
      </c>
      <c r="HY100" s="56">
        <f>(4-((4*HC100+3*HL100+2*HE100+2*HG100+2*HF100+2*HH100+HJ100+HI100+5*HK100)/(HC100+HL100+HE100+HG100+HF100+HH100+HJ100+HI100+HK100)))^2</f>
        <v>4.6031527229414548</v>
      </c>
      <c r="HZ100" s="56">
        <f>(3-((4*HC100+3*HL100+2*HE100+2*HG100+2*HF100+2*HH100+HJ100+HI100+5*HK100)/(HC100+HL100+HE100+HG100+HF100+HH100+HJ100+HI100+HK100)))^2</f>
        <v>1.3121608921678491</v>
      </c>
      <c r="IA100" s="56">
        <f>FZ100*EXP((-255646-4233*(AD100^2)+160*(AE100+273.15)+2280*HZ100)/(-(AE100+273.15)*8.314))</f>
        <v>6.1512131488281323</v>
      </c>
      <c r="IB100" s="56">
        <f>AI100/AU100</f>
        <v>0.66323164408388569</v>
      </c>
      <c r="IC100" s="56">
        <f t="shared" si="538"/>
        <v>0.52210794263911542</v>
      </c>
      <c r="ID100" s="56">
        <f t="shared" si="539"/>
        <v>0.15127549324394701</v>
      </c>
      <c r="IE100" s="56">
        <f>318.6+6.9*AD100-0.036*(273.14+AE100)</f>
        <v>272.0164775076172</v>
      </c>
      <c r="IF100" s="56">
        <f>0.974+0.067*BP100-0.051*BL100</f>
        <v>1.0303845568838637</v>
      </c>
      <c r="IG100" s="56">
        <f t="shared" si="540"/>
        <v>1.2071536402046636</v>
      </c>
      <c r="IH100" s="56">
        <f t="shared" si="541"/>
        <v>0.50980635373138905</v>
      </c>
      <c r="II100" s="75"/>
      <c r="IJ100" s="75">
        <f>BI100*(BH100)^2</f>
        <v>0.11765449727784515</v>
      </c>
      <c r="IK100" s="75">
        <f>BL100*(BH100^2)+2*BI100*BK100*BH100</f>
        <v>0.17148097547647026</v>
      </c>
      <c r="IL100" s="75">
        <f>(1-BL100-BR100-BX100-BI100)*BH100*BH100+2*(BL100+BR100+BX100)*BK100*BH100+BI100*BK100^2</f>
        <v>3.1007443283020546</v>
      </c>
      <c r="IM100" s="75">
        <f>(1-BL100-BX100-BR100-BI100)*BK100*BH100+(BL100+BR100+BX100)*BK100^2</f>
        <v>0.21169602584348501</v>
      </c>
      <c r="IN100" s="75">
        <f>(1-'OUTPUT DATA'!BL100-'OUTPUT DATA'!BR100-'OUTPUT DATA'!BX100)*'OUTPUT DATA'!BK100^2</f>
        <v>1.5011565212072343E-2</v>
      </c>
      <c r="IO100" s="75">
        <f t="shared" si="542"/>
        <v>0.46896388244832937</v>
      </c>
      <c r="IQ100" s="56">
        <f t="shared" si="546"/>
        <v>0.71538760086293085</v>
      </c>
      <c r="IR100" s="56">
        <f t="shared" si="547"/>
        <v>0.56316605488871385</v>
      </c>
      <c r="IS100" s="56">
        <f t="shared" si="548"/>
        <v>0.16317166580709166</v>
      </c>
    </row>
    <row r="101" spans="1:255" s="50" customFormat="1" ht="13.5" customHeight="1"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AD101" s="51"/>
      <c r="BH101" s="51"/>
      <c r="BI101" s="51"/>
      <c r="BJ101" s="51"/>
      <c r="BM101" s="51"/>
      <c r="BN101" s="51"/>
      <c r="BO101" s="51"/>
      <c r="BP101" s="51"/>
      <c r="BQ101" s="51"/>
      <c r="BR101" s="51"/>
      <c r="BS101" s="51"/>
      <c r="BT101" s="51"/>
      <c r="BX101" s="23"/>
      <c r="HR101" s="82"/>
      <c r="IE101" s="83"/>
      <c r="IF101" s="84"/>
      <c r="IG101" s="51"/>
      <c r="IH101" s="51"/>
      <c r="IQ101" s="53"/>
      <c r="IR101" s="53"/>
      <c r="IS101" s="53"/>
      <c r="IT101" s="53"/>
      <c r="IU101" s="53"/>
    </row>
    <row r="102" spans="1:255" s="50" customFormat="1" ht="13.5" customHeight="1"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AD102" s="51"/>
      <c r="BH102" s="51"/>
      <c r="BI102" s="51"/>
      <c r="BJ102" s="51"/>
      <c r="BM102" s="51"/>
      <c r="BN102" s="51"/>
      <c r="BO102" s="51"/>
      <c r="BP102" s="51"/>
      <c r="BQ102" s="51"/>
      <c r="BR102" s="51"/>
      <c r="BS102" s="51"/>
      <c r="BT102" s="51"/>
      <c r="BX102" s="23"/>
      <c r="HR102" s="82"/>
      <c r="IE102" s="83"/>
      <c r="IF102" s="84"/>
      <c r="IG102" s="51"/>
      <c r="IH102" s="51"/>
      <c r="IQ102" s="53"/>
      <c r="IR102" s="53"/>
      <c r="IS102" s="53"/>
      <c r="IT102" s="53"/>
      <c r="IU102" s="53"/>
    </row>
  </sheetData>
  <sheetProtection password="C568" sheet="1" objects="1" scenarios="1"/>
  <phoneticPr fontId="59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DATA</vt:lpstr>
      <vt:lpstr>ForPython</vt:lpstr>
      <vt:lpstr>AlbertoTest</vt:lpstr>
      <vt:lpstr>OUTPUT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portatile</dc:creator>
  <cp:lastModifiedBy>Penny Wieser</cp:lastModifiedBy>
  <dcterms:created xsi:type="dcterms:W3CDTF">2016-07-05T09:31:38Z</dcterms:created>
  <dcterms:modified xsi:type="dcterms:W3CDTF">2025-01-25T17:45:57Z</dcterms:modified>
</cp:coreProperties>
</file>